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6060" yWindow="15" windowWidth="14340" windowHeight="12675" activeTab="3"/>
  </bookViews>
  <sheets>
    <sheet name="Code" sheetId="7" r:id="rId1"/>
    <sheet name="FN_컨센서스" sheetId="4" r:id="rId2"/>
    <sheet name="야후주가" sheetId="18" r:id="rId3"/>
    <sheet name="결과" sheetId="5" r:id="rId4"/>
    <sheet name="Data" sheetId="2" r:id="rId5"/>
    <sheet name="FN_Snapshot" sheetId="1" r:id="rId6"/>
    <sheet name="FN_재무제표" sheetId="6" r:id="rId7"/>
    <sheet name="RIM 계산" sheetId="3" r:id="rId8"/>
    <sheet name="지배주주지분" sheetId="11" r:id="rId9"/>
    <sheet name="지배주주순이익" sheetId="12" r:id="rId10"/>
    <sheet name="주가" sheetId="14" r:id="rId11"/>
    <sheet name="Historical" sheetId="15" r:id="rId12"/>
    <sheet name="회사채수익률" sheetId="16" r:id="rId13"/>
    <sheet name="차트" sheetId="17" r:id="rId14"/>
  </sheets>
  <definedNames>
    <definedName name="history?period1_1024326000_period2_1492959600_interval_1mo_filter_history_frequency_1mo_22" localSheetId="10">주가!$A$1:$G$180</definedName>
    <definedName name="history?period1_1024326000_period2_1492959600_interval_1mo_filter_history_frequency_1mo_23" localSheetId="10">주가!$A$1:$G$180</definedName>
    <definedName name="history?period1_1024326000_period2_1492959600_interval_1mo_filter_history_frequency_1mo_24" localSheetId="10">주가!$A$1:$G$180</definedName>
    <definedName name="history?period1_1024326000_period2_1492959600_interval_1mo_filter_history_frequency_1mo_25" localSheetId="10">주가!$A$1:$G$180</definedName>
    <definedName name="SVD_Finance.asp?pGB_1_gicode_A005930_cID__MenuYn_Y_ReportGB__NewMenuID_103_stkGb_701" localSheetId="6">FN_재무제표!$A$1:$G$693</definedName>
    <definedName name="SVD_Finance.asp?pGB_1_gicode_A005930_cID__MenuYn_Y_ReportGB__NewMenuID_103_stkGb_701_28" localSheetId="6">FN_재무제표!$A$1:$G$693</definedName>
    <definedName name="SVD_Finance.asp?pGB_1_gicode_A005930_cID__MenuYn_Y_ReportGB__NewMenuID_103_stkGb_701_29" localSheetId="6">FN_재무제표!$A$1:$G$693</definedName>
    <definedName name="SVD_Finance.asp?pGB_1_gicode_A005930_cID__MenuYn_Y_ReportGB__NewMenuID_103_stkGb_701_30" localSheetId="6">FN_재무제표!$A$1:$G$693</definedName>
    <definedName name="SVD_Finance.asp?pGB_1_gicode_A005930_cID__MenuYn_Y_ReportGB__NewMenuID_103_stkGb_701_31" localSheetId="6">FN_재무제표!$A$1:$G$693</definedName>
    <definedName name="SVD_Finance.asp?pGB_1_gicode_A005930_cID__MenuYn_Y_ReportGB__NewMenuID_103_stkGb_701_32" localSheetId="6">FN_재무제표!$A$1:$G$693</definedName>
    <definedName name="SVD_Finance.asp?pGB_1_gicode_A005930_cID__MenuYn_Y_ReportGB__NewMenuID_103_stkGb_701_33" localSheetId="6">FN_재무제표!$A$1:$G$693</definedName>
    <definedName name="SVD_Finance.asp?pGB_1_gicode_A005930_cID__MenuYn_Y_ReportGB__NewMenuID_103_stkGb_701_34" localSheetId="6">FN_재무제표!$A$1:$G$693</definedName>
    <definedName name="SVD_Finance.asp?pGB_1_gicode_A005930_cID__MenuYn_Y_ReportGB__NewMenuID_103_stkGb_701_35" localSheetId="6">FN_재무제표!$A$1:$G$693</definedName>
    <definedName name="SVD_Finance.asp?pGB_1_gicode_A005930_cID__MenuYn_Y_ReportGB__NewMenuID_103_stkGb_701_36" localSheetId="6">FN_재무제표!$A$1:$G$693</definedName>
    <definedName name="SVD_Main.asp?pGB_1_gicode_A005930_cID__MenuYn_Y_ReportGB__NewMenuID_11_stkGb_701" localSheetId="5">FN_Snapshot!$A$1:$I$684</definedName>
    <definedName name="SVD_Main.asp?pGB_1_gicode_A005930_cID__MenuYn_Y_ReportGB__NewMenuID_11_stkGb_701_28" localSheetId="5">FN_Snapshot!$A$1:$I$670</definedName>
    <definedName name="SVD_Main.asp?pGB_1_gicode_A005930_cID__MenuYn_Y_ReportGB__NewMenuID_11_stkGb_701_29" localSheetId="5">FN_Snapshot!$A$1:$I$681</definedName>
    <definedName name="SVD_Main.asp?pGB_1_gicode_A005930_cID__MenuYn_Y_ReportGB__NewMenuID_11_stkGb_701_30" localSheetId="5">FN_Snapshot!$A$1:$I$672</definedName>
    <definedName name="SVD_Main.asp?pGB_1_gicode_A005930_cID__MenuYn_Y_ReportGB__NewMenuID_11_stkGb_701_31" localSheetId="5">FN_Snapshot!$A$1:$I$684</definedName>
    <definedName name="SVD_Main.asp?pGB_1_gicode_A005930_cID__MenuYn_Y_ReportGB__NewMenuID_11_stkGb_701_32" localSheetId="5">FN_Snapshot!$A$1:$I$684</definedName>
    <definedName name="SVD_Main.asp?pGB_1_gicode_A005930_cID__MenuYn_Y_ReportGB__NewMenuID_11_stkGb_701_33" localSheetId="5">FN_Snapshot!$A$1:$I$684</definedName>
    <definedName name="SVD_Main.asp?pGB_1_gicode_A005930_cID__MenuYn_Y_ReportGB__NewMenuID_11_stkGb_701_34" localSheetId="5">FN_Snapshot!$A$1:$I$684</definedName>
    <definedName name="SVD_Main.asp?pGB_1_gicode_A005930_cID__MenuYn_Y_ReportGB__NewMenuID_11_stkGb_701_35" localSheetId="5">FN_Snapshot!$A$1:$I$683</definedName>
    <definedName name="SVD_Main.asp?pGB_1_gicode_A005930_cID__MenuYn_Y_ReportGB__NewMenuID_11_stkGb_701_36" localSheetId="5">FN_Snapshot!$A$1:$I$683</definedName>
  </definedNames>
  <calcPr calcId="145621"/>
</workbook>
</file>

<file path=xl/calcChain.xml><?xml version="1.0" encoding="utf-8"?>
<calcChain xmlns="http://schemas.openxmlformats.org/spreadsheetml/2006/main">
  <c r="B113" i="1" l="1"/>
  <c r="F1" i="2" l="1"/>
  <c r="G1" i="2" s="1"/>
  <c r="A76" i="14" s="1"/>
  <c r="B4" i="17" s="1"/>
  <c r="A4" i="17" s="1"/>
  <c r="A1" i="2"/>
  <c r="C1" i="2" s="1"/>
  <c r="H3" i="17"/>
  <c r="G3" i="17"/>
  <c r="D3" i="17"/>
  <c r="E3" i="17"/>
  <c r="F3" i="17"/>
  <c r="B3" i="17"/>
  <c r="D162" i="15"/>
  <c r="E162" i="15" s="1"/>
  <c r="F162" i="15" s="1"/>
  <c r="C162" i="15"/>
  <c r="D156" i="15"/>
  <c r="E156" i="15" s="1"/>
  <c r="F156" i="15" s="1"/>
  <c r="C156" i="15"/>
  <c r="D150" i="15"/>
  <c r="E150" i="15" s="1"/>
  <c r="F150" i="15" s="1"/>
  <c r="C150" i="15"/>
  <c r="C143" i="15"/>
  <c r="D143" i="15" s="1"/>
  <c r="E143" i="15" s="1"/>
  <c r="D137" i="15"/>
  <c r="E137" i="15" s="1"/>
  <c r="C137" i="15"/>
  <c r="C131" i="15"/>
  <c r="D131" i="15" s="1"/>
  <c r="E131" i="15" s="1"/>
  <c r="C124" i="15"/>
  <c r="D124" i="15" s="1"/>
  <c r="C118" i="15"/>
  <c r="D118" i="15" s="1"/>
  <c r="C112" i="15"/>
  <c r="D112" i="15" s="1"/>
  <c r="C105" i="15"/>
  <c r="D105" i="15" s="1"/>
  <c r="E105" i="15" s="1"/>
  <c r="D99" i="15"/>
  <c r="E99" i="15" s="1"/>
  <c r="C99" i="15"/>
  <c r="C93" i="15"/>
  <c r="D93" i="15" s="1"/>
  <c r="E93" i="15" s="1"/>
  <c r="D86" i="15"/>
  <c r="E86" i="15" s="1"/>
  <c r="C86" i="15"/>
  <c r="C80" i="15"/>
  <c r="D80" i="15" s="1"/>
  <c r="E80" i="15" s="1"/>
  <c r="D74" i="15"/>
  <c r="E74" i="15" s="1"/>
  <c r="C74" i="15"/>
  <c r="C67" i="15"/>
  <c r="D67" i="15" s="1"/>
  <c r="E67" i="15" s="1"/>
  <c r="C61" i="15"/>
  <c r="D61" i="15" s="1"/>
  <c r="E61" i="15" s="1"/>
  <c r="C55" i="15"/>
  <c r="D55" i="15" s="1"/>
  <c r="E55" i="15" s="1"/>
  <c r="C48" i="15"/>
  <c r="D48" i="15" s="1"/>
  <c r="C42" i="15"/>
  <c r="D42" i="15" s="1"/>
  <c r="C36" i="15"/>
  <c r="D36" i="15" s="1"/>
  <c r="C29" i="15"/>
  <c r="D29" i="15" s="1"/>
  <c r="E29" i="15" s="1"/>
  <c r="C23" i="15"/>
  <c r="Q5" i="16"/>
  <c r="Q6" i="16"/>
  <c r="Q7" i="16"/>
  <c r="Q8" i="16"/>
  <c r="Q9" i="16"/>
  <c r="Q10" i="16"/>
  <c r="Q11" i="16"/>
  <c r="Q12" i="16"/>
  <c r="Q13" i="16"/>
  <c r="Q14" i="16"/>
  <c r="Q15" i="16"/>
  <c r="Q16" i="16"/>
  <c r="Q4" i="16"/>
  <c r="K5" i="16"/>
  <c r="L5" i="16"/>
  <c r="M5" i="16"/>
  <c r="P5" i="16" s="1"/>
  <c r="K6" i="16"/>
  <c r="N6" i="16" s="1"/>
  <c r="L6" i="16"/>
  <c r="M6" i="16"/>
  <c r="K7" i="16"/>
  <c r="N7" i="16" s="1"/>
  <c r="L7" i="16"/>
  <c r="O7" i="16" s="1"/>
  <c r="M7" i="16"/>
  <c r="K8" i="16"/>
  <c r="L8" i="16"/>
  <c r="O8" i="16" s="1"/>
  <c r="M8" i="16"/>
  <c r="P8" i="16" s="1"/>
  <c r="K9" i="16"/>
  <c r="L9" i="16"/>
  <c r="M9" i="16"/>
  <c r="P9" i="16" s="1"/>
  <c r="K10" i="16"/>
  <c r="N10" i="16" s="1"/>
  <c r="L10" i="16"/>
  <c r="M10" i="16"/>
  <c r="K11" i="16"/>
  <c r="N11" i="16" s="1"/>
  <c r="L11" i="16"/>
  <c r="O11" i="16" s="1"/>
  <c r="M11" i="16"/>
  <c r="K12" i="16"/>
  <c r="L12" i="16"/>
  <c r="O12" i="16" s="1"/>
  <c r="M12" i="16"/>
  <c r="P12" i="16" s="1"/>
  <c r="K13" i="16"/>
  <c r="L13" i="16"/>
  <c r="M13" i="16"/>
  <c r="P13" i="16" s="1"/>
  <c r="K14" i="16"/>
  <c r="N14" i="16" s="1"/>
  <c r="L14" i="16"/>
  <c r="M14" i="16"/>
  <c r="K15" i="16"/>
  <c r="N15" i="16" s="1"/>
  <c r="L15" i="16"/>
  <c r="O15" i="16" s="1"/>
  <c r="M15" i="16"/>
  <c r="K16" i="16"/>
  <c r="L16" i="16"/>
  <c r="O16" i="16" s="1"/>
  <c r="M16" i="16"/>
  <c r="P16" i="16" s="1"/>
  <c r="M4" i="16"/>
  <c r="L4" i="16"/>
  <c r="O4" i="16" s="1"/>
  <c r="K4" i="16"/>
  <c r="N4" i="16" s="1"/>
  <c r="B4152" i="16"/>
  <c r="B4151" i="16"/>
  <c r="B4150" i="16"/>
  <c r="B4149" i="16"/>
  <c r="B4148" i="16"/>
  <c r="B4147" i="16"/>
  <c r="B4146" i="16"/>
  <c r="B4145" i="16"/>
  <c r="B4144" i="16"/>
  <c r="B4143" i="16"/>
  <c r="B4142" i="16"/>
  <c r="B4141" i="16"/>
  <c r="B4140" i="16"/>
  <c r="B4139" i="16"/>
  <c r="B4138" i="16"/>
  <c r="B4137" i="16"/>
  <c r="B4136" i="16"/>
  <c r="B4135" i="16"/>
  <c r="B4134" i="16"/>
  <c r="B4133" i="16"/>
  <c r="B4132" i="16"/>
  <c r="B4131" i="16"/>
  <c r="B4130" i="16"/>
  <c r="B4129" i="16"/>
  <c r="B4128" i="16"/>
  <c r="B4127" i="16"/>
  <c r="B4126" i="16"/>
  <c r="B4125" i="16"/>
  <c r="B4124" i="16"/>
  <c r="B4123" i="16"/>
  <c r="B4122" i="16"/>
  <c r="B4121" i="16"/>
  <c r="B4120" i="16"/>
  <c r="B4119" i="16"/>
  <c r="B4118" i="16"/>
  <c r="B4117" i="16"/>
  <c r="B4116" i="16"/>
  <c r="B4115" i="16"/>
  <c r="B4114" i="16"/>
  <c r="B4113" i="16"/>
  <c r="B4112" i="16"/>
  <c r="B4111" i="16"/>
  <c r="B4110" i="16"/>
  <c r="B4109" i="16"/>
  <c r="B4108" i="16"/>
  <c r="B4107" i="16"/>
  <c r="B4106" i="16"/>
  <c r="B4105" i="16"/>
  <c r="B4104" i="16"/>
  <c r="B4103" i="16"/>
  <c r="B4102" i="16"/>
  <c r="B4101" i="16"/>
  <c r="B4100" i="16"/>
  <c r="B4099" i="16"/>
  <c r="B4098" i="16"/>
  <c r="B4097" i="16"/>
  <c r="B4096" i="16"/>
  <c r="B4095" i="16"/>
  <c r="B4094" i="16"/>
  <c r="B4093" i="16"/>
  <c r="B4092" i="16"/>
  <c r="B4091" i="16"/>
  <c r="B4090" i="16"/>
  <c r="B4089" i="16"/>
  <c r="B4088" i="16"/>
  <c r="B4087" i="16"/>
  <c r="B4086" i="16"/>
  <c r="B4085" i="16"/>
  <c r="B4084" i="16"/>
  <c r="B4083" i="16"/>
  <c r="B4082" i="16"/>
  <c r="B4081" i="16"/>
  <c r="B4080" i="16"/>
  <c r="B4079" i="16"/>
  <c r="B4078" i="16"/>
  <c r="B4077" i="16"/>
  <c r="B4076" i="16"/>
  <c r="B4075" i="16"/>
  <c r="B4074" i="16"/>
  <c r="B4073" i="16"/>
  <c r="B4072" i="16"/>
  <c r="B4071" i="16"/>
  <c r="B4070" i="16"/>
  <c r="B4069" i="16"/>
  <c r="B4068" i="16"/>
  <c r="B4067" i="16"/>
  <c r="B4066" i="16"/>
  <c r="B4065" i="16"/>
  <c r="B4064" i="16"/>
  <c r="B4063" i="16"/>
  <c r="B4062" i="16"/>
  <c r="B4061" i="16"/>
  <c r="B4060" i="16"/>
  <c r="B4059" i="16"/>
  <c r="B4058" i="16"/>
  <c r="B4057" i="16"/>
  <c r="B4056" i="16"/>
  <c r="B4055" i="16"/>
  <c r="B4054" i="16"/>
  <c r="B4053" i="16"/>
  <c r="B4052" i="16"/>
  <c r="B4051" i="16"/>
  <c r="B4050" i="16"/>
  <c r="B4049" i="16"/>
  <c r="B4048" i="16"/>
  <c r="B4047" i="16"/>
  <c r="B4046" i="16"/>
  <c r="B4045" i="16"/>
  <c r="B4044" i="16"/>
  <c r="B4043" i="16"/>
  <c r="B4042" i="16"/>
  <c r="B4041" i="16"/>
  <c r="B4040" i="16"/>
  <c r="B4039" i="16"/>
  <c r="B4038" i="16"/>
  <c r="B4037" i="16"/>
  <c r="B4036" i="16"/>
  <c r="B4035" i="16"/>
  <c r="B4034" i="16"/>
  <c r="B4033" i="16"/>
  <c r="B4032" i="16"/>
  <c r="B4031" i="16"/>
  <c r="B4030" i="16"/>
  <c r="B4029" i="16"/>
  <c r="B4028" i="16"/>
  <c r="B4027" i="16"/>
  <c r="B4026" i="16"/>
  <c r="B4025" i="16"/>
  <c r="B4024" i="16"/>
  <c r="B4023" i="16"/>
  <c r="B4022" i="16"/>
  <c r="B4021" i="16"/>
  <c r="B4020" i="16"/>
  <c r="B4019" i="16"/>
  <c r="B4018" i="16"/>
  <c r="B4017" i="16"/>
  <c r="B4016" i="16"/>
  <c r="B4015" i="16"/>
  <c r="B4014" i="16"/>
  <c r="B4013" i="16"/>
  <c r="B4012" i="16"/>
  <c r="B4011" i="16"/>
  <c r="B4010" i="16"/>
  <c r="B4009" i="16"/>
  <c r="B4008" i="16"/>
  <c r="B4007" i="16"/>
  <c r="B4006" i="16"/>
  <c r="B4005" i="16"/>
  <c r="B4004" i="16"/>
  <c r="B4003" i="16"/>
  <c r="B4002" i="16"/>
  <c r="B4001" i="16"/>
  <c r="B4000" i="16"/>
  <c r="B3999" i="16"/>
  <c r="B3998" i="16"/>
  <c r="B3997" i="16"/>
  <c r="B3996" i="16"/>
  <c r="B3995" i="16"/>
  <c r="B3994" i="16"/>
  <c r="B3993" i="16"/>
  <c r="B3992" i="16"/>
  <c r="B3991" i="16"/>
  <c r="B3990" i="16"/>
  <c r="B3989" i="16"/>
  <c r="B3988" i="16"/>
  <c r="B3987" i="16"/>
  <c r="B3986" i="16"/>
  <c r="B3985" i="16"/>
  <c r="B3984" i="16"/>
  <c r="B3983" i="16"/>
  <c r="B3982" i="16"/>
  <c r="B3981" i="16"/>
  <c r="B3980" i="16"/>
  <c r="B3979" i="16"/>
  <c r="B3978" i="16"/>
  <c r="B3977" i="16"/>
  <c r="B3976" i="16"/>
  <c r="B3975" i="16"/>
  <c r="B3974" i="16"/>
  <c r="B3973" i="16"/>
  <c r="B3972" i="16"/>
  <c r="B3971" i="16"/>
  <c r="B3970" i="16"/>
  <c r="B3969" i="16"/>
  <c r="B3968" i="16"/>
  <c r="B3967" i="16"/>
  <c r="B3966" i="16"/>
  <c r="B3965" i="16"/>
  <c r="B3964" i="16"/>
  <c r="B3963" i="16"/>
  <c r="B3962" i="16"/>
  <c r="B3961" i="16"/>
  <c r="B3960" i="16"/>
  <c r="B3959" i="16"/>
  <c r="B3958" i="16"/>
  <c r="B3957" i="16"/>
  <c r="B3956" i="16"/>
  <c r="B3955" i="16"/>
  <c r="B3954" i="16"/>
  <c r="B3953" i="16"/>
  <c r="B3952" i="16"/>
  <c r="B3951" i="16"/>
  <c r="B3950" i="16"/>
  <c r="B3949" i="16"/>
  <c r="B3948" i="16"/>
  <c r="B3947" i="16"/>
  <c r="B3946" i="16"/>
  <c r="B3945" i="16"/>
  <c r="B3944" i="16"/>
  <c r="B3943" i="16"/>
  <c r="B3942" i="16"/>
  <c r="B3941" i="16"/>
  <c r="B3940" i="16"/>
  <c r="B3939" i="16"/>
  <c r="B3938" i="16"/>
  <c r="B3937" i="16"/>
  <c r="B3936" i="16"/>
  <c r="B3935" i="16"/>
  <c r="B3934" i="16"/>
  <c r="B3933" i="16"/>
  <c r="B3932" i="16"/>
  <c r="B3931" i="16"/>
  <c r="B3930" i="16"/>
  <c r="B3929" i="16"/>
  <c r="B3928" i="16"/>
  <c r="B3927" i="16"/>
  <c r="B3926" i="16"/>
  <c r="B3925" i="16"/>
  <c r="B3924" i="16"/>
  <c r="B3923" i="16"/>
  <c r="B3922" i="16"/>
  <c r="B3921" i="16"/>
  <c r="B3920" i="16"/>
  <c r="B3919" i="16"/>
  <c r="B3918" i="16"/>
  <c r="B3917" i="16"/>
  <c r="B3916" i="16"/>
  <c r="B3915" i="16"/>
  <c r="B3914" i="16"/>
  <c r="B3913" i="16"/>
  <c r="B3912" i="16"/>
  <c r="B3911" i="16"/>
  <c r="B3910" i="16"/>
  <c r="B3909" i="16"/>
  <c r="B3908" i="16"/>
  <c r="B3907" i="16"/>
  <c r="B3906" i="16"/>
  <c r="B3905" i="16"/>
  <c r="B3904" i="16"/>
  <c r="B3903" i="16"/>
  <c r="B3902" i="16"/>
  <c r="B3901" i="16"/>
  <c r="B3900" i="16"/>
  <c r="B3899" i="16"/>
  <c r="B3898" i="16"/>
  <c r="B3897" i="16"/>
  <c r="B3896" i="16"/>
  <c r="B3895" i="16"/>
  <c r="B3894" i="16"/>
  <c r="B3893" i="16"/>
  <c r="B3892" i="16"/>
  <c r="B3891" i="16"/>
  <c r="B3890" i="16"/>
  <c r="B3889" i="16"/>
  <c r="B3888" i="16"/>
  <c r="B3887" i="16"/>
  <c r="B3886" i="16"/>
  <c r="B3885" i="16"/>
  <c r="B3884" i="16"/>
  <c r="B3883" i="16"/>
  <c r="B3882" i="16"/>
  <c r="B3881" i="16"/>
  <c r="B3880" i="16"/>
  <c r="B3879" i="16"/>
  <c r="B3878" i="16"/>
  <c r="B3877" i="16"/>
  <c r="B3876" i="16"/>
  <c r="B3875" i="16"/>
  <c r="B3874" i="16"/>
  <c r="B3873" i="16"/>
  <c r="B3872" i="16"/>
  <c r="B3871" i="16"/>
  <c r="B3870" i="16"/>
  <c r="B3869" i="16"/>
  <c r="B3868" i="16"/>
  <c r="B3867" i="16"/>
  <c r="B3866" i="16"/>
  <c r="B3865" i="16"/>
  <c r="B3864" i="16"/>
  <c r="B3863" i="16"/>
  <c r="B3862" i="16"/>
  <c r="B3861" i="16"/>
  <c r="B3860" i="16"/>
  <c r="B3859" i="16"/>
  <c r="B3858" i="16"/>
  <c r="B3857" i="16"/>
  <c r="B3856" i="16"/>
  <c r="B3855" i="16"/>
  <c r="B3854" i="16"/>
  <c r="B3853" i="16"/>
  <c r="B3852" i="16"/>
  <c r="B3851" i="16"/>
  <c r="B3850" i="16"/>
  <c r="B3849" i="16"/>
  <c r="B3848" i="16"/>
  <c r="B3847" i="16"/>
  <c r="B3846" i="16"/>
  <c r="B3845" i="16"/>
  <c r="B3844" i="16"/>
  <c r="B3843" i="16"/>
  <c r="B3842" i="16"/>
  <c r="B3841" i="16"/>
  <c r="B3840" i="16"/>
  <c r="B3839" i="16"/>
  <c r="B3838" i="16"/>
  <c r="B3837" i="16"/>
  <c r="B3836" i="16"/>
  <c r="B3835" i="16"/>
  <c r="B3834" i="16"/>
  <c r="B3833" i="16"/>
  <c r="B3832" i="16"/>
  <c r="B3831" i="16"/>
  <c r="B3830" i="16"/>
  <c r="B3829" i="16"/>
  <c r="B3828" i="16"/>
  <c r="B3827" i="16"/>
  <c r="B3826" i="16"/>
  <c r="B3825" i="16"/>
  <c r="B3824" i="16"/>
  <c r="B3823" i="16"/>
  <c r="B3822" i="16"/>
  <c r="B3821" i="16"/>
  <c r="B3820" i="16"/>
  <c r="B3819" i="16"/>
  <c r="B3818" i="16"/>
  <c r="B3817" i="16"/>
  <c r="B3816" i="16"/>
  <c r="B3815" i="16"/>
  <c r="B3814" i="16"/>
  <c r="B3813" i="16"/>
  <c r="B3812" i="16"/>
  <c r="B3811" i="16"/>
  <c r="B3810" i="16"/>
  <c r="B3809" i="16"/>
  <c r="B3808" i="16"/>
  <c r="B3807" i="16"/>
  <c r="B3806" i="16"/>
  <c r="B3805" i="16"/>
  <c r="B3804" i="16"/>
  <c r="B3803" i="16"/>
  <c r="B3802" i="16"/>
  <c r="B3801" i="16"/>
  <c r="B3800" i="16"/>
  <c r="B3799" i="16"/>
  <c r="B3798" i="16"/>
  <c r="B3797" i="16"/>
  <c r="B3796" i="16"/>
  <c r="B3795" i="16"/>
  <c r="B3794" i="16"/>
  <c r="B3793" i="16"/>
  <c r="B3792" i="16"/>
  <c r="B3791" i="16"/>
  <c r="B3790" i="16"/>
  <c r="B3789" i="16"/>
  <c r="B3788" i="16"/>
  <c r="B3787" i="16"/>
  <c r="B3786" i="16"/>
  <c r="B3785" i="16"/>
  <c r="B3784" i="16"/>
  <c r="B3783" i="16"/>
  <c r="B3782" i="16"/>
  <c r="B3781" i="16"/>
  <c r="B3780" i="16"/>
  <c r="B3779" i="16"/>
  <c r="B3778" i="16"/>
  <c r="B3777" i="16"/>
  <c r="B3776" i="16"/>
  <c r="B3775" i="16"/>
  <c r="B3774" i="16"/>
  <c r="B3773" i="16"/>
  <c r="B3772" i="16"/>
  <c r="B3771" i="16"/>
  <c r="B3770" i="16"/>
  <c r="B3769" i="16"/>
  <c r="B3768" i="16"/>
  <c r="B3767" i="16"/>
  <c r="B3766" i="16"/>
  <c r="B3765" i="16"/>
  <c r="B3764" i="16"/>
  <c r="B3763" i="16"/>
  <c r="B3762" i="16"/>
  <c r="B3761" i="16"/>
  <c r="B3760" i="16"/>
  <c r="B3759" i="16"/>
  <c r="B3758" i="16"/>
  <c r="B3757" i="16"/>
  <c r="B3756" i="16"/>
  <c r="B3755" i="16"/>
  <c r="B3754" i="16"/>
  <c r="B3753" i="16"/>
  <c r="B3752" i="16"/>
  <c r="B3751" i="16"/>
  <c r="B3750" i="16"/>
  <c r="B3749" i="16"/>
  <c r="B3748" i="16"/>
  <c r="B3747" i="16"/>
  <c r="B3746" i="16"/>
  <c r="B3745" i="16"/>
  <c r="B3744" i="16"/>
  <c r="B3743" i="16"/>
  <c r="B3742" i="16"/>
  <c r="B3741" i="16"/>
  <c r="B3740" i="16"/>
  <c r="B3739" i="16"/>
  <c r="B3738" i="16"/>
  <c r="B3737" i="16"/>
  <c r="B3736" i="16"/>
  <c r="B3735" i="16"/>
  <c r="B3734" i="16"/>
  <c r="B3733" i="16"/>
  <c r="B3732" i="16"/>
  <c r="B3731" i="16"/>
  <c r="B3730" i="16"/>
  <c r="B3729" i="16"/>
  <c r="B3728" i="16"/>
  <c r="B3727" i="16"/>
  <c r="B3726" i="16"/>
  <c r="B3725" i="16"/>
  <c r="B3724" i="16"/>
  <c r="B3723" i="16"/>
  <c r="B3722" i="16"/>
  <c r="B3721" i="16"/>
  <c r="B3720" i="16"/>
  <c r="B3719" i="16"/>
  <c r="B3718" i="16"/>
  <c r="B3717" i="16"/>
  <c r="B3716" i="16"/>
  <c r="B3715" i="16"/>
  <c r="B3714" i="16"/>
  <c r="B3713" i="16"/>
  <c r="B3712" i="16"/>
  <c r="B3711" i="16"/>
  <c r="B3710" i="16"/>
  <c r="B3709" i="16"/>
  <c r="B3708" i="16"/>
  <c r="B3707" i="16"/>
  <c r="B3706" i="16"/>
  <c r="B3705" i="16"/>
  <c r="B3704" i="16"/>
  <c r="B3703" i="16"/>
  <c r="B3702" i="16"/>
  <c r="B3701" i="16"/>
  <c r="B3700" i="16"/>
  <c r="B3699" i="16"/>
  <c r="B3698" i="16"/>
  <c r="B3697" i="16"/>
  <c r="B3696" i="16"/>
  <c r="B3695" i="16"/>
  <c r="B3694" i="16"/>
  <c r="B3693" i="16"/>
  <c r="B3692" i="16"/>
  <c r="B3691" i="16"/>
  <c r="B3690" i="16"/>
  <c r="B3689" i="16"/>
  <c r="B3688" i="16"/>
  <c r="B3687" i="16"/>
  <c r="B3686" i="16"/>
  <c r="B3685" i="16"/>
  <c r="B3684" i="16"/>
  <c r="B3683" i="16"/>
  <c r="B3682" i="16"/>
  <c r="B3681" i="16"/>
  <c r="B3680" i="16"/>
  <c r="B3679" i="16"/>
  <c r="B3678" i="16"/>
  <c r="B3677" i="16"/>
  <c r="B3676" i="16"/>
  <c r="B3675" i="16"/>
  <c r="B3674" i="16"/>
  <c r="B3673" i="16"/>
  <c r="B3672" i="16"/>
  <c r="B3671" i="16"/>
  <c r="B3670" i="16"/>
  <c r="B3669" i="16"/>
  <c r="B3668" i="16"/>
  <c r="B3667" i="16"/>
  <c r="B3666" i="16"/>
  <c r="B3665" i="16"/>
  <c r="B3664" i="16"/>
  <c r="B3663" i="16"/>
  <c r="B3662" i="16"/>
  <c r="B3661" i="16"/>
  <c r="B3660" i="16"/>
  <c r="B3659" i="16"/>
  <c r="B3658" i="16"/>
  <c r="B3657" i="16"/>
  <c r="B3656" i="16"/>
  <c r="B3655" i="16"/>
  <c r="B3654" i="16"/>
  <c r="B3653" i="16"/>
  <c r="B3652" i="16"/>
  <c r="B3651" i="16"/>
  <c r="B3650" i="16"/>
  <c r="B3649" i="16"/>
  <c r="B3648" i="16"/>
  <c r="B3647" i="16"/>
  <c r="B3646" i="16"/>
  <c r="B3645" i="16"/>
  <c r="B3644" i="16"/>
  <c r="B3643" i="16"/>
  <c r="B3642" i="16"/>
  <c r="B3641" i="16"/>
  <c r="B3640" i="16"/>
  <c r="B3639" i="16"/>
  <c r="B3638" i="16"/>
  <c r="B3637" i="16"/>
  <c r="B3636" i="16"/>
  <c r="B3635" i="16"/>
  <c r="B3634" i="16"/>
  <c r="B3633" i="16"/>
  <c r="B3632" i="16"/>
  <c r="B3631" i="16"/>
  <c r="B3630" i="16"/>
  <c r="B3629" i="16"/>
  <c r="B3628" i="16"/>
  <c r="B3627" i="16"/>
  <c r="B3626" i="16"/>
  <c r="B3625" i="16"/>
  <c r="B3624" i="16"/>
  <c r="B3623" i="16"/>
  <c r="B3622" i="16"/>
  <c r="B3621" i="16"/>
  <c r="B3620" i="16"/>
  <c r="B3619" i="16"/>
  <c r="B3618" i="16"/>
  <c r="B3617" i="16"/>
  <c r="B3616" i="16"/>
  <c r="B3615" i="16"/>
  <c r="B3614" i="16"/>
  <c r="B3613" i="16"/>
  <c r="B3612" i="16"/>
  <c r="B3611" i="16"/>
  <c r="B3610" i="16"/>
  <c r="B3609" i="16"/>
  <c r="B3608" i="16"/>
  <c r="B3607" i="16"/>
  <c r="B3606" i="16"/>
  <c r="B3605" i="16"/>
  <c r="B3604" i="16"/>
  <c r="B3603" i="16"/>
  <c r="B3602" i="16"/>
  <c r="B3601" i="16"/>
  <c r="B3600" i="16"/>
  <c r="B3599" i="16"/>
  <c r="B3598" i="16"/>
  <c r="B3597" i="16"/>
  <c r="B3596" i="16"/>
  <c r="B3595" i="16"/>
  <c r="B3594" i="16"/>
  <c r="B3593" i="16"/>
  <c r="B3592" i="16"/>
  <c r="B3591" i="16"/>
  <c r="B3590" i="16"/>
  <c r="B3589" i="16"/>
  <c r="B3588" i="16"/>
  <c r="B3587" i="16"/>
  <c r="B3586" i="16"/>
  <c r="B3585" i="16"/>
  <c r="B3584" i="16"/>
  <c r="B3583" i="16"/>
  <c r="B3582" i="16"/>
  <c r="B3581" i="16"/>
  <c r="B3580" i="16"/>
  <c r="B3579" i="16"/>
  <c r="B3578" i="16"/>
  <c r="B3577" i="16"/>
  <c r="B3576" i="16"/>
  <c r="B3575" i="16"/>
  <c r="B3574" i="16"/>
  <c r="B3573" i="16"/>
  <c r="B3572" i="16"/>
  <c r="B3571" i="16"/>
  <c r="B3570" i="16"/>
  <c r="B3569" i="16"/>
  <c r="B3568" i="16"/>
  <c r="B3567" i="16"/>
  <c r="B3566" i="16"/>
  <c r="B3565" i="16"/>
  <c r="B3564" i="16"/>
  <c r="B3563" i="16"/>
  <c r="B3562" i="16"/>
  <c r="B3561" i="16"/>
  <c r="B3560" i="16"/>
  <c r="B3559" i="16"/>
  <c r="B3558" i="16"/>
  <c r="B3557" i="16"/>
  <c r="B3556" i="16"/>
  <c r="B3555" i="16"/>
  <c r="B3554" i="16"/>
  <c r="B3553" i="16"/>
  <c r="B3552" i="16"/>
  <c r="B3551" i="16"/>
  <c r="B3550" i="16"/>
  <c r="B3549" i="16"/>
  <c r="B3548" i="16"/>
  <c r="B3547" i="16"/>
  <c r="B3546" i="16"/>
  <c r="B3545" i="16"/>
  <c r="B3544" i="16"/>
  <c r="B3543" i="16"/>
  <c r="B3542" i="16"/>
  <c r="B3541" i="16"/>
  <c r="B3540" i="16"/>
  <c r="B3539" i="16"/>
  <c r="B3538" i="16"/>
  <c r="B3537" i="16"/>
  <c r="B3536" i="16"/>
  <c r="B3535" i="16"/>
  <c r="B3534" i="16"/>
  <c r="B3533" i="16"/>
  <c r="B3532" i="16"/>
  <c r="B3531" i="16"/>
  <c r="B3530" i="16"/>
  <c r="B3529" i="16"/>
  <c r="B3528" i="16"/>
  <c r="B3527" i="16"/>
  <c r="B3526" i="16"/>
  <c r="B3525" i="16"/>
  <c r="B3524" i="16"/>
  <c r="B3523" i="16"/>
  <c r="B3522" i="16"/>
  <c r="B3521" i="16"/>
  <c r="B3520" i="16"/>
  <c r="B3519" i="16"/>
  <c r="B3518" i="16"/>
  <c r="B3517" i="16"/>
  <c r="B3516" i="16"/>
  <c r="B3515" i="16"/>
  <c r="B3514" i="16"/>
  <c r="B3513" i="16"/>
  <c r="B3512" i="16"/>
  <c r="B3511" i="16"/>
  <c r="B3510" i="16"/>
  <c r="B3509" i="16"/>
  <c r="B3508" i="16"/>
  <c r="B3507" i="16"/>
  <c r="B3506" i="16"/>
  <c r="B3505" i="16"/>
  <c r="B3504" i="16"/>
  <c r="B3503" i="16"/>
  <c r="B3502" i="16"/>
  <c r="B3501" i="16"/>
  <c r="B3500" i="16"/>
  <c r="B3499" i="16"/>
  <c r="B3498" i="16"/>
  <c r="B3497" i="16"/>
  <c r="B3496" i="16"/>
  <c r="B3495" i="16"/>
  <c r="B3494" i="16"/>
  <c r="B3493" i="16"/>
  <c r="B3492" i="16"/>
  <c r="B3491" i="16"/>
  <c r="B3490" i="16"/>
  <c r="B3489" i="16"/>
  <c r="B3488" i="16"/>
  <c r="B3487" i="16"/>
  <c r="B3486" i="16"/>
  <c r="B3485" i="16"/>
  <c r="B3484" i="16"/>
  <c r="B3483" i="16"/>
  <c r="B3482" i="16"/>
  <c r="B3481" i="16"/>
  <c r="B3480" i="16"/>
  <c r="B3479" i="16"/>
  <c r="B3478" i="16"/>
  <c r="B3477" i="16"/>
  <c r="B3476" i="16"/>
  <c r="B3475" i="16"/>
  <c r="B3474" i="16"/>
  <c r="B3473" i="16"/>
  <c r="B3472" i="16"/>
  <c r="B3471" i="16"/>
  <c r="B3470" i="16"/>
  <c r="B3469" i="16"/>
  <c r="B3468" i="16"/>
  <c r="B3467" i="16"/>
  <c r="B3466" i="16"/>
  <c r="B3465" i="16"/>
  <c r="B3464" i="16"/>
  <c r="B3463" i="16"/>
  <c r="B3462" i="16"/>
  <c r="B3461" i="16"/>
  <c r="B3460" i="16"/>
  <c r="B3459" i="16"/>
  <c r="B3458" i="16"/>
  <c r="B3457" i="16"/>
  <c r="B3456" i="16"/>
  <c r="B3455" i="16"/>
  <c r="B3454" i="16"/>
  <c r="B3453" i="16"/>
  <c r="B3452" i="16"/>
  <c r="B3451" i="16"/>
  <c r="B3450" i="16"/>
  <c r="B3449" i="16"/>
  <c r="B3448" i="16"/>
  <c r="B3447" i="16"/>
  <c r="B3446" i="16"/>
  <c r="B3445" i="16"/>
  <c r="B3444" i="16"/>
  <c r="B3443" i="16"/>
  <c r="B3442" i="16"/>
  <c r="B3441" i="16"/>
  <c r="B3440" i="16"/>
  <c r="B3439" i="16"/>
  <c r="B3438" i="16"/>
  <c r="B3437" i="16"/>
  <c r="B3436" i="16"/>
  <c r="B3435" i="16"/>
  <c r="B3434" i="16"/>
  <c r="B3433" i="16"/>
  <c r="B3432" i="16"/>
  <c r="B3431" i="16"/>
  <c r="B3430" i="16"/>
  <c r="B3429" i="16"/>
  <c r="B3428" i="16"/>
  <c r="B3427" i="16"/>
  <c r="B3426" i="16"/>
  <c r="B3425" i="16"/>
  <c r="B3424" i="16"/>
  <c r="B3423" i="16"/>
  <c r="B3422" i="16"/>
  <c r="B3421" i="16"/>
  <c r="B3420" i="16"/>
  <c r="B3419" i="16"/>
  <c r="B3418" i="16"/>
  <c r="B3417" i="16"/>
  <c r="B3416" i="16"/>
  <c r="B3415" i="16"/>
  <c r="B3414" i="16"/>
  <c r="B3413" i="16"/>
  <c r="B3412" i="16"/>
  <c r="B3411" i="16"/>
  <c r="B3410" i="16"/>
  <c r="B3409" i="16"/>
  <c r="B3408" i="16"/>
  <c r="B3407" i="16"/>
  <c r="B3406" i="16"/>
  <c r="B3405" i="16"/>
  <c r="B3404" i="16"/>
  <c r="B3403" i="16"/>
  <c r="B3402" i="16"/>
  <c r="B3401" i="16"/>
  <c r="B3400" i="16"/>
  <c r="B3399" i="16"/>
  <c r="B3398" i="16"/>
  <c r="B3397" i="16"/>
  <c r="B3396" i="16"/>
  <c r="B3395" i="16"/>
  <c r="B3394" i="16"/>
  <c r="B3393" i="16"/>
  <c r="B3392" i="16"/>
  <c r="B3391" i="16"/>
  <c r="B3390" i="16"/>
  <c r="B3389" i="16"/>
  <c r="B3388" i="16"/>
  <c r="B3387" i="16"/>
  <c r="B3386" i="16"/>
  <c r="B3385" i="16"/>
  <c r="B3384" i="16"/>
  <c r="B3383" i="16"/>
  <c r="B3382" i="16"/>
  <c r="B3381" i="16"/>
  <c r="B3380" i="16"/>
  <c r="B3379" i="16"/>
  <c r="B3378" i="16"/>
  <c r="B3377" i="16"/>
  <c r="B3376" i="16"/>
  <c r="B3375" i="16"/>
  <c r="B3374" i="16"/>
  <c r="B3373" i="16"/>
  <c r="B3372" i="16"/>
  <c r="B3371" i="16"/>
  <c r="B3370" i="16"/>
  <c r="B3369" i="16"/>
  <c r="B3368" i="16"/>
  <c r="B3367" i="16"/>
  <c r="B3366" i="16"/>
  <c r="B3365" i="16"/>
  <c r="B3364" i="16"/>
  <c r="B3363" i="16"/>
  <c r="B3362" i="16"/>
  <c r="B3361" i="16"/>
  <c r="B3360" i="16"/>
  <c r="B3359" i="16"/>
  <c r="B3358" i="16"/>
  <c r="B3357" i="16"/>
  <c r="B3356" i="16"/>
  <c r="B3355" i="16"/>
  <c r="B3354" i="16"/>
  <c r="B3353" i="16"/>
  <c r="B3352" i="16"/>
  <c r="B3351" i="16"/>
  <c r="B3350" i="16"/>
  <c r="B3349" i="16"/>
  <c r="B3348" i="16"/>
  <c r="B3347" i="16"/>
  <c r="B3346" i="16"/>
  <c r="B3345" i="16"/>
  <c r="B3344" i="16"/>
  <c r="B3343" i="16"/>
  <c r="B3342" i="16"/>
  <c r="B3341" i="16"/>
  <c r="B3340" i="16"/>
  <c r="B3339" i="16"/>
  <c r="B3338" i="16"/>
  <c r="B3337" i="16"/>
  <c r="B3336" i="16"/>
  <c r="B3335" i="16"/>
  <c r="B3334" i="16"/>
  <c r="B3333" i="16"/>
  <c r="B3332" i="16"/>
  <c r="B3331" i="16"/>
  <c r="B3330" i="16"/>
  <c r="B3329" i="16"/>
  <c r="B3328" i="16"/>
  <c r="B3327" i="16"/>
  <c r="B3326" i="16"/>
  <c r="B3325" i="16"/>
  <c r="B3324" i="16"/>
  <c r="B3323" i="16"/>
  <c r="B3322" i="16"/>
  <c r="B3321" i="16"/>
  <c r="B3320" i="16"/>
  <c r="B3319" i="16"/>
  <c r="B3318" i="16"/>
  <c r="B3317" i="16"/>
  <c r="B3316" i="16"/>
  <c r="B3315" i="16"/>
  <c r="B3314" i="16"/>
  <c r="B3313" i="16"/>
  <c r="B3312" i="16"/>
  <c r="B3311" i="16"/>
  <c r="B3310" i="16"/>
  <c r="B3309" i="16"/>
  <c r="B3308" i="16"/>
  <c r="B3307" i="16"/>
  <c r="B3306" i="16"/>
  <c r="B3305" i="16"/>
  <c r="B3304" i="16"/>
  <c r="B3303" i="16"/>
  <c r="B3302" i="16"/>
  <c r="B3301" i="16"/>
  <c r="B3300" i="16"/>
  <c r="B3299" i="16"/>
  <c r="B3298" i="16"/>
  <c r="B3297" i="16"/>
  <c r="B3296" i="16"/>
  <c r="B3295" i="16"/>
  <c r="B3294" i="16"/>
  <c r="B3293" i="16"/>
  <c r="B3292" i="16"/>
  <c r="B3291" i="16"/>
  <c r="B3290" i="16"/>
  <c r="B3289" i="16"/>
  <c r="B3288" i="16"/>
  <c r="B3287" i="16"/>
  <c r="B3286" i="16"/>
  <c r="B3285" i="16"/>
  <c r="B3284" i="16"/>
  <c r="B3283" i="16"/>
  <c r="B3282" i="16"/>
  <c r="B3281" i="16"/>
  <c r="B3280" i="16"/>
  <c r="B3279" i="16"/>
  <c r="B3278" i="16"/>
  <c r="B3277" i="16"/>
  <c r="B3276" i="16"/>
  <c r="B3275" i="16"/>
  <c r="B3274" i="16"/>
  <c r="B3273" i="16"/>
  <c r="B3272" i="16"/>
  <c r="B3271" i="16"/>
  <c r="B3270" i="16"/>
  <c r="B3269" i="16"/>
  <c r="B3268" i="16"/>
  <c r="B3267" i="16"/>
  <c r="B3266" i="16"/>
  <c r="B3265" i="16"/>
  <c r="B3264" i="16"/>
  <c r="B3263" i="16"/>
  <c r="B3262" i="16"/>
  <c r="B3261" i="16"/>
  <c r="B3260" i="16"/>
  <c r="B3259" i="16"/>
  <c r="B3258" i="16"/>
  <c r="B3257" i="16"/>
  <c r="B3256" i="16"/>
  <c r="B3255" i="16"/>
  <c r="B3254" i="16"/>
  <c r="B3253" i="16"/>
  <c r="B3252" i="16"/>
  <c r="B3251" i="16"/>
  <c r="B3250" i="16"/>
  <c r="B3249" i="16"/>
  <c r="B3248" i="16"/>
  <c r="B3247" i="16"/>
  <c r="B3246" i="16"/>
  <c r="B3245" i="16"/>
  <c r="B3244" i="16"/>
  <c r="B3243" i="16"/>
  <c r="B3242" i="16"/>
  <c r="B3241" i="16"/>
  <c r="B3240" i="16"/>
  <c r="B3239" i="16"/>
  <c r="B3238" i="16"/>
  <c r="B3237" i="16"/>
  <c r="B3236" i="16"/>
  <c r="B3235" i="16"/>
  <c r="B3234" i="16"/>
  <c r="B3233" i="16"/>
  <c r="B3232" i="16"/>
  <c r="B3231" i="16"/>
  <c r="B3230" i="16"/>
  <c r="B3229" i="16"/>
  <c r="B3228" i="16"/>
  <c r="B3227" i="16"/>
  <c r="B3226" i="16"/>
  <c r="B3225" i="16"/>
  <c r="B3224" i="16"/>
  <c r="B3223" i="16"/>
  <c r="B3222" i="16"/>
  <c r="B3221" i="16"/>
  <c r="B3220" i="16"/>
  <c r="B3219" i="16"/>
  <c r="B3218" i="16"/>
  <c r="B3217" i="16"/>
  <c r="B3216" i="16"/>
  <c r="B3215" i="16"/>
  <c r="B3214" i="16"/>
  <c r="B3213" i="16"/>
  <c r="B3212" i="16"/>
  <c r="B3211" i="16"/>
  <c r="B3210" i="16"/>
  <c r="B3209" i="16"/>
  <c r="B3208" i="16"/>
  <c r="B3207" i="16"/>
  <c r="B3206" i="16"/>
  <c r="B3205" i="16"/>
  <c r="B3204" i="16"/>
  <c r="B3203" i="16"/>
  <c r="B3202" i="16"/>
  <c r="B3201" i="16"/>
  <c r="B3200" i="16"/>
  <c r="B3199" i="16"/>
  <c r="B3198" i="16"/>
  <c r="B3197" i="16"/>
  <c r="B3196" i="16"/>
  <c r="B3195" i="16"/>
  <c r="B3194" i="16"/>
  <c r="B3193" i="16"/>
  <c r="B3192" i="16"/>
  <c r="B3191" i="16"/>
  <c r="B3190" i="16"/>
  <c r="B3189" i="16"/>
  <c r="B3188" i="16"/>
  <c r="B3187" i="16"/>
  <c r="B3186" i="16"/>
  <c r="B3185" i="16"/>
  <c r="B3184" i="16"/>
  <c r="B3183" i="16"/>
  <c r="B3182" i="16"/>
  <c r="B3181" i="16"/>
  <c r="B3180" i="16"/>
  <c r="B3179" i="16"/>
  <c r="B3178" i="16"/>
  <c r="B3177" i="16"/>
  <c r="B3176" i="16"/>
  <c r="B3175" i="16"/>
  <c r="B3174" i="16"/>
  <c r="B3173" i="16"/>
  <c r="B3172" i="16"/>
  <c r="B3171" i="16"/>
  <c r="B3170" i="16"/>
  <c r="B3169" i="16"/>
  <c r="B3168" i="16"/>
  <c r="B3167" i="16"/>
  <c r="B3166" i="16"/>
  <c r="B3165" i="16"/>
  <c r="B3164" i="16"/>
  <c r="B3163" i="16"/>
  <c r="B3162" i="16"/>
  <c r="B3161" i="16"/>
  <c r="B3160" i="16"/>
  <c r="B3159" i="16"/>
  <c r="B3158" i="16"/>
  <c r="B3157" i="16"/>
  <c r="B3156" i="16"/>
  <c r="B3155" i="16"/>
  <c r="B3154" i="16"/>
  <c r="B3153" i="16"/>
  <c r="B3152" i="16"/>
  <c r="B3151" i="16"/>
  <c r="B3150" i="16"/>
  <c r="B3149" i="16"/>
  <c r="B3148" i="16"/>
  <c r="B3147" i="16"/>
  <c r="B3146" i="16"/>
  <c r="B3145" i="16"/>
  <c r="B3144" i="16"/>
  <c r="B3143" i="16"/>
  <c r="B3142" i="16"/>
  <c r="B3141" i="16"/>
  <c r="B3140" i="16"/>
  <c r="B3139" i="16"/>
  <c r="B3138" i="16"/>
  <c r="B3137" i="16"/>
  <c r="B3136" i="16"/>
  <c r="B3135" i="16"/>
  <c r="B3134" i="16"/>
  <c r="B3133" i="16"/>
  <c r="B3132" i="16"/>
  <c r="B3131" i="16"/>
  <c r="B3130" i="16"/>
  <c r="B3129" i="16"/>
  <c r="B3128" i="16"/>
  <c r="B3127" i="16"/>
  <c r="B3126" i="16"/>
  <c r="B3125" i="16"/>
  <c r="B3124" i="16"/>
  <c r="B3123" i="16"/>
  <c r="B3122" i="16"/>
  <c r="B3121" i="16"/>
  <c r="B3120" i="16"/>
  <c r="B3119" i="16"/>
  <c r="B3118" i="16"/>
  <c r="B3117" i="16"/>
  <c r="B3116" i="16"/>
  <c r="B3115" i="16"/>
  <c r="B3114" i="16"/>
  <c r="B3113" i="16"/>
  <c r="B3112" i="16"/>
  <c r="B3111" i="16"/>
  <c r="B3110" i="16"/>
  <c r="B3109" i="16"/>
  <c r="B3108" i="16"/>
  <c r="B3107" i="16"/>
  <c r="B3106" i="16"/>
  <c r="B3105" i="16"/>
  <c r="B3104" i="16"/>
  <c r="B3103" i="16"/>
  <c r="B3102" i="16"/>
  <c r="B3101" i="16"/>
  <c r="B3100" i="16"/>
  <c r="B3099" i="16"/>
  <c r="B3098" i="16"/>
  <c r="B3097" i="16"/>
  <c r="B3096" i="16"/>
  <c r="B3095" i="16"/>
  <c r="B3094" i="16"/>
  <c r="B3093" i="16"/>
  <c r="B3092" i="16"/>
  <c r="B3091" i="16"/>
  <c r="B3090" i="16"/>
  <c r="B3089" i="16"/>
  <c r="B3088" i="16"/>
  <c r="B3087" i="16"/>
  <c r="B3086" i="16"/>
  <c r="B3085" i="16"/>
  <c r="B3084" i="16"/>
  <c r="B3083" i="16"/>
  <c r="B3082" i="16"/>
  <c r="B3081" i="16"/>
  <c r="B3080" i="16"/>
  <c r="B3079" i="16"/>
  <c r="B3078" i="16"/>
  <c r="B3077" i="16"/>
  <c r="B3076" i="16"/>
  <c r="B3075" i="16"/>
  <c r="B3074" i="16"/>
  <c r="B3073" i="16"/>
  <c r="B3072" i="16"/>
  <c r="B3071" i="16"/>
  <c r="B3070" i="16"/>
  <c r="B3069" i="16"/>
  <c r="B3068" i="16"/>
  <c r="B3067" i="16"/>
  <c r="B3066" i="16"/>
  <c r="B3065" i="16"/>
  <c r="B3064" i="16"/>
  <c r="B3063" i="16"/>
  <c r="B3062" i="16"/>
  <c r="B3061" i="16"/>
  <c r="B3060" i="16"/>
  <c r="B3059" i="16"/>
  <c r="B3058" i="16"/>
  <c r="B3057" i="16"/>
  <c r="B3056" i="16"/>
  <c r="B3055" i="16"/>
  <c r="B3054" i="16"/>
  <c r="B3053" i="16"/>
  <c r="B3052" i="16"/>
  <c r="B3051" i="16"/>
  <c r="B3050" i="16"/>
  <c r="B3049" i="16"/>
  <c r="B3048" i="16"/>
  <c r="B3047" i="16"/>
  <c r="B3046" i="16"/>
  <c r="B3045" i="16"/>
  <c r="B3044" i="16"/>
  <c r="B3043" i="16"/>
  <c r="B3042" i="16"/>
  <c r="B3041" i="16"/>
  <c r="B3040" i="16"/>
  <c r="B3039" i="16"/>
  <c r="B3038" i="16"/>
  <c r="B3037" i="16"/>
  <c r="B3036" i="16"/>
  <c r="B3035" i="16"/>
  <c r="B3034" i="16"/>
  <c r="B3033" i="16"/>
  <c r="B3032" i="16"/>
  <c r="B3031" i="16"/>
  <c r="B3030" i="16"/>
  <c r="B3029" i="16"/>
  <c r="B3028" i="16"/>
  <c r="B3027" i="16"/>
  <c r="B3026" i="16"/>
  <c r="B3025" i="16"/>
  <c r="B3024" i="16"/>
  <c r="B3023" i="16"/>
  <c r="B3022" i="16"/>
  <c r="B3021" i="16"/>
  <c r="B3020" i="16"/>
  <c r="B3019" i="16"/>
  <c r="B3018" i="16"/>
  <c r="B3017" i="16"/>
  <c r="B3016" i="16"/>
  <c r="B3015" i="16"/>
  <c r="B3014" i="16"/>
  <c r="B3013" i="16"/>
  <c r="B3012" i="16"/>
  <c r="B3011" i="16"/>
  <c r="B3010" i="16"/>
  <c r="B3009" i="16"/>
  <c r="B3008" i="16"/>
  <c r="B3007" i="16"/>
  <c r="B3006" i="16"/>
  <c r="B3005" i="16"/>
  <c r="B3004" i="16"/>
  <c r="B3003" i="16"/>
  <c r="B3002" i="16"/>
  <c r="B3001" i="16"/>
  <c r="B3000" i="16"/>
  <c r="B2999" i="16"/>
  <c r="B2998" i="16"/>
  <c r="B2997" i="16"/>
  <c r="B2996" i="16"/>
  <c r="B2995" i="16"/>
  <c r="B2994" i="16"/>
  <c r="B2993" i="16"/>
  <c r="B2992" i="16"/>
  <c r="B2991" i="16"/>
  <c r="B2990" i="16"/>
  <c r="B2989" i="16"/>
  <c r="B2988" i="16"/>
  <c r="B2987" i="16"/>
  <c r="B2986" i="16"/>
  <c r="B2985" i="16"/>
  <c r="B2984" i="16"/>
  <c r="B2983" i="16"/>
  <c r="B2982" i="16"/>
  <c r="B2981" i="16"/>
  <c r="B2980" i="16"/>
  <c r="B2979" i="16"/>
  <c r="B2978" i="16"/>
  <c r="B2977" i="16"/>
  <c r="B2976" i="16"/>
  <c r="B2975" i="16"/>
  <c r="B2974" i="16"/>
  <c r="B2973" i="16"/>
  <c r="B2972" i="16"/>
  <c r="B2971" i="16"/>
  <c r="B2970" i="16"/>
  <c r="B2969" i="16"/>
  <c r="B2968" i="16"/>
  <c r="B2967" i="16"/>
  <c r="B2966" i="16"/>
  <c r="B2965" i="16"/>
  <c r="B2964" i="16"/>
  <c r="B2963" i="16"/>
  <c r="B2962" i="16"/>
  <c r="B2961" i="16"/>
  <c r="B2960" i="16"/>
  <c r="B2959" i="16"/>
  <c r="B2958" i="16"/>
  <c r="B2957" i="16"/>
  <c r="B2956" i="16"/>
  <c r="B2955" i="16"/>
  <c r="B2954" i="16"/>
  <c r="B2953" i="16"/>
  <c r="B2952" i="16"/>
  <c r="B2951" i="16"/>
  <c r="B2950" i="16"/>
  <c r="B2949" i="16"/>
  <c r="B2948" i="16"/>
  <c r="B2947" i="16"/>
  <c r="B2946" i="16"/>
  <c r="B2945" i="16"/>
  <c r="B2944" i="16"/>
  <c r="B2943" i="16"/>
  <c r="B2942" i="16"/>
  <c r="B2941" i="16"/>
  <c r="B2940" i="16"/>
  <c r="B2939" i="16"/>
  <c r="B2938" i="16"/>
  <c r="B2937" i="16"/>
  <c r="B2936" i="16"/>
  <c r="B2935" i="16"/>
  <c r="B2934" i="16"/>
  <c r="B2933" i="16"/>
  <c r="B2932" i="16"/>
  <c r="B2931" i="16"/>
  <c r="B2930" i="16"/>
  <c r="B2929" i="16"/>
  <c r="B2928" i="16"/>
  <c r="B2927" i="16"/>
  <c r="B2926" i="16"/>
  <c r="B2925" i="16"/>
  <c r="B2924" i="16"/>
  <c r="B2923" i="16"/>
  <c r="B2922" i="16"/>
  <c r="B2921" i="16"/>
  <c r="B2920" i="16"/>
  <c r="B2919" i="16"/>
  <c r="B2918" i="16"/>
  <c r="B2917" i="16"/>
  <c r="B2916" i="16"/>
  <c r="B2915" i="16"/>
  <c r="B2914" i="16"/>
  <c r="B2913" i="16"/>
  <c r="B2912" i="16"/>
  <c r="B2911" i="16"/>
  <c r="B2910" i="16"/>
  <c r="B2909" i="16"/>
  <c r="B2908" i="16"/>
  <c r="B2907" i="16"/>
  <c r="B2906" i="16"/>
  <c r="B2905" i="16"/>
  <c r="B2904" i="16"/>
  <c r="B2903" i="16"/>
  <c r="B2902" i="16"/>
  <c r="B2901" i="16"/>
  <c r="B2900" i="16"/>
  <c r="B2899" i="16"/>
  <c r="B2898" i="16"/>
  <c r="B2897" i="16"/>
  <c r="B2896" i="16"/>
  <c r="B2895" i="16"/>
  <c r="B2894" i="16"/>
  <c r="B2893" i="16"/>
  <c r="B2892" i="16"/>
  <c r="B2891" i="16"/>
  <c r="B2890" i="16"/>
  <c r="B2889" i="16"/>
  <c r="B2888" i="16"/>
  <c r="B2887" i="16"/>
  <c r="B2886" i="16"/>
  <c r="B2885" i="16"/>
  <c r="B2884" i="16"/>
  <c r="B2883" i="16"/>
  <c r="B2882" i="16"/>
  <c r="B2881" i="16"/>
  <c r="B2880" i="16"/>
  <c r="B2879" i="16"/>
  <c r="B2878" i="16"/>
  <c r="B2877" i="16"/>
  <c r="B2876" i="16"/>
  <c r="B2875" i="16"/>
  <c r="B2874" i="16"/>
  <c r="B2873" i="16"/>
  <c r="B2872" i="16"/>
  <c r="B2871" i="16"/>
  <c r="B2870" i="16"/>
  <c r="B2869" i="16"/>
  <c r="B2868" i="16"/>
  <c r="B2867" i="16"/>
  <c r="B2866" i="16"/>
  <c r="B2865" i="16"/>
  <c r="B2864" i="16"/>
  <c r="B2863" i="16"/>
  <c r="B2862" i="16"/>
  <c r="B2861" i="16"/>
  <c r="B2860" i="16"/>
  <c r="B2859" i="16"/>
  <c r="B2858" i="16"/>
  <c r="B2857" i="16"/>
  <c r="B2856" i="16"/>
  <c r="B2855" i="16"/>
  <c r="B2854" i="16"/>
  <c r="B2853" i="16"/>
  <c r="B2852" i="16"/>
  <c r="B2851" i="16"/>
  <c r="B2850" i="16"/>
  <c r="B2849" i="16"/>
  <c r="B2848" i="16"/>
  <c r="B2847" i="16"/>
  <c r="B2846" i="16"/>
  <c r="B2845" i="16"/>
  <c r="B2844" i="16"/>
  <c r="B2843" i="16"/>
  <c r="B2842" i="16"/>
  <c r="B2841" i="16"/>
  <c r="B2840" i="16"/>
  <c r="B2839" i="16"/>
  <c r="B2838" i="16"/>
  <c r="B2837" i="16"/>
  <c r="B2836" i="16"/>
  <c r="B2835" i="16"/>
  <c r="B2834" i="16"/>
  <c r="B2833" i="16"/>
  <c r="B2832" i="16"/>
  <c r="B2831" i="16"/>
  <c r="B2830" i="16"/>
  <c r="B2829" i="16"/>
  <c r="B2828" i="16"/>
  <c r="B2827" i="16"/>
  <c r="B2826" i="16"/>
  <c r="B2825" i="16"/>
  <c r="B2824" i="16"/>
  <c r="B2823" i="16"/>
  <c r="B2822" i="16"/>
  <c r="B2821" i="16"/>
  <c r="B2820" i="16"/>
  <c r="B2819" i="16"/>
  <c r="B2818" i="16"/>
  <c r="B2817" i="16"/>
  <c r="B2816" i="16"/>
  <c r="B2815" i="16"/>
  <c r="B2814" i="16"/>
  <c r="B2813" i="16"/>
  <c r="B2812" i="16"/>
  <c r="B2811" i="16"/>
  <c r="B2810" i="16"/>
  <c r="B2809" i="16"/>
  <c r="B2808" i="16"/>
  <c r="B2807" i="16"/>
  <c r="B2806" i="16"/>
  <c r="B2805" i="16"/>
  <c r="B2804" i="16"/>
  <c r="B2803" i="16"/>
  <c r="B2802" i="16"/>
  <c r="B2801" i="16"/>
  <c r="B2800" i="16"/>
  <c r="B2799" i="16"/>
  <c r="B2798" i="16"/>
  <c r="B2797" i="16"/>
  <c r="B2796" i="16"/>
  <c r="B2795" i="16"/>
  <c r="B2794" i="16"/>
  <c r="B2793" i="16"/>
  <c r="B2792" i="16"/>
  <c r="B2791" i="16"/>
  <c r="B2790" i="16"/>
  <c r="B2789" i="16"/>
  <c r="B2788" i="16"/>
  <c r="B2787" i="16"/>
  <c r="B2786" i="16"/>
  <c r="B2785" i="16"/>
  <c r="B2784" i="16"/>
  <c r="B2783" i="16"/>
  <c r="B2782" i="16"/>
  <c r="B2781" i="16"/>
  <c r="B2780" i="16"/>
  <c r="B2779" i="16"/>
  <c r="B2778" i="16"/>
  <c r="B2777" i="16"/>
  <c r="B2776" i="16"/>
  <c r="B2775" i="16"/>
  <c r="B2774" i="16"/>
  <c r="B2773" i="16"/>
  <c r="B2772" i="16"/>
  <c r="B2771" i="16"/>
  <c r="B2770" i="16"/>
  <c r="B2769" i="16"/>
  <c r="B2768" i="16"/>
  <c r="B2767" i="16"/>
  <c r="B2766" i="16"/>
  <c r="B2765" i="16"/>
  <c r="B2764" i="16"/>
  <c r="B2763" i="16"/>
  <c r="B2762" i="16"/>
  <c r="B2761" i="16"/>
  <c r="B2760" i="16"/>
  <c r="B2759" i="16"/>
  <c r="B2758" i="16"/>
  <c r="B2757" i="16"/>
  <c r="B2756" i="16"/>
  <c r="B2755" i="16"/>
  <c r="B2754" i="16"/>
  <c r="B2753" i="16"/>
  <c r="B2752" i="16"/>
  <c r="B2751" i="16"/>
  <c r="B2750" i="16"/>
  <c r="B2749" i="16"/>
  <c r="B2748" i="16"/>
  <c r="B2747" i="16"/>
  <c r="B2746" i="16"/>
  <c r="B2745" i="16"/>
  <c r="B2744" i="16"/>
  <c r="B2743" i="16"/>
  <c r="B2742" i="16"/>
  <c r="B2741" i="16"/>
  <c r="B2740" i="16"/>
  <c r="B2739" i="16"/>
  <c r="B2738" i="16"/>
  <c r="B2737" i="16"/>
  <c r="B2736" i="16"/>
  <c r="B2735" i="16"/>
  <c r="B2734" i="16"/>
  <c r="B2733" i="16"/>
  <c r="B2732" i="16"/>
  <c r="B2731" i="16"/>
  <c r="B2730" i="16"/>
  <c r="B2729" i="16"/>
  <c r="B2728" i="16"/>
  <c r="B2727" i="16"/>
  <c r="B2726" i="16"/>
  <c r="B2725" i="16"/>
  <c r="B2724" i="16"/>
  <c r="B2723" i="16"/>
  <c r="B2722" i="16"/>
  <c r="B2721" i="16"/>
  <c r="B2720" i="16"/>
  <c r="B2719" i="16"/>
  <c r="B2718" i="16"/>
  <c r="B2717" i="16"/>
  <c r="B2716" i="16"/>
  <c r="B2715" i="16"/>
  <c r="B2714" i="16"/>
  <c r="B2713" i="16"/>
  <c r="B2712" i="16"/>
  <c r="B2711" i="16"/>
  <c r="B2710" i="16"/>
  <c r="B2709" i="16"/>
  <c r="B2708" i="16"/>
  <c r="B2707" i="16"/>
  <c r="B2706" i="16"/>
  <c r="B2705" i="16"/>
  <c r="B2704" i="16"/>
  <c r="B2703" i="16"/>
  <c r="B2702" i="16"/>
  <c r="B2701" i="16"/>
  <c r="B2700" i="16"/>
  <c r="B2699" i="16"/>
  <c r="B2698" i="16"/>
  <c r="B2697" i="16"/>
  <c r="B2696" i="16"/>
  <c r="B2695" i="16"/>
  <c r="B2694" i="16"/>
  <c r="B2693" i="16"/>
  <c r="B2692" i="16"/>
  <c r="B2691" i="16"/>
  <c r="B2690" i="16"/>
  <c r="B2689" i="16"/>
  <c r="B2688" i="16"/>
  <c r="B2687" i="16"/>
  <c r="B2686" i="16"/>
  <c r="B2685" i="16"/>
  <c r="B2684" i="16"/>
  <c r="B2683" i="16"/>
  <c r="B2682" i="16"/>
  <c r="B2681" i="16"/>
  <c r="B2680" i="16"/>
  <c r="B2679" i="16"/>
  <c r="B2678" i="16"/>
  <c r="B2677" i="16"/>
  <c r="B2676" i="16"/>
  <c r="B2675" i="16"/>
  <c r="B2674" i="16"/>
  <c r="B2673" i="16"/>
  <c r="B2672" i="16"/>
  <c r="B2671" i="16"/>
  <c r="B2670" i="16"/>
  <c r="B2669" i="16"/>
  <c r="B2668" i="16"/>
  <c r="B2667" i="16"/>
  <c r="B2666" i="16"/>
  <c r="B2665" i="16"/>
  <c r="B2664" i="16"/>
  <c r="B2663" i="16"/>
  <c r="B2662" i="16"/>
  <c r="B2661" i="16"/>
  <c r="B2660" i="16"/>
  <c r="B2659" i="16"/>
  <c r="B2658" i="16"/>
  <c r="B2657" i="16"/>
  <c r="B2656" i="16"/>
  <c r="B2655" i="16"/>
  <c r="B2654" i="16"/>
  <c r="B2653" i="16"/>
  <c r="B2652" i="16"/>
  <c r="B2651" i="16"/>
  <c r="B2650" i="16"/>
  <c r="B2649" i="16"/>
  <c r="B2648" i="16"/>
  <c r="B2647" i="16"/>
  <c r="B2646" i="16"/>
  <c r="B2645" i="16"/>
  <c r="B2644" i="16"/>
  <c r="B2643" i="16"/>
  <c r="B2642" i="16"/>
  <c r="B2641" i="16"/>
  <c r="B2640" i="16"/>
  <c r="B2639" i="16"/>
  <c r="B2638" i="16"/>
  <c r="B2637" i="16"/>
  <c r="B2636" i="16"/>
  <c r="B2635" i="16"/>
  <c r="B2634" i="16"/>
  <c r="B2633" i="16"/>
  <c r="B2632" i="16"/>
  <c r="B2631" i="16"/>
  <c r="B2630" i="16"/>
  <c r="B2629" i="16"/>
  <c r="B2628" i="16"/>
  <c r="B2627" i="16"/>
  <c r="B2626" i="16"/>
  <c r="B2625" i="16"/>
  <c r="B2624" i="16"/>
  <c r="B2623" i="16"/>
  <c r="B2622" i="16"/>
  <c r="B2621" i="16"/>
  <c r="B2620" i="16"/>
  <c r="B2619" i="16"/>
  <c r="B2618" i="16"/>
  <c r="B2617" i="16"/>
  <c r="B2616" i="16"/>
  <c r="B2615" i="16"/>
  <c r="B2614" i="16"/>
  <c r="B2613" i="16"/>
  <c r="B2612" i="16"/>
  <c r="B2611" i="16"/>
  <c r="B2610" i="16"/>
  <c r="B2609" i="16"/>
  <c r="B2608" i="16"/>
  <c r="B2607" i="16"/>
  <c r="B2606" i="16"/>
  <c r="B2605" i="16"/>
  <c r="B2604" i="16"/>
  <c r="B2603" i="16"/>
  <c r="B2602" i="16"/>
  <c r="B2601" i="16"/>
  <c r="B2600" i="16"/>
  <c r="B2599" i="16"/>
  <c r="B2598" i="16"/>
  <c r="B2597" i="16"/>
  <c r="B2596" i="16"/>
  <c r="B2595" i="16"/>
  <c r="B2594" i="16"/>
  <c r="B2593" i="16"/>
  <c r="B2592" i="16"/>
  <c r="B2591" i="16"/>
  <c r="B2590" i="16"/>
  <c r="B2589" i="16"/>
  <c r="B2588" i="16"/>
  <c r="B2587" i="16"/>
  <c r="B2586" i="16"/>
  <c r="B2585" i="16"/>
  <c r="B2584" i="16"/>
  <c r="B2583" i="16"/>
  <c r="B2582" i="16"/>
  <c r="B2581" i="16"/>
  <c r="B2580" i="16"/>
  <c r="B2579" i="16"/>
  <c r="B2578" i="16"/>
  <c r="B2577" i="16"/>
  <c r="B2576" i="16"/>
  <c r="B2575" i="16"/>
  <c r="B2574" i="16"/>
  <c r="B2573" i="16"/>
  <c r="B2572" i="16"/>
  <c r="B2571" i="16"/>
  <c r="B2570" i="16"/>
  <c r="B2569" i="16"/>
  <c r="B2568" i="16"/>
  <c r="B2567" i="16"/>
  <c r="B2566" i="16"/>
  <c r="B2565" i="16"/>
  <c r="B2564" i="16"/>
  <c r="B2563" i="16"/>
  <c r="B2562" i="16"/>
  <c r="B2561" i="16"/>
  <c r="B2560" i="16"/>
  <c r="B2559" i="16"/>
  <c r="B2558" i="16"/>
  <c r="B2557" i="16"/>
  <c r="B2556" i="16"/>
  <c r="B2555" i="16"/>
  <c r="B2554" i="16"/>
  <c r="B2553" i="16"/>
  <c r="B2552" i="16"/>
  <c r="B2551" i="16"/>
  <c r="B2550" i="16"/>
  <c r="B2549" i="16"/>
  <c r="B2548" i="16"/>
  <c r="B2547" i="16"/>
  <c r="B2546" i="16"/>
  <c r="B2545" i="16"/>
  <c r="B2544" i="16"/>
  <c r="B2543" i="16"/>
  <c r="B2542" i="16"/>
  <c r="B2541" i="16"/>
  <c r="B2540" i="16"/>
  <c r="B2539" i="16"/>
  <c r="B2538" i="16"/>
  <c r="B2537" i="16"/>
  <c r="B2536" i="16"/>
  <c r="B2535" i="16"/>
  <c r="B2534" i="16"/>
  <c r="B2533" i="16"/>
  <c r="B2532" i="16"/>
  <c r="B2531" i="16"/>
  <c r="B2530" i="16"/>
  <c r="B2529" i="16"/>
  <c r="B2528" i="16"/>
  <c r="B2527" i="16"/>
  <c r="B2526" i="16"/>
  <c r="B2525" i="16"/>
  <c r="B2524" i="16"/>
  <c r="B2523" i="16"/>
  <c r="B2522" i="16"/>
  <c r="B2521" i="16"/>
  <c r="B2520" i="16"/>
  <c r="B2519" i="16"/>
  <c r="B2518" i="16"/>
  <c r="B2517" i="16"/>
  <c r="B2516" i="16"/>
  <c r="B2515" i="16"/>
  <c r="B2514" i="16"/>
  <c r="B2513" i="16"/>
  <c r="B2512" i="16"/>
  <c r="B2511" i="16"/>
  <c r="B2510" i="16"/>
  <c r="B2509" i="16"/>
  <c r="B2508" i="16"/>
  <c r="B2507" i="16"/>
  <c r="B2506" i="16"/>
  <c r="B2505" i="16"/>
  <c r="B2504" i="16"/>
  <c r="B2503" i="16"/>
  <c r="B2502" i="16"/>
  <c r="B2501" i="16"/>
  <c r="B2500" i="16"/>
  <c r="B2499" i="16"/>
  <c r="B2498" i="16"/>
  <c r="B2497" i="16"/>
  <c r="B2496" i="16"/>
  <c r="B2495" i="16"/>
  <c r="B2494" i="16"/>
  <c r="B2493" i="16"/>
  <c r="B2492" i="16"/>
  <c r="B2491" i="16"/>
  <c r="B2490" i="16"/>
  <c r="B2489" i="16"/>
  <c r="B2488" i="16"/>
  <c r="B2487" i="16"/>
  <c r="B2486" i="16"/>
  <c r="B2485" i="16"/>
  <c r="B2484" i="16"/>
  <c r="B2483" i="16"/>
  <c r="B2482" i="16"/>
  <c r="B2481" i="16"/>
  <c r="B2480" i="16"/>
  <c r="B2479" i="16"/>
  <c r="B2478" i="16"/>
  <c r="B2477" i="16"/>
  <c r="B2476" i="16"/>
  <c r="B2475" i="16"/>
  <c r="B2474" i="16"/>
  <c r="B2473" i="16"/>
  <c r="B2472" i="16"/>
  <c r="B2471" i="16"/>
  <c r="B2470" i="16"/>
  <c r="B2469" i="16"/>
  <c r="B2468" i="16"/>
  <c r="B2467" i="16"/>
  <c r="B2466" i="16"/>
  <c r="B2465" i="16"/>
  <c r="B2464" i="16"/>
  <c r="B2463" i="16"/>
  <c r="B2462" i="16"/>
  <c r="B2461" i="16"/>
  <c r="B2460" i="16"/>
  <c r="B2459" i="16"/>
  <c r="B2458" i="16"/>
  <c r="B2457" i="16"/>
  <c r="B2456" i="16"/>
  <c r="B2455" i="16"/>
  <c r="B2454" i="16"/>
  <c r="B2453" i="16"/>
  <c r="B2452" i="16"/>
  <c r="B2451" i="16"/>
  <c r="B2450" i="16"/>
  <c r="B2449" i="16"/>
  <c r="B2448" i="16"/>
  <c r="B2447" i="16"/>
  <c r="B2446" i="16"/>
  <c r="B2445" i="16"/>
  <c r="B2444" i="16"/>
  <c r="B2443" i="16"/>
  <c r="B2442" i="16"/>
  <c r="B2441" i="16"/>
  <c r="B2440" i="16"/>
  <c r="B2439" i="16"/>
  <c r="B2438" i="16"/>
  <c r="B2437" i="16"/>
  <c r="B2436" i="16"/>
  <c r="B2435" i="16"/>
  <c r="B2434" i="16"/>
  <c r="B2433" i="16"/>
  <c r="B2432" i="16"/>
  <c r="B2431" i="16"/>
  <c r="B2430" i="16"/>
  <c r="B2429" i="16"/>
  <c r="B2428" i="16"/>
  <c r="B2427" i="16"/>
  <c r="B2426" i="16"/>
  <c r="B2425" i="16"/>
  <c r="B2424" i="16"/>
  <c r="B2423" i="16"/>
  <c r="B2422" i="16"/>
  <c r="B2421" i="16"/>
  <c r="B2420" i="16"/>
  <c r="B2419" i="16"/>
  <c r="B2418" i="16"/>
  <c r="B2417" i="16"/>
  <c r="B2416" i="16"/>
  <c r="B2415" i="16"/>
  <c r="B2414" i="16"/>
  <c r="B2413" i="16"/>
  <c r="B2412" i="16"/>
  <c r="B2411" i="16"/>
  <c r="B2410" i="16"/>
  <c r="B2409" i="16"/>
  <c r="B2408" i="16"/>
  <c r="B2407" i="16"/>
  <c r="B2406" i="16"/>
  <c r="B2405" i="16"/>
  <c r="B2404" i="16"/>
  <c r="B2403" i="16"/>
  <c r="B2402" i="16"/>
  <c r="B2401" i="16"/>
  <c r="B2400" i="16"/>
  <c r="B2399" i="16"/>
  <c r="B2398" i="16"/>
  <c r="B2397" i="16"/>
  <c r="B2396" i="16"/>
  <c r="B2395" i="16"/>
  <c r="B2394" i="16"/>
  <c r="B2393" i="16"/>
  <c r="B2392" i="16"/>
  <c r="B2391" i="16"/>
  <c r="B2390" i="16"/>
  <c r="B2389" i="16"/>
  <c r="B2388" i="16"/>
  <c r="B2387" i="16"/>
  <c r="B2386" i="16"/>
  <c r="B2385" i="16"/>
  <c r="B2384" i="16"/>
  <c r="B2383" i="16"/>
  <c r="B2382" i="16"/>
  <c r="B2381" i="16"/>
  <c r="B2380" i="16"/>
  <c r="B2379" i="16"/>
  <c r="B2378" i="16"/>
  <c r="B2377" i="16"/>
  <c r="B2376" i="16"/>
  <c r="B2375" i="16"/>
  <c r="B2374" i="16"/>
  <c r="B2373" i="16"/>
  <c r="B2372" i="16"/>
  <c r="B2371" i="16"/>
  <c r="B2370" i="16"/>
  <c r="B2369" i="16"/>
  <c r="B2368" i="16"/>
  <c r="B2367" i="16"/>
  <c r="B2366" i="16"/>
  <c r="B2365" i="16"/>
  <c r="B2364" i="16"/>
  <c r="B2363" i="16"/>
  <c r="B2362" i="16"/>
  <c r="B2361" i="16"/>
  <c r="B2360" i="16"/>
  <c r="B2359" i="16"/>
  <c r="B2358" i="16"/>
  <c r="B2357" i="16"/>
  <c r="B2356" i="16"/>
  <c r="B2355" i="16"/>
  <c r="B2354" i="16"/>
  <c r="B2353" i="16"/>
  <c r="B2352" i="16"/>
  <c r="B2351" i="16"/>
  <c r="B2350" i="16"/>
  <c r="B2349" i="16"/>
  <c r="B2348" i="16"/>
  <c r="B2347" i="16"/>
  <c r="B2346" i="16"/>
  <c r="B2345" i="16"/>
  <c r="B2344" i="16"/>
  <c r="B2343" i="16"/>
  <c r="B2342" i="16"/>
  <c r="B2341" i="16"/>
  <c r="B2340" i="16"/>
  <c r="B2339" i="16"/>
  <c r="B2338" i="16"/>
  <c r="B2337" i="16"/>
  <c r="B2336" i="16"/>
  <c r="B2335" i="16"/>
  <c r="B2334" i="16"/>
  <c r="B2333" i="16"/>
  <c r="B2332" i="16"/>
  <c r="B2331" i="16"/>
  <c r="B2330" i="16"/>
  <c r="B2329" i="16"/>
  <c r="B2328" i="16"/>
  <c r="B2327" i="16"/>
  <c r="B2326" i="16"/>
  <c r="B2325" i="16"/>
  <c r="B2324" i="16"/>
  <c r="B2323" i="16"/>
  <c r="B2322" i="16"/>
  <c r="B2321" i="16"/>
  <c r="B2320" i="16"/>
  <c r="B2319" i="16"/>
  <c r="B2318" i="16"/>
  <c r="B2317" i="16"/>
  <c r="B2316" i="16"/>
  <c r="B2315" i="16"/>
  <c r="B2314" i="16"/>
  <c r="B2313" i="16"/>
  <c r="B2312" i="16"/>
  <c r="B2311" i="16"/>
  <c r="B2310" i="16"/>
  <c r="B2309" i="16"/>
  <c r="B2308" i="16"/>
  <c r="B2307" i="16"/>
  <c r="B2306" i="16"/>
  <c r="B2305" i="16"/>
  <c r="B2304" i="16"/>
  <c r="B2303" i="16"/>
  <c r="B2302" i="16"/>
  <c r="B2301" i="16"/>
  <c r="B2300" i="16"/>
  <c r="B2299" i="16"/>
  <c r="B2298" i="16"/>
  <c r="B2297" i="16"/>
  <c r="B2296" i="16"/>
  <c r="B2295" i="16"/>
  <c r="B2294" i="16"/>
  <c r="B2293" i="16"/>
  <c r="B2292" i="16"/>
  <c r="B2291" i="16"/>
  <c r="B2290" i="16"/>
  <c r="B2289" i="16"/>
  <c r="B2288" i="16"/>
  <c r="B2287" i="16"/>
  <c r="B2286" i="16"/>
  <c r="B2285" i="16"/>
  <c r="B2284" i="16"/>
  <c r="B2283" i="16"/>
  <c r="B2282" i="16"/>
  <c r="B2281" i="16"/>
  <c r="B2280" i="16"/>
  <c r="B2279" i="16"/>
  <c r="B2278" i="16"/>
  <c r="B2277" i="16"/>
  <c r="B2276" i="16"/>
  <c r="B2275" i="16"/>
  <c r="B2274" i="16"/>
  <c r="B2273" i="16"/>
  <c r="B2272" i="16"/>
  <c r="B2271" i="16"/>
  <c r="B2270" i="16"/>
  <c r="B2269" i="16"/>
  <c r="B2268" i="16"/>
  <c r="B2267" i="16"/>
  <c r="B2266" i="16"/>
  <c r="B2265" i="16"/>
  <c r="B2264" i="16"/>
  <c r="B2263" i="16"/>
  <c r="B2262" i="16"/>
  <c r="B2261" i="16"/>
  <c r="B2260" i="16"/>
  <c r="B2259" i="16"/>
  <c r="B2258" i="16"/>
  <c r="B2257" i="16"/>
  <c r="B2256" i="16"/>
  <c r="B2255" i="16"/>
  <c r="B2254" i="16"/>
  <c r="B2253" i="16"/>
  <c r="B2252" i="16"/>
  <c r="B2251" i="16"/>
  <c r="B2250" i="16"/>
  <c r="B2249" i="16"/>
  <c r="B2248" i="16"/>
  <c r="B2247" i="16"/>
  <c r="B2246" i="16"/>
  <c r="B2245" i="16"/>
  <c r="B2244" i="16"/>
  <c r="B2243" i="16"/>
  <c r="B2242" i="16"/>
  <c r="B2241" i="16"/>
  <c r="B2240" i="16"/>
  <c r="B2239" i="16"/>
  <c r="B2238" i="16"/>
  <c r="B2237" i="16"/>
  <c r="B2236" i="16"/>
  <c r="B2235" i="16"/>
  <c r="B2234" i="16"/>
  <c r="B2233" i="16"/>
  <c r="B2232" i="16"/>
  <c r="B2231" i="16"/>
  <c r="B2230" i="16"/>
  <c r="B2229" i="16"/>
  <c r="B2228" i="16"/>
  <c r="B2227" i="16"/>
  <c r="B2226" i="16"/>
  <c r="B2225" i="16"/>
  <c r="B2224" i="16"/>
  <c r="B2223" i="16"/>
  <c r="B2222" i="16"/>
  <c r="B2221" i="16"/>
  <c r="B2220" i="16"/>
  <c r="B2219" i="16"/>
  <c r="B2218" i="16"/>
  <c r="B2217" i="16"/>
  <c r="B2216" i="16"/>
  <c r="B2215" i="16"/>
  <c r="B2214" i="16"/>
  <c r="B2213" i="16"/>
  <c r="B2212" i="16"/>
  <c r="B2211" i="16"/>
  <c r="B2210" i="16"/>
  <c r="B2209" i="16"/>
  <c r="B2208" i="16"/>
  <c r="B2207" i="16"/>
  <c r="B2206" i="16"/>
  <c r="B2205" i="16"/>
  <c r="B2204" i="16"/>
  <c r="B2203" i="16"/>
  <c r="B2202" i="16"/>
  <c r="B2201" i="16"/>
  <c r="B2200" i="16"/>
  <c r="B2199" i="16"/>
  <c r="B2198" i="16"/>
  <c r="B2197" i="16"/>
  <c r="B2196" i="16"/>
  <c r="B2195" i="16"/>
  <c r="B2194" i="16"/>
  <c r="B2193" i="16"/>
  <c r="B2192" i="16"/>
  <c r="B2191" i="16"/>
  <c r="B2190" i="16"/>
  <c r="B2189" i="16"/>
  <c r="B2188" i="16"/>
  <c r="B2187" i="16"/>
  <c r="B2186" i="16"/>
  <c r="B2185" i="16"/>
  <c r="B2184" i="16"/>
  <c r="B2183" i="16"/>
  <c r="B2182" i="16"/>
  <c r="B2181" i="16"/>
  <c r="B2180" i="16"/>
  <c r="B2179" i="16"/>
  <c r="B2178" i="16"/>
  <c r="B2177" i="16"/>
  <c r="B2176" i="16"/>
  <c r="B2175" i="16"/>
  <c r="B2174" i="16"/>
  <c r="B2173" i="16"/>
  <c r="B2172" i="16"/>
  <c r="B2171" i="16"/>
  <c r="B2170" i="16"/>
  <c r="B2169" i="16"/>
  <c r="B2168" i="16"/>
  <c r="B2167" i="16"/>
  <c r="B2166" i="16"/>
  <c r="B2165" i="16"/>
  <c r="B2164" i="16"/>
  <c r="B2163" i="16"/>
  <c r="B2162" i="16"/>
  <c r="B2161" i="16"/>
  <c r="B2160" i="16"/>
  <c r="B2159" i="16"/>
  <c r="B2158" i="16"/>
  <c r="B2157" i="16"/>
  <c r="B2156" i="16"/>
  <c r="B2155" i="16"/>
  <c r="B2154" i="16"/>
  <c r="B2153" i="16"/>
  <c r="B2152" i="16"/>
  <c r="B2151" i="16"/>
  <c r="B2150" i="16"/>
  <c r="B2149" i="16"/>
  <c r="B2148" i="16"/>
  <c r="B2147" i="16"/>
  <c r="B2146" i="16"/>
  <c r="B2145" i="16"/>
  <c r="B2144" i="16"/>
  <c r="B2143" i="16"/>
  <c r="B2142" i="16"/>
  <c r="B2141" i="16"/>
  <c r="B2140" i="16"/>
  <c r="B2139" i="16"/>
  <c r="B2138" i="16"/>
  <c r="B2137" i="16"/>
  <c r="B2136" i="16"/>
  <c r="B2135" i="16"/>
  <c r="B2134" i="16"/>
  <c r="B2133" i="16"/>
  <c r="B2132" i="16"/>
  <c r="B2131" i="16"/>
  <c r="B2130" i="16"/>
  <c r="B2129" i="16"/>
  <c r="B2128" i="16"/>
  <c r="B2127" i="16"/>
  <c r="B2126" i="16"/>
  <c r="B2125" i="16"/>
  <c r="B2124" i="16"/>
  <c r="B2123" i="16"/>
  <c r="B2122" i="16"/>
  <c r="B2121" i="16"/>
  <c r="B2120" i="16"/>
  <c r="B2119" i="16"/>
  <c r="B2118" i="16"/>
  <c r="B2117" i="16"/>
  <c r="B2116" i="16"/>
  <c r="B2115" i="16"/>
  <c r="B2114" i="16"/>
  <c r="B2113" i="16"/>
  <c r="B2112" i="16"/>
  <c r="B2111" i="16"/>
  <c r="B2110" i="16"/>
  <c r="B2109" i="16"/>
  <c r="B2108" i="16"/>
  <c r="B2107" i="16"/>
  <c r="B2106" i="16"/>
  <c r="B2105" i="16"/>
  <c r="B2104" i="16"/>
  <c r="B2103" i="16"/>
  <c r="B2102" i="16"/>
  <c r="B2101" i="16"/>
  <c r="B2100" i="16"/>
  <c r="B2099" i="16"/>
  <c r="B2098" i="16"/>
  <c r="B2097" i="16"/>
  <c r="B2096" i="16"/>
  <c r="B2095" i="16"/>
  <c r="B2094" i="16"/>
  <c r="B2093" i="16"/>
  <c r="B2092" i="16"/>
  <c r="B2091" i="16"/>
  <c r="B2090" i="16"/>
  <c r="B2089" i="16"/>
  <c r="B2088" i="16"/>
  <c r="B2087" i="16"/>
  <c r="B2086" i="16"/>
  <c r="B2085" i="16"/>
  <c r="B2084" i="16"/>
  <c r="B2083" i="16"/>
  <c r="B2082" i="16"/>
  <c r="B2081" i="16"/>
  <c r="B2080" i="16"/>
  <c r="B2079" i="16"/>
  <c r="B2078" i="16"/>
  <c r="B2077" i="16"/>
  <c r="B2076" i="16"/>
  <c r="B2075" i="16"/>
  <c r="B2074" i="16"/>
  <c r="B2073" i="16"/>
  <c r="B2072" i="16"/>
  <c r="B2071" i="16"/>
  <c r="B2070" i="16"/>
  <c r="B2069" i="16"/>
  <c r="B2068" i="16"/>
  <c r="B2067" i="16"/>
  <c r="B2066" i="16"/>
  <c r="B2065" i="16"/>
  <c r="B2064" i="16"/>
  <c r="B2063" i="16"/>
  <c r="B2062" i="16"/>
  <c r="B2061" i="16"/>
  <c r="B2060" i="16"/>
  <c r="B2059" i="16"/>
  <c r="B2058" i="16"/>
  <c r="B2057" i="16"/>
  <c r="B2056" i="16"/>
  <c r="B2055" i="16"/>
  <c r="B2054" i="16"/>
  <c r="B2053" i="16"/>
  <c r="B2052" i="16"/>
  <c r="B2051" i="16"/>
  <c r="B2050" i="16"/>
  <c r="B2049" i="16"/>
  <c r="B2048" i="16"/>
  <c r="B2047" i="16"/>
  <c r="B2046" i="16"/>
  <c r="B2045" i="16"/>
  <c r="B2044" i="16"/>
  <c r="B2043" i="16"/>
  <c r="B2042" i="16"/>
  <c r="B2041" i="16"/>
  <c r="B2040" i="16"/>
  <c r="B2039" i="16"/>
  <c r="B2038" i="16"/>
  <c r="B2037" i="16"/>
  <c r="B2036" i="16"/>
  <c r="B2035" i="16"/>
  <c r="B2034" i="16"/>
  <c r="B2033" i="16"/>
  <c r="B2032" i="16"/>
  <c r="B2031" i="16"/>
  <c r="B2030" i="16"/>
  <c r="B2029" i="16"/>
  <c r="B2028" i="16"/>
  <c r="B2027" i="16"/>
  <c r="B2026" i="16"/>
  <c r="B2025" i="16"/>
  <c r="B2024" i="16"/>
  <c r="B2023" i="16"/>
  <c r="B2022" i="16"/>
  <c r="B2021" i="16"/>
  <c r="B2020" i="16"/>
  <c r="B2019" i="16"/>
  <c r="B2018" i="16"/>
  <c r="B2017" i="16"/>
  <c r="B2016" i="16"/>
  <c r="B2015" i="16"/>
  <c r="B2014" i="16"/>
  <c r="B2013" i="16"/>
  <c r="B2012" i="16"/>
  <c r="B2011" i="16"/>
  <c r="B2010" i="16"/>
  <c r="B2009" i="16"/>
  <c r="B2008" i="16"/>
  <c r="B2007" i="16"/>
  <c r="B2006" i="16"/>
  <c r="B2005" i="16"/>
  <c r="B2004" i="16"/>
  <c r="B2003" i="16"/>
  <c r="B2002" i="16"/>
  <c r="B2001" i="16"/>
  <c r="B2000" i="16"/>
  <c r="B1999" i="16"/>
  <c r="B1998" i="16"/>
  <c r="B1997" i="16"/>
  <c r="B1996" i="16"/>
  <c r="B1995" i="16"/>
  <c r="B1994" i="16"/>
  <c r="B1993" i="16"/>
  <c r="B1992" i="16"/>
  <c r="B1991" i="16"/>
  <c r="B1990" i="16"/>
  <c r="B1989" i="16"/>
  <c r="B1988" i="16"/>
  <c r="B1987" i="16"/>
  <c r="B1986" i="16"/>
  <c r="B1985" i="16"/>
  <c r="B1984" i="16"/>
  <c r="B1983" i="16"/>
  <c r="B1982" i="16"/>
  <c r="B1981" i="16"/>
  <c r="B1980" i="16"/>
  <c r="B1979" i="16"/>
  <c r="B1978" i="16"/>
  <c r="B1977" i="16"/>
  <c r="B1976" i="16"/>
  <c r="B1975" i="16"/>
  <c r="B1974" i="16"/>
  <c r="B1973" i="16"/>
  <c r="B1972" i="16"/>
  <c r="B1971" i="16"/>
  <c r="B1970" i="16"/>
  <c r="B1969" i="16"/>
  <c r="B1968" i="16"/>
  <c r="B1967" i="16"/>
  <c r="B1966" i="16"/>
  <c r="B1965" i="16"/>
  <c r="B1964" i="16"/>
  <c r="B1963" i="16"/>
  <c r="B1962" i="16"/>
  <c r="B1961" i="16"/>
  <c r="B1960" i="16"/>
  <c r="B1959" i="16"/>
  <c r="B1958" i="16"/>
  <c r="B1957" i="16"/>
  <c r="B1956" i="16"/>
  <c r="B1955" i="16"/>
  <c r="B1954" i="16"/>
  <c r="B1953" i="16"/>
  <c r="B1952" i="16"/>
  <c r="B1951" i="16"/>
  <c r="B1950" i="16"/>
  <c r="B1949" i="16"/>
  <c r="B1948" i="16"/>
  <c r="B1947" i="16"/>
  <c r="B1946" i="16"/>
  <c r="B1945" i="16"/>
  <c r="B1944" i="16"/>
  <c r="B1943" i="16"/>
  <c r="B1942" i="16"/>
  <c r="B1941" i="16"/>
  <c r="B1940" i="16"/>
  <c r="B1939" i="16"/>
  <c r="B1938" i="16"/>
  <c r="B1937" i="16"/>
  <c r="B1936" i="16"/>
  <c r="B1935" i="16"/>
  <c r="B1934" i="16"/>
  <c r="B1933" i="16"/>
  <c r="B1932" i="16"/>
  <c r="B1931" i="16"/>
  <c r="B1930" i="16"/>
  <c r="B1929" i="16"/>
  <c r="B1928" i="16"/>
  <c r="B1927" i="16"/>
  <c r="B1926" i="16"/>
  <c r="B1925" i="16"/>
  <c r="B1924" i="16"/>
  <c r="B1923" i="16"/>
  <c r="B1922" i="16"/>
  <c r="B1921" i="16"/>
  <c r="B1920" i="16"/>
  <c r="B1919" i="16"/>
  <c r="B1918" i="16"/>
  <c r="B1917" i="16"/>
  <c r="B1916" i="16"/>
  <c r="B1915" i="16"/>
  <c r="B1914" i="16"/>
  <c r="B1913" i="16"/>
  <c r="B1912" i="16"/>
  <c r="B1911" i="16"/>
  <c r="B1910" i="16"/>
  <c r="B1909" i="16"/>
  <c r="B1908" i="16"/>
  <c r="B1907" i="16"/>
  <c r="B1906" i="16"/>
  <c r="B1905" i="16"/>
  <c r="B1904" i="16"/>
  <c r="B1903" i="16"/>
  <c r="B1902" i="16"/>
  <c r="B1901" i="16"/>
  <c r="B1900" i="16"/>
  <c r="B1899" i="16"/>
  <c r="B1898" i="16"/>
  <c r="B1897" i="16"/>
  <c r="B1896" i="16"/>
  <c r="B1895" i="16"/>
  <c r="B1894" i="16"/>
  <c r="B1893" i="16"/>
  <c r="B1892" i="16"/>
  <c r="B1891" i="16"/>
  <c r="B1890" i="16"/>
  <c r="B1889" i="16"/>
  <c r="B1888" i="16"/>
  <c r="B1887" i="16"/>
  <c r="B1886" i="16"/>
  <c r="B1885" i="16"/>
  <c r="B1884" i="16"/>
  <c r="B1883" i="16"/>
  <c r="B1882" i="16"/>
  <c r="B1881" i="16"/>
  <c r="B1880" i="16"/>
  <c r="B1879" i="16"/>
  <c r="B1878" i="16"/>
  <c r="B1877" i="16"/>
  <c r="B1876" i="16"/>
  <c r="B1875" i="16"/>
  <c r="B1874" i="16"/>
  <c r="B1873" i="16"/>
  <c r="B1872" i="16"/>
  <c r="B1871" i="16"/>
  <c r="B1870" i="16"/>
  <c r="B1869" i="16"/>
  <c r="B1868" i="16"/>
  <c r="B1867" i="16"/>
  <c r="B1866" i="16"/>
  <c r="B1865" i="16"/>
  <c r="B1864" i="16"/>
  <c r="B1863" i="16"/>
  <c r="B1862" i="16"/>
  <c r="B1861" i="16"/>
  <c r="B1860" i="16"/>
  <c r="B1859" i="16"/>
  <c r="B1858" i="16"/>
  <c r="B1857" i="16"/>
  <c r="B1856" i="16"/>
  <c r="B1855" i="16"/>
  <c r="B1854" i="16"/>
  <c r="B1853" i="16"/>
  <c r="B1852" i="16"/>
  <c r="B1851" i="16"/>
  <c r="B1850" i="16"/>
  <c r="B1849" i="16"/>
  <c r="B1848" i="16"/>
  <c r="B1847" i="16"/>
  <c r="B1846" i="16"/>
  <c r="B1845" i="16"/>
  <c r="B1844" i="16"/>
  <c r="B1843" i="16"/>
  <c r="B1842" i="16"/>
  <c r="B1841" i="16"/>
  <c r="B1840" i="16"/>
  <c r="B1839" i="16"/>
  <c r="B1838" i="16"/>
  <c r="B1837" i="16"/>
  <c r="B1836" i="16"/>
  <c r="B1835" i="16"/>
  <c r="B1834" i="16"/>
  <c r="B1833" i="16"/>
  <c r="B1832" i="16"/>
  <c r="B1831" i="16"/>
  <c r="B1830" i="16"/>
  <c r="B1829" i="16"/>
  <c r="B1828" i="16"/>
  <c r="B1827" i="16"/>
  <c r="B1826" i="16"/>
  <c r="B1825" i="16"/>
  <c r="B1824" i="16"/>
  <c r="B1823" i="16"/>
  <c r="B1822" i="16"/>
  <c r="B1821" i="16"/>
  <c r="B1820" i="16"/>
  <c r="B1819" i="16"/>
  <c r="B1818" i="16"/>
  <c r="B1817" i="16"/>
  <c r="B1816" i="16"/>
  <c r="B1815" i="16"/>
  <c r="B1814" i="16"/>
  <c r="B1813" i="16"/>
  <c r="B1812" i="16"/>
  <c r="B1811" i="16"/>
  <c r="B1810" i="16"/>
  <c r="B1809" i="16"/>
  <c r="B1808" i="16"/>
  <c r="B1807" i="16"/>
  <c r="B1806" i="16"/>
  <c r="B1805" i="16"/>
  <c r="B1804" i="16"/>
  <c r="B1803" i="16"/>
  <c r="B1802" i="16"/>
  <c r="B1801" i="16"/>
  <c r="B1800" i="16"/>
  <c r="B1799" i="16"/>
  <c r="B1798" i="16"/>
  <c r="B1797" i="16"/>
  <c r="B1796" i="16"/>
  <c r="B1795" i="16"/>
  <c r="B1794" i="16"/>
  <c r="B1793" i="16"/>
  <c r="B1792" i="16"/>
  <c r="B1791" i="16"/>
  <c r="B1790" i="16"/>
  <c r="B1789" i="16"/>
  <c r="B1788" i="16"/>
  <c r="B1787" i="16"/>
  <c r="B1786" i="16"/>
  <c r="B1785" i="16"/>
  <c r="B1784" i="16"/>
  <c r="B1783" i="16"/>
  <c r="B1782" i="16"/>
  <c r="B1781" i="16"/>
  <c r="B1780" i="16"/>
  <c r="B1779" i="16"/>
  <c r="B1778" i="16"/>
  <c r="B1777" i="16"/>
  <c r="B1776" i="16"/>
  <c r="B1775" i="16"/>
  <c r="B1774" i="16"/>
  <c r="B1773" i="16"/>
  <c r="B1772" i="16"/>
  <c r="B1771" i="16"/>
  <c r="B1770" i="16"/>
  <c r="B1769" i="16"/>
  <c r="B1768" i="16"/>
  <c r="B1767" i="16"/>
  <c r="B1766" i="16"/>
  <c r="B1765" i="16"/>
  <c r="B1764" i="16"/>
  <c r="B1763" i="16"/>
  <c r="B1762" i="16"/>
  <c r="B1761" i="16"/>
  <c r="B1760" i="16"/>
  <c r="B1759" i="16"/>
  <c r="B1758" i="16"/>
  <c r="B1757" i="16"/>
  <c r="B1756" i="16"/>
  <c r="B1755" i="16"/>
  <c r="B1754" i="16"/>
  <c r="B1753" i="16"/>
  <c r="B1752" i="16"/>
  <c r="B1751" i="16"/>
  <c r="B1750" i="16"/>
  <c r="B1749" i="16"/>
  <c r="B1748" i="16"/>
  <c r="B1747" i="16"/>
  <c r="B1746" i="16"/>
  <c r="B1745" i="16"/>
  <c r="B1744" i="16"/>
  <c r="B1743" i="16"/>
  <c r="B1742" i="16"/>
  <c r="B1741" i="16"/>
  <c r="B1740" i="16"/>
  <c r="B1739" i="16"/>
  <c r="B1738" i="16"/>
  <c r="B1737" i="16"/>
  <c r="B1736" i="16"/>
  <c r="B1735" i="16"/>
  <c r="B1734" i="16"/>
  <c r="B1733" i="16"/>
  <c r="B1732" i="16"/>
  <c r="B1731" i="16"/>
  <c r="B1730" i="16"/>
  <c r="B1729" i="16"/>
  <c r="B1728" i="16"/>
  <c r="B1727" i="16"/>
  <c r="B1726" i="16"/>
  <c r="B1725" i="16"/>
  <c r="B1724" i="16"/>
  <c r="B1723" i="16"/>
  <c r="B1722" i="16"/>
  <c r="B1721" i="16"/>
  <c r="B1720" i="16"/>
  <c r="B1719" i="16"/>
  <c r="B1718" i="16"/>
  <c r="B1717" i="16"/>
  <c r="B1716" i="16"/>
  <c r="B1715" i="16"/>
  <c r="B1714" i="16"/>
  <c r="B1713" i="16"/>
  <c r="B1712" i="16"/>
  <c r="B1711" i="16"/>
  <c r="B1710" i="16"/>
  <c r="B1709" i="16"/>
  <c r="B1708" i="16"/>
  <c r="B1707" i="16"/>
  <c r="B1706" i="16"/>
  <c r="B1705" i="16"/>
  <c r="B1704" i="16"/>
  <c r="B1703" i="16"/>
  <c r="B1702" i="16"/>
  <c r="B1701" i="16"/>
  <c r="B1700" i="16"/>
  <c r="B1699" i="16"/>
  <c r="B1698" i="16"/>
  <c r="B1697" i="16"/>
  <c r="B1696" i="16"/>
  <c r="B1695" i="16"/>
  <c r="B1694" i="16"/>
  <c r="B1693" i="16"/>
  <c r="B1692" i="16"/>
  <c r="B1691" i="16"/>
  <c r="B1690" i="16"/>
  <c r="B1689" i="16"/>
  <c r="B1688" i="16"/>
  <c r="B1687" i="16"/>
  <c r="B1686" i="16"/>
  <c r="B1685" i="16"/>
  <c r="B1684" i="16"/>
  <c r="B1683" i="16"/>
  <c r="B1682" i="16"/>
  <c r="B1681" i="16"/>
  <c r="B1680" i="16"/>
  <c r="B1679" i="16"/>
  <c r="B1678" i="16"/>
  <c r="B1677" i="16"/>
  <c r="B1676" i="16"/>
  <c r="B1675" i="16"/>
  <c r="B1674" i="16"/>
  <c r="B1673" i="16"/>
  <c r="B1672" i="16"/>
  <c r="B1671" i="16"/>
  <c r="B1670" i="16"/>
  <c r="B1669" i="16"/>
  <c r="B1668" i="16"/>
  <c r="B1667" i="16"/>
  <c r="B1666" i="16"/>
  <c r="B1665" i="16"/>
  <c r="B1664" i="16"/>
  <c r="B1663" i="16"/>
  <c r="B1662" i="16"/>
  <c r="B1661" i="16"/>
  <c r="B1660" i="16"/>
  <c r="B1659" i="16"/>
  <c r="B1658" i="16"/>
  <c r="B1657" i="16"/>
  <c r="B1656" i="16"/>
  <c r="B1655" i="16"/>
  <c r="B1654" i="16"/>
  <c r="B1653" i="16"/>
  <c r="B1652" i="16"/>
  <c r="B1651" i="16"/>
  <c r="B1650" i="16"/>
  <c r="B1649" i="16"/>
  <c r="B1648" i="16"/>
  <c r="B1647" i="16"/>
  <c r="B1646" i="16"/>
  <c r="B1645" i="16"/>
  <c r="B1644" i="16"/>
  <c r="B1643" i="16"/>
  <c r="B1642" i="16"/>
  <c r="B1641" i="16"/>
  <c r="B1640" i="16"/>
  <c r="B1639" i="16"/>
  <c r="B1638" i="16"/>
  <c r="B1637" i="16"/>
  <c r="B1636" i="16"/>
  <c r="B1635" i="16"/>
  <c r="B1634" i="16"/>
  <c r="B1633" i="16"/>
  <c r="B1632" i="16"/>
  <c r="B1631" i="16"/>
  <c r="B1630" i="16"/>
  <c r="B1629" i="16"/>
  <c r="B1628" i="16"/>
  <c r="B1627" i="16"/>
  <c r="B1626" i="16"/>
  <c r="B1625" i="16"/>
  <c r="B1624" i="16"/>
  <c r="B1623" i="16"/>
  <c r="B1622" i="16"/>
  <c r="B1621" i="16"/>
  <c r="B1620" i="16"/>
  <c r="B1619" i="16"/>
  <c r="B1618" i="16"/>
  <c r="B1617" i="16"/>
  <c r="B1616" i="16"/>
  <c r="B1615" i="16"/>
  <c r="B1614" i="16"/>
  <c r="B1613" i="16"/>
  <c r="B1612" i="16"/>
  <c r="B1611" i="16"/>
  <c r="B1610" i="16"/>
  <c r="B1609" i="16"/>
  <c r="B1608" i="16"/>
  <c r="B1607" i="16"/>
  <c r="B1606" i="16"/>
  <c r="B1605" i="16"/>
  <c r="B1604" i="16"/>
  <c r="B1603" i="16"/>
  <c r="B1602" i="16"/>
  <c r="B1601" i="16"/>
  <c r="B1600" i="16"/>
  <c r="B1599" i="16"/>
  <c r="B1598" i="16"/>
  <c r="B1597" i="16"/>
  <c r="B1596" i="16"/>
  <c r="B1595" i="16"/>
  <c r="B1594" i="16"/>
  <c r="B1593" i="16"/>
  <c r="B1592" i="16"/>
  <c r="B1591" i="16"/>
  <c r="B1590" i="16"/>
  <c r="B1589" i="16"/>
  <c r="B1588" i="16"/>
  <c r="B1587" i="16"/>
  <c r="B1586" i="16"/>
  <c r="B1585" i="16"/>
  <c r="B1584" i="16"/>
  <c r="B1583" i="16"/>
  <c r="B1582" i="16"/>
  <c r="B1581" i="16"/>
  <c r="B1580" i="16"/>
  <c r="B1579" i="16"/>
  <c r="B1578" i="16"/>
  <c r="B1577" i="16"/>
  <c r="B1576" i="16"/>
  <c r="B1575" i="16"/>
  <c r="B1574" i="16"/>
  <c r="B1573" i="16"/>
  <c r="B1572" i="16"/>
  <c r="B1571" i="16"/>
  <c r="B1570" i="16"/>
  <c r="B1569" i="16"/>
  <c r="B1568" i="16"/>
  <c r="B1567" i="16"/>
  <c r="B1566" i="16"/>
  <c r="B1565" i="16"/>
  <c r="B1564" i="16"/>
  <c r="B1563" i="16"/>
  <c r="B1562" i="16"/>
  <c r="B1561" i="16"/>
  <c r="B1560" i="16"/>
  <c r="B1559" i="16"/>
  <c r="B1558" i="16"/>
  <c r="B1557" i="16"/>
  <c r="B1556" i="16"/>
  <c r="B1555" i="16"/>
  <c r="B1554" i="16"/>
  <c r="B1553" i="16"/>
  <c r="B1552" i="16"/>
  <c r="B1551" i="16"/>
  <c r="B1550" i="16"/>
  <c r="B1549" i="16"/>
  <c r="B1548" i="16"/>
  <c r="B1547" i="16"/>
  <c r="B1546" i="16"/>
  <c r="B1545" i="16"/>
  <c r="B1544" i="16"/>
  <c r="B1543" i="16"/>
  <c r="B1542" i="16"/>
  <c r="B1541" i="16"/>
  <c r="B1540" i="16"/>
  <c r="B1539" i="16"/>
  <c r="B1538" i="16"/>
  <c r="B1537" i="16"/>
  <c r="B1536" i="16"/>
  <c r="B1535" i="16"/>
  <c r="B1534" i="16"/>
  <c r="B1533" i="16"/>
  <c r="B1532" i="16"/>
  <c r="B1531" i="16"/>
  <c r="B1530" i="16"/>
  <c r="B1529" i="16"/>
  <c r="B1528" i="16"/>
  <c r="B1527" i="16"/>
  <c r="B1526" i="16"/>
  <c r="B1525" i="16"/>
  <c r="B1524" i="16"/>
  <c r="B1523" i="16"/>
  <c r="B1522" i="16"/>
  <c r="B1521" i="16"/>
  <c r="B1520" i="16"/>
  <c r="B1519" i="16"/>
  <c r="B1518" i="16"/>
  <c r="B1517" i="16"/>
  <c r="B1516" i="16"/>
  <c r="B1515" i="16"/>
  <c r="B1514" i="16"/>
  <c r="B1513" i="16"/>
  <c r="B1512" i="16"/>
  <c r="B1511" i="16"/>
  <c r="B1510" i="16"/>
  <c r="B1509" i="16"/>
  <c r="B1508" i="16"/>
  <c r="B1507" i="16"/>
  <c r="B1506" i="16"/>
  <c r="B1505" i="16"/>
  <c r="B1504" i="16"/>
  <c r="B1503" i="16"/>
  <c r="B1502" i="16"/>
  <c r="B1501" i="16"/>
  <c r="B1500" i="16"/>
  <c r="B1499" i="16"/>
  <c r="B1498" i="16"/>
  <c r="B1497" i="16"/>
  <c r="B1496" i="16"/>
  <c r="B1495" i="16"/>
  <c r="B1494" i="16"/>
  <c r="B1493" i="16"/>
  <c r="B1492" i="16"/>
  <c r="B1491" i="16"/>
  <c r="B1490" i="16"/>
  <c r="B1489" i="16"/>
  <c r="B1488" i="16"/>
  <c r="B1487" i="16"/>
  <c r="B1486" i="16"/>
  <c r="B1485" i="16"/>
  <c r="B1484" i="16"/>
  <c r="B1483" i="16"/>
  <c r="B1482" i="16"/>
  <c r="B1481" i="16"/>
  <c r="B1480" i="16"/>
  <c r="B1479" i="16"/>
  <c r="B1478" i="16"/>
  <c r="B1477" i="16"/>
  <c r="B1476" i="16"/>
  <c r="B1475" i="16"/>
  <c r="B1474" i="16"/>
  <c r="B1473" i="16"/>
  <c r="B1472" i="16"/>
  <c r="B1471" i="16"/>
  <c r="B1470" i="16"/>
  <c r="B1469" i="16"/>
  <c r="B1468" i="16"/>
  <c r="B1467" i="16"/>
  <c r="B1466" i="16"/>
  <c r="B1465" i="16"/>
  <c r="B1464" i="16"/>
  <c r="B1463" i="16"/>
  <c r="B1462" i="16"/>
  <c r="B1461" i="16"/>
  <c r="B1460" i="16"/>
  <c r="B1459" i="16"/>
  <c r="B1458" i="16"/>
  <c r="B1457" i="16"/>
  <c r="B1456" i="16"/>
  <c r="B1455" i="16"/>
  <c r="B1454" i="16"/>
  <c r="B1453" i="16"/>
  <c r="B1452" i="16"/>
  <c r="B1451" i="16"/>
  <c r="B1450" i="16"/>
  <c r="B1449" i="16"/>
  <c r="B1448" i="16"/>
  <c r="B1447" i="16"/>
  <c r="B1446" i="16"/>
  <c r="B1445" i="16"/>
  <c r="B1444" i="16"/>
  <c r="B1443" i="16"/>
  <c r="B1442" i="16"/>
  <c r="B1441" i="16"/>
  <c r="B1440" i="16"/>
  <c r="B1439" i="16"/>
  <c r="B1438" i="16"/>
  <c r="B1437" i="16"/>
  <c r="B1436" i="16"/>
  <c r="B1435" i="16"/>
  <c r="B1434" i="16"/>
  <c r="B1433" i="16"/>
  <c r="B1432" i="16"/>
  <c r="B1431" i="16"/>
  <c r="B1430" i="16"/>
  <c r="B1429" i="16"/>
  <c r="B1428" i="16"/>
  <c r="B1427" i="16"/>
  <c r="B1426" i="16"/>
  <c r="B1425" i="16"/>
  <c r="B1424" i="16"/>
  <c r="B1423" i="16"/>
  <c r="B1422" i="16"/>
  <c r="B1421" i="16"/>
  <c r="B1420" i="16"/>
  <c r="B1419" i="16"/>
  <c r="B1418" i="16"/>
  <c r="B1417" i="16"/>
  <c r="B1416" i="16"/>
  <c r="B1415" i="16"/>
  <c r="B1414" i="16"/>
  <c r="B1413" i="16"/>
  <c r="B1412" i="16"/>
  <c r="B1411" i="16"/>
  <c r="B1410" i="16"/>
  <c r="B1409" i="16"/>
  <c r="B1408" i="16"/>
  <c r="B1407" i="16"/>
  <c r="B1406" i="16"/>
  <c r="B1405" i="16"/>
  <c r="B1404" i="16"/>
  <c r="B1403" i="16"/>
  <c r="B1402" i="16"/>
  <c r="B1401" i="16"/>
  <c r="B1400" i="16"/>
  <c r="B1399" i="16"/>
  <c r="B1398" i="16"/>
  <c r="B1397" i="16"/>
  <c r="B1396" i="16"/>
  <c r="B1395" i="16"/>
  <c r="B1394" i="16"/>
  <c r="B1393" i="16"/>
  <c r="B1392" i="16"/>
  <c r="B1391" i="16"/>
  <c r="B1390" i="16"/>
  <c r="B1389" i="16"/>
  <c r="B1388" i="16"/>
  <c r="B1387" i="16"/>
  <c r="B1386" i="16"/>
  <c r="B1385" i="16"/>
  <c r="B1384" i="16"/>
  <c r="B1383" i="16"/>
  <c r="B1382" i="16"/>
  <c r="B1381" i="16"/>
  <c r="B1380" i="16"/>
  <c r="B1379" i="16"/>
  <c r="B1378" i="16"/>
  <c r="B1377" i="16"/>
  <c r="B1376" i="16"/>
  <c r="B1375" i="16"/>
  <c r="B1374" i="16"/>
  <c r="B1373" i="16"/>
  <c r="B1372" i="16"/>
  <c r="B1371" i="16"/>
  <c r="B1370" i="16"/>
  <c r="B1369" i="16"/>
  <c r="B1368" i="16"/>
  <c r="B1367" i="16"/>
  <c r="B1366" i="16"/>
  <c r="B1365" i="16"/>
  <c r="B1364" i="16"/>
  <c r="B1363" i="16"/>
  <c r="B1362" i="16"/>
  <c r="B1361" i="16"/>
  <c r="B1360" i="16"/>
  <c r="B1359" i="16"/>
  <c r="B1358" i="16"/>
  <c r="B1357" i="16"/>
  <c r="B1356" i="16"/>
  <c r="B1355" i="16"/>
  <c r="B1354" i="16"/>
  <c r="B1353" i="16"/>
  <c r="B1352" i="16"/>
  <c r="B1351" i="16"/>
  <c r="B1350" i="16"/>
  <c r="B1349" i="16"/>
  <c r="B1348" i="16"/>
  <c r="B1347" i="16"/>
  <c r="B1346" i="16"/>
  <c r="B1345" i="16"/>
  <c r="B1344" i="16"/>
  <c r="B1343" i="16"/>
  <c r="B1342" i="16"/>
  <c r="B1341" i="16"/>
  <c r="B1340" i="16"/>
  <c r="B1339" i="16"/>
  <c r="B1338" i="16"/>
  <c r="B1337" i="16"/>
  <c r="B1336" i="16"/>
  <c r="B1335" i="16"/>
  <c r="B1334" i="16"/>
  <c r="B1333" i="16"/>
  <c r="B1332" i="16"/>
  <c r="B1331" i="16"/>
  <c r="B1330" i="16"/>
  <c r="B1329" i="16"/>
  <c r="B1328" i="16"/>
  <c r="B1327" i="16"/>
  <c r="B1326" i="16"/>
  <c r="B1325" i="16"/>
  <c r="B1324" i="16"/>
  <c r="B1323" i="16"/>
  <c r="B1322" i="16"/>
  <c r="B1321" i="16"/>
  <c r="B1320" i="16"/>
  <c r="B1319" i="16"/>
  <c r="B1318" i="16"/>
  <c r="B1317" i="16"/>
  <c r="B1316" i="16"/>
  <c r="B1315" i="16"/>
  <c r="B1314" i="16"/>
  <c r="B1313" i="16"/>
  <c r="B1312" i="16"/>
  <c r="B1311" i="16"/>
  <c r="B1310" i="16"/>
  <c r="B1309" i="16"/>
  <c r="B1308" i="16"/>
  <c r="B1307" i="16"/>
  <c r="B1306" i="16"/>
  <c r="B1305" i="16"/>
  <c r="B1304" i="16"/>
  <c r="B1303" i="16"/>
  <c r="B1302" i="16"/>
  <c r="B1301" i="16"/>
  <c r="B1300" i="16"/>
  <c r="B1299" i="16"/>
  <c r="B1298" i="16"/>
  <c r="B1297" i="16"/>
  <c r="B1296" i="16"/>
  <c r="B1295" i="16"/>
  <c r="B1294" i="16"/>
  <c r="B1293" i="16"/>
  <c r="B1292" i="16"/>
  <c r="B1291" i="16"/>
  <c r="B1290" i="16"/>
  <c r="B1289" i="16"/>
  <c r="B1288" i="16"/>
  <c r="B1287" i="16"/>
  <c r="B1286" i="16"/>
  <c r="B1285" i="16"/>
  <c r="B1284" i="16"/>
  <c r="B1283" i="16"/>
  <c r="B1282" i="16"/>
  <c r="B1281" i="16"/>
  <c r="B1280" i="16"/>
  <c r="B1279" i="16"/>
  <c r="B1278" i="16"/>
  <c r="B1277" i="16"/>
  <c r="B1276" i="16"/>
  <c r="B1275" i="16"/>
  <c r="B1274" i="16"/>
  <c r="B1273" i="16"/>
  <c r="B1272" i="16"/>
  <c r="B1271" i="16"/>
  <c r="B1270" i="16"/>
  <c r="B1269" i="16"/>
  <c r="B1268" i="16"/>
  <c r="B1267" i="16"/>
  <c r="B1266" i="16"/>
  <c r="B1265" i="16"/>
  <c r="B1264" i="16"/>
  <c r="B1263" i="16"/>
  <c r="B1262" i="16"/>
  <c r="B1261" i="16"/>
  <c r="B1260" i="16"/>
  <c r="B1259" i="16"/>
  <c r="B1258" i="16"/>
  <c r="B1257" i="16"/>
  <c r="B1256" i="16"/>
  <c r="B1255" i="16"/>
  <c r="B1254" i="16"/>
  <c r="B1253" i="16"/>
  <c r="B1252" i="16"/>
  <c r="B1251" i="16"/>
  <c r="B1250" i="16"/>
  <c r="B1249" i="16"/>
  <c r="B1248" i="16"/>
  <c r="B1247" i="16"/>
  <c r="B1246" i="16"/>
  <c r="B1245" i="16"/>
  <c r="B1244" i="16"/>
  <c r="B1243" i="16"/>
  <c r="B1242" i="16"/>
  <c r="B1241" i="16"/>
  <c r="B1240" i="16"/>
  <c r="B1239" i="16"/>
  <c r="B1238" i="16"/>
  <c r="B1237" i="16"/>
  <c r="B1236" i="16"/>
  <c r="B1235" i="16"/>
  <c r="B1234" i="16"/>
  <c r="B1233" i="16"/>
  <c r="B1232" i="16"/>
  <c r="B1231" i="16"/>
  <c r="B1230" i="16"/>
  <c r="B1229" i="16"/>
  <c r="B1228" i="16"/>
  <c r="B1227" i="16"/>
  <c r="B1226" i="16"/>
  <c r="B1225" i="16"/>
  <c r="B1224" i="16"/>
  <c r="B1223" i="16"/>
  <c r="B1222" i="16"/>
  <c r="B1221" i="16"/>
  <c r="B1220" i="16"/>
  <c r="B1219" i="16"/>
  <c r="B1218" i="16"/>
  <c r="B1217" i="16"/>
  <c r="B1216" i="16"/>
  <c r="B1215" i="16"/>
  <c r="B1214" i="16"/>
  <c r="B1213" i="16"/>
  <c r="B1212" i="16"/>
  <c r="B1211" i="16"/>
  <c r="B1210" i="16"/>
  <c r="B1209" i="16"/>
  <c r="B1208" i="16"/>
  <c r="B1207" i="16"/>
  <c r="B1206" i="16"/>
  <c r="B1205" i="16"/>
  <c r="B1204" i="16"/>
  <c r="B1203" i="16"/>
  <c r="B1202" i="16"/>
  <c r="B1201" i="16"/>
  <c r="B1200" i="16"/>
  <c r="B1199" i="16"/>
  <c r="B1198" i="16"/>
  <c r="B1197" i="16"/>
  <c r="B1196" i="16"/>
  <c r="B1195" i="16"/>
  <c r="B1194" i="16"/>
  <c r="B1193" i="16"/>
  <c r="B1192" i="16"/>
  <c r="B1191" i="16"/>
  <c r="B1190" i="16"/>
  <c r="B1189" i="16"/>
  <c r="B1188" i="16"/>
  <c r="B1187" i="16"/>
  <c r="B1186" i="16"/>
  <c r="B1185" i="16"/>
  <c r="B1184" i="16"/>
  <c r="B1183" i="16"/>
  <c r="B1182" i="16"/>
  <c r="B1181" i="16"/>
  <c r="B1180" i="16"/>
  <c r="B1179" i="16"/>
  <c r="B1178" i="16"/>
  <c r="B1177" i="16"/>
  <c r="B1176" i="16"/>
  <c r="B1175" i="16"/>
  <c r="B1174" i="16"/>
  <c r="B1173" i="16"/>
  <c r="B1172" i="16"/>
  <c r="B1171" i="16"/>
  <c r="B1170" i="16"/>
  <c r="B1169" i="16"/>
  <c r="B1168" i="16"/>
  <c r="B1167" i="16"/>
  <c r="B1166" i="16"/>
  <c r="B1165" i="16"/>
  <c r="B1164" i="16"/>
  <c r="B1163" i="16"/>
  <c r="B1162" i="16"/>
  <c r="B1161" i="16"/>
  <c r="B1160" i="16"/>
  <c r="B1159" i="16"/>
  <c r="B1158" i="16"/>
  <c r="B1157" i="16"/>
  <c r="B1156" i="16"/>
  <c r="B1155" i="16"/>
  <c r="B1154" i="16"/>
  <c r="B1153" i="16"/>
  <c r="B1152" i="16"/>
  <c r="B1151" i="16"/>
  <c r="B1150" i="16"/>
  <c r="B1149" i="16"/>
  <c r="B1148" i="16"/>
  <c r="B1147" i="16"/>
  <c r="B1146" i="16"/>
  <c r="B1145" i="16"/>
  <c r="B1144" i="16"/>
  <c r="B1143" i="16"/>
  <c r="B1142" i="16"/>
  <c r="B1141" i="16"/>
  <c r="B1140" i="16"/>
  <c r="B1139" i="16"/>
  <c r="B1138" i="16"/>
  <c r="B1137" i="16"/>
  <c r="B1136" i="16"/>
  <c r="B1135" i="16"/>
  <c r="B1134" i="16"/>
  <c r="B1133" i="16"/>
  <c r="B1132" i="16"/>
  <c r="B1131" i="16"/>
  <c r="B1130" i="16"/>
  <c r="B1129" i="16"/>
  <c r="B1128" i="16"/>
  <c r="B1127" i="16"/>
  <c r="B1126" i="16"/>
  <c r="B1125" i="16"/>
  <c r="B1124" i="16"/>
  <c r="B1123" i="16"/>
  <c r="B1122" i="16"/>
  <c r="B1121" i="16"/>
  <c r="B1120" i="16"/>
  <c r="B1119" i="16"/>
  <c r="B1118" i="16"/>
  <c r="B1117" i="16"/>
  <c r="B1116" i="16"/>
  <c r="B1115" i="16"/>
  <c r="B1114" i="16"/>
  <c r="B1113" i="16"/>
  <c r="B1112" i="16"/>
  <c r="B1111" i="16"/>
  <c r="B1110" i="16"/>
  <c r="B1109" i="16"/>
  <c r="B1108" i="16"/>
  <c r="B1107" i="16"/>
  <c r="B1106" i="16"/>
  <c r="B1105" i="16"/>
  <c r="B1104" i="16"/>
  <c r="B1103" i="16"/>
  <c r="B1102" i="16"/>
  <c r="B1101" i="16"/>
  <c r="B1100" i="16"/>
  <c r="B1099" i="16"/>
  <c r="B1098" i="16"/>
  <c r="B1097" i="16"/>
  <c r="B1096" i="16"/>
  <c r="B1095" i="16"/>
  <c r="B1094" i="16"/>
  <c r="B1093" i="16"/>
  <c r="B1092" i="16"/>
  <c r="B1091" i="16"/>
  <c r="B1090" i="16"/>
  <c r="B1089" i="16"/>
  <c r="B1088" i="16"/>
  <c r="B1087" i="16"/>
  <c r="B1086" i="16"/>
  <c r="B1085" i="16"/>
  <c r="B1084" i="16"/>
  <c r="B1083" i="16"/>
  <c r="B1082" i="16"/>
  <c r="B1081" i="16"/>
  <c r="B1080" i="16"/>
  <c r="B1079" i="16"/>
  <c r="B1078" i="16"/>
  <c r="B1077" i="16"/>
  <c r="B1076" i="16"/>
  <c r="B1075" i="16"/>
  <c r="B1074" i="16"/>
  <c r="B1073" i="16"/>
  <c r="B1072" i="16"/>
  <c r="B1071" i="16"/>
  <c r="B1070" i="16"/>
  <c r="B1069" i="16"/>
  <c r="B1068" i="16"/>
  <c r="B1067" i="16"/>
  <c r="B1066" i="16"/>
  <c r="B1065" i="16"/>
  <c r="B1064" i="16"/>
  <c r="B1063" i="16"/>
  <c r="B1062" i="16"/>
  <c r="B1061" i="16"/>
  <c r="B1060" i="16"/>
  <c r="B1059" i="16"/>
  <c r="B1058" i="16"/>
  <c r="B1057" i="16"/>
  <c r="B1056" i="16"/>
  <c r="B1055" i="16"/>
  <c r="B1054" i="16"/>
  <c r="B1053" i="16"/>
  <c r="B1052" i="16"/>
  <c r="B1051" i="16"/>
  <c r="B1050" i="16"/>
  <c r="B1049" i="16"/>
  <c r="B1048" i="16"/>
  <c r="B1047" i="16"/>
  <c r="B1046" i="16"/>
  <c r="B1045" i="16"/>
  <c r="B1044" i="16"/>
  <c r="B1043" i="16"/>
  <c r="B1042" i="16"/>
  <c r="B1041" i="16"/>
  <c r="B1040" i="16"/>
  <c r="B1039" i="16"/>
  <c r="B1038" i="16"/>
  <c r="B1037" i="16"/>
  <c r="B1036" i="16"/>
  <c r="B1035" i="16"/>
  <c r="B1034" i="16"/>
  <c r="B1033" i="16"/>
  <c r="B1032" i="16"/>
  <c r="B1031" i="16"/>
  <c r="B1030" i="16"/>
  <c r="B1029" i="16"/>
  <c r="B1028" i="16"/>
  <c r="B1027" i="16"/>
  <c r="B1026" i="16"/>
  <c r="B1025" i="16"/>
  <c r="B1024" i="16"/>
  <c r="B1023" i="16"/>
  <c r="B1022" i="16"/>
  <c r="B1021" i="16"/>
  <c r="B1020" i="16"/>
  <c r="B1019" i="16"/>
  <c r="B1018" i="16"/>
  <c r="B1017" i="16"/>
  <c r="B1016" i="16"/>
  <c r="B1015" i="16"/>
  <c r="B1014" i="16"/>
  <c r="B1013" i="16"/>
  <c r="B1012" i="16"/>
  <c r="B1011" i="16"/>
  <c r="B1010" i="16"/>
  <c r="B1009" i="16"/>
  <c r="B1008" i="16"/>
  <c r="B1007" i="16"/>
  <c r="B1006" i="16"/>
  <c r="B1005" i="16"/>
  <c r="B1004" i="16"/>
  <c r="B1003" i="16"/>
  <c r="B1002" i="16"/>
  <c r="B1001" i="16"/>
  <c r="B1000" i="16"/>
  <c r="B999" i="16"/>
  <c r="B998" i="16"/>
  <c r="B997" i="16"/>
  <c r="B996" i="16"/>
  <c r="B995" i="16"/>
  <c r="B994" i="16"/>
  <c r="B993" i="16"/>
  <c r="B992" i="16"/>
  <c r="B991" i="16"/>
  <c r="B990" i="16"/>
  <c r="B989" i="16"/>
  <c r="B988" i="16"/>
  <c r="B987" i="16"/>
  <c r="B986" i="16"/>
  <c r="B985" i="16"/>
  <c r="B984" i="16"/>
  <c r="B983" i="16"/>
  <c r="B982" i="16"/>
  <c r="B981" i="16"/>
  <c r="B980" i="16"/>
  <c r="B979" i="16"/>
  <c r="B978" i="16"/>
  <c r="B977" i="16"/>
  <c r="B976" i="16"/>
  <c r="B975" i="16"/>
  <c r="B974" i="16"/>
  <c r="B973" i="16"/>
  <c r="B972" i="16"/>
  <c r="B971" i="16"/>
  <c r="B970" i="16"/>
  <c r="B969" i="16"/>
  <c r="B968" i="16"/>
  <c r="B967" i="16"/>
  <c r="B966" i="16"/>
  <c r="B965" i="16"/>
  <c r="B964" i="16"/>
  <c r="B963" i="16"/>
  <c r="B962" i="16"/>
  <c r="B961" i="16"/>
  <c r="B960" i="16"/>
  <c r="B959" i="16"/>
  <c r="B958" i="16"/>
  <c r="B957" i="16"/>
  <c r="B956" i="16"/>
  <c r="B955" i="16"/>
  <c r="B954" i="16"/>
  <c r="B953" i="16"/>
  <c r="B952" i="16"/>
  <c r="B951" i="16"/>
  <c r="B950" i="16"/>
  <c r="B949" i="16"/>
  <c r="B948" i="16"/>
  <c r="B947" i="16"/>
  <c r="B946" i="16"/>
  <c r="B945" i="16"/>
  <c r="B944" i="16"/>
  <c r="B943" i="16"/>
  <c r="B942" i="16"/>
  <c r="B941" i="16"/>
  <c r="B940" i="16"/>
  <c r="B939" i="16"/>
  <c r="B938" i="16"/>
  <c r="B937" i="16"/>
  <c r="B936" i="16"/>
  <c r="B935" i="16"/>
  <c r="B934" i="16"/>
  <c r="B933" i="16"/>
  <c r="B932" i="16"/>
  <c r="B931" i="16"/>
  <c r="B930" i="16"/>
  <c r="B929" i="16"/>
  <c r="B928" i="16"/>
  <c r="B927" i="16"/>
  <c r="B926" i="16"/>
  <c r="B925" i="16"/>
  <c r="B924" i="16"/>
  <c r="B923" i="16"/>
  <c r="B922" i="16"/>
  <c r="B921" i="16"/>
  <c r="B920" i="16"/>
  <c r="B919" i="16"/>
  <c r="B918" i="16"/>
  <c r="B917" i="16"/>
  <c r="B916" i="16"/>
  <c r="B915" i="16"/>
  <c r="B914" i="16"/>
  <c r="B913" i="16"/>
  <c r="B912" i="16"/>
  <c r="B911" i="16"/>
  <c r="B910" i="16"/>
  <c r="B909" i="16"/>
  <c r="B908" i="16"/>
  <c r="B907" i="16"/>
  <c r="B906" i="16"/>
  <c r="B905" i="16"/>
  <c r="B904" i="16"/>
  <c r="B903" i="16"/>
  <c r="B902" i="16"/>
  <c r="B901" i="16"/>
  <c r="B900" i="16"/>
  <c r="B899" i="16"/>
  <c r="B898" i="16"/>
  <c r="B897" i="16"/>
  <c r="B896" i="16"/>
  <c r="B895" i="16"/>
  <c r="B894" i="16"/>
  <c r="B893" i="16"/>
  <c r="B892" i="16"/>
  <c r="B891" i="16"/>
  <c r="B890" i="16"/>
  <c r="B889" i="16"/>
  <c r="B888" i="16"/>
  <c r="B887" i="16"/>
  <c r="B886" i="16"/>
  <c r="B885" i="16"/>
  <c r="B884" i="16"/>
  <c r="B883" i="16"/>
  <c r="B882" i="16"/>
  <c r="B881" i="16"/>
  <c r="B880" i="16"/>
  <c r="B879" i="16"/>
  <c r="B878" i="16"/>
  <c r="B877" i="16"/>
  <c r="B876" i="16"/>
  <c r="B875" i="16"/>
  <c r="B874" i="16"/>
  <c r="B873" i="16"/>
  <c r="B872" i="16"/>
  <c r="B871" i="16"/>
  <c r="B870" i="16"/>
  <c r="B869" i="16"/>
  <c r="B868" i="16"/>
  <c r="B867" i="16"/>
  <c r="B866" i="16"/>
  <c r="B865" i="16"/>
  <c r="B864" i="16"/>
  <c r="B863" i="16"/>
  <c r="B862" i="16"/>
  <c r="B861" i="16"/>
  <c r="B860" i="16"/>
  <c r="B859" i="16"/>
  <c r="B858" i="16"/>
  <c r="B857" i="16"/>
  <c r="B856" i="16"/>
  <c r="B855" i="16"/>
  <c r="B854" i="16"/>
  <c r="B853" i="16"/>
  <c r="B852" i="16"/>
  <c r="B851" i="16"/>
  <c r="B850" i="16"/>
  <c r="B849" i="16"/>
  <c r="B848" i="16"/>
  <c r="B847" i="16"/>
  <c r="B846" i="16"/>
  <c r="B845" i="16"/>
  <c r="B844" i="16"/>
  <c r="B843" i="16"/>
  <c r="B842" i="16"/>
  <c r="B841" i="16"/>
  <c r="B840" i="16"/>
  <c r="B839" i="16"/>
  <c r="B838" i="16"/>
  <c r="B837" i="16"/>
  <c r="B836" i="16"/>
  <c r="B835" i="16"/>
  <c r="B834" i="16"/>
  <c r="B833" i="16"/>
  <c r="B832" i="16"/>
  <c r="B831" i="16"/>
  <c r="B830" i="16"/>
  <c r="B829" i="16"/>
  <c r="B828" i="16"/>
  <c r="B827" i="16"/>
  <c r="B826" i="16"/>
  <c r="B825" i="16"/>
  <c r="B824" i="16"/>
  <c r="B823" i="16"/>
  <c r="B822" i="16"/>
  <c r="B821" i="16"/>
  <c r="B820" i="16"/>
  <c r="B819" i="16"/>
  <c r="B818" i="16"/>
  <c r="B817" i="16"/>
  <c r="B816" i="16"/>
  <c r="B815" i="16"/>
  <c r="B814" i="16"/>
  <c r="B813" i="16"/>
  <c r="B812" i="16"/>
  <c r="B811" i="16"/>
  <c r="B810" i="16"/>
  <c r="B809" i="16"/>
  <c r="B808" i="16"/>
  <c r="B807" i="16"/>
  <c r="B806" i="16"/>
  <c r="B805" i="16"/>
  <c r="B804" i="16"/>
  <c r="B803" i="16"/>
  <c r="B802" i="16"/>
  <c r="B801" i="16"/>
  <c r="B800" i="16"/>
  <c r="B799" i="16"/>
  <c r="B798" i="16"/>
  <c r="B797" i="16"/>
  <c r="B796" i="16"/>
  <c r="B795" i="16"/>
  <c r="B794" i="16"/>
  <c r="B793" i="16"/>
  <c r="B792" i="16"/>
  <c r="B791" i="16"/>
  <c r="B790" i="16"/>
  <c r="B789" i="16"/>
  <c r="B788" i="16"/>
  <c r="B787" i="16"/>
  <c r="B786" i="16"/>
  <c r="B785" i="16"/>
  <c r="B784" i="16"/>
  <c r="B783" i="16"/>
  <c r="B782" i="16"/>
  <c r="B781" i="16"/>
  <c r="B780" i="16"/>
  <c r="B779" i="16"/>
  <c r="B778" i="16"/>
  <c r="B777" i="16"/>
  <c r="B776" i="16"/>
  <c r="B775" i="16"/>
  <c r="B774" i="16"/>
  <c r="B773" i="16"/>
  <c r="B772" i="16"/>
  <c r="B771" i="16"/>
  <c r="B770" i="16"/>
  <c r="B769" i="16"/>
  <c r="B768" i="16"/>
  <c r="B767" i="16"/>
  <c r="B766" i="16"/>
  <c r="B765" i="16"/>
  <c r="B764" i="16"/>
  <c r="B763" i="16"/>
  <c r="B762" i="16"/>
  <c r="B761" i="16"/>
  <c r="B760" i="16"/>
  <c r="B759" i="16"/>
  <c r="B758" i="16"/>
  <c r="B757" i="16"/>
  <c r="B756" i="16"/>
  <c r="B755" i="16"/>
  <c r="B754" i="16"/>
  <c r="B753" i="16"/>
  <c r="B752" i="16"/>
  <c r="B751" i="16"/>
  <c r="B750" i="16"/>
  <c r="B749" i="16"/>
  <c r="B748" i="16"/>
  <c r="B747" i="16"/>
  <c r="B746" i="16"/>
  <c r="B745" i="16"/>
  <c r="B744" i="16"/>
  <c r="B743" i="16"/>
  <c r="B742" i="16"/>
  <c r="B741" i="16"/>
  <c r="B740" i="16"/>
  <c r="B739" i="16"/>
  <c r="B738" i="16"/>
  <c r="B737" i="16"/>
  <c r="B736" i="16"/>
  <c r="B735" i="16"/>
  <c r="B734" i="16"/>
  <c r="B733" i="16"/>
  <c r="B732" i="16"/>
  <c r="B731" i="16"/>
  <c r="B730" i="16"/>
  <c r="B729" i="16"/>
  <c r="B728" i="16"/>
  <c r="B727" i="16"/>
  <c r="B726" i="16"/>
  <c r="B725" i="16"/>
  <c r="B724" i="16"/>
  <c r="B723" i="16"/>
  <c r="B722" i="16"/>
  <c r="B721" i="16"/>
  <c r="B720" i="16"/>
  <c r="B719" i="16"/>
  <c r="B718" i="16"/>
  <c r="B717" i="16"/>
  <c r="B716" i="16"/>
  <c r="B715" i="16"/>
  <c r="B714" i="16"/>
  <c r="B713" i="16"/>
  <c r="B712" i="16"/>
  <c r="B711" i="16"/>
  <c r="B710" i="16"/>
  <c r="B709" i="16"/>
  <c r="B708" i="16"/>
  <c r="B707" i="16"/>
  <c r="B706" i="16"/>
  <c r="B705" i="16"/>
  <c r="B704" i="16"/>
  <c r="B703" i="16"/>
  <c r="B702" i="16"/>
  <c r="B701" i="16"/>
  <c r="B700" i="16"/>
  <c r="B699" i="16"/>
  <c r="B698" i="16"/>
  <c r="B697" i="16"/>
  <c r="B696" i="16"/>
  <c r="B695" i="16"/>
  <c r="B694" i="16"/>
  <c r="B693" i="16"/>
  <c r="B692" i="16"/>
  <c r="B691" i="16"/>
  <c r="B690" i="16"/>
  <c r="B689" i="16"/>
  <c r="B688" i="16"/>
  <c r="B687" i="16"/>
  <c r="B686" i="16"/>
  <c r="B685" i="16"/>
  <c r="B684" i="16"/>
  <c r="B683" i="16"/>
  <c r="B682" i="16"/>
  <c r="B681" i="16"/>
  <c r="B680" i="16"/>
  <c r="B679" i="16"/>
  <c r="B678" i="16"/>
  <c r="B677" i="16"/>
  <c r="B676" i="16"/>
  <c r="B675" i="16"/>
  <c r="B674" i="16"/>
  <c r="B673" i="16"/>
  <c r="B672" i="16"/>
  <c r="B671" i="16"/>
  <c r="B670" i="16"/>
  <c r="B669" i="16"/>
  <c r="B668" i="16"/>
  <c r="B667" i="16"/>
  <c r="B666" i="16"/>
  <c r="B665" i="16"/>
  <c r="B664" i="16"/>
  <c r="B663" i="16"/>
  <c r="B662" i="16"/>
  <c r="B661" i="16"/>
  <c r="B660" i="16"/>
  <c r="B659" i="16"/>
  <c r="B658" i="16"/>
  <c r="B657" i="16"/>
  <c r="B656" i="16"/>
  <c r="B655" i="16"/>
  <c r="B654" i="16"/>
  <c r="B653" i="16"/>
  <c r="B652" i="16"/>
  <c r="B651" i="16"/>
  <c r="B650" i="16"/>
  <c r="B649" i="16"/>
  <c r="B648" i="16"/>
  <c r="B647" i="16"/>
  <c r="B646" i="16"/>
  <c r="B645" i="16"/>
  <c r="B644" i="16"/>
  <c r="B643" i="16"/>
  <c r="B642" i="16"/>
  <c r="B641" i="16"/>
  <c r="B640" i="16"/>
  <c r="B639" i="16"/>
  <c r="B638" i="16"/>
  <c r="B637" i="16"/>
  <c r="B636" i="16"/>
  <c r="B635" i="16"/>
  <c r="B634" i="16"/>
  <c r="B633" i="16"/>
  <c r="B632" i="16"/>
  <c r="B631" i="16"/>
  <c r="B630" i="16"/>
  <c r="B629" i="16"/>
  <c r="B628" i="16"/>
  <c r="B627" i="16"/>
  <c r="B626" i="16"/>
  <c r="B625" i="16"/>
  <c r="B624" i="16"/>
  <c r="B623" i="16"/>
  <c r="B622" i="16"/>
  <c r="B621" i="16"/>
  <c r="B620" i="16"/>
  <c r="B619" i="16"/>
  <c r="B618" i="16"/>
  <c r="B617" i="16"/>
  <c r="B616" i="16"/>
  <c r="B615" i="16"/>
  <c r="B614" i="16"/>
  <c r="B613" i="16"/>
  <c r="B612" i="16"/>
  <c r="B611" i="16"/>
  <c r="B610" i="16"/>
  <c r="B609" i="16"/>
  <c r="B608" i="16"/>
  <c r="B607" i="16"/>
  <c r="B606" i="16"/>
  <c r="B605" i="16"/>
  <c r="B604" i="16"/>
  <c r="B603" i="16"/>
  <c r="B602" i="16"/>
  <c r="B601" i="16"/>
  <c r="B600" i="16"/>
  <c r="B599" i="16"/>
  <c r="B598" i="16"/>
  <c r="B597" i="16"/>
  <c r="B596" i="16"/>
  <c r="B595" i="16"/>
  <c r="B594" i="16"/>
  <c r="B593" i="16"/>
  <c r="B592" i="16"/>
  <c r="B591" i="16"/>
  <c r="B590" i="16"/>
  <c r="B589" i="16"/>
  <c r="B588" i="16"/>
  <c r="B587" i="16"/>
  <c r="B586" i="16"/>
  <c r="B585" i="16"/>
  <c r="B584" i="16"/>
  <c r="B583" i="16"/>
  <c r="B582" i="16"/>
  <c r="B581" i="16"/>
  <c r="B580" i="16"/>
  <c r="B579" i="16"/>
  <c r="B578" i="16"/>
  <c r="B577" i="16"/>
  <c r="B576" i="16"/>
  <c r="B575" i="16"/>
  <c r="B574" i="16"/>
  <c r="B573" i="16"/>
  <c r="B572" i="16"/>
  <c r="B571" i="16"/>
  <c r="B570" i="16"/>
  <c r="B569" i="16"/>
  <c r="B568" i="16"/>
  <c r="B567" i="16"/>
  <c r="B566" i="16"/>
  <c r="B565" i="16"/>
  <c r="B564" i="16"/>
  <c r="B563" i="16"/>
  <c r="B562" i="16"/>
  <c r="B561" i="16"/>
  <c r="B560" i="16"/>
  <c r="B559" i="16"/>
  <c r="B558" i="16"/>
  <c r="B557" i="16"/>
  <c r="B556" i="16"/>
  <c r="B555" i="16"/>
  <c r="B554" i="16"/>
  <c r="B553" i="16"/>
  <c r="B552" i="16"/>
  <c r="B551" i="16"/>
  <c r="B550" i="16"/>
  <c r="B549" i="16"/>
  <c r="B548" i="16"/>
  <c r="B547" i="16"/>
  <c r="B546" i="16"/>
  <c r="B545" i="16"/>
  <c r="B544" i="16"/>
  <c r="B543" i="16"/>
  <c r="B542" i="16"/>
  <c r="B541" i="16"/>
  <c r="B540" i="16"/>
  <c r="B539" i="16"/>
  <c r="B538" i="16"/>
  <c r="B537" i="16"/>
  <c r="B536" i="16"/>
  <c r="B535" i="16"/>
  <c r="B534" i="16"/>
  <c r="B533" i="16"/>
  <c r="B532" i="16"/>
  <c r="B531" i="16"/>
  <c r="B530" i="16"/>
  <c r="B529" i="16"/>
  <c r="B528" i="16"/>
  <c r="B527" i="16"/>
  <c r="B526" i="16"/>
  <c r="B525" i="16"/>
  <c r="B524" i="16"/>
  <c r="B523" i="16"/>
  <c r="B522" i="16"/>
  <c r="B521" i="16"/>
  <c r="B520" i="16"/>
  <c r="B519" i="16"/>
  <c r="B518" i="16"/>
  <c r="B517" i="16"/>
  <c r="B516" i="16"/>
  <c r="B515" i="16"/>
  <c r="B514" i="16"/>
  <c r="B513" i="16"/>
  <c r="B512" i="16"/>
  <c r="B511" i="16"/>
  <c r="B510" i="16"/>
  <c r="B509" i="16"/>
  <c r="B508" i="16"/>
  <c r="B507" i="16"/>
  <c r="B506" i="16"/>
  <c r="B505" i="16"/>
  <c r="B504" i="16"/>
  <c r="B503" i="16"/>
  <c r="B502" i="16"/>
  <c r="B501" i="16"/>
  <c r="B500" i="16"/>
  <c r="B499" i="16"/>
  <c r="B498" i="16"/>
  <c r="B497" i="16"/>
  <c r="B496" i="16"/>
  <c r="B495" i="16"/>
  <c r="B494" i="16"/>
  <c r="B493" i="16"/>
  <c r="B492" i="16"/>
  <c r="B491" i="16"/>
  <c r="B490" i="16"/>
  <c r="B489" i="16"/>
  <c r="B488" i="16"/>
  <c r="B487" i="16"/>
  <c r="B486" i="16"/>
  <c r="B485" i="16"/>
  <c r="B484" i="16"/>
  <c r="B483" i="16"/>
  <c r="B482" i="16"/>
  <c r="B481" i="16"/>
  <c r="B480" i="16"/>
  <c r="B479" i="16"/>
  <c r="B478" i="16"/>
  <c r="B477" i="16"/>
  <c r="B476" i="16"/>
  <c r="B475" i="16"/>
  <c r="B474" i="16"/>
  <c r="B473" i="16"/>
  <c r="B472" i="16"/>
  <c r="B471" i="16"/>
  <c r="B470" i="16"/>
  <c r="B469" i="16"/>
  <c r="B468" i="16"/>
  <c r="B467" i="16"/>
  <c r="B466" i="16"/>
  <c r="B465" i="16"/>
  <c r="B464" i="16"/>
  <c r="B463" i="16"/>
  <c r="B462" i="16"/>
  <c r="B461" i="16"/>
  <c r="B460" i="16"/>
  <c r="B459" i="16"/>
  <c r="B458" i="16"/>
  <c r="B457" i="16"/>
  <c r="B456" i="16"/>
  <c r="B455" i="16"/>
  <c r="B454" i="16"/>
  <c r="B453" i="16"/>
  <c r="B452" i="16"/>
  <c r="B451" i="16"/>
  <c r="B450" i="16"/>
  <c r="B449" i="16"/>
  <c r="B448" i="16"/>
  <c r="B447" i="16"/>
  <c r="B446" i="16"/>
  <c r="B445" i="16"/>
  <c r="B444" i="16"/>
  <c r="B443" i="16"/>
  <c r="B442" i="16"/>
  <c r="B441" i="16"/>
  <c r="B440" i="16"/>
  <c r="B439" i="16"/>
  <c r="B438" i="16"/>
  <c r="B437" i="16"/>
  <c r="B436" i="16"/>
  <c r="B435" i="16"/>
  <c r="B434" i="16"/>
  <c r="B433" i="16"/>
  <c r="B432" i="16"/>
  <c r="B431" i="16"/>
  <c r="B430" i="16"/>
  <c r="B429" i="16"/>
  <c r="B428" i="16"/>
  <c r="B427" i="16"/>
  <c r="B426" i="16"/>
  <c r="B425" i="16"/>
  <c r="B424" i="16"/>
  <c r="B423" i="16"/>
  <c r="B422" i="16"/>
  <c r="B421" i="16"/>
  <c r="B420" i="16"/>
  <c r="B419" i="16"/>
  <c r="B418" i="16"/>
  <c r="B417" i="16"/>
  <c r="B416" i="16"/>
  <c r="B415" i="16"/>
  <c r="B414" i="16"/>
  <c r="B413" i="16"/>
  <c r="B412" i="16"/>
  <c r="B411" i="16"/>
  <c r="B410" i="16"/>
  <c r="B409" i="16"/>
  <c r="B408" i="16"/>
  <c r="B407" i="16"/>
  <c r="B406" i="16"/>
  <c r="B405" i="16"/>
  <c r="B404" i="16"/>
  <c r="B403" i="16"/>
  <c r="B402" i="16"/>
  <c r="B401" i="16"/>
  <c r="B400" i="16"/>
  <c r="B399" i="16"/>
  <c r="B398" i="16"/>
  <c r="B397" i="16"/>
  <c r="B396" i="16"/>
  <c r="B395" i="16"/>
  <c r="B394" i="16"/>
  <c r="B393" i="16"/>
  <c r="B392" i="16"/>
  <c r="B391" i="16"/>
  <c r="B390" i="16"/>
  <c r="B389" i="16"/>
  <c r="B388" i="16"/>
  <c r="B387" i="16"/>
  <c r="B386" i="16"/>
  <c r="B385" i="16"/>
  <c r="B384" i="16"/>
  <c r="B383" i="16"/>
  <c r="B382" i="16"/>
  <c r="B381" i="16"/>
  <c r="B380" i="16"/>
  <c r="B379" i="16"/>
  <c r="B378" i="16"/>
  <c r="B377" i="16"/>
  <c r="B376" i="16"/>
  <c r="B375" i="16"/>
  <c r="B374" i="16"/>
  <c r="B373" i="16"/>
  <c r="B372" i="16"/>
  <c r="B371" i="16"/>
  <c r="B370" i="16"/>
  <c r="B369" i="16"/>
  <c r="B368" i="16"/>
  <c r="B367" i="16"/>
  <c r="B366" i="16"/>
  <c r="B365" i="16"/>
  <c r="B364" i="16"/>
  <c r="B363" i="16"/>
  <c r="B362" i="16"/>
  <c r="B361" i="16"/>
  <c r="B360" i="16"/>
  <c r="B359" i="16"/>
  <c r="B358" i="16"/>
  <c r="B357" i="16"/>
  <c r="B356" i="16"/>
  <c r="B355" i="16"/>
  <c r="B354" i="16"/>
  <c r="B353" i="16"/>
  <c r="B352" i="16"/>
  <c r="B351" i="16"/>
  <c r="B350" i="16"/>
  <c r="B349" i="16"/>
  <c r="B348" i="16"/>
  <c r="B347" i="16"/>
  <c r="B346" i="16"/>
  <c r="B345" i="16"/>
  <c r="B344" i="16"/>
  <c r="B343" i="16"/>
  <c r="B342" i="16"/>
  <c r="B341" i="16"/>
  <c r="B340" i="16"/>
  <c r="B339" i="16"/>
  <c r="B338" i="16"/>
  <c r="B337" i="16"/>
  <c r="B336" i="16"/>
  <c r="B335" i="16"/>
  <c r="B334" i="16"/>
  <c r="B333" i="16"/>
  <c r="B332" i="16"/>
  <c r="B331" i="16"/>
  <c r="B330" i="16"/>
  <c r="B329" i="16"/>
  <c r="B328" i="16"/>
  <c r="B327" i="16"/>
  <c r="B326" i="16"/>
  <c r="B325" i="16"/>
  <c r="B324" i="16"/>
  <c r="B323" i="16"/>
  <c r="B322" i="16"/>
  <c r="B321" i="16"/>
  <c r="B320" i="16"/>
  <c r="B319" i="16"/>
  <c r="B318" i="16"/>
  <c r="B317" i="16"/>
  <c r="B316" i="16"/>
  <c r="B315" i="16"/>
  <c r="B314" i="16"/>
  <c r="B313" i="16"/>
  <c r="B312" i="16"/>
  <c r="B311" i="16"/>
  <c r="B310" i="16"/>
  <c r="B309" i="16"/>
  <c r="B308" i="16"/>
  <c r="B307" i="16"/>
  <c r="B306" i="16"/>
  <c r="B305" i="16"/>
  <c r="B304" i="16"/>
  <c r="B303" i="16"/>
  <c r="B302" i="16"/>
  <c r="B301" i="16"/>
  <c r="B300" i="16"/>
  <c r="B299" i="16"/>
  <c r="B298" i="16"/>
  <c r="B297" i="16"/>
  <c r="B296" i="16"/>
  <c r="B295" i="16"/>
  <c r="B294" i="16"/>
  <c r="B293" i="16"/>
  <c r="B292" i="16"/>
  <c r="B291" i="16"/>
  <c r="B290" i="16"/>
  <c r="B289" i="16"/>
  <c r="B288" i="16"/>
  <c r="B287" i="16"/>
  <c r="B286" i="16"/>
  <c r="B285" i="16"/>
  <c r="B284" i="16"/>
  <c r="B283" i="16"/>
  <c r="B282" i="16"/>
  <c r="B281" i="16"/>
  <c r="B280" i="16"/>
  <c r="B279" i="16"/>
  <c r="B278" i="16"/>
  <c r="B277" i="16"/>
  <c r="B276" i="16"/>
  <c r="B275" i="16"/>
  <c r="B274" i="16"/>
  <c r="B273" i="16"/>
  <c r="B272" i="16"/>
  <c r="B271" i="16"/>
  <c r="B270" i="16"/>
  <c r="B269" i="16"/>
  <c r="B268" i="16"/>
  <c r="B267" i="16"/>
  <c r="B266" i="16"/>
  <c r="B265" i="16"/>
  <c r="B264" i="16"/>
  <c r="B263" i="16"/>
  <c r="B262" i="16"/>
  <c r="B261" i="16"/>
  <c r="B260" i="16"/>
  <c r="B259" i="16"/>
  <c r="B258" i="16"/>
  <c r="B257" i="16"/>
  <c r="B256" i="16"/>
  <c r="B255" i="16"/>
  <c r="B254" i="16"/>
  <c r="B253" i="16"/>
  <c r="B252" i="16"/>
  <c r="B251" i="16"/>
  <c r="B250" i="16"/>
  <c r="B249" i="16"/>
  <c r="B248" i="16"/>
  <c r="B247" i="16"/>
  <c r="B246" i="16"/>
  <c r="B245" i="16"/>
  <c r="B244" i="16"/>
  <c r="B243" i="16"/>
  <c r="B242" i="16"/>
  <c r="B241" i="16"/>
  <c r="B240" i="16"/>
  <c r="B239" i="16"/>
  <c r="B238" i="16"/>
  <c r="B237" i="16"/>
  <c r="B236" i="16"/>
  <c r="B235" i="16"/>
  <c r="B234" i="16"/>
  <c r="B233" i="16"/>
  <c r="B232" i="16"/>
  <c r="B231" i="16"/>
  <c r="B230" i="16"/>
  <c r="B229" i="16"/>
  <c r="B228" i="16"/>
  <c r="B227" i="16"/>
  <c r="B226" i="16"/>
  <c r="B225" i="16"/>
  <c r="B224" i="16"/>
  <c r="B223" i="16"/>
  <c r="B222" i="16"/>
  <c r="B221" i="16"/>
  <c r="B220" i="16"/>
  <c r="B219" i="16"/>
  <c r="B218" i="16"/>
  <c r="B217" i="16"/>
  <c r="B216" i="16"/>
  <c r="B215" i="16"/>
  <c r="B214" i="16"/>
  <c r="B213" i="16"/>
  <c r="B212" i="16"/>
  <c r="B211" i="16"/>
  <c r="B210" i="16"/>
  <c r="B209" i="16"/>
  <c r="B208" i="16"/>
  <c r="B207" i="16"/>
  <c r="B206" i="16"/>
  <c r="B205" i="16"/>
  <c r="B204" i="16"/>
  <c r="B203" i="16"/>
  <c r="B202" i="16"/>
  <c r="B201" i="16"/>
  <c r="B200" i="16"/>
  <c r="B199" i="16"/>
  <c r="B198" i="16"/>
  <c r="B197" i="16"/>
  <c r="B196" i="16"/>
  <c r="B195" i="16"/>
  <c r="B194" i="16"/>
  <c r="B193" i="16"/>
  <c r="B192" i="16"/>
  <c r="B191" i="16"/>
  <c r="B190" i="16"/>
  <c r="B189" i="16"/>
  <c r="B188" i="16"/>
  <c r="B187" i="16"/>
  <c r="B186" i="16"/>
  <c r="B185" i="16"/>
  <c r="B184" i="16"/>
  <c r="B183" i="16"/>
  <c r="B182" i="16"/>
  <c r="B181" i="16"/>
  <c r="B180" i="16"/>
  <c r="B179" i="16"/>
  <c r="B178" i="16"/>
  <c r="B177" i="16"/>
  <c r="B176" i="16"/>
  <c r="B175" i="16"/>
  <c r="B174" i="16"/>
  <c r="B173" i="16"/>
  <c r="B172" i="16"/>
  <c r="B171" i="16"/>
  <c r="B170" i="16"/>
  <c r="B169" i="16"/>
  <c r="B168" i="16"/>
  <c r="B167" i="16"/>
  <c r="B166" i="16"/>
  <c r="B165" i="16"/>
  <c r="B164" i="16"/>
  <c r="B163" i="16"/>
  <c r="B162" i="16"/>
  <c r="B161" i="16"/>
  <c r="B160" i="16"/>
  <c r="B159" i="16"/>
  <c r="B158" i="16"/>
  <c r="B157" i="16"/>
  <c r="B156" i="16"/>
  <c r="B155" i="16"/>
  <c r="B154" i="16"/>
  <c r="B153" i="16"/>
  <c r="B152" i="16"/>
  <c r="B151" i="16"/>
  <c r="B150" i="16"/>
  <c r="B149" i="16"/>
  <c r="B148" i="16"/>
  <c r="B147" i="16"/>
  <c r="B146" i="16"/>
  <c r="B145" i="16"/>
  <c r="B144" i="16"/>
  <c r="B143" i="16"/>
  <c r="B142" i="16"/>
  <c r="B141" i="16"/>
  <c r="B140" i="16"/>
  <c r="B139" i="16"/>
  <c r="B138" i="16"/>
  <c r="B137" i="16"/>
  <c r="B136" i="16"/>
  <c r="B135" i="16"/>
  <c r="B134" i="16"/>
  <c r="B133" i="16"/>
  <c r="B132" i="16"/>
  <c r="B131" i="16"/>
  <c r="B130" i="16"/>
  <c r="B129" i="16"/>
  <c r="B128" i="16"/>
  <c r="B127" i="16"/>
  <c r="B126" i="16"/>
  <c r="B125" i="16"/>
  <c r="B124" i="16"/>
  <c r="B123" i="16"/>
  <c r="B122" i="16"/>
  <c r="B121" i="16"/>
  <c r="B120" i="16"/>
  <c r="B119" i="16"/>
  <c r="B118" i="16"/>
  <c r="B117" i="16"/>
  <c r="B116" i="16"/>
  <c r="B115" i="16"/>
  <c r="B114" i="16"/>
  <c r="B113" i="16"/>
  <c r="B112" i="16"/>
  <c r="B111" i="16"/>
  <c r="B110" i="16"/>
  <c r="B109" i="16"/>
  <c r="B108" i="16"/>
  <c r="B107" i="16"/>
  <c r="B106" i="16"/>
  <c r="B105" i="16"/>
  <c r="B104" i="16"/>
  <c r="B103" i="16"/>
  <c r="B102" i="16"/>
  <c r="B101" i="16"/>
  <c r="B100" i="16"/>
  <c r="B99" i="16"/>
  <c r="B98" i="16"/>
  <c r="B97" i="16"/>
  <c r="B96" i="16"/>
  <c r="B95" i="16"/>
  <c r="B94" i="16"/>
  <c r="B93" i="16"/>
  <c r="B92" i="16"/>
  <c r="B91" i="16"/>
  <c r="B90" i="16"/>
  <c r="B89" i="16"/>
  <c r="B88" i="16"/>
  <c r="B87" i="16"/>
  <c r="B86" i="16"/>
  <c r="B85" i="16"/>
  <c r="B84" i="16"/>
  <c r="B83" i="16"/>
  <c r="B82" i="16"/>
  <c r="B81" i="16"/>
  <c r="B80" i="16"/>
  <c r="B79" i="16"/>
  <c r="B78" i="16"/>
  <c r="B77" i="16"/>
  <c r="B76" i="16"/>
  <c r="B75" i="16"/>
  <c r="B74" i="16"/>
  <c r="B73" i="16"/>
  <c r="B72" i="16"/>
  <c r="B71" i="16"/>
  <c r="B70" i="16"/>
  <c r="B69" i="16"/>
  <c r="B68" i="16"/>
  <c r="B67" i="16"/>
  <c r="B66" i="16"/>
  <c r="B65" i="16"/>
  <c r="B64" i="16"/>
  <c r="B63" i="16"/>
  <c r="B62" i="16"/>
  <c r="B61" i="16"/>
  <c r="B60" i="16"/>
  <c r="B59" i="16"/>
  <c r="B58" i="16"/>
  <c r="B57" i="16"/>
  <c r="B56" i="16"/>
  <c r="B55" i="16"/>
  <c r="B54" i="16"/>
  <c r="B53" i="16"/>
  <c r="B52" i="16"/>
  <c r="B51" i="16"/>
  <c r="B50" i="16"/>
  <c r="B49" i="16"/>
  <c r="B48" i="16"/>
  <c r="B47" i="16"/>
  <c r="B46" i="16"/>
  <c r="B45" i="16"/>
  <c r="B44" i="16"/>
  <c r="B43" i="16"/>
  <c r="B42" i="16"/>
  <c r="B41" i="16"/>
  <c r="B40" i="16"/>
  <c r="B39" i="16"/>
  <c r="B38" i="16"/>
  <c r="B37" i="16"/>
  <c r="B36" i="16"/>
  <c r="B35" i="16"/>
  <c r="B34" i="16"/>
  <c r="B33" i="16"/>
  <c r="B32" i="16"/>
  <c r="B31" i="16"/>
  <c r="B30" i="16"/>
  <c r="B29" i="16"/>
  <c r="B28" i="16"/>
  <c r="B27" i="16"/>
  <c r="B26" i="16"/>
  <c r="B25" i="16"/>
  <c r="B24" i="16"/>
  <c r="B23" i="16"/>
  <c r="B22" i="16"/>
  <c r="B21" i="16"/>
  <c r="B20" i="16"/>
  <c r="B19" i="16"/>
  <c r="B18" i="16"/>
  <c r="B17" i="16"/>
  <c r="B16" i="16"/>
  <c r="B15" i="16"/>
  <c r="B14" i="16"/>
  <c r="B13" i="16"/>
  <c r="B12" i="16"/>
  <c r="B11" i="16"/>
  <c r="B10" i="16"/>
  <c r="B9" i="16"/>
  <c r="B8" i="16"/>
  <c r="B7" i="16"/>
  <c r="B6" i="16"/>
  <c r="B5" i="16"/>
  <c r="B4" i="16"/>
  <c r="N5" i="16" s="1"/>
  <c r="P4" i="16" l="1"/>
  <c r="N16" i="16"/>
  <c r="R16" i="16" s="1"/>
  <c r="P14" i="16"/>
  <c r="O13" i="16"/>
  <c r="N12" i="16"/>
  <c r="R12" i="16" s="1"/>
  <c r="P10" i="16"/>
  <c r="O9" i="16"/>
  <c r="N8" i="16"/>
  <c r="R8" i="16" s="1"/>
  <c r="P6" i="16"/>
  <c r="O5" i="16"/>
  <c r="R5" i="16" s="1"/>
  <c r="P15" i="16"/>
  <c r="R15" i="16" s="1"/>
  <c r="O14" i="16"/>
  <c r="R14" i="16" s="1"/>
  <c r="N13" i="16"/>
  <c r="R13" i="16" s="1"/>
  <c r="P11" i="16"/>
  <c r="R11" i="16" s="1"/>
  <c r="O10" i="16"/>
  <c r="R10" i="16" s="1"/>
  <c r="N9" i="16"/>
  <c r="R9" i="16" s="1"/>
  <c r="P7" i="16"/>
  <c r="R7" i="16" s="1"/>
  <c r="O6" i="16"/>
  <c r="R6" i="16" s="1"/>
  <c r="G76" i="14"/>
  <c r="H4" i="17" s="1"/>
  <c r="F76" i="14"/>
  <c r="G4" i="17" s="1"/>
  <c r="E76" i="14"/>
  <c r="D76" i="14"/>
  <c r="F4" i="17" s="1"/>
  <c r="C76" i="14"/>
  <c r="E4" i="17" s="1"/>
  <c r="B76" i="14"/>
  <c r="D4" i="17" s="1"/>
  <c r="A77" i="14"/>
  <c r="G150" i="15"/>
  <c r="G156" i="15"/>
  <c r="G162" i="15"/>
  <c r="F131" i="15"/>
  <c r="F137" i="15"/>
  <c r="F143" i="15"/>
  <c r="E124" i="15"/>
  <c r="E118" i="15"/>
  <c r="E112" i="15"/>
  <c r="F93" i="15"/>
  <c r="F99" i="15"/>
  <c r="F105" i="15"/>
  <c r="F74" i="15"/>
  <c r="F80" i="15"/>
  <c r="F86" i="15"/>
  <c r="F67" i="15"/>
  <c r="F55" i="15"/>
  <c r="F61" i="15"/>
  <c r="E48" i="15"/>
  <c r="E36" i="15"/>
  <c r="E42" i="15"/>
  <c r="F29" i="15"/>
  <c r="D23" i="15"/>
  <c r="R4" i="16"/>
  <c r="E77" i="14" l="1"/>
  <c r="D77" i="14"/>
  <c r="F5" i="17" s="1"/>
  <c r="C77" i="14"/>
  <c r="E5" i="17" s="1"/>
  <c r="G77" i="14"/>
  <c r="H5" i="17" s="1"/>
  <c r="B77" i="14"/>
  <c r="D5" i="17" s="1"/>
  <c r="F77" i="14"/>
  <c r="G5" i="17" s="1"/>
  <c r="B5" i="17"/>
  <c r="A5" i="17" s="1"/>
  <c r="A78" i="14"/>
  <c r="H162" i="15"/>
  <c r="H150" i="15"/>
  <c r="H156" i="15"/>
  <c r="G137" i="15"/>
  <c r="G143" i="15"/>
  <c r="G131" i="15"/>
  <c r="F124" i="15"/>
  <c r="F112" i="15"/>
  <c r="F118" i="15"/>
  <c r="G105" i="15"/>
  <c r="G93" i="15"/>
  <c r="G99" i="15"/>
  <c r="G86" i="15"/>
  <c r="G74" i="15"/>
  <c r="G80" i="15"/>
  <c r="G61" i="15"/>
  <c r="G55" i="15"/>
  <c r="G67" i="15"/>
  <c r="F48" i="15"/>
  <c r="F42" i="15"/>
  <c r="F36" i="15"/>
  <c r="G29" i="15"/>
  <c r="E23" i="15"/>
  <c r="C78" i="14" l="1"/>
  <c r="E6" i="17" s="1"/>
  <c r="G78" i="14"/>
  <c r="H6" i="17" s="1"/>
  <c r="B78" i="14"/>
  <c r="D6" i="17" s="1"/>
  <c r="F78" i="14"/>
  <c r="G6" i="17" s="1"/>
  <c r="E78" i="14"/>
  <c r="D78" i="14"/>
  <c r="F6" i="17" s="1"/>
  <c r="B6" i="17"/>
  <c r="A6" i="17" s="1"/>
  <c r="A79" i="14"/>
  <c r="I162" i="15"/>
  <c r="I156" i="15"/>
  <c r="I150" i="15"/>
  <c r="H137" i="15"/>
  <c r="H131" i="15"/>
  <c r="H143" i="15"/>
  <c r="G112" i="15"/>
  <c r="G118" i="15"/>
  <c r="G124" i="15"/>
  <c r="H99" i="15"/>
  <c r="H105" i="15"/>
  <c r="H93" i="15"/>
  <c r="H80" i="15"/>
  <c r="H74" i="15"/>
  <c r="H86" i="15"/>
  <c r="H67" i="15"/>
  <c r="H55" i="15"/>
  <c r="H61" i="15"/>
  <c r="G42" i="15"/>
  <c r="G48" i="15"/>
  <c r="G36" i="15"/>
  <c r="H29" i="15"/>
  <c r="F23" i="15"/>
  <c r="E79" i="14" l="1"/>
  <c r="D79" i="14"/>
  <c r="F7" i="17" s="1"/>
  <c r="C79" i="14"/>
  <c r="E7" i="17" s="1"/>
  <c r="G79" i="14"/>
  <c r="H7" i="17" s="1"/>
  <c r="B79" i="14"/>
  <c r="D7" i="17" s="1"/>
  <c r="F79" i="14"/>
  <c r="G7" i="17" s="1"/>
  <c r="A80" i="14"/>
  <c r="B7" i="17"/>
  <c r="A7" i="17" s="1"/>
  <c r="J156" i="15"/>
  <c r="J162" i="15"/>
  <c r="J150" i="15"/>
  <c r="I137" i="15"/>
  <c r="I143" i="15"/>
  <c r="I131" i="15"/>
  <c r="H118" i="15"/>
  <c r="H112" i="15"/>
  <c r="H124" i="15"/>
  <c r="I105" i="15"/>
  <c r="I99" i="15"/>
  <c r="I93" i="15"/>
  <c r="I86" i="15"/>
  <c r="I80" i="15"/>
  <c r="I74" i="15"/>
  <c r="I67" i="15"/>
  <c r="I61" i="15"/>
  <c r="I55" i="15"/>
  <c r="H42" i="15"/>
  <c r="H48" i="15"/>
  <c r="H36" i="15"/>
  <c r="I29" i="15"/>
  <c r="G23" i="15"/>
  <c r="E80" i="14" l="1"/>
  <c r="D80" i="14"/>
  <c r="F8" i="17" s="1"/>
  <c r="C80" i="14"/>
  <c r="E8" i="17" s="1"/>
  <c r="G80" i="14"/>
  <c r="H8" i="17" s="1"/>
  <c r="B80" i="14"/>
  <c r="D8" i="17" s="1"/>
  <c r="F80" i="14"/>
  <c r="G8" i="17" s="1"/>
  <c r="A81" i="14"/>
  <c r="B8" i="17"/>
  <c r="A8" i="17" s="1"/>
  <c r="K150" i="15"/>
  <c r="K162" i="15"/>
  <c r="K156" i="15"/>
  <c r="J143" i="15"/>
  <c r="J137" i="15"/>
  <c r="J131" i="15"/>
  <c r="I124" i="15"/>
  <c r="I112" i="15"/>
  <c r="I118" i="15"/>
  <c r="J105" i="15"/>
  <c r="J93" i="15"/>
  <c r="J99" i="15"/>
  <c r="J80" i="15"/>
  <c r="J86" i="15"/>
  <c r="J74" i="15"/>
  <c r="J55" i="15"/>
  <c r="J67" i="15"/>
  <c r="J61" i="15"/>
  <c r="I36" i="15"/>
  <c r="I48" i="15"/>
  <c r="I42" i="15"/>
  <c r="J29" i="15"/>
  <c r="H23" i="15"/>
  <c r="C81" i="14" l="1"/>
  <c r="E9" i="17" s="1"/>
  <c r="G81" i="14"/>
  <c r="H9" i="17" s="1"/>
  <c r="B81" i="14"/>
  <c r="D9" i="17" s="1"/>
  <c r="F81" i="14"/>
  <c r="G9" i="17" s="1"/>
  <c r="E81" i="14"/>
  <c r="D81" i="14"/>
  <c r="F9" i="17" s="1"/>
  <c r="B9" i="17"/>
  <c r="A9" i="17" s="1"/>
  <c r="A82" i="14"/>
  <c r="L162" i="15"/>
  <c r="L156" i="15"/>
  <c r="L150" i="15"/>
  <c r="K143" i="15"/>
  <c r="K137" i="15"/>
  <c r="K131" i="15"/>
  <c r="J124" i="15"/>
  <c r="J118" i="15"/>
  <c r="J112" i="15"/>
  <c r="K99" i="15"/>
  <c r="K105" i="15"/>
  <c r="K93" i="15"/>
  <c r="K74" i="15"/>
  <c r="K86" i="15"/>
  <c r="K80" i="15"/>
  <c r="K61" i="15"/>
  <c r="K55" i="15"/>
  <c r="K67" i="15"/>
  <c r="J48" i="15"/>
  <c r="J42" i="15"/>
  <c r="J36" i="15"/>
  <c r="K29" i="15"/>
  <c r="I23" i="15"/>
  <c r="E82" i="14" l="1"/>
  <c r="D82" i="14"/>
  <c r="F10" i="17" s="1"/>
  <c r="C82" i="14"/>
  <c r="E10" i="17" s="1"/>
  <c r="G82" i="14"/>
  <c r="H10" i="17" s="1"/>
  <c r="B82" i="14"/>
  <c r="D10" i="17" s="1"/>
  <c r="F82" i="14"/>
  <c r="G10" i="17" s="1"/>
  <c r="B10" i="17"/>
  <c r="A10" i="17" s="1"/>
  <c r="A83" i="14"/>
  <c r="L131" i="15"/>
  <c r="L143" i="15"/>
  <c r="L137" i="15"/>
  <c r="K118" i="15"/>
  <c r="K112" i="15"/>
  <c r="K124" i="15"/>
  <c r="L99" i="15"/>
  <c r="L93" i="15"/>
  <c r="L105" i="15"/>
  <c r="L86" i="15"/>
  <c r="L74" i="15"/>
  <c r="L80" i="15"/>
  <c r="L61" i="15"/>
  <c r="L67" i="15"/>
  <c r="L55" i="15"/>
  <c r="K36" i="15"/>
  <c r="K42" i="15"/>
  <c r="K48" i="15"/>
  <c r="L29" i="15"/>
  <c r="J23" i="15"/>
  <c r="C83" i="14" l="1"/>
  <c r="E11" i="17" s="1"/>
  <c r="G83" i="14"/>
  <c r="H11" i="17" s="1"/>
  <c r="B83" i="14"/>
  <c r="D11" i="17" s="1"/>
  <c r="F83" i="14"/>
  <c r="G11" i="17" s="1"/>
  <c r="E83" i="14"/>
  <c r="D83" i="14"/>
  <c r="F11" i="17" s="1"/>
  <c r="A84" i="14"/>
  <c r="B11" i="17"/>
  <c r="A11" i="17" s="1"/>
  <c r="L118" i="15"/>
  <c r="L124" i="15"/>
  <c r="L112" i="15"/>
  <c r="L48" i="15"/>
  <c r="L42" i="15"/>
  <c r="L36" i="15"/>
  <c r="K23" i="15"/>
  <c r="E84" i="14" l="1"/>
  <c r="D84" i="14"/>
  <c r="F12" i="17" s="1"/>
  <c r="C84" i="14"/>
  <c r="E12" i="17" s="1"/>
  <c r="G84" i="14"/>
  <c r="H12" i="17" s="1"/>
  <c r="B84" i="14"/>
  <c r="D12" i="17" s="1"/>
  <c r="F84" i="14"/>
  <c r="G12" i="17" s="1"/>
  <c r="A85" i="14"/>
  <c r="B12" i="17"/>
  <c r="A12" i="17" s="1"/>
  <c r="L23" i="15"/>
  <c r="C85" i="14" l="1"/>
  <c r="E13" i="17" s="1"/>
  <c r="G85" i="14"/>
  <c r="H13" i="17" s="1"/>
  <c r="B85" i="14"/>
  <c r="D13" i="17" s="1"/>
  <c r="F85" i="14"/>
  <c r="G13" i="17" s="1"/>
  <c r="E85" i="14"/>
  <c r="D85" i="14"/>
  <c r="F13" i="17" s="1"/>
  <c r="B13" i="17"/>
  <c r="A13" i="17" s="1"/>
  <c r="A86" i="14"/>
  <c r="C2" i="15"/>
  <c r="C10" i="15" s="1"/>
  <c r="D2" i="15"/>
  <c r="E2" i="15"/>
  <c r="F2" i="15"/>
  <c r="G2" i="15"/>
  <c r="H2" i="15"/>
  <c r="I2" i="15"/>
  <c r="J2" i="15"/>
  <c r="J5" i="15" s="1"/>
  <c r="K2" i="15"/>
  <c r="L2" i="15"/>
  <c r="M2" i="15"/>
  <c r="B2" i="15"/>
  <c r="C17" i="15"/>
  <c r="D17" i="15" s="1"/>
  <c r="E17" i="15" s="1"/>
  <c r="F17" i="15" s="1"/>
  <c r="G17" i="15" s="1"/>
  <c r="H17" i="15" s="1"/>
  <c r="I17" i="15" s="1"/>
  <c r="J17" i="15" s="1"/>
  <c r="K17" i="15" s="1"/>
  <c r="L17" i="15" s="1"/>
  <c r="E86" i="14" l="1"/>
  <c r="D86" i="14"/>
  <c r="F14" i="17" s="1"/>
  <c r="C86" i="14"/>
  <c r="E14" i="17" s="1"/>
  <c r="G86" i="14"/>
  <c r="H14" i="17" s="1"/>
  <c r="B86" i="14"/>
  <c r="D14" i="17" s="1"/>
  <c r="F86" i="14"/>
  <c r="G14" i="17" s="1"/>
  <c r="B14" i="17"/>
  <c r="A14" i="17" s="1"/>
  <c r="A87" i="14"/>
  <c r="B161" i="15"/>
  <c r="C161" i="15" s="1"/>
  <c r="D161" i="15" s="1"/>
  <c r="E161" i="15" s="1"/>
  <c r="F161" i="15" s="1"/>
  <c r="G161" i="15" s="1"/>
  <c r="H161" i="15" s="1"/>
  <c r="I161" i="15" s="1"/>
  <c r="J161" i="15" s="1"/>
  <c r="K161" i="15" s="1"/>
  <c r="L161" i="15" s="1"/>
  <c r="B117" i="15"/>
  <c r="C117" i="15" s="1"/>
  <c r="D117" i="15" s="1"/>
  <c r="E117" i="15" s="1"/>
  <c r="F117" i="15" s="1"/>
  <c r="G117" i="15" s="1"/>
  <c r="H117" i="15" s="1"/>
  <c r="I117" i="15" s="1"/>
  <c r="J117" i="15" s="1"/>
  <c r="K117" i="15" s="1"/>
  <c r="L117" i="15" s="1"/>
  <c r="B98" i="15"/>
  <c r="C98" i="15" s="1"/>
  <c r="D98" i="15" s="1"/>
  <c r="E98" i="15" s="1"/>
  <c r="F98" i="15" s="1"/>
  <c r="G98" i="15" s="1"/>
  <c r="H98" i="15" s="1"/>
  <c r="I98" i="15" s="1"/>
  <c r="J98" i="15" s="1"/>
  <c r="K98" i="15" s="1"/>
  <c r="L98" i="15" s="1"/>
  <c r="B155" i="15"/>
  <c r="C155" i="15" s="1"/>
  <c r="D155" i="15" s="1"/>
  <c r="E155" i="15" s="1"/>
  <c r="F155" i="15" s="1"/>
  <c r="G155" i="15" s="1"/>
  <c r="H155" i="15" s="1"/>
  <c r="I155" i="15" s="1"/>
  <c r="J155" i="15" s="1"/>
  <c r="K155" i="15" s="1"/>
  <c r="L155" i="15" s="1"/>
  <c r="B136" i="15"/>
  <c r="C136" i="15" s="1"/>
  <c r="D136" i="15" s="1"/>
  <c r="E136" i="15" s="1"/>
  <c r="F136" i="15" s="1"/>
  <c r="G136" i="15" s="1"/>
  <c r="H136" i="15" s="1"/>
  <c r="I136" i="15" s="1"/>
  <c r="J136" i="15" s="1"/>
  <c r="K136" i="15" s="1"/>
  <c r="L136" i="15" s="1"/>
  <c r="B104" i="15"/>
  <c r="C104" i="15" s="1"/>
  <c r="D104" i="15" s="1"/>
  <c r="E104" i="15" s="1"/>
  <c r="F104" i="15" s="1"/>
  <c r="G104" i="15" s="1"/>
  <c r="H104" i="15" s="1"/>
  <c r="I104" i="15" s="1"/>
  <c r="J104" i="15" s="1"/>
  <c r="K104" i="15" s="1"/>
  <c r="L104" i="15" s="1"/>
  <c r="B142" i="15"/>
  <c r="C142" i="15" s="1"/>
  <c r="D142" i="15" s="1"/>
  <c r="E142" i="15" s="1"/>
  <c r="F142" i="15" s="1"/>
  <c r="G142" i="15" s="1"/>
  <c r="H142" i="15" s="1"/>
  <c r="I142" i="15" s="1"/>
  <c r="J142" i="15" s="1"/>
  <c r="K142" i="15" s="1"/>
  <c r="L142" i="15" s="1"/>
  <c r="B123" i="15"/>
  <c r="C123" i="15" s="1"/>
  <c r="D123" i="15" s="1"/>
  <c r="E123" i="15" s="1"/>
  <c r="F123" i="15" s="1"/>
  <c r="G123" i="15" s="1"/>
  <c r="H123" i="15" s="1"/>
  <c r="I123" i="15" s="1"/>
  <c r="J123" i="15" s="1"/>
  <c r="K123" i="15" s="1"/>
  <c r="L123" i="15" s="1"/>
  <c r="B79" i="15"/>
  <c r="C79" i="15" s="1"/>
  <c r="D79" i="15" s="1"/>
  <c r="E79" i="15" s="1"/>
  <c r="F79" i="15" s="1"/>
  <c r="G79" i="15" s="1"/>
  <c r="H79" i="15" s="1"/>
  <c r="I79" i="15" s="1"/>
  <c r="J79" i="15" s="1"/>
  <c r="K79" i="15" s="1"/>
  <c r="L79" i="15" s="1"/>
  <c r="B10" i="15"/>
  <c r="B85" i="15"/>
  <c r="C85" i="15" s="1"/>
  <c r="D85" i="15" s="1"/>
  <c r="E85" i="15" s="1"/>
  <c r="F85" i="15" s="1"/>
  <c r="G85" i="15" s="1"/>
  <c r="H85" i="15" s="1"/>
  <c r="I85" i="15" s="1"/>
  <c r="J85" i="15" s="1"/>
  <c r="K85" i="15" s="1"/>
  <c r="L85" i="15" s="1"/>
  <c r="I5" i="15"/>
  <c r="B152" i="15" s="1"/>
  <c r="B158" i="15" s="1"/>
  <c r="B164" i="15" s="1"/>
  <c r="I10" i="15"/>
  <c r="E5" i="15"/>
  <c r="B76" i="15" s="1"/>
  <c r="B82" i="15" s="1"/>
  <c r="B88" i="15" s="1"/>
  <c r="E10" i="15"/>
  <c r="F5" i="15"/>
  <c r="B95" i="15" s="1"/>
  <c r="B101" i="15" s="1"/>
  <c r="B107" i="15" s="1"/>
  <c r="F10" i="15"/>
  <c r="G5" i="15"/>
  <c r="B114" i="15" s="1"/>
  <c r="B120" i="15" s="1"/>
  <c r="B126" i="15" s="1"/>
  <c r="G10" i="15"/>
  <c r="H5" i="15"/>
  <c r="B133" i="15" s="1"/>
  <c r="H10" i="15"/>
  <c r="D5" i="15"/>
  <c r="B57" i="15" s="1"/>
  <c r="B63" i="15" s="1"/>
  <c r="B69" i="15" s="1"/>
  <c r="D10" i="15"/>
  <c r="B47" i="15"/>
  <c r="C47" i="15" s="1"/>
  <c r="D47" i="15" s="1"/>
  <c r="E47" i="15" s="1"/>
  <c r="F47" i="15" s="1"/>
  <c r="G47" i="15" s="1"/>
  <c r="H47" i="15" s="1"/>
  <c r="I47" i="15" s="1"/>
  <c r="J47" i="15" s="1"/>
  <c r="K47" i="15" s="1"/>
  <c r="L47" i="15" s="1"/>
  <c r="B66" i="15"/>
  <c r="C66" i="15" s="1"/>
  <c r="D66" i="15" s="1"/>
  <c r="E66" i="15" s="1"/>
  <c r="F66" i="15" s="1"/>
  <c r="G66" i="15" s="1"/>
  <c r="H66" i="15" s="1"/>
  <c r="I66" i="15" s="1"/>
  <c r="J66" i="15" s="1"/>
  <c r="K66" i="15" s="1"/>
  <c r="L66" i="15" s="1"/>
  <c r="B60" i="15"/>
  <c r="C60" i="15" s="1"/>
  <c r="D60" i="15" s="1"/>
  <c r="E60" i="15" s="1"/>
  <c r="F60" i="15" s="1"/>
  <c r="G60" i="15" s="1"/>
  <c r="H60" i="15" s="1"/>
  <c r="I60" i="15" s="1"/>
  <c r="J60" i="15" s="1"/>
  <c r="K60" i="15" s="1"/>
  <c r="L60" i="15" s="1"/>
  <c r="B41" i="15"/>
  <c r="C41" i="15" s="1"/>
  <c r="D41" i="15" s="1"/>
  <c r="E41" i="15" s="1"/>
  <c r="F41" i="15" s="1"/>
  <c r="G41" i="15" s="1"/>
  <c r="H41" i="15" s="1"/>
  <c r="I41" i="15" s="1"/>
  <c r="J41" i="15" s="1"/>
  <c r="K41" i="15" s="1"/>
  <c r="L41" i="15" s="1"/>
  <c r="C5" i="15"/>
  <c r="B38" i="15" s="1"/>
  <c r="B44" i="15" s="1"/>
  <c r="B50" i="15" s="1"/>
  <c r="B5" i="15"/>
  <c r="B22" i="15"/>
  <c r="C22" i="15" s="1"/>
  <c r="D22" i="15" s="1"/>
  <c r="E22" i="15" s="1"/>
  <c r="F22" i="15" s="1"/>
  <c r="G22" i="15" s="1"/>
  <c r="H22" i="15" s="1"/>
  <c r="I22" i="15" s="1"/>
  <c r="J22" i="15" s="1"/>
  <c r="K22" i="15" s="1"/>
  <c r="L22" i="15" s="1"/>
  <c r="B28" i="15"/>
  <c r="C28" i="15" s="1"/>
  <c r="D28" i="15" s="1"/>
  <c r="E28" i="15" s="1"/>
  <c r="F28" i="15" s="1"/>
  <c r="G28" i="15" s="1"/>
  <c r="H28" i="15" s="1"/>
  <c r="I28" i="15" s="1"/>
  <c r="J28" i="15" s="1"/>
  <c r="K28" i="15" s="1"/>
  <c r="L28" i="15" s="1"/>
  <c r="B16" i="15"/>
  <c r="C1" i="7"/>
  <c r="C2102" i="7"/>
  <c r="C2103" i="7"/>
  <c r="C2104" i="7"/>
  <c r="C2105" i="7"/>
  <c r="C2106" i="7"/>
  <c r="C2107" i="7"/>
  <c r="C2108" i="7"/>
  <c r="C2109" i="7"/>
  <c r="C2110" i="7"/>
  <c r="C2111" i="7"/>
  <c r="C2112" i="7"/>
  <c r="C2113" i="7"/>
  <c r="C2114" i="7"/>
  <c r="C2115" i="7"/>
  <c r="C2116" i="7"/>
  <c r="C2117" i="7"/>
  <c r="C2118" i="7"/>
  <c r="C2119" i="7"/>
  <c r="C2120" i="7"/>
  <c r="C2121" i="7"/>
  <c r="C2122" i="7"/>
  <c r="C2123" i="7"/>
  <c r="C2124" i="7"/>
  <c r="C2125" i="7"/>
  <c r="C2126" i="7"/>
  <c r="C2127" i="7"/>
  <c r="C2128" i="7"/>
  <c r="C2129" i="7"/>
  <c r="C2130" i="7"/>
  <c r="C2131" i="7"/>
  <c r="C2132" i="7"/>
  <c r="C2133" i="7"/>
  <c r="C2134" i="7"/>
  <c r="C2135" i="7"/>
  <c r="C2136" i="7"/>
  <c r="C2137" i="7"/>
  <c r="C2138" i="7"/>
  <c r="C2139" i="7"/>
  <c r="C2140" i="7"/>
  <c r="C2141" i="7"/>
  <c r="C2142" i="7"/>
  <c r="C2143" i="7"/>
  <c r="C2144" i="7"/>
  <c r="C2145" i="7"/>
  <c r="C2146" i="7"/>
  <c r="C2147" i="7"/>
  <c r="C2148" i="7"/>
  <c r="C2149" i="7"/>
  <c r="C2150" i="7"/>
  <c r="C2151" i="7"/>
  <c r="C2152" i="7"/>
  <c r="C2153" i="7"/>
  <c r="C2154" i="7"/>
  <c r="C2155" i="7"/>
  <c r="C2156" i="7"/>
  <c r="C2157" i="7"/>
  <c r="C2158" i="7"/>
  <c r="C2159" i="7"/>
  <c r="C2160" i="7"/>
  <c r="C2161" i="7"/>
  <c r="C2162" i="7"/>
  <c r="C2163" i="7"/>
  <c r="C2164" i="7"/>
  <c r="C2165" i="7"/>
  <c r="C2166" i="7"/>
  <c r="C2167" i="7"/>
  <c r="C2168" i="7"/>
  <c r="C2169" i="7"/>
  <c r="C2170" i="7"/>
  <c r="C2171" i="7"/>
  <c r="C2172" i="7"/>
  <c r="C2173" i="7"/>
  <c r="C2174" i="7"/>
  <c r="C2175" i="7"/>
  <c r="C2176" i="7"/>
  <c r="C2177" i="7"/>
  <c r="C2178" i="7"/>
  <c r="C2179" i="7"/>
  <c r="C2180" i="7"/>
  <c r="C2181" i="7"/>
  <c r="C2182" i="7"/>
  <c r="C2183" i="7"/>
  <c r="C2184" i="7"/>
  <c r="C2185" i="7"/>
  <c r="C2186" i="7"/>
  <c r="C2187" i="7"/>
  <c r="C2188" i="7"/>
  <c r="C2189" i="7"/>
  <c r="C2190" i="7"/>
  <c r="C2191" i="7"/>
  <c r="C2192" i="7"/>
  <c r="C2193" i="7"/>
  <c r="C2194" i="7"/>
  <c r="C2195" i="7"/>
  <c r="C2196" i="7"/>
  <c r="C2197" i="7"/>
  <c r="C2198" i="7"/>
  <c r="C2199" i="7"/>
  <c r="C2200" i="7"/>
  <c r="C2201" i="7"/>
  <c r="C2202" i="7"/>
  <c r="C2203" i="7"/>
  <c r="C2204" i="7"/>
  <c r="C2205" i="7"/>
  <c r="C2206" i="7"/>
  <c r="C2207" i="7"/>
  <c r="C2208" i="7"/>
  <c r="C2209" i="7"/>
  <c r="C2210" i="7"/>
  <c r="C2211" i="7"/>
  <c r="C2212" i="7"/>
  <c r="C2213" i="7"/>
  <c r="C2214" i="7"/>
  <c r="C2215" i="7"/>
  <c r="C2216" i="7"/>
  <c r="C2217" i="7"/>
  <c r="C2218" i="7"/>
  <c r="C2219" i="7"/>
  <c r="C2220" i="7"/>
  <c r="C2221" i="7"/>
  <c r="C2222" i="7"/>
  <c r="C2223" i="7"/>
  <c r="C2224" i="7"/>
  <c r="C2225" i="7"/>
  <c r="C2226" i="7"/>
  <c r="C2227" i="7"/>
  <c r="C2228" i="7"/>
  <c r="C2229" i="7"/>
  <c r="C2230" i="7"/>
  <c r="C2231" i="7"/>
  <c r="C2232" i="7"/>
  <c r="C2233" i="7"/>
  <c r="C2234" i="7"/>
  <c r="C2235" i="7"/>
  <c r="C2236" i="7"/>
  <c r="C2237" i="7"/>
  <c r="C2238" i="7"/>
  <c r="C2239" i="7"/>
  <c r="C2240" i="7"/>
  <c r="C2241" i="7"/>
  <c r="C2242" i="7"/>
  <c r="C2243" i="7"/>
  <c r="C2244" i="7"/>
  <c r="C2245" i="7"/>
  <c r="C2246" i="7"/>
  <c r="C2247" i="7"/>
  <c r="C2248" i="7"/>
  <c r="C2249" i="7"/>
  <c r="C2250" i="7"/>
  <c r="C2251" i="7"/>
  <c r="C2252" i="7"/>
  <c r="C2253" i="7"/>
  <c r="C2254" i="7"/>
  <c r="C2255" i="7"/>
  <c r="C2256" i="7"/>
  <c r="C2257" i="7"/>
  <c r="C2258" i="7"/>
  <c r="C2259" i="7"/>
  <c r="C2260" i="7"/>
  <c r="C2261" i="7"/>
  <c r="C2262" i="7"/>
  <c r="C2263" i="7"/>
  <c r="C2264" i="7"/>
  <c r="C2265" i="7"/>
  <c r="C2266" i="7"/>
  <c r="C2267" i="7"/>
  <c r="C2268" i="7"/>
  <c r="C2269" i="7"/>
  <c r="C2270" i="7"/>
  <c r="C2271" i="7"/>
  <c r="C2272" i="7"/>
  <c r="C2273" i="7"/>
  <c r="C2274" i="7"/>
  <c r="C2275" i="7"/>
  <c r="C2276" i="7"/>
  <c r="C2277" i="7"/>
  <c r="C2278" i="7"/>
  <c r="C2279" i="7"/>
  <c r="C2280" i="7"/>
  <c r="C2281" i="7"/>
  <c r="C2282" i="7"/>
  <c r="C2283" i="7"/>
  <c r="C2284" i="7"/>
  <c r="C2285" i="7"/>
  <c r="C2286" i="7"/>
  <c r="C2287" i="7"/>
  <c r="C2288" i="7"/>
  <c r="C2289" i="7"/>
  <c r="C2290" i="7"/>
  <c r="C2291" i="7"/>
  <c r="C2292" i="7"/>
  <c r="C2293" i="7"/>
  <c r="C2294" i="7"/>
  <c r="C2295" i="7"/>
  <c r="C2296" i="7"/>
  <c r="C2297" i="7"/>
  <c r="C2298" i="7"/>
  <c r="C2299" i="7"/>
  <c r="C2300" i="7"/>
  <c r="C2301" i="7"/>
  <c r="C2302" i="7"/>
  <c r="C2303" i="7"/>
  <c r="C2304" i="7"/>
  <c r="C2305" i="7"/>
  <c r="C2306" i="7"/>
  <c r="C2307" i="7"/>
  <c r="C2308" i="7"/>
  <c r="C2309" i="7"/>
  <c r="C2310" i="7"/>
  <c r="C2311" i="7"/>
  <c r="C2312" i="7"/>
  <c r="C2313" i="7"/>
  <c r="C2314" i="7"/>
  <c r="C2315" i="7"/>
  <c r="C2316" i="7"/>
  <c r="C2317" i="7"/>
  <c r="C2318" i="7"/>
  <c r="C2319" i="7"/>
  <c r="C2101" i="7"/>
  <c r="C2100" i="7"/>
  <c r="C2099" i="7"/>
  <c r="C2098" i="7"/>
  <c r="C2097" i="7"/>
  <c r="C2096" i="7"/>
  <c r="C2095" i="7"/>
  <c r="C2094" i="7"/>
  <c r="C2093" i="7"/>
  <c r="C2092" i="7"/>
  <c r="C2091" i="7"/>
  <c r="C2090" i="7"/>
  <c r="C2089" i="7"/>
  <c r="C2088" i="7"/>
  <c r="C2087" i="7"/>
  <c r="C2086" i="7"/>
  <c r="C2085" i="7"/>
  <c r="C2084" i="7"/>
  <c r="C2083" i="7"/>
  <c r="C2082" i="7"/>
  <c r="C2081" i="7"/>
  <c r="C2080" i="7"/>
  <c r="C2079" i="7"/>
  <c r="C2078" i="7"/>
  <c r="C2077" i="7"/>
  <c r="C2076" i="7"/>
  <c r="C2075" i="7"/>
  <c r="C2074" i="7"/>
  <c r="C2073" i="7"/>
  <c r="C2072" i="7"/>
  <c r="C2071" i="7"/>
  <c r="C2070" i="7"/>
  <c r="C2069" i="7"/>
  <c r="C2068" i="7"/>
  <c r="C2067" i="7"/>
  <c r="C2066" i="7"/>
  <c r="C2065" i="7"/>
  <c r="C2064" i="7"/>
  <c r="C2063" i="7"/>
  <c r="C2062" i="7"/>
  <c r="C2061" i="7"/>
  <c r="C2060" i="7"/>
  <c r="C2059" i="7"/>
  <c r="C2058" i="7"/>
  <c r="C2057" i="7"/>
  <c r="C2056" i="7"/>
  <c r="C2055" i="7"/>
  <c r="C2054" i="7"/>
  <c r="C2053" i="7"/>
  <c r="C2052" i="7"/>
  <c r="C2051" i="7"/>
  <c r="C2050" i="7"/>
  <c r="C2049" i="7"/>
  <c r="C2048" i="7"/>
  <c r="C2047" i="7"/>
  <c r="C2046" i="7"/>
  <c r="C2045" i="7"/>
  <c r="C2044" i="7"/>
  <c r="C2043" i="7"/>
  <c r="C2042" i="7"/>
  <c r="C2041" i="7"/>
  <c r="C2040" i="7"/>
  <c r="C2039" i="7"/>
  <c r="C2038" i="7"/>
  <c r="C2037" i="7"/>
  <c r="C2036" i="7"/>
  <c r="C2035" i="7"/>
  <c r="C2034" i="7"/>
  <c r="C2033" i="7"/>
  <c r="C2032" i="7"/>
  <c r="C2031" i="7"/>
  <c r="C2030" i="7"/>
  <c r="C2029" i="7"/>
  <c r="C2028" i="7"/>
  <c r="C2027" i="7"/>
  <c r="C2026" i="7"/>
  <c r="C2025" i="7"/>
  <c r="C2024" i="7"/>
  <c r="C2023" i="7"/>
  <c r="C2022" i="7"/>
  <c r="C2021" i="7"/>
  <c r="C2020" i="7"/>
  <c r="C2019" i="7"/>
  <c r="C2018" i="7"/>
  <c r="C2017" i="7"/>
  <c r="C2016" i="7"/>
  <c r="C2015" i="7"/>
  <c r="C2014" i="7"/>
  <c r="C2013" i="7"/>
  <c r="C2012" i="7"/>
  <c r="C2011" i="7"/>
  <c r="C2010" i="7"/>
  <c r="C2009" i="7"/>
  <c r="C2008" i="7"/>
  <c r="C2007" i="7"/>
  <c r="C2006" i="7"/>
  <c r="C2005" i="7"/>
  <c r="C2004" i="7"/>
  <c r="C2003" i="7"/>
  <c r="C2002" i="7"/>
  <c r="C2001" i="7"/>
  <c r="C2000" i="7"/>
  <c r="C1999" i="7"/>
  <c r="C1998" i="7"/>
  <c r="C1997" i="7"/>
  <c r="C1996" i="7"/>
  <c r="C1995" i="7"/>
  <c r="C1994" i="7"/>
  <c r="C1993" i="7"/>
  <c r="C1992" i="7"/>
  <c r="C1991" i="7"/>
  <c r="C1990" i="7"/>
  <c r="C1989" i="7"/>
  <c r="C1988" i="7"/>
  <c r="C1987" i="7"/>
  <c r="C1986" i="7"/>
  <c r="C1985" i="7"/>
  <c r="C1984" i="7"/>
  <c r="C1983" i="7"/>
  <c r="C1982" i="7"/>
  <c r="C1981" i="7"/>
  <c r="C1980" i="7"/>
  <c r="C1979" i="7"/>
  <c r="C1978" i="7"/>
  <c r="C1977" i="7"/>
  <c r="C1976" i="7"/>
  <c r="C1975" i="7"/>
  <c r="C1974" i="7"/>
  <c r="C1973" i="7"/>
  <c r="C1972" i="7"/>
  <c r="C1971" i="7"/>
  <c r="C1970" i="7"/>
  <c r="C1969" i="7"/>
  <c r="C1968" i="7"/>
  <c r="C1967" i="7"/>
  <c r="C1966" i="7"/>
  <c r="C1965" i="7"/>
  <c r="C1964" i="7"/>
  <c r="C1963" i="7"/>
  <c r="C1962" i="7"/>
  <c r="C1961" i="7"/>
  <c r="C1960" i="7"/>
  <c r="C1959" i="7"/>
  <c r="C1958" i="7"/>
  <c r="C1957" i="7"/>
  <c r="C1956" i="7"/>
  <c r="C1955" i="7"/>
  <c r="C1954" i="7"/>
  <c r="C1953" i="7"/>
  <c r="C1952" i="7"/>
  <c r="C1951" i="7"/>
  <c r="C1950" i="7"/>
  <c r="C1949" i="7"/>
  <c r="C1948" i="7"/>
  <c r="C1947" i="7"/>
  <c r="C1946" i="7"/>
  <c r="C1945" i="7"/>
  <c r="C1944" i="7"/>
  <c r="C1943" i="7"/>
  <c r="C1942" i="7"/>
  <c r="C1941" i="7"/>
  <c r="C1940" i="7"/>
  <c r="C1939" i="7"/>
  <c r="C1938" i="7"/>
  <c r="C1937" i="7"/>
  <c r="C1936" i="7"/>
  <c r="C1935" i="7"/>
  <c r="C1934" i="7"/>
  <c r="C1933" i="7"/>
  <c r="C1932" i="7"/>
  <c r="C1931" i="7"/>
  <c r="C1930" i="7"/>
  <c r="C1929" i="7"/>
  <c r="C1928" i="7"/>
  <c r="C1927" i="7"/>
  <c r="C1926" i="7"/>
  <c r="C1925" i="7"/>
  <c r="C1924" i="7"/>
  <c r="C1923" i="7"/>
  <c r="C1922" i="7"/>
  <c r="C1921" i="7"/>
  <c r="C1920" i="7"/>
  <c r="C1919" i="7"/>
  <c r="C1918" i="7"/>
  <c r="C1917" i="7"/>
  <c r="C1916" i="7"/>
  <c r="C1915" i="7"/>
  <c r="C1914" i="7"/>
  <c r="C1913" i="7"/>
  <c r="C1912" i="7"/>
  <c r="C1911" i="7"/>
  <c r="C1910" i="7"/>
  <c r="C1909" i="7"/>
  <c r="C1908" i="7"/>
  <c r="C1907" i="7"/>
  <c r="C1906" i="7"/>
  <c r="C1905" i="7"/>
  <c r="C1904" i="7"/>
  <c r="C1903" i="7"/>
  <c r="C1902" i="7"/>
  <c r="C1901" i="7"/>
  <c r="C1900" i="7"/>
  <c r="C1899" i="7"/>
  <c r="C1898" i="7"/>
  <c r="C1897" i="7"/>
  <c r="C1896" i="7"/>
  <c r="C1895" i="7"/>
  <c r="C1894" i="7"/>
  <c r="C1893" i="7"/>
  <c r="C1892" i="7"/>
  <c r="C1891" i="7"/>
  <c r="C1890" i="7"/>
  <c r="C1889" i="7"/>
  <c r="C1888" i="7"/>
  <c r="C1887" i="7"/>
  <c r="C1886" i="7"/>
  <c r="C1885" i="7"/>
  <c r="C1884" i="7"/>
  <c r="C1883" i="7"/>
  <c r="C1882" i="7"/>
  <c r="C1881" i="7"/>
  <c r="C1880" i="7"/>
  <c r="C1879" i="7"/>
  <c r="C1878" i="7"/>
  <c r="C1877" i="7"/>
  <c r="C1876" i="7"/>
  <c r="C1875" i="7"/>
  <c r="C1874" i="7"/>
  <c r="C1873" i="7"/>
  <c r="C1872" i="7"/>
  <c r="C1871" i="7"/>
  <c r="C1870" i="7"/>
  <c r="C1869" i="7"/>
  <c r="C1868" i="7"/>
  <c r="C1867" i="7"/>
  <c r="C1866" i="7"/>
  <c r="C1865" i="7"/>
  <c r="C1864" i="7"/>
  <c r="C1863" i="7"/>
  <c r="C1862" i="7"/>
  <c r="C1861" i="7"/>
  <c r="C1860" i="7"/>
  <c r="C1859" i="7"/>
  <c r="C1858" i="7"/>
  <c r="C1857" i="7"/>
  <c r="C1856" i="7"/>
  <c r="C1855" i="7"/>
  <c r="C1854" i="7"/>
  <c r="C1853" i="7"/>
  <c r="C1852" i="7"/>
  <c r="C1851" i="7"/>
  <c r="C1850" i="7"/>
  <c r="C1849" i="7"/>
  <c r="C1848" i="7"/>
  <c r="C1847" i="7"/>
  <c r="C1846" i="7"/>
  <c r="C1845" i="7"/>
  <c r="C1844" i="7"/>
  <c r="C1843" i="7"/>
  <c r="C1842" i="7"/>
  <c r="C1841" i="7"/>
  <c r="C1840" i="7"/>
  <c r="C1839" i="7"/>
  <c r="C1838" i="7"/>
  <c r="C1837" i="7"/>
  <c r="C1836" i="7"/>
  <c r="C1835" i="7"/>
  <c r="C1834" i="7"/>
  <c r="C1833" i="7"/>
  <c r="C1832" i="7"/>
  <c r="C1831" i="7"/>
  <c r="C1830" i="7"/>
  <c r="C1829" i="7"/>
  <c r="C1828" i="7"/>
  <c r="C1827" i="7"/>
  <c r="C1826" i="7"/>
  <c r="C1825" i="7"/>
  <c r="C1824" i="7"/>
  <c r="C1823" i="7"/>
  <c r="C1822" i="7"/>
  <c r="C1821" i="7"/>
  <c r="C1820" i="7"/>
  <c r="C1819" i="7"/>
  <c r="C1818" i="7"/>
  <c r="C1817" i="7"/>
  <c r="C1816" i="7"/>
  <c r="C1815" i="7"/>
  <c r="C1814" i="7"/>
  <c r="C1813" i="7"/>
  <c r="C1812" i="7"/>
  <c r="C1811" i="7"/>
  <c r="C1810" i="7"/>
  <c r="C1809" i="7"/>
  <c r="C1808" i="7"/>
  <c r="C1807" i="7"/>
  <c r="C1806" i="7"/>
  <c r="C1805" i="7"/>
  <c r="C1804" i="7"/>
  <c r="C1803" i="7"/>
  <c r="C1802" i="7"/>
  <c r="C1801" i="7"/>
  <c r="C1800" i="7"/>
  <c r="C1799" i="7"/>
  <c r="C1798" i="7"/>
  <c r="C1797" i="7"/>
  <c r="C1796" i="7"/>
  <c r="C1795" i="7"/>
  <c r="C1794" i="7"/>
  <c r="C1793" i="7"/>
  <c r="C1792" i="7"/>
  <c r="C1791" i="7"/>
  <c r="C1790" i="7"/>
  <c r="C1789" i="7"/>
  <c r="C1788" i="7"/>
  <c r="C1787" i="7"/>
  <c r="C1786" i="7"/>
  <c r="C1785" i="7"/>
  <c r="C1784" i="7"/>
  <c r="C1783" i="7"/>
  <c r="C1782" i="7"/>
  <c r="C1781" i="7"/>
  <c r="C1780" i="7"/>
  <c r="C1779" i="7"/>
  <c r="C1778" i="7"/>
  <c r="C1777" i="7"/>
  <c r="C1776" i="7"/>
  <c r="C1775" i="7"/>
  <c r="C1774" i="7"/>
  <c r="C1773" i="7"/>
  <c r="C1772" i="7"/>
  <c r="C1771" i="7"/>
  <c r="C1770" i="7"/>
  <c r="C1769" i="7"/>
  <c r="C1768" i="7"/>
  <c r="C1767" i="7"/>
  <c r="C1766" i="7"/>
  <c r="C1765" i="7"/>
  <c r="C1764" i="7"/>
  <c r="C1763" i="7"/>
  <c r="C1762" i="7"/>
  <c r="C1761" i="7"/>
  <c r="C1760" i="7"/>
  <c r="C1759" i="7"/>
  <c r="C1758" i="7"/>
  <c r="C1757" i="7"/>
  <c r="C1756" i="7"/>
  <c r="C1755" i="7"/>
  <c r="C1754" i="7"/>
  <c r="C1753" i="7"/>
  <c r="C1752" i="7"/>
  <c r="C1751" i="7"/>
  <c r="C1750" i="7"/>
  <c r="C1749" i="7"/>
  <c r="C1748" i="7"/>
  <c r="C1747" i="7"/>
  <c r="C1746" i="7"/>
  <c r="C1745" i="7"/>
  <c r="C1744" i="7"/>
  <c r="C1743" i="7"/>
  <c r="C1742" i="7"/>
  <c r="C1741" i="7"/>
  <c r="C1740" i="7"/>
  <c r="C1739" i="7"/>
  <c r="C1738" i="7"/>
  <c r="C1737" i="7"/>
  <c r="C1736" i="7"/>
  <c r="C1735" i="7"/>
  <c r="C1734" i="7"/>
  <c r="C1733" i="7"/>
  <c r="C1732" i="7"/>
  <c r="C1731" i="7"/>
  <c r="C1730" i="7"/>
  <c r="C1729" i="7"/>
  <c r="C1728" i="7"/>
  <c r="C1727" i="7"/>
  <c r="C1726" i="7"/>
  <c r="C1725" i="7"/>
  <c r="C1724" i="7"/>
  <c r="C1723" i="7"/>
  <c r="C1722" i="7"/>
  <c r="C1721" i="7"/>
  <c r="C1720" i="7"/>
  <c r="C1719" i="7"/>
  <c r="C1718" i="7"/>
  <c r="C1717" i="7"/>
  <c r="C1716" i="7"/>
  <c r="C1715" i="7"/>
  <c r="C1714" i="7"/>
  <c r="C1713" i="7"/>
  <c r="C1712" i="7"/>
  <c r="C1711" i="7"/>
  <c r="C1710" i="7"/>
  <c r="C1709" i="7"/>
  <c r="C1708" i="7"/>
  <c r="C1707" i="7"/>
  <c r="C1706" i="7"/>
  <c r="C1705" i="7"/>
  <c r="C1704" i="7"/>
  <c r="C1703" i="7"/>
  <c r="C1702" i="7"/>
  <c r="C1701" i="7"/>
  <c r="C1700" i="7"/>
  <c r="C1699" i="7"/>
  <c r="C1698" i="7"/>
  <c r="C1697" i="7"/>
  <c r="C1696" i="7"/>
  <c r="C1695" i="7"/>
  <c r="C1694" i="7"/>
  <c r="C1693" i="7"/>
  <c r="C1692" i="7"/>
  <c r="C1691" i="7"/>
  <c r="C1690" i="7"/>
  <c r="C1689" i="7"/>
  <c r="C1688" i="7"/>
  <c r="C1687" i="7"/>
  <c r="C1686" i="7"/>
  <c r="C1685" i="7"/>
  <c r="C1684" i="7"/>
  <c r="C1683" i="7"/>
  <c r="C1682" i="7"/>
  <c r="C1681" i="7"/>
  <c r="C1680" i="7"/>
  <c r="C1679" i="7"/>
  <c r="C1678" i="7"/>
  <c r="C1677" i="7"/>
  <c r="C1676" i="7"/>
  <c r="C1675" i="7"/>
  <c r="C1674" i="7"/>
  <c r="C1673" i="7"/>
  <c r="C1672" i="7"/>
  <c r="C1671" i="7"/>
  <c r="C1670" i="7"/>
  <c r="C1669" i="7"/>
  <c r="C1668" i="7"/>
  <c r="C1667" i="7"/>
  <c r="C1666" i="7"/>
  <c r="C1665" i="7"/>
  <c r="C1664" i="7"/>
  <c r="C1663" i="7"/>
  <c r="C1662" i="7"/>
  <c r="C1661" i="7"/>
  <c r="C1660" i="7"/>
  <c r="C1659" i="7"/>
  <c r="C1658" i="7"/>
  <c r="C1657" i="7"/>
  <c r="C1656" i="7"/>
  <c r="C1655" i="7"/>
  <c r="C1654" i="7"/>
  <c r="C1653" i="7"/>
  <c r="C1652" i="7"/>
  <c r="C1651" i="7"/>
  <c r="C1650" i="7"/>
  <c r="C1649" i="7"/>
  <c r="C1648" i="7"/>
  <c r="C1647" i="7"/>
  <c r="C1646" i="7"/>
  <c r="C1645" i="7"/>
  <c r="C1644" i="7"/>
  <c r="C1643" i="7"/>
  <c r="C1642" i="7"/>
  <c r="C1641" i="7"/>
  <c r="C1640" i="7"/>
  <c r="C1639" i="7"/>
  <c r="C1638" i="7"/>
  <c r="C1637" i="7"/>
  <c r="C1636" i="7"/>
  <c r="C1635" i="7"/>
  <c r="C1634" i="7"/>
  <c r="C1633" i="7"/>
  <c r="C1632" i="7"/>
  <c r="C1631" i="7"/>
  <c r="C1630" i="7"/>
  <c r="C1629" i="7"/>
  <c r="C1628" i="7"/>
  <c r="C1627" i="7"/>
  <c r="C1626" i="7"/>
  <c r="C1625" i="7"/>
  <c r="C1624" i="7"/>
  <c r="C1623" i="7"/>
  <c r="C1622" i="7"/>
  <c r="C1621" i="7"/>
  <c r="C1620" i="7"/>
  <c r="C1619" i="7"/>
  <c r="C1618" i="7"/>
  <c r="C1617" i="7"/>
  <c r="C1616" i="7"/>
  <c r="C1615" i="7"/>
  <c r="C1614" i="7"/>
  <c r="C1613" i="7"/>
  <c r="C1612" i="7"/>
  <c r="C1611" i="7"/>
  <c r="C1610" i="7"/>
  <c r="C1609" i="7"/>
  <c r="C1608" i="7"/>
  <c r="C1607" i="7"/>
  <c r="C1606" i="7"/>
  <c r="C1605" i="7"/>
  <c r="C1604" i="7"/>
  <c r="C1603" i="7"/>
  <c r="C1602" i="7"/>
  <c r="C1601" i="7"/>
  <c r="C1600" i="7"/>
  <c r="C1599" i="7"/>
  <c r="C1598" i="7"/>
  <c r="C1597" i="7"/>
  <c r="C1596" i="7"/>
  <c r="C1595" i="7"/>
  <c r="C1594" i="7"/>
  <c r="C1593" i="7"/>
  <c r="C1592" i="7"/>
  <c r="C1591" i="7"/>
  <c r="C1590" i="7"/>
  <c r="C1589" i="7"/>
  <c r="C1588" i="7"/>
  <c r="C1587" i="7"/>
  <c r="C1586" i="7"/>
  <c r="C1585" i="7"/>
  <c r="C1584" i="7"/>
  <c r="C1583" i="7"/>
  <c r="C1582" i="7"/>
  <c r="C1581" i="7"/>
  <c r="C1580" i="7"/>
  <c r="C1579" i="7"/>
  <c r="C1578" i="7"/>
  <c r="C1577" i="7"/>
  <c r="C1576" i="7"/>
  <c r="C1575" i="7"/>
  <c r="C1574" i="7"/>
  <c r="C1573" i="7"/>
  <c r="C1572" i="7"/>
  <c r="C1571" i="7"/>
  <c r="C1570" i="7"/>
  <c r="C1569" i="7"/>
  <c r="C1568" i="7"/>
  <c r="C1567" i="7"/>
  <c r="C1566" i="7"/>
  <c r="C1565" i="7"/>
  <c r="C1564" i="7"/>
  <c r="C1563" i="7"/>
  <c r="C1562" i="7"/>
  <c r="C1561" i="7"/>
  <c r="C1560" i="7"/>
  <c r="C1559" i="7"/>
  <c r="C1558" i="7"/>
  <c r="C1557" i="7"/>
  <c r="C1556" i="7"/>
  <c r="C1555" i="7"/>
  <c r="C1554" i="7"/>
  <c r="C1553" i="7"/>
  <c r="C1552" i="7"/>
  <c r="C1551" i="7"/>
  <c r="C1550" i="7"/>
  <c r="C1549" i="7"/>
  <c r="C1548" i="7"/>
  <c r="C1547" i="7"/>
  <c r="C1546" i="7"/>
  <c r="C1545" i="7"/>
  <c r="C1544" i="7"/>
  <c r="C1543" i="7"/>
  <c r="C1542" i="7"/>
  <c r="C1541" i="7"/>
  <c r="C1540" i="7"/>
  <c r="C1539" i="7"/>
  <c r="C1538" i="7"/>
  <c r="C1537" i="7"/>
  <c r="C1536" i="7"/>
  <c r="C1535" i="7"/>
  <c r="C1534" i="7"/>
  <c r="C1533" i="7"/>
  <c r="C1532" i="7"/>
  <c r="C1531" i="7"/>
  <c r="C1530" i="7"/>
  <c r="C1529" i="7"/>
  <c r="C1528" i="7"/>
  <c r="C1527" i="7"/>
  <c r="C1526" i="7"/>
  <c r="C1525" i="7"/>
  <c r="C1524" i="7"/>
  <c r="C1523" i="7"/>
  <c r="C1522" i="7"/>
  <c r="C1521" i="7"/>
  <c r="C1520" i="7"/>
  <c r="C1519" i="7"/>
  <c r="C1518" i="7"/>
  <c r="C1517" i="7"/>
  <c r="C1516" i="7"/>
  <c r="C1515" i="7"/>
  <c r="C1514" i="7"/>
  <c r="C1513" i="7"/>
  <c r="C1512" i="7"/>
  <c r="C1511" i="7"/>
  <c r="C1510" i="7"/>
  <c r="C1509" i="7"/>
  <c r="C1508" i="7"/>
  <c r="C1507" i="7"/>
  <c r="C1506" i="7"/>
  <c r="C1505" i="7"/>
  <c r="C1504" i="7"/>
  <c r="C1503" i="7"/>
  <c r="C1502" i="7"/>
  <c r="C1501" i="7"/>
  <c r="C1500" i="7"/>
  <c r="C1499" i="7"/>
  <c r="C1498" i="7"/>
  <c r="C1497" i="7"/>
  <c r="C1496" i="7"/>
  <c r="C1495" i="7"/>
  <c r="C1494" i="7"/>
  <c r="C1493" i="7"/>
  <c r="C1492" i="7"/>
  <c r="C1491" i="7"/>
  <c r="C1490" i="7"/>
  <c r="C1489" i="7"/>
  <c r="C1488" i="7"/>
  <c r="C1487" i="7"/>
  <c r="C1486" i="7"/>
  <c r="C1485" i="7"/>
  <c r="C1484" i="7"/>
  <c r="C1483" i="7"/>
  <c r="C1482" i="7"/>
  <c r="C1481" i="7"/>
  <c r="C1480" i="7"/>
  <c r="C1479" i="7"/>
  <c r="C1478" i="7"/>
  <c r="C1477" i="7"/>
  <c r="C1476" i="7"/>
  <c r="C1475" i="7"/>
  <c r="C1474" i="7"/>
  <c r="C1473" i="7"/>
  <c r="C1472" i="7"/>
  <c r="C1471" i="7"/>
  <c r="C1470" i="7"/>
  <c r="C1469" i="7"/>
  <c r="C1468" i="7"/>
  <c r="C1467" i="7"/>
  <c r="C1466" i="7"/>
  <c r="C1465" i="7"/>
  <c r="C1464" i="7"/>
  <c r="C1463" i="7"/>
  <c r="C1462" i="7"/>
  <c r="C1461" i="7"/>
  <c r="C1460" i="7"/>
  <c r="C1459" i="7"/>
  <c r="C1458" i="7"/>
  <c r="C1457" i="7"/>
  <c r="C1456" i="7"/>
  <c r="C1455" i="7"/>
  <c r="C1454" i="7"/>
  <c r="C1453" i="7"/>
  <c r="C1452" i="7"/>
  <c r="C1451" i="7"/>
  <c r="C1450" i="7"/>
  <c r="C1449" i="7"/>
  <c r="C1448" i="7"/>
  <c r="C1447" i="7"/>
  <c r="C1446" i="7"/>
  <c r="C1445" i="7"/>
  <c r="C1444" i="7"/>
  <c r="C1443" i="7"/>
  <c r="C1442" i="7"/>
  <c r="C1441" i="7"/>
  <c r="C1440" i="7"/>
  <c r="C1439" i="7"/>
  <c r="C1438" i="7"/>
  <c r="C1437" i="7"/>
  <c r="C1436" i="7"/>
  <c r="C1435" i="7"/>
  <c r="C1434" i="7"/>
  <c r="C1433" i="7"/>
  <c r="C1432" i="7"/>
  <c r="C1431" i="7"/>
  <c r="C1430" i="7"/>
  <c r="C1429" i="7"/>
  <c r="C1428" i="7"/>
  <c r="C1427" i="7"/>
  <c r="C1426" i="7"/>
  <c r="C1425" i="7"/>
  <c r="C1424" i="7"/>
  <c r="C1423" i="7"/>
  <c r="C1422" i="7"/>
  <c r="C1421" i="7"/>
  <c r="C1420" i="7"/>
  <c r="C1419" i="7"/>
  <c r="C1418" i="7"/>
  <c r="C1417" i="7"/>
  <c r="C1416" i="7"/>
  <c r="C1415" i="7"/>
  <c r="C1414" i="7"/>
  <c r="C1413" i="7"/>
  <c r="C1412" i="7"/>
  <c r="C1411" i="7"/>
  <c r="C1410" i="7"/>
  <c r="C1409" i="7"/>
  <c r="C1408" i="7"/>
  <c r="C1407" i="7"/>
  <c r="C1406" i="7"/>
  <c r="C1405" i="7"/>
  <c r="C1404" i="7"/>
  <c r="C1403" i="7"/>
  <c r="C1402" i="7"/>
  <c r="C1401" i="7"/>
  <c r="C1400" i="7"/>
  <c r="C1399" i="7"/>
  <c r="C1398" i="7"/>
  <c r="C1397" i="7"/>
  <c r="C1396" i="7"/>
  <c r="C1395" i="7"/>
  <c r="C1394" i="7"/>
  <c r="C1393" i="7"/>
  <c r="C1392" i="7"/>
  <c r="C1391" i="7"/>
  <c r="C1390" i="7"/>
  <c r="C1389" i="7"/>
  <c r="C1388" i="7"/>
  <c r="C1387" i="7"/>
  <c r="C1386" i="7"/>
  <c r="C1385" i="7"/>
  <c r="C1384" i="7"/>
  <c r="C1383" i="7"/>
  <c r="C1382" i="7"/>
  <c r="C1381" i="7"/>
  <c r="C1380" i="7"/>
  <c r="C1379" i="7"/>
  <c r="C1378" i="7"/>
  <c r="C1377" i="7"/>
  <c r="C1376" i="7"/>
  <c r="C1375" i="7"/>
  <c r="C1374" i="7"/>
  <c r="C1373" i="7"/>
  <c r="C1372" i="7"/>
  <c r="C1371" i="7"/>
  <c r="C1370" i="7"/>
  <c r="C1369" i="7"/>
  <c r="C1368" i="7"/>
  <c r="C1367" i="7"/>
  <c r="C1366" i="7"/>
  <c r="C1365" i="7"/>
  <c r="C1364" i="7"/>
  <c r="C1363" i="7"/>
  <c r="C1362" i="7"/>
  <c r="C1361" i="7"/>
  <c r="C1360" i="7"/>
  <c r="C1359" i="7"/>
  <c r="C1358" i="7"/>
  <c r="C1357" i="7"/>
  <c r="C1356" i="7"/>
  <c r="C1355" i="7"/>
  <c r="C1354" i="7"/>
  <c r="C1353" i="7"/>
  <c r="C1352" i="7"/>
  <c r="C1351" i="7"/>
  <c r="C1350" i="7"/>
  <c r="C1349" i="7"/>
  <c r="C1348" i="7"/>
  <c r="C1347" i="7"/>
  <c r="C1346" i="7"/>
  <c r="C1345" i="7"/>
  <c r="C1344" i="7"/>
  <c r="C1343" i="7"/>
  <c r="C1342" i="7"/>
  <c r="C1341" i="7"/>
  <c r="C1340" i="7"/>
  <c r="C1339" i="7"/>
  <c r="C1338" i="7"/>
  <c r="C1337" i="7"/>
  <c r="C1336" i="7"/>
  <c r="C1335" i="7"/>
  <c r="C1334" i="7"/>
  <c r="C1333" i="7"/>
  <c r="C1332" i="7"/>
  <c r="C1331" i="7"/>
  <c r="C1330" i="7"/>
  <c r="C1329" i="7"/>
  <c r="C1328" i="7"/>
  <c r="C1327" i="7"/>
  <c r="C1326" i="7"/>
  <c r="C1325" i="7"/>
  <c r="C1324" i="7"/>
  <c r="C1323" i="7"/>
  <c r="C1322" i="7"/>
  <c r="C1321" i="7"/>
  <c r="C1320" i="7"/>
  <c r="C1319" i="7"/>
  <c r="C1318" i="7"/>
  <c r="C1317" i="7"/>
  <c r="C1316" i="7"/>
  <c r="C1315" i="7"/>
  <c r="C1314" i="7"/>
  <c r="C1313" i="7"/>
  <c r="C1312" i="7"/>
  <c r="C1311" i="7"/>
  <c r="C1310" i="7"/>
  <c r="C1309" i="7"/>
  <c r="C1308" i="7"/>
  <c r="C1307" i="7"/>
  <c r="C1306" i="7"/>
  <c r="C1305" i="7"/>
  <c r="C1304" i="7"/>
  <c r="C1303" i="7"/>
  <c r="C1302" i="7"/>
  <c r="C1301" i="7"/>
  <c r="C1300" i="7"/>
  <c r="C1299" i="7"/>
  <c r="C1298" i="7"/>
  <c r="C1297" i="7"/>
  <c r="C1296" i="7"/>
  <c r="C1295" i="7"/>
  <c r="C1294" i="7"/>
  <c r="C1293" i="7"/>
  <c r="C1292" i="7"/>
  <c r="C1291" i="7"/>
  <c r="C1290" i="7"/>
  <c r="C1289" i="7"/>
  <c r="C1288" i="7"/>
  <c r="C1287" i="7"/>
  <c r="C1286" i="7"/>
  <c r="C1285" i="7"/>
  <c r="C1284" i="7"/>
  <c r="C1283" i="7"/>
  <c r="C1282" i="7"/>
  <c r="C1281" i="7"/>
  <c r="C1280" i="7"/>
  <c r="C1279" i="7"/>
  <c r="C1278" i="7"/>
  <c r="C1277" i="7"/>
  <c r="C1276" i="7"/>
  <c r="C1275" i="7"/>
  <c r="C1274" i="7"/>
  <c r="C1273" i="7"/>
  <c r="C1272" i="7"/>
  <c r="C1271" i="7"/>
  <c r="C1270" i="7"/>
  <c r="C1269" i="7"/>
  <c r="C1268" i="7"/>
  <c r="C1267" i="7"/>
  <c r="C1266" i="7"/>
  <c r="C1265" i="7"/>
  <c r="C1264" i="7"/>
  <c r="C1263" i="7"/>
  <c r="C1262" i="7"/>
  <c r="C1261" i="7"/>
  <c r="C1260" i="7"/>
  <c r="C1259" i="7"/>
  <c r="C1258" i="7"/>
  <c r="C1257" i="7"/>
  <c r="C1256" i="7"/>
  <c r="C1255" i="7"/>
  <c r="C1254" i="7"/>
  <c r="C1253" i="7"/>
  <c r="C1252" i="7"/>
  <c r="C1251" i="7"/>
  <c r="C1250" i="7"/>
  <c r="C1249" i="7"/>
  <c r="C1248" i="7"/>
  <c r="C1247" i="7"/>
  <c r="C1246" i="7"/>
  <c r="C1245" i="7"/>
  <c r="C1244" i="7"/>
  <c r="C1243" i="7"/>
  <c r="C1242" i="7"/>
  <c r="C1241" i="7"/>
  <c r="C1240" i="7"/>
  <c r="C1239" i="7"/>
  <c r="C1238" i="7"/>
  <c r="C1237" i="7"/>
  <c r="C1236" i="7"/>
  <c r="C1235" i="7"/>
  <c r="C1234" i="7"/>
  <c r="C1233" i="7"/>
  <c r="C1232" i="7"/>
  <c r="C1231" i="7"/>
  <c r="C1230" i="7"/>
  <c r="C1229" i="7"/>
  <c r="C1228" i="7"/>
  <c r="C1227" i="7"/>
  <c r="C1226" i="7"/>
  <c r="C1225" i="7"/>
  <c r="C1224" i="7"/>
  <c r="C1223" i="7"/>
  <c r="C1222" i="7"/>
  <c r="C1221" i="7"/>
  <c r="C1220" i="7"/>
  <c r="C1219" i="7"/>
  <c r="C1218" i="7"/>
  <c r="C1217" i="7"/>
  <c r="C1216" i="7"/>
  <c r="C1215" i="7"/>
  <c r="C1214" i="7"/>
  <c r="C1213" i="7"/>
  <c r="C1212" i="7"/>
  <c r="C1211" i="7"/>
  <c r="C1210" i="7"/>
  <c r="C1209" i="7"/>
  <c r="C1208" i="7"/>
  <c r="C1207" i="7"/>
  <c r="C1206" i="7"/>
  <c r="C1205" i="7"/>
  <c r="C1204" i="7"/>
  <c r="C1203" i="7"/>
  <c r="C1202" i="7"/>
  <c r="C1201" i="7"/>
  <c r="C1200" i="7"/>
  <c r="C1199" i="7"/>
  <c r="C1198" i="7"/>
  <c r="C1197" i="7"/>
  <c r="C1196" i="7"/>
  <c r="C1195" i="7"/>
  <c r="C1194" i="7"/>
  <c r="C1193" i="7"/>
  <c r="C1192" i="7"/>
  <c r="C1191" i="7"/>
  <c r="C1190" i="7"/>
  <c r="C1189" i="7"/>
  <c r="C1188" i="7"/>
  <c r="C1187" i="7"/>
  <c r="C1186" i="7"/>
  <c r="C1185" i="7"/>
  <c r="C1184" i="7"/>
  <c r="C1183" i="7"/>
  <c r="C1182" i="7"/>
  <c r="C1181" i="7"/>
  <c r="C1180" i="7"/>
  <c r="C1179" i="7"/>
  <c r="C1178" i="7"/>
  <c r="C1177" i="7"/>
  <c r="C1176" i="7"/>
  <c r="C1175" i="7"/>
  <c r="C1174" i="7"/>
  <c r="C1173" i="7"/>
  <c r="C1172" i="7"/>
  <c r="C1171" i="7"/>
  <c r="C1170" i="7"/>
  <c r="C1169" i="7"/>
  <c r="C1168" i="7"/>
  <c r="C1167" i="7"/>
  <c r="C1166" i="7"/>
  <c r="C1165" i="7"/>
  <c r="C1164" i="7"/>
  <c r="C1163" i="7"/>
  <c r="C1162" i="7"/>
  <c r="C1161" i="7"/>
  <c r="C1160" i="7"/>
  <c r="C1159" i="7"/>
  <c r="C1158" i="7"/>
  <c r="C1157" i="7"/>
  <c r="C1156" i="7"/>
  <c r="C1155" i="7"/>
  <c r="C1154" i="7"/>
  <c r="C1153" i="7"/>
  <c r="C1152" i="7"/>
  <c r="C1151" i="7"/>
  <c r="C1150" i="7"/>
  <c r="C1149" i="7"/>
  <c r="C1148" i="7"/>
  <c r="C1147" i="7"/>
  <c r="C1146" i="7"/>
  <c r="C1145" i="7"/>
  <c r="C1144" i="7"/>
  <c r="C1143" i="7"/>
  <c r="C1142" i="7"/>
  <c r="C1141" i="7"/>
  <c r="C1140" i="7"/>
  <c r="C1139" i="7"/>
  <c r="C1138" i="7"/>
  <c r="C1137" i="7"/>
  <c r="C1136" i="7"/>
  <c r="C1135" i="7"/>
  <c r="C1134" i="7"/>
  <c r="C1133" i="7"/>
  <c r="C1132" i="7"/>
  <c r="C1131" i="7"/>
  <c r="C1130" i="7"/>
  <c r="C1129" i="7"/>
  <c r="C1128" i="7"/>
  <c r="C1127" i="7"/>
  <c r="C1126" i="7"/>
  <c r="C1125" i="7"/>
  <c r="C1124" i="7"/>
  <c r="C1123" i="7"/>
  <c r="C1122" i="7"/>
  <c r="C1121" i="7"/>
  <c r="C1120" i="7"/>
  <c r="C1119" i="7"/>
  <c r="C1118" i="7"/>
  <c r="C1117" i="7"/>
  <c r="C1116" i="7"/>
  <c r="C1115" i="7"/>
  <c r="C1114" i="7"/>
  <c r="C1113" i="7"/>
  <c r="C1112" i="7"/>
  <c r="C1111" i="7"/>
  <c r="C1110" i="7"/>
  <c r="C1109" i="7"/>
  <c r="C1108" i="7"/>
  <c r="C1107" i="7"/>
  <c r="C1106" i="7"/>
  <c r="C1105" i="7"/>
  <c r="C1104" i="7"/>
  <c r="C1103" i="7"/>
  <c r="C1102" i="7"/>
  <c r="C1101" i="7"/>
  <c r="C1100" i="7"/>
  <c r="C1099" i="7"/>
  <c r="C1098" i="7"/>
  <c r="C1097" i="7"/>
  <c r="C1096" i="7"/>
  <c r="C1095" i="7"/>
  <c r="C1094" i="7"/>
  <c r="C1093" i="7"/>
  <c r="C1092" i="7"/>
  <c r="C1091" i="7"/>
  <c r="C1090" i="7"/>
  <c r="C1089" i="7"/>
  <c r="C1088" i="7"/>
  <c r="C1087" i="7"/>
  <c r="C1086" i="7"/>
  <c r="C1085" i="7"/>
  <c r="C1084" i="7"/>
  <c r="C1083" i="7"/>
  <c r="C1082" i="7"/>
  <c r="C1081" i="7"/>
  <c r="C1080" i="7"/>
  <c r="C1079" i="7"/>
  <c r="C1078" i="7"/>
  <c r="C1077" i="7"/>
  <c r="C1076" i="7"/>
  <c r="C1075" i="7"/>
  <c r="C1074" i="7"/>
  <c r="C1073" i="7"/>
  <c r="C1072" i="7"/>
  <c r="C1071" i="7"/>
  <c r="C1070" i="7"/>
  <c r="C1069" i="7"/>
  <c r="C1068" i="7"/>
  <c r="C1067" i="7"/>
  <c r="C1066" i="7"/>
  <c r="C1065" i="7"/>
  <c r="C1064" i="7"/>
  <c r="C1063" i="7"/>
  <c r="C1062" i="7"/>
  <c r="C1061" i="7"/>
  <c r="C1060" i="7"/>
  <c r="C1059" i="7"/>
  <c r="C1058" i="7"/>
  <c r="C1057" i="7"/>
  <c r="C1056" i="7"/>
  <c r="C1055" i="7"/>
  <c r="C1054" i="7"/>
  <c r="C1053" i="7"/>
  <c r="C1052" i="7"/>
  <c r="C1051" i="7"/>
  <c r="C1050" i="7"/>
  <c r="C1049" i="7"/>
  <c r="C1048" i="7"/>
  <c r="C1047" i="7"/>
  <c r="C1046" i="7"/>
  <c r="C1045" i="7"/>
  <c r="C1044" i="7"/>
  <c r="C1043" i="7"/>
  <c r="C1042" i="7"/>
  <c r="C1041" i="7"/>
  <c r="C1040" i="7"/>
  <c r="C1039" i="7"/>
  <c r="C1038" i="7"/>
  <c r="C1037" i="7"/>
  <c r="C1036" i="7"/>
  <c r="C1035" i="7"/>
  <c r="C1034" i="7"/>
  <c r="C1033" i="7"/>
  <c r="C1032" i="7"/>
  <c r="C1031" i="7"/>
  <c r="C1030" i="7"/>
  <c r="C1029" i="7"/>
  <c r="C1028" i="7"/>
  <c r="C1027" i="7"/>
  <c r="C1026" i="7"/>
  <c r="C1025" i="7"/>
  <c r="C1024" i="7"/>
  <c r="C1023" i="7"/>
  <c r="C1022" i="7"/>
  <c r="C1021" i="7"/>
  <c r="C1020" i="7"/>
  <c r="C1019" i="7"/>
  <c r="C1018" i="7"/>
  <c r="C1017" i="7"/>
  <c r="C1016" i="7"/>
  <c r="C1015" i="7"/>
  <c r="C1014" i="7"/>
  <c r="C1013" i="7"/>
  <c r="C1012" i="7"/>
  <c r="C1011" i="7"/>
  <c r="C1010" i="7"/>
  <c r="C1009" i="7"/>
  <c r="C1008" i="7"/>
  <c r="C1007" i="7"/>
  <c r="C1006" i="7"/>
  <c r="C1005" i="7"/>
  <c r="C1004" i="7"/>
  <c r="C1003" i="7"/>
  <c r="C1002" i="7"/>
  <c r="C1001" i="7"/>
  <c r="C1000" i="7"/>
  <c r="C999" i="7"/>
  <c r="C998" i="7"/>
  <c r="C997" i="7"/>
  <c r="C996" i="7"/>
  <c r="C995" i="7"/>
  <c r="C994" i="7"/>
  <c r="C993" i="7"/>
  <c r="C992" i="7"/>
  <c r="C991" i="7"/>
  <c r="C990" i="7"/>
  <c r="C989" i="7"/>
  <c r="C988" i="7"/>
  <c r="C987" i="7"/>
  <c r="C986" i="7"/>
  <c r="C985" i="7"/>
  <c r="C984" i="7"/>
  <c r="C983" i="7"/>
  <c r="C982" i="7"/>
  <c r="C981" i="7"/>
  <c r="C980" i="7"/>
  <c r="C979" i="7"/>
  <c r="C978" i="7"/>
  <c r="C977" i="7"/>
  <c r="C976" i="7"/>
  <c r="C975" i="7"/>
  <c r="C974" i="7"/>
  <c r="C973" i="7"/>
  <c r="C972" i="7"/>
  <c r="C971" i="7"/>
  <c r="C970" i="7"/>
  <c r="C969" i="7"/>
  <c r="C968" i="7"/>
  <c r="C967" i="7"/>
  <c r="C966" i="7"/>
  <c r="C965" i="7"/>
  <c r="C964" i="7"/>
  <c r="C963" i="7"/>
  <c r="C962" i="7"/>
  <c r="C961" i="7"/>
  <c r="C960" i="7"/>
  <c r="C959" i="7"/>
  <c r="C958" i="7"/>
  <c r="C957" i="7"/>
  <c r="C956" i="7"/>
  <c r="C955" i="7"/>
  <c r="C954" i="7"/>
  <c r="C953" i="7"/>
  <c r="C952" i="7"/>
  <c r="C951" i="7"/>
  <c r="C950" i="7"/>
  <c r="C949" i="7"/>
  <c r="C948" i="7"/>
  <c r="C947" i="7"/>
  <c r="C946" i="7"/>
  <c r="C945" i="7"/>
  <c r="C944" i="7"/>
  <c r="C943" i="7"/>
  <c r="C942" i="7"/>
  <c r="C941" i="7"/>
  <c r="C940" i="7"/>
  <c r="C939" i="7"/>
  <c r="C938" i="7"/>
  <c r="C937" i="7"/>
  <c r="C936" i="7"/>
  <c r="C935" i="7"/>
  <c r="C934" i="7"/>
  <c r="C933" i="7"/>
  <c r="C932" i="7"/>
  <c r="C931" i="7"/>
  <c r="C930" i="7"/>
  <c r="C929" i="7"/>
  <c r="C928" i="7"/>
  <c r="C927" i="7"/>
  <c r="C926" i="7"/>
  <c r="C925" i="7"/>
  <c r="C924" i="7"/>
  <c r="C923" i="7"/>
  <c r="C922" i="7"/>
  <c r="C921" i="7"/>
  <c r="C920" i="7"/>
  <c r="C919" i="7"/>
  <c r="C918" i="7"/>
  <c r="C917" i="7"/>
  <c r="C916" i="7"/>
  <c r="C915" i="7"/>
  <c r="C914" i="7"/>
  <c r="C913" i="7"/>
  <c r="C912" i="7"/>
  <c r="C911" i="7"/>
  <c r="C910" i="7"/>
  <c r="C909" i="7"/>
  <c r="C908" i="7"/>
  <c r="C907" i="7"/>
  <c r="C906" i="7"/>
  <c r="C905" i="7"/>
  <c r="C904" i="7"/>
  <c r="C903" i="7"/>
  <c r="C902" i="7"/>
  <c r="C901" i="7"/>
  <c r="C900" i="7"/>
  <c r="C899" i="7"/>
  <c r="C898" i="7"/>
  <c r="C897" i="7"/>
  <c r="C896" i="7"/>
  <c r="C895" i="7"/>
  <c r="C894" i="7"/>
  <c r="C893" i="7"/>
  <c r="C892" i="7"/>
  <c r="C891" i="7"/>
  <c r="C890" i="7"/>
  <c r="C889" i="7"/>
  <c r="C888" i="7"/>
  <c r="C887" i="7"/>
  <c r="C886" i="7"/>
  <c r="C885" i="7"/>
  <c r="C884" i="7"/>
  <c r="C883" i="7"/>
  <c r="C882" i="7"/>
  <c r="C881" i="7"/>
  <c r="C880" i="7"/>
  <c r="C879" i="7"/>
  <c r="C878" i="7"/>
  <c r="C877" i="7"/>
  <c r="C876" i="7"/>
  <c r="C875" i="7"/>
  <c r="C874" i="7"/>
  <c r="C873" i="7"/>
  <c r="C872" i="7"/>
  <c r="C871" i="7"/>
  <c r="C870" i="7"/>
  <c r="C869" i="7"/>
  <c r="C868" i="7"/>
  <c r="C867" i="7"/>
  <c r="C866" i="7"/>
  <c r="C865" i="7"/>
  <c r="C864" i="7"/>
  <c r="C863" i="7"/>
  <c r="C862" i="7"/>
  <c r="C861" i="7"/>
  <c r="C860" i="7"/>
  <c r="C859" i="7"/>
  <c r="C858" i="7"/>
  <c r="C857" i="7"/>
  <c r="C856" i="7"/>
  <c r="C855" i="7"/>
  <c r="C854" i="7"/>
  <c r="C853" i="7"/>
  <c r="C852" i="7"/>
  <c r="C851" i="7"/>
  <c r="C850" i="7"/>
  <c r="C849" i="7"/>
  <c r="C848" i="7"/>
  <c r="C847" i="7"/>
  <c r="C846" i="7"/>
  <c r="C845" i="7"/>
  <c r="C844" i="7"/>
  <c r="C843" i="7"/>
  <c r="C842" i="7"/>
  <c r="C841" i="7"/>
  <c r="C840" i="7"/>
  <c r="C839" i="7"/>
  <c r="C838" i="7"/>
  <c r="C837" i="7"/>
  <c r="C836" i="7"/>
  <c r="C835" i="7"/>
  <c r="C834" i="7"/>
  <c r="C833" i="7"/>
  <c r="C832" i="7"/>
  <c r="C831" i="7"/>
  <c r="C830" i="7"/>
  <c r="C829" i="7"/>
  <c r="C828" i="7"/>
  <c r="C827" i="7"/>
  <c r="C826" i="7"/>
  <c r="C825" i="7"/>
  <c r="C824" i="7"/>
  <c r="C823" i="7"/>
  <c r="C822" i="7"/>
  <c r="C821" i="7"/>
  <c r="C820" i="7"/>
  <c r="C819" i="7"/>
  <c r="C818" i="7"/>
  <c r="C817" i="7"/>
  <c r="C816" i="7"/>
  <c r="C815" i="7"/>
  <c r="C814" i="7"/>
  <c r="C813" i="7"/>
  <c r="C812" i="7"/>
  <c r="C811" i="7"/>
  <c r="C810" i="7"/>
  <c r="C809" i="7"/>
  <c r="C808" i="7"/>
  <c r="C807" i="7"/>
  <c r="C806" i="7"/>
  <c r="C805" i="7"/>
  <c r="C804" i="7"/>
  <c r="C803" i="7"/>
  <c r="C802" i="7"/>
  <c r="C801" i="7"/>
  <c r="C800" i="7"/>
  <c r="C799" i="7"/>
  <c r="C798" i="7"/>
  <c r="C797" i="7"/>
  <c r="C796" i="7"/>
  <c r="C795" i="7"/>
  <c r="C794" i="7"/>
  <c r="C793" i="7"/>
  <c r="C792" i="7"/>
  <c r="C791" i="7"/>
  <c r="C790" i="7"/>
  <c r="C789" i="7"/>
  <c r="C788" i="7"/>
  <c r="C787" i="7"/>
  <c r="C786" i="7"/>
  <c r="C785" i="7"/>
  <c r="C784" i="7"/>
  <c r="C783" i="7"/>
  <c r="C782" i="7"/>
  <c r="C781" i="7"/>
  <c r="C780" i="7"/>
  <c r="C779" i="7"/>
  <c r="C778" i="7"/>
  <c r="C777" i="7"/>
  <c r="C776" i="7"/>
  <c r="C775" i="7"/>
  <c r="C774" i="7"/>
  <c r="C773" i="7"/>
  <c r="C772" i="7"/>
  <c r="C771" i="7"/>
  <c r="C770" i="7"/>
  <c r="C769" i="7"/>
  <c r="C768" i="7"/>
  <c r="C767" i="7"/>
  <c r="C766" i="7"/>
  <c r="C765" i="7"/>
  <c r="C764" i="7"/>
  <c r="C763" i="7"/>
  <c r="C762" i="7"/>
  <c r="C761" i="7"/>
  <c r="C760" i="7"/>
  <c r="C759" i="7"/>
  <c r="C758" i="7"/>
  <c r="C757" i="7"/>
  <c r="C756" i="7"/>
  <c r="C755" i="7"/>
  <c r="C754" i="7"/>
  <c r="C753" i="7"/>
  <c r="C752" i="7"/>
  <c r="C751" i="7"/>
  <c r="C750" i="7"/>
  <c r="C749" i="7"/>
  <c r="C748" i="7"/>
  <c r="C747" i="7"/>
  <c r="C746" i="7"/>
  <c r="C745" i="7"/>
  <c r="C744" i="7"/>
  <c r="C743" i="7"/>
  <c r="C742" i="7"/>
  <c r="C741" i="7"/>
  <c r="C740" i="7"/>
  <c r="C739" i="7"/>
  <c r="C738" i="7"/>
  <c r="C737" i="7"/>
  <c r="C736" i="7"/>
  <c r="C735" i="7"/>
  <c r="C734" i="7"/>
  <c r="C733" i="7"/>
  <c r="C732" i="7"/>
  <c r="C731" i="7"/>
  <c r="C730" i="7"/>
  <c r="C729" i="7"/>
  <c r="C728" i="7"/>
  <c r="C727" i="7"/>
  <c r="C726" i="7"/>
  <c r="C725" i="7"/>
  <c r="C724" i="7"/>
  <c r="C723" i="7"/>
  <c r="C722" i="7"/>
  <c r="C721" i="7"/>
  <c r="C720" i="7"/>
  <c r="C719" i="7"/>
  <c r="C718" i="7"/>
  <c r="C717" i="7"/>
  <c r="C716" i="7"/>
  <c r="C715" i="7"/>
  <c r="C714" i="7"/>
  <c r="C713" i="7"/>
  <c r="C712" i="7"/>
  <c r="C711" i="7"/>
  <c r="C710" i="7"/>
  <c r="C709" i="7"/>
  <c r="C708" i="7"/>
  <c r="C707" i="7"/>
  <c r="C706" i="7"/>
  <c r="C705" i="7"/>
  <c r="C704" i="7"/>
  <c r="C703" i="7"/>
  <c r="C702" i="7"/>
  <c r="C701" i="7"/>
  <c r="C700" i="7"/>
  <c r="C699" i="7"/>
  <c r="C698" i="7"/>
  <c r="C697" i="7"/>
  <c r="C696" i="7"/>
  <c r="C695" i="7"/>
  <c r="C694" i="7"/>
  <c r="C693" i="7"/>
  <c r="C692" i="7"/>
  <c r="C691" i="7"/>
  <c r="C690" i="7"/>
  <c r="C689" i="7"/>
  <c r="C688" i="7"/>
  <c r="C687" i="7"/>
  <c r="C686" i="7"/>
  <c r="C685" i="7"/>
  <c r="C684" i="7"/>
  <c r="C683" i="7"/>
  <c r="C682" i="7"/>
  <c r="C681" i="7"/>
  <c r="C680" i="7"/>
  <c r="C679" i="7"/>
  <c r="C678" i="7"/>
  <c r="C677" i="7"/>
  <c r="C676" i="7"/>
  <c r="C675" i="7"/>
  <c r="C674" i="7"/>
  <c r="C673" i="7"/>
  <c r="C672" i="7"/>
  <c r="C671" i="7"/>
  <c r="C670" i="7"/>
  <c r="C669" i="7"/>
  <c r="C668" i="7"/>
  <c r="C667" i="7"/>
  <c r="C666" i="7"/>
  <c r="C665" i="7"/>
  <c r="C664" i="7"/>
  <c r="C663" i="7"/>
  <c r="C662" i="7"/>
  <c r="C661" i="7"/>
  <c r="C660" i="7"/>
  <c r="C659" i="7"/>
  <c r="C658" i="7"/>
  <c r="C657" i="7"/>
  <c r="C656" i="7"/>
  <c r="C655" i="7"/>
  <c r="C654" i="7"/>
  <c r="C653" i="7"/>
  <c r="C652" i="7"/>
  <c r="C651" i="7"/>
  <c r="C650" i="7"/>
  <c r="C649" i="7"/>
  <c r="C648" i="7"/>
  <c r="C647" i="7"/>
  <c r="C646" i="7"/>
  <c r="C645" i="7"/>
  <c r="C644" i="7"/>
  <c r="C643" i="7"/>
  <c r="C642" i="7"/>
  <c r="C641" i="7"/>
  <c r="C640" i="7"/>
  <c r="C639" i="7"/>
  <c r="C638" i="7"/>
  <c r="C637" i="7"/>
  <c r="C636" i="7"/>
  <c r="C635" i="7"/>
  <c r="C634" i="7"/>
  <c r="C633" i="7"/>
  <c r="C632" i="7"/>
  <c r="C631" i="7"/>
  <c r="C630" i="7"/>
  <c r="C629" i="7"/>
  <c r="C628" i="7"/>
  <c r="C627" i="7"/>
  <c r="C626" i="7"/>
  <c r="C625" i="7"/>
  <c r="C624" i="7"/>
  <c r="C623" i="7"/>
  <c r="C622" i="7"/>
  <c r="C621" i="7"/>
  <c r="C620" i="7"/>
  <c r="C619" i="7"/>
  <c r="C618" i="7"/>
  <c r="C617" i="7"/>
  <c r="C616" i="7"/>
  <c r="C615" i="7"/>
  <c r="C614" i="7"/>
  <c r="C613" i="7"/>
  <c r="C612" i="7"/>
  <c r="C611" i="7"/>
  <c r="C610" i="7"/>
  <c r="C609" i="7"/>
  <c r="C608" i="7"/>
  <c r="C607" i="7"/>
  <c r="C606" i="7"/>
  <c r="C605" i="7"/>
  <c r="C604" i="7"/>
  <c r="C603" i="7"/>
  <c r="C602" i="7"/>
  <c r="C601" i="7"/>
  <c r="C600" i="7"/>
  <c r="C599" i="7"/>
  <c r="C598" i="7"/>
  <c r="C597" i="7"/>
  <c r="C596" i="7"/>
  <c r="C595" i="7"/>
  <c r="C594" i="7"/>
  <c r="C593" i="7"/>
  <c r="C592" i="7"/>
  <c r="C591" i="7"/>
  <c r="C590" i="7"/>
  <c r="C589" i="7"/>
  <c r="C588" i="7"/>
  <c r="C587" i="7"/>
  <c r="C586" i="7"/>
  <c r="C585" i="7"/>
  <c r="C584" i="7"/>
  <c r="C583" i="7"/>
  <c r="C582" i="7"/>
  <c r="C581" i="7"/>
  <c r="C580" i="7"/>
  <c r="C579" i="7"/>
  <c r="C578" i="7"/>
  <c r="C577" i="7"/>
  <c r="C576" i="7"/>
  <c r="C575" i="7"/>
  <c r="C574" i="7"/>
  <c r="C573" i="7"/>
  <c r="C572" i="7"/>
  <c r="C571" i="7"/>
  <c r="C570" i="7"/>
  <c r="C569" i="7"/>
  <c r="C568" i="7"/>
  <c r="C567" i="7"/>
  <c r="C566" i="7"/>
  <c r="C565" i="7"/>
  <c r="C564" i="7"/>
  <c r="C563" i="7"/>
  <c r="C562" i="7"/>
  <c r="C561" i="7"/>
  <c r="C560" i="7"/>
  <c r="C559" i="7"/>
  <c r="C558" i="7"/>
  <c r="C557" i="7"/>
  <c r="C556" i="7"/>
  <c r="C555" i="7"/>
  <c r="C554" i="7"/>
  <c r="C553" i="7"/>
  <c r="C552" i="7"/>
  <c r="C551" i="7"/>
  <c r="C550" i="7"/>
  <c r="C549" i="7"/>
  <c r="C548" i="7"/>
  <c r="C547" i="7"/>
  <c r="C546" i="7"/>
  <c r="C545" i="7"/>
  <c r="C544" i="7"/>
  <c r="C543" i="7"/>
  <c r="C542" i="7"/>
  <c r="C541" i="7"/>
  <c r="C540" i="7"/>
  <c r="C539" i="7"/>
  <c r="C538" i="7"/>
  <c r="C537" i="7"/>
  <c r="C536" i="7"/>
  <c r="C535" i="7"/>
  <c r="C534" i="7"/>
  <c r="C533" i="7"/>
  <c r="C532" i="7"/>
  <c r="C531" i="7"/>
  <c r="C530" i="7"/>
  <c r="C529" i="7"/>
  <c r="C528" i="7"/>
  <c r="C527" i="7"/>
  <c r="C526" i="7"/>
  <c r="C525" i="7"/>
  <c r="C524" i="7"/>
  <c r="C523" i="7"/>
  <c r="C522" i="7"/>
  <c r="C521" i="7"/>
  <c r="C520" i="7"/>
  <c r="C519" i="7"/>
  <c r="C518" i="7"/>
  <c r="C517" i="7"/>
  <c r="C516" i="7"/>
  <c r="C515" i="7"/>
  <c r="C514" i="7"/>
  <c r="C513" i="7"/>
  <c r="C512" i="7"/>
  <c r="C511" i="7"/>
  <c r="C510" i="7"/>
  <c r="C509" i="7"/>
  <c r="C508" i="7"/>
  <c r="C507" i="7"/>
  <c r="C506" i="7"/>
  <c r="C505" i="7"/>
  <c r="C504" i="7"/>
  <c r="C503" i="7"/>
  <c r="C502" i="7"/>
  <c r="C501" i="7"/>
  <c r="C500" i="7"/>
  <c r="C499" i="7"/>
  <c r="C498" i="7"/>
  <c r="C497" i="7"/>
  <c r="C496" i="7"/>
  <c r="C495" i="7"/>
  <c r="C494" i="7"/>
  <c r="C493" i="7"/>
  <c r="C492" i="7"/>
  <c r="C491" i="7"/>
  <c r="C490" i="7"/>
  <c r="C489" i="7"/>
  <c r="C488" i="7"/>
  <c r="C487" i="7"/>
  <c r="C486" i="7"/>
  <c r="C485" i="7"/>
  <c r="C484" i="7"/>
  <c r="C483" i="7"/>
  <c r="C482" i="7"/>
  <c r="C481" i="7"/>
  <c r="C480" i="7"/>
  <c r="C479" i="7"/>
  <c r="C478" i="7"/>
  <c r="C477" i="7"/>
  <c r="C476" i="7"/>
  <c r="C475" i="7"/>
  <c r="C474" i="7"/>
  <c r="C473" i="7"/>
  <c r="C472" i="7"/>
  <c r="C471" i="7"/>
  <c r="C470" i="7"/>
  <c r="C469" i="7"/>
  <c r="C468" i="7"/>
  <c r="C467" i="7"/>
  <c r="C466" i="7"/>
  <c r="C465" i="7"/>
  <c r="C464" i="7"/>
  <c r="C463" i="7"/>
  <c r="C462" i="7"/>
  <c r="C461" i="7"/>
  <c r="C460" i="7"/>
  <c r="C459" i="7"/>
  <c r="C458" i="7"/>
  <c r="C457" i="7"/>
  <c r="C456" i="7"/>
  <c r="C455" i="7"/>
  <c r="C454" i="7"/>
  <c r="C453" i="7"/>
  <c r="C452" i="7"/>
  <c r="C451" i="7"/>
  <c r="C450" i="7"/>
  <c r="C449" i="7"/>
  <c r="C448" i="7"/>
  <c r="C447" i="7"/>
  <c r="C446" i="7"/>
  <c r="C445" i="7"/>
  <c r="C444" i="7"/>
  <c r="C443" i="7"/>
  <c r="C442" i="7"/>
  <c r="C441" i="7"/>
  <c r="C440" i="7"/>
  <c r="C439" i="7"/>
  <c r="C438" i="7"/>
  <c r="C437" i="7"/>
  <c r="C436" i="7"/>
  <c r="C435" i="7"/>
  <c r="C434" i="7"/>
  <c r="C433" i="7"/>
  <c r="C432" i="7"/>
  <c r="C431" i="7"/>
  <c r="C430" i="7"/>
  <c r="C429" i="7"/>
  <c r="C428" i="7"/>
  <c r="C427" i="7"/>
  <c r="C426" i="7"/>
  <c r="C425" i="7"/>
  <c r="C424" i="7"/>
  <c r="C423" i="7"/>
  <c r="C422" i="7"/>
  <c r="C421" i="7"/>
  <c r="C420" i="7"/>
  <c r="C419" i="7"/>
  <c r="C418" i="7"/>
  <c r="C417" i="7"/>
  <c r="C416" i="7"/>
  <c r="C415" i="7"/>
  <c r="C414" i="7"/>
  <c r="C413" i="7"/>
  <c r="C412" i="7"/>
  <c r="C411" i="7"/>
  <c r="C410" i="7"/>
  <c r="C409" i="7"/>
  <c r="C408" i="7"/>
  <c r="C407" i="7"/>
  <c r="C406" i="7"/>
  <c r="C405" i="7"/>
  <c r="C404" i="7"/>
  <c r="C403" i="7"/>
  <c r="C402" i="7"/>
  <c r="C401" i="7"/>
  <c r="C400" i="7"/>
  <c r="C399" i="7"/>
  <c r="C398" i="7"/>
  <c r="C397" i="7"/>
  <c r="C396" i="7"/>
  <c r="C395" i="7"/>
  <c r="C394" i="7"/>
  <c r="C393" i="7"/>
  <c r="C392" i="7"/>
  <c r="C391" i="7"/>
  <c r="C390" i="7"/>
  <c r="C389" i="7"/>
  <c r="C388" i="7"/>
  <c r="C387" i="7"/>
  <c r="C386" i="7"/>
  <c r="C385" i="7"/>
  <c r="C384" i="7"/>
  <c r="C383" i="7"/>
  <c r="C382" i="7"/>
  <c r="C381" i="7"/>
  <c r="C380" i="7"/>
  <c r="C379" i="7"/>
  <c r="C378" i="7"/>
  <c r="C377" i="7"/>
  <c r="C376" i="7"/>
  <c r="C375" i="7"/>
  <c r="C374" i="7"/>
  <c r="C373" i="7"/>
  <c r="C372" i="7"/>
  <c r="C371" i="7"/>
  <c r="C370" i="7"/>
  <c r="C369" i="7"/>
  <c r="C368" i="7"/>
  <c r="C367" i="7"/>
  <c r="C366" i="7"/>
  <c r="C365" i="7"/>
  <c r="C364" i="7"/>
  <c r="C363" i="7"/>
  <c r="C362" i="7"/>
  <c r="C361" i="7"/>
  <c r="C360" i="7"/>
  <c r="C359" i="7"/>
  <c r="C358" i="7"/>
  <c r="C357" i="7"/>
  <c r="C356" i="7"/>
  <c r="C355" i="7"/>
  <c r="C354" i="7"/>
  <c r="C353" i="7"/>
  <c r="C352" i="7"/>
  <c r="C351" i="7"/>
  <c r="C350" i="7"/>
  <c r="C349" i="7"/>
  <c r="C348" i="7"/>
  <c r="C347" i="7"/>
  <c r="C346" i="7"/>
  <c r="C345" i="7"/>
  <c r="C344" i="7"/>
  <c r="C343" i="7"/>
  <c r="C342" i="7"/>
  <c r="C341" i="7"/>
  <c r="C340" i="7"/>
  <c r="C339" i="7"/>
  <c r="C338" i="7"/>
  <c r="C337" i="7"/>
  <c r="C336" i="7"/>
  <c r="C335" i="7"/>
  <c r="C334" i="7"/>
  <c r="C333" i="7"/>
  <c r="C332" i="7"/>
  <c r="C331" i="7"/>
  <c r="C330" i="7"/>
  <c r="C329" i="7"/>
  <c r="C328" i="7"/>
  <c r="C327" i="7"/>
  <c r="C326" i="7"/>
  <c r="C325" i="7"/>
  <c r="C324" i="7"/>
  <c r="C323" i="7"/>
  <c r="C322" i="7"/>
  <c r="C321" i="7"/>
  <c r="C320" i="7"/>
  <c r="C319" i="7"/>
  <c r="C318" i="7"/>
  <c r="C317" i="7"/>
  <c r="C316" i="7"/>
  <c r="C315" i="7"/>
  <c r="C314" i="7"/>
  <c r="C313" i="7"/>
  <c r="C312" i="7"/>
  <c r="C311" i="7"/>
  <c r="C310" i="7"/>
  <c r="C309" i="7"/>
  <c r="C308" i="7"/>
  <c r="C307" i="7"/>
  <c r="C306" i="7"/>
  <c r="C305" i="7"/>
  <c r="C304" i="7"/>
  <c r="C303" i="7"/>
  <c r="C302" i="7"/>
  <c r="C301" i="7"/>
  <c r="C300" i="7"/>
  <c r="C299" i="7"/>
  <c r="C298" i="7"/>
  <c r="C297" i="7"/>
  <c r="C296" i="7"/>
  <c r="C295" i="7"/>
  <c r="C294" i="7"/>
  <c r="C293" i="7"/>
  <c r="C292" i="7"/>
  <c r="C291" i="7"/>
  <c r="C290" i="7"/>
  <c r="C289" i="7"/>
  <c r="C288" i="7"/>
  <c r="C287" i="7"/>
  <c r="C286" i="7"/>
  <c r="C285" i="7"/>
  <c r="C284" i="7"/>
  <c r="C283" i="7"/>
  <c r="C282" i="7"/>
  <c r="C281" i="7"/>
  <c r="C280" i="7"/>
  <c r="C279" i="7"/>
  <c r="C278" i="7"/>
  <c r="C277" i="7"/>
  <c r="C276" i="7"/>
  <c r="C275" i="7"/>
  <c r="C274" i="7"/>
  <c r="C273" i="7"/>
  <c r="C272" i="7"/>
  <c r="C271" i="7"/>
  <c r="C270" i="7"/>
  <c r="C269" i="7"/>
  <c r="C268" i="7"/>
  <c r="C267" i="7"/>
  <c r="C266" i="7"/>
  <c r="C265" i="7"/>
  <c r="C264" i="7"/>
  <c r="C263" i="7"/>
  <c r="C262" i="7"/>
  <c r="C261" i="7"/>
  <c r="C260" i="7"/>
  <c r="C259" i="7"/>
  <c r="C258" i="7"/>
  <c r="C257" i="7"/>
  <c r="C256" i="7"/>
  <c r="C255" i="7"/>
  <c r="C254" i="7"/>
  <c r="C253" i="7"/>
  <c r="C252" i="7"/>
  <c r="C251" i="7"/>
  <c r="C250" i="7"/>
  <c r="C249" i="7"/>
  <c r="C248" i="7"/>
  <c r="C247" i="7"/>
  <c r="C246" i="7"/>
  <c r="C245" i="7"/>
  <c r="C244" i="7"/>
  <c r="C243" i="7"/>
  <c r="C242" i="7"/>
  <c r="C241" i="7"/>
  <c r="C240" i="7"/>
  <c r="C239" i="7"/>
  <c r="C238" i="7"/>
  <c r="C237" i="7"/>
  <c r="C236" i="7"/>
  <c r="C235" i="7"/>
  <c r="C234" i="7"/>
  <c r="C233" i="7"/>
  <c r="C232" i="7"/>
  <c r="C231" i="7"/>
  <c r="C230" i="7"/>
  <c r="C229" i="7"/>
  <c r="C228" i="7"/>
  <c r="C227" i="7"/>
  <c r="C226" i="7"/>
  <c r="C225" i="7"/>
  <c r="C224" i="7"/>
  <c r="C223" i="7"/>
  <c r="C222" i="7"/>
  <c r="C221" i="7"/>
  <c r="C220" i="7"/>
  <c r="C219" i="7"/>
  <c r="C218" i="7"/>
  <c r="C217" i="7"/>
  <c r="C216" i="7"/>
  <c r="C215" i="7"/>
  <c r="C214" i="7"/>
  <c r="C213" i="7"/>
  <c r="C212" i="7"/>
  <c r="C211" i="7"/>
  <c r="C210" i="7"/>
  <c r="C209" i="7"/>
  <c r="C208" i="7"/>
  <c r="C207" i="7"/>
  <c r="C206" i="7"/>
  <c r="C205" i="7"/>
  <c r="C204" i="7"/>
  <c r="C203" i="7"/>
  <c r="C202" i="7"/>
  <c r="C201" i="7"/>
  <c r="C200" i="7"/>
  <c r="C199" i="7"/>
  <c r="C198" i="7"/>
  <c r="C197" i="7"/>
  <c r="C196" i="7"/>
  <c r="C195" i="7"/>
  <c r="C194" i="7"/>
  <c r="C193" i="7"/>
  <c r="C192" i="7"/>
  <c r="C191" i="7"/>
  <c r="C190" i="7"/>
  <c r="C189" i="7"/>
  <c r="C188" i="7"/>
  <c r="C187" i="7"/>
  <c r="C186" i="7"/>
  <c r="C185" i="7"/>
  <c r="C184" i="7"/>
  <c r="C183" i="7"/>
  <c r="C182" i="7"/>
  <c r="C181" i="7"/>
  <c r="C180" i="7"/>
  <c r="C179" i="7"/>
  <c r="C178" i="7"/>
  <c r="C177" i="7"/>
  <c r="C176" i="7"/>
  <c r="C175" i="7"/>
  <c r="C174" i="7"/>
  <c r="C173" i="7"/>
  <c r="C172" i="7"/>
  <c r="C171" i="7"/>
  <c r="C170" i="7"/>
  <c r="C169" i="7"/>
  <c r="C168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D1" i="7" l="1"/>
  <c r="A4" i="7" s="1"/>
  <c r="B1" i="2" s="1"/>
  <c r="D1" i="2" s="1"/>
  <c r="C87" i="14"/>
  <c r="E15" i="17" s="1"/>
  <c r="G87" i="14"/>
  <c r="H15" i="17" s="1"/>
  <c r="B87" i="14"/>
  <c r="D15" i="17" s="1"/>
  <c r="F87" i="14"/>
  <c r="G15" i="17" s="1"/>
  <c r="E87" i="14"/>
  <c r="D87" i="14"/>
  <c r="F15" i="17" s="1"/>
  <c r="A88" i="14"/>
  <c r="B15" i="17"/>
  <c r="A15" i="17" s="1"/>
  <c r="C16" i="15"/>
  <c r="D16" i="15" s="1"/>
  <c r="E16" i="15" s="1"/>
  <c r="F16" i="15" s="1"/>
  <c r="G16" i="15" s="1"/>
  <c r="H16" i="15" s="1"/>
  <c r="I16" i="15" s="1"/>
  <c r="J16" i="15" s="1"/>
  <c r="K16" i="15" s="1"/>
  <c r="L16" i="15" s="1"/>
  <c r="B35" i="15"/>
  <c r="B19" i="15"/>
  <c r="E88" i="14" l="1"/>
  <c r="D88" i="14"/>
  <c r="F16" i="17" s="1"/>
  <c r="C88" i="14"/>
  <c r="E16" i="17" s="1"/>
  <c r="G88" i="14"/>
  <c r="H16" i="17" s="1"/>
  <c r="B88" i="14"/>
  <c r="D16" i="17" s="1"/>
  <c r="F88" i="14"/>
  <c r="G16" i="17" s="1"/>
  <c r="A89" i="14"/>
  <c r="B16" i="17"/>
  <c r="A16" i="17" s="1"/>
  <c r="B4" i="7"/>
  <c r="B1" i="15"/>
  <c r="B25" i="15"/>
  <c r="B31" i="15" s="1"/>
  <c r="C35" i="15"/>
  <c r="D35" i="15" s="1"/>
  <c r="E35" i="15" s="1"/>
  <c r="F35" i="15" s="1"/>
  <c r="G35" i="15" s="1"/>
  <c r="H35" i="15" s="1"/>
  <c r="I35" i="15" s="1"/>
  <c r="J35" i="15" s="1"/>
  <c r="K35" i="15" s="1"/>
  <c r="L35" i="15" s="1"/>
  <c r="B54" i="15"/>
  <c r="B33" i="2"/>
  <c r="C89" i="14" l="1"/>
  <c r="E17" i="17" s="1"/>
  <c r="G89" i="14"/>
  <c r="H17" i="17" s="1"/>
  <c r="B89" i="14"/>
  <c r="D17" i="17" s="1"/>
  <c r="F89" i="14"/>
  <c r="G17" i="17" s="1"/>
  <c r="E89" i="14"/>
  <c r="D89" i="14"/>
  <c r="F17" i="17" s="1"/>
  <c r="B17" i="17"/>
  <c r="A17" i="17" s="1"/>
  <c r="A90" i="14"/>
  <c r="F8" i="15"/>
  <c r="M7" i="15"/>
  <c r="E7" i="15"/>
  <c r="B78" i="15" s="1"/>
  <c r="B84" i="15" s="1"/>
  <c r="B90" i="15" s="1"/>
  <c r="G7" i="15"/>
  <c r="B116" i="15" s="1"/>
  <c r="B122" i="15" s="1"/>
  <c r="B128" i="15" s="1"/>
  <c r="C8" i="15"/>
  <c r="L8" i="15"/>
  <c r="J7" i="15"/>
  <c r="M8" i="15"/>
  <c r="K7" i="15"/>
  <c r="G8" i="15"/>
  <c r="D7" i="15"/>
  <c r="B59" i="15" s="1"/>
  <c r="B65" i="15" s="1"/>
  <c r="B71" i="15" s="1"/>
  <c r="B7" i="15"/>
  <c r="B21" i="15" s="1"/>
  <c r="B27" i="15" s="1"/>
  <c r="B33" i="15" s="1"/>
  <c r="J8" i="15"/>
  <c r="I8" i="15"/>
  <c r="E8" i="15"/>
  <c r="K8" i="15"/>
  <c r="H7" i="15"/>
  <c r="B135" i="15" s="1"/>
  <c r="B141" i="15" s="1"/>
  <c r="B147" i="15" s="1"/>
  <c r="D8" i="15"/>
  <c r="B8" i="15"/>
  <c r="I7" i="15"/>
  <c r="B154" i="15" s="1"/>
  <c r="B160" i="15" s="1"/>
  <c r="B166" i="15" s="1"/>
  <c r="C7" i="15"/>
  <c r="B40" i="15" s="1"/>
  <c r="B46" i="15" s="1"/>
  <c r="B52" i="15" s="1"/>
  <c r="L7" i="15"/>
  <c r="H8" i="15"/>
  <c r="F7" i="15"/>
  <c r="B97" i="15" s="1"/>
  <c r="B103" i="15" s="1"/>
  <c r="B109" i="15" s="1"/>
  <c r="C54" i="15"/>
  <c r="D54" i="15" s="1"/>
  <c r="E54" i="15" s="1"/>
  <c r="F54" i="15" s="1"/>
  <c r="G54" i="15" s="1"/>
  <c r="H54" i="15" s="1"/>
  <c r="I54" i="15" s="1"/>
  <c r="J54" i="15" s="1"/>
  <c r="K54" i="15" s="1"/>
  <c r="L54" i="15" s="1"/>
  <c r="B73" i="15"/>
  <c r="C33" i="2"/>
  <c r="D33" i="2" s="1"/>
  <c r="D32" i="2"/>
  <c r="E90" i="14" l="1"/>
  <c r="D90" i="14"/>
  <c r="F18" i="17" s="1"/>
  <c r="C90" i="14"/>
  <c r="E18" i="17" s="1"/>
  <c r="G90" i="14"/>
  <c r="H18" i="17" s="1"/>
  <c r="B90" i="14"/>
  <c r="D18" i="17" s="1"/>
  <c r="F90" i="14"/>
  <c r="G18" i="17" s="1"/>
  <c r="B18" i="17"/>
  <c r="A18" i="17" s="1"/>
  <c r="A91" i="14"/>
  <c r="J3" i="15"/>
  <c r="D3" i="15"/>
  <c r="H3" i="15"/>
  <c r="C3" i="15"/>
  <c r="F3" i="15"/>
  <c r="I3" i="15"/>
  <c r="G3" i="15"/>
  <c r="L3" i="15"/>
  <c r="B3" i="15"/>
  <c r="E3" i="15"/>
  <c r="K3" i="15"/>
  <c r="B92" i="15"/>
  <c r="C73" i="15"/>
  <c r="D73" i="15" s="1"/>
  <c r="E73" i="15" s="1"/>
  <c r="F73" i="15" s="1"/>
  <c r="G73" i="15" s="1"/>
  <c r="H73" i="15" s="1"/>
  <c r="I73" i="15" s="1"/>
  <c r="J73" i="15" s="1"/>
  <c r="K73" i="15" s="1"/>
  <c r="L73" i="15" s="1"/>
  <c r="E32" i="2"/>
  <c r="B46" i="2"/>
  <c r="C32" i="2"/>
  <c r="B32" i="2"/>
  <c r="C91" i="14" l="1"/>
  <c r="E19" i="17" s="1"/>
  <c r="G91" i="14"/>
  <c r="H19" i="17" s="1"/>
  <c r="B91" i="14"/>
  <c r="D19" i="17" s="1"/>
  <c r="F91" i="14"/>
  <c r="G19" i="17" s="1"/>
  <c r="E91" i="14"/>
  <c r="D91" i="14"/>
  <c r="F19" i="17" s="1"/>
  <c r="A92" i="14"/>
  <c r="B19" i="17"/>
  <c r="A19" i="17" s="1"/>
  <c r="B4" i="15"/>
  <c r="B18" i="15" s="1"/>
  <c r="B24" i="15" s="1"/>
  <c r="B30" i="15" s="1"/>
  <c r="J4" i="15"/>
  <c r="J6" i="15" s="1"/>
  <c r="E4" i="15"/>
  <c r="B75" i="15" s="1"/>
  <c r="B81" i="15" s="1"/>
  <c r="B87" i="15" s="1"/>
  <c r="I4" i="15"/>
  <c r="I6" i="15" s="1"/>
  <c r="B153" i="15" s="1"/>
  <c r="B159" i="15" s="1"/>
  <c r="B165" i="15" s="1"/>
  <c r="G4" i="15"/>
  <c r="G6" i="15" s="1"/>
  <c r="B115" i="15" s="1"/>
  <c r="B121" i="15" s="1"/>
  <c r="B127" i="15" s="1"/>
  <c r="D4" i="15"/>
  <c r="H4" i="15"/>
  <c r="B151" i="15"/>
  <c r="B157" i="15" s="1"/>
  <c r="B163" i="15" s="1"/>
  <c r="C4" i="15"/>
  <c r="F4" i="15"/>
  <c r="C92" i="15"/>
  <c r="D92" i="15" s="1"/>
  <c r="E92" i="15" s="1"/>
  <c r="F92" i="15" s="1"/>
  <c r="G92" i="15" s="1"/>
  <c r="H92" i="15" s="1"/>
  <c r="I92" i="15" s="1"/>
  <c r="J92" i="15" s="1"/>
  <c r="K92" i="15" s="1"/>
  <c r="L92" i="15" s="1"/>
  <c r="B111" i="15"/>
  <c r="F32" i="2"/>
  <c r="B40" i="2"/>
  <c r="C40" i="2" s="1"/>
  <c r="D40" i="2" s="1"/>
  <c r="B39" i="2"/>
  <c r="E92" i="14" l="1"/>
  <c r="D92" i="14"/>
  <c r="F20" i="17" s="1"/>
  <c r="C92" i="14"/>
  <c r="E20" i="17" s="1"/>
  <c r="G92" i="14"/>
  <c r="H20" i="17" s="1"/>
  <c r="B92" i="14"/>
  <c r="D20" i="17" s="1"/>
  <c r="F92" i="14"/>
  <c r="G20" i="17" s="1"/>
  <c r="A93" i="14"/>
  <c r="B20" i="17"/>
  <c r="A20" i="17" s="1"/>
  <c r="E6" i="15"/>
  <c r="B77" i="15" s="1"/>
  <c r="B83" i="15" s="1"/>
  <c r="B89" i="15" s="1"/>
  <c r="B6" i="15"/>
  <c r="B20" i="15" s="1"/>
  <c r="B113" i="15"/>
  <c r="B119" i="15" s="1"/>
  <c r="B125" i="15" s="1"/>
  <c r="B37" i="15"/>
  <c r="B43" i="15" s="1"/>
  <c r="B49" i="15" s="1"/>
  <c r="C6" i="15"/>
  <c r="B39" i="15" s="1"/>
  <c r="B45" i="15" s="1"/>
  <c r="B51" i="15" s="1"/>
  <c r="B56" i="15"/>
  <c r="B62" i="15" s="1"/>
  <c r="B68" i="15" s="1"/>
  <c r="D6" i="15"/>
  <c r="B58" i="15" s="1"/>
  <c r="B64" i="15" s="1"/>
  <c r="B70" i="15" s="1"/>
  <c r="F6" i="15"/>
  <c r="B96" i="15" s="1"/>
  <c r="B102" i="15" s="1"/>
  <c r="B108" i="15" s="1"/>
  <c r="B94" i="15"/>
  <c r="B100" i="15" s="1"/>
  <c r="B106" i="15" s="1"/>
  <c r="B132" i="15"/>
  <c r="B138" i="15" s="1"/>
  <c r="B144" i="15" s="1"/>
  <c r="H6" i="15"/>
  <c r="B134" i="15" s="1"/>
  <c r="B140" i="15" s="1"/>
  <c r="B146" i="15" s="1"/>
  <c r="C111" i="15"/>
  <c r="D111" i="15" s="1"/>
  <c r="E111" i="15" s="1"/>
  <c r="F111" i="15" s="1"/>
  <c r="G111" i="15" s="1"/>
  <c r="H111" i="15" s="1"/>
  <c r="I111" i="15" s="1"/>
  <c r="J111" i="15" s="1"/>
  <c r="K111" i="15" s="1"/>
  <c r="L111" i="15" s="1"/>
  <c r="B130" i="15"/>
  <c r="G32" i="2"/>
  <c r="B62" i="2"/>
  <c r="C62" i="2" s="1"/>
  <c r="B65" i="2"/>
  <c r="C65" i="2" s="1"/>
  <c r="C93" i="14" l="1"/>
  <c r="E21" i="17" s="1"/>
  <c r="G93" i="14"/>
  <c r="H21" i="17" s="1"/>
  <c r="B93" i="14"/>
  <c r="D21" i="17" s="1"/>
  <c r="F93" i="14"/>
  <c r="G21" i="17" s="1"/>
  <c r="E93" i="14"/>
  <c r="D93" i="14"/>
  <c r="F21" i="17" s="1"/>
  <c r="B21" i="17"/>
  <c r="A21" i="17" s="1"/>
  <c r="A94" i="14"/>
  <c r="D119" i="15"/>
  <c r="C100" i="15"/>
  <c r="C101" i="15" s="1"/>
  <c r="C81" i="15"/>
  <c r="C82" i="15" s="1"/>
  <c r="C125" i="15"/>
  <c r="C126" i="15" s="1"/>
  <c r="C119" i="15"/>
  <c r="C120" i="15" s="1"/>
  <c r="F94" i="15"/>
  <c r="E87" i="15"/>
  <c r="E119" i="15"/>
  <c r="F100" i="15"/>
  <c r="G132" i="15"/>
  <c r="G81" i="15"/>
  <c r="F125" i="15"/>
  <c r="F157" i="15"/>
  <c r="C163" i="15"/>
  <c r="C164" i="15" s="1"/>
  <c r="G119" i="15"/>
  <c r="G113" i="15"/>
  <c r="H81" i="15"/>
  <c r="I151" i="15"/>
  <c r="J157" i="15"/>
  <c r="I106" i="15"/>
  <c r="I81" i="15"/>
  <c r="I75" i="15"/>
  <c r="K157" i="15"/>
  <c r="J132" i="15"/>
  <c r="I125" i="15"/>
  <c r="K94" i="15"/>
  <c r="L151" i="15"/>
  <c r="L157" i="15"/>
  <c r="K87" i="15"/>
  <c r="L100" i="15"/>
  <c r="L106" i="15"/>
  <c r="L125" i="15"/>
  <c r="C106" i="15"/>
  <c r="C107" i="15" s="1"/>
  <c r="C37" i="15"/>
  <c r="C38" i="15" s="1"/>
  <c r="C62" i="15"/>
  <c r="C63" i="15" s="1"/>
  <c r="E56" i="15"/>
  <c r="F56" i="15"/>
  <c r="E49" i="15"/>
  <c r="F43" i="15"/>
  <c r="G56" i="15"/>
  <c r="H56" i="15"/>
  <c r="I56" i="15"/>
  <c r="I68" i="15"/>
  <c r="J56" i="15"/>
  <c r="J49" i="15"/>
  <c r="J43" i="15"/>
  <c r="L68" i="15"/>
  <c r="L43" i="15"/>
  <c r="E18" i="15"/>
  <c r="L18" i="15"/>
  <c r="F18" i="15"/>
  <c r="J18" i="15"/>
  <c r="E24" i="15"/>
  <c r="I30" i="15"/>
  <c r="I24" i="15"/>
  <c r="K24" i="15"/>
  <c r="D100" i="15"/>
  <c r="F151" i="15" s="1"/>
  <c r="C94" i="15"/>
  <c r="C95" i="15" s="1"/>
  <c r="E132" i="15"/>
  <c r="D113" i="15"/>
  <c r="D81" i="15"/>
  <c r="B139" i="15" s="1"/>
  <c r="F138" i="15" s="1"/>
  <c r="G151" i="15"/>
  <c r="C151" i="15"/>
  <c r="C152" i="15" s="1"/>
  <c r="G157" i="15"/>
  <c r="D132" i="15"/>
  <c r="F106" i="15"/>
  <c r="H151" i="15"/>
  <c r="G94" i="15"/>
  <c r="G138" i="15"/>
  <c r="D157" i="15"/>
  <c r="G75" i="15"/>
  <c r="H132" i="15"/>
  <c r="I163" i="15"/>
  <c r="H87" i="15"/>
  <c r="I157" i="15"/>
  <c r="J151" i="15"/>
  <c r="H119" i="15"/>
  <c r="I132" i="15"/>
  <c r="I94" i="15"/>
  <c r="J94" i="15"/>
  <c r="J87" i="15"/>
  <c r="K151" i="15"/>
  <c r="J119" i="15"/>
  <c r="K81" i="15"/>
  <c r="K106" i="15"/>
  <c r="K100" i="15"/>
  <c r="K113" i="15"/>
  <c r="L87" i="15"/>
  <c r="K125" i="15"/>
  <c r="C87" i="15"/>
  <c r="C88" i="15" s="1"/>
  <c r="C56" i="15"/>
  <c r="C57" i="15" s="1"/>
  <c r="D37" i="15"/>
  <c r="C49" i="15"/>
  <c r="C50" i="15" s="1"/>
  <c r="C43" i="15"/>
  <c r="C44" i="15" s="1"/>
  <c r="F68" i="15"/>
  <c r="G68" i="15"/>
  <c r="F49" i="15"/>
  <c r="H68" i="15"/>
  <c r="H43" i="15"/>
  <c r="H37" i="15"/>
  <c r="J62" i="15"/>
  <c r="K68" i="15"/>
  <c r="J37" i="15"/>
  <c r="L62" i="15"/>
  <c r="L37" i="15"/>
  <c r="B26" i="15"/>
  <c r="B32" i="15" s="1"/>
  <c r="C30" i="15"/>
  <c r="C31" i="15" s="1"/>
  <c r="G18" i="15"/>
  <c r="K18" i="15"/>
  <c r="F30" i="15"/>
  <c r="H30" i="15"/>
  <c r="H24" i="15"/>
  <c r="L30" i="15"/>
  <c r="E75" i="15"/>
  <c r="E100" i="15"/>
  <c r="E94" i="15"/>
  <c r="D125" i="15"/>
  <c r="D75" i="15"/>
  <c r="D87" i="15"/>
  <c r="F81" i="15"/>
  <c r="D106" i="15"/>
  <c r="E151" i="15"/>
  <c r="E125" i="15"/>
  <c r="H163" i="15"/>
  <c r="C157" i="15"/>
  <c r="C158" i="15" s="1"/>
  <c r="H157" i="15"/>
  <c r="G87" i="15"/>
  <c r="G106" i="15"/>
  <c r="H138" i="15"/>
  <c r="D163" i="15"/>
  <c r="F163" i="15"/>
  <c r="E163" i="15"/>
  <c r="H100" i="15"/>
  <c r="I87" i="15"/>
  <c r="J163" i="15"/>
  <c r="H113" i="15"/>
  <c r="I113" i="15"/>
  <c r="J75" i="15"/>
  <c r="K163" i="15"/>
  <c r="J81" i="15"/>
  <c r="K75" i="15"/>
  <c r="J125" i="15"/>
  <c r="L75" i="15"/>
  <c r="L132" i="15"/>
  <c r="L119" i="15"/>
  <c r="D68" i="15"/>
  <c r="D49" i="15"/>
  <c r="D43" i="15"/>
  <c r="F62" i="15"/>
  <c r="E68" i="15"/>
  <c r="G62" i="15"/>
  <c r="G37" i="15"/>
  <c r="H62" i="15"/>
  <c r="H49" i="15"/>
  <c r="I43" i="15"/>
  <c r="I37" i="15"/>
  <c r="K56" i="15"/>
  <c r="K43" i="15"/>
  <c r="K37" i="15"/>
  <c r="C68" i="15"/>
  <c r="C69" i="15" s="1"/>
  <c r="H18" i="15"/>
  <c r="D30" i="15"/>
  <c r="E30" i="15"/>
  <c r="D24" i="15"/>
  <c r="F24" i="15"/>
  <c r="J30" i="15"/>
  <c r="J24" i="15"/>
  <c r="D94" i="15"/>
  <c r="E81" i="15"/>
  <c r="C132" i="15"/>
  <c r="C133" i="15" s="1"/>
  <c r="C75" i="15"/>
  <c r="C76" i="15" s="1"/>
  <c r="E106" i="15"/>
  <c r="F75" i="15"/>
  <c r="E113" i="15"/>
  <c r="D151" i="15"/>
  <c r="F132" i="15"/>
  <c r="F87" i="15"/>
  <c r="F119" i="15"/>
  <c r="E157" i="15"/>
  <c r="G100" i="15"/>
  <c r="F113" i="15"/>
  <c r="G163" i="15"/>
  <c r="H94" i="15"/>
  <c r="H106" i="15"/>
  <c r="H75" i="15"/>
  <c r="G125" i="15"/>
  <c r="I100" i="15"/>
  <c r="H125" i="15"/>
  <c r="J100" i="15"/>
  <c r="I119" i="15"/>
  <c r="J106" i="15"/>
  <c r="L163" i="15"/>
  <c r="J113" i="15"/>
  <c r="K132" i="15"/>
  <c r="L81" i="15"/>
  <c r="K119" i="15"/>
  <c r="L94" i="15"/>
  <c r="L113" i="15"/>
  <c r="E62" i="15"/>
  <c r="D62" i="15"/>
  <c r="D56" i="15"/>
  <c r="E37" i="15"/>
  <c r="E43" i="15"/>
  <c r="F37" i="15"/>
  <c r="G49" i="15"/>
  <c r="G43" i="15"/>
  <c r="I62" i="15"/>
  <c r="J68" i="15"/>
  <c r="I49" i="15"/>
  <c r="K62" i="15"/>
  <c r="L56" i="15"/>
  <c r="K49" i="15"/>
  <c r="L49" i="15"/>
  <c r="C18" i="15"/>
  <c r="C19" i="15" s="1"/>
  <c r="I18" i="15"/>
  <c r="C24" i="15"/>
  <c r="C25" i="15" s="1"/>
  <c r="D18" i="15"/>
  <c r="G30" i="15"/>
  <c r="G24" i="15"/>
  <c r="K30" i="15"/>
  <c r="L24" i="15"/>
  <c r="C113" i="15"/>
  <c r="C114" i="15" s="1"/>
  <c r="C130" i="15"/>
  <c r="D130" i="15" s="1"/>
  <c r="E130" i="15" s="1"/>
  <c r="F130" i="15" s="1"/>
  <c r="G130" i="15" s="1"/>
  <c r="H130" i="15" s="1"/>
  <c r="I130" i="15" s="1"/>
  <c r="J130" i="15" s="1"/>
  <c r="K130" i="15" s="1"/>
  <c r="L130" i="15" s="1"/>
  <c r="B149" i="15"/>
  <c r="C149" i="15" s="1"/>
  <c r="D149" i="15" s="1"/>
  <c r="E149" i="15" s="1"/>
  <c r="F149" i="15" s="1"/>
  <c r="G149" i="15" s="1"/>
  <c r="H149" i="15" s="1"/>
  <c r="I149" i="15" s="1"/>
  <c r="J149" i="15" s="1"/>
  <c r="K149" i="15" s="1"/>
  <c r="L149" i="15" s="1"/>
  <c r="D65" i="2"/>
  <c r="B59" i="2"/>
  <c r="C59" i="2" s="1"/>
  <c r="C64" i="2"/>
  <c r="I138" i="15" l="1"/>
  <c r="E94" i="14"/>
  <c r="D94" i="14"/>
  <c r="F22" i="17" s="1"/>
  <c r="C94" i="14"/>
  <c r="E22" i="17" s="1"/>
  <c r="G94" i="14"/>
  <c r="H22" i="17" s="1"/>
  <c r="B94" i="14"/>
  <c r="D22" i="17" s="1"/>
  <c r="F94" i="14"/>
  <c r="G22" i="17" s="1"/>
  <c r="B22" i="17"/>
  <c r="A22" i="17" s="1"/>
  <c r="A95" i="14"/>
  <c r="K138" i="15"/>
  <c r="J138" i="15"/>
  <c r="L138" i="15"/>
  <c r="E138" i="15"/>
  <c r="B145" i="15"/>
  <c r="C138" i="15"/>
  <c r="C139" i="15" s="1"/>
  <c r="D138" i="15"/>
  <c r="C33" i="15"/>
  <c r="D31" i="15" s="1"/>
  <c r="D32" i="15" s="1"/>
  <c r="C32" i="15"/>
  <c r="C59" i="15"/>
  <c r="D57" i="15" s="1"/>
  <c r="D58" i="15" s="1"/>
  <c r="C58" i="15"/>
  <c r="C153" i="15"/>
  <c r="C154" i="15"/>
  <c r="D152" i="15" s="1"/>
  <c r="D153" i="15" s="1"/>
  <c r="C65" i="15"/>
  <c r="D63" i="15" s="1"/>
  <c r="D64" i="15" s="1"/>
  <c r="C64" i="15"/>
  <c r="C127" i="15"/>
  <c r="C128" i="15"/>
  <c r="D126" i="15" s="1"/>
  <c r="D127" i="15" s="1"/>
  <c r="C26" i="15"/>
  <c r="C27" i="15"/>
  <c r="D25" i="15" s="1"/>
  <c r="D26" i="15" s="1"/>
  <c r="C134" i="15"/>
  <c r="C135" i="15"/>
  <c r="D133" i="15" s="1"/>
  <c r="D134" i="15" s="1"/>
  <c r="C122" i="15"/>
  <c r="D120" i="15" s="1"/>
  <c r="D121" i="15" s="1"/>
  <c r="C121" i="15"/>
  <c r="C102" i="15"/>
  <c r="C103" i="15"/>
  <c r="D101" i="15" s="1"/>
  <c r="D102" i="15" s="1"/>
  <c r="C78" i="15"/>
  <c r="C77" i="15"/>
  <c r="C159" i="15"/>
  <c r="C160" i="15"/>
  <c r="D158" i="15" s="1"/>
  <c r="D159" i="15" s="1"/>
  <c r="C52" i="15"/>
  <c r="D50" i="15" s="1"/>
  <c r="D51" i="15" s="1"/>
  <c r="C51" i="15"/>
  <c r="C109" i="15"/>
  <c r="D107" i="15" s="1"/>
  <c r="D108" i="15" s="1"/>
  <c r="C108" i="15"/>
  <c r="C84" i="15"/>
  <c r="D82" i="15" s="1"/>
  <c r="D83" i="15" s="1"/>
  <c r="C83" i="15"/>
  <c r="C116" i="15"/>
  <c r="D114" i="15" s="1"/>
  <c r="D115" i="15" s="1"/>
  <c r="C115" i="15"/>
  <c r="C21" i="15"/>
  <c r="C20" i="15"/>
  <c r="C71" i="15"/>
  <c r="D69" i="15" s="1"/>
  <c r="D70" i="15" s="1"/>
  <c r="C70" i="15"/>
  <c r="C46" i="15"/>
  <c r="D44" i="15" s="1"/>
  <c r="D45" i="15" s="1"/>
  <c r="C45" i="15"/>
  <c r="C89" i="15"/>
  <c r="C90" i="15"/>
  <c r="D88" i="15" s="1"/>
  <c r="D89" i="15" s="1"/>
  <c r="C96" i="15"/>
  <c r="C97" i="15"/>
  <c r="D95" i="15" s="1"/>
  <c r="D96" i="15" s="1"/>
  <c r="C40" i="15"/>
  <c r="D38" i="15" s="1"/>
  <c r="D39" i="15" s="1"/>
  <c r="C39" i="15"/>
  <c r="C166" i="15"/>
  <c r="D164" i="15" s="1"/>
  <c r="D165" i="15" s="1"/>
  <c r="C165" i="15"/>
  <c r="D116" i="15"/>
  <c r="D59" i="2"/>
  <c r="B64" i="2"/>
  <c r="D64" i="2"/>
  <c r="E64" i="2"/>
  <c r="B58" i="2"/>
  <c r="D27" i="15" l="1"/>
  <c r="D97" i="15"/>
  <c r="D109" i="15"/>
  <c r="D33" i="15"/>
  <c r="D71" i="15"/>
  <c r="D40" i="15"/>
  <c r="C95" i="14"/>
  <c r="E23" i="17" s="1"/>
  <c r="G95" i="14"/>
  <c r="H23" i="17" s="1"/>
  <c r="B95" i="14"/>
  <c r="D23" i="17" s="1"/>
  <c r="F95" i="14"/>
  <c r="G23" i="17" s="1"/>
  <c r="E95" i="14"/>
  <c r="D95" i="14"/>
  <c r="F23" i="17" s="1"/>
  <c r="A96" i="14"/>
  <c r="B23" i="17"/>
  <c r="A23" i="17" s="1"/>
  <c r="D103" i="15"/>
  <c r="E101" i="15" s="1"/>
  <c r="E102" i="15" s="1"/>
  <c r="D90" i="15"/>
  <c r="E88" i="15" s="1"/>
  <c r="E89" i="15" s="1"/>
  <c r="D128" i="15"/>
  <c r="E126" i="15" s="1"/>
  <c r="E127" i="15" s="1"/>
  <c r="D59" i="15"/>
  <c r="E57" i="15" s="1"/>
  <c r="E58" i="15" s="1"/>
  <c r="D160" i="15"/>
  <c r="E158" i="15" s="1"/>
  <c r="E159" i="15" s="1"/>
  <c r="D154" i="15"/>
  <c r="E152" i="15" s="1"/>
  <c r="E153" i="15" s="1"/>
  <c r="D65" i="15"/>
  <c r="E63" i="15" s="1"/>
  <c r="E64" i="15" s="1"/>
  <c r="D135" i="15"/>
  <c r="E133" i="15" s="1"/>
  <c r="E134" i="15" s="1"/>
  <c r="D122" i="15"/>
  <c r="E120" i="15" s="1"/>
  <c r="E121" i="15" s="1"/>
  <c r="D84" i="15"/>
  <c r="E82" i="15" s="1"/>
  <c r="E83" i="15" s="1"/>
  <c r="D46" i="15"/>
  <c r="E44" i="15" s="1"/>
  <c r="E45" i="15" s="1"/>
  <c r="D52" i="15"/>
  <c r="E50" i="15" s="1"/>
  <c r="E51" i="15" s="1"/>
  <c r="K144" i="15"/>
  <c r="F144" i="15"/>
  <c r="J144" i="15"/>
  <c r="L144" i="15"/>
  <c r="C144" i="15"/>
  <c r="C145" i="15" s="1"/>
  <c r="D144" i="15"/>
  <c r="G144" i="15"/>
  <c r="E144" i="15"/>
  <c r="I144" i="15"/>
  <c r="H144" i="15"/>
  <c r="C141" i="15"/>
  <c r="D139" i="15" s="1"/>
  <c r="D140" i="15" s="1"/>
  <c r="C140" i="15"/>
  <c r="D76" i="15"/>
  <c r="D77" i="15" s="1"/>
  <c r="D166" i="15"/>
  <c r="E164" i="15" s="1"/>
  <c r="E165" i="15" s="1"/>
  <c r="E95" i="15"/>
  <c r="E96" i="15" s="1"/>
  <c r="E114" i="15"/>
  <c r="E115" i="15" s="1"/>
  <c r="E107" i="15"/>
  <c r="E108" i="15" s="1"/>
  <c r="E90" i="15"/>
  <c r="E69" i="15"/>
  <c r="E70" i="15" s="1"/>
  <c r="E38" i="15"/>
  <c r="E39" i="15" s="1"/>
  <c r="E31" i="15"/>
  <c r="E32" i="15" s="1"/>
  <c r="E25" i="15"/>
  <c r="E26" i="15" s="1"/>
  <c r="F64" i="2"/>
  <c r="B63" i="2"/>
  <c r="B60" i="2"/>
  <c r="D62" i="2"/>
  <c r="AE10" i="5"/>
  <c r="C58" i="2"/>
  <c r="D58" i="2"/>
  <c r="E58" i="2"/>
  <c r="D61" i="2"/>
  <c r="E65" i="15" l="1"/>
  <c r="F63" i="15" s="1"/>
  <c r="F64" i="15" s="1"/>
  <c r="E166" i="15"/>
  <c r="E96" i="14"/>
  <c r="D96" i="14"/>
  <c r="F24" i="17" s="1"/>
  <c r="C96" i="14"/>
  <c r="E24" i="17" s="1"/>
  <c r="G96" i="14"/>
  <c r="H24" i="17" s="1"/>
  <c r="B96" i="14"/>
  <c r="D24" i="17" s="1"/>
  <c r="F96" i="14"/>
  <c r="G24" i="17" s="1"/>
  <c r="A97" i="14"/>
  <c r="B24" i="17"/>
  <c r="A24" i="17" s="1"/>
  <c r="E128" i="15"/>
  <c r="F126" i="15" s="1"/>
  <c r="F127" i="15" s="1"/>
  <c r="E135" i="15"/>
  <c r="F133" i="15" s="1"/>
  <c r="F134" i="15" s="1"/>
  <c r="E160" i="15"/>
  <c r="F158" i="15" s="1"/>
  <c r="F159" i="15" s="1"/>
  <c r="D141" i="15"/>
  <c r="E139" i="15" s="1"/>
  <c r="E140" i="15" s="1"/>
  <c r="E84" i="15"/>
  <c r="F82" i="15" s="1"/>
  <c r="F83" i="15" s="1"/>
  <c r="C147" i="15"/>
  <c r="D145" i="15" s="1"/>
  <c r="D146" i="15" s="1"/>
  <c r="C146" i="15"/>
  <c r="D78" i="15"/>
  <c r="E59" i="15"/>
  <c r="F57" i="15" s="1"/>
  <c r="F58" i="15" s="1"/>
  <c r="E52" i="15"/>
  <c r="F88" i="15"/>
  <c r="F89" i="15" s="1"/>
  <c r="E71" i="15"/>
  <c r="F69" i="15" s="1"/>
  <c r="F70" i="15" s="1"/>
  <c r="E103" i="15"/>
  <c r="E109" i="15"/>
  <c r="E154" i="15"/>
  <c r="F164" i="15"/>
  <c r="F165" i="15" s="1"/>
  <c r="E122" i="15"/>
  <c r="E116" i="15"/>
  <c r="E97" i="15"/>
  <c r="E40" i="15"/>
  <c r="E46" i="15"/>
  <c r="E33" i="15"/>
  <c r="E27" i="15"/>
  <c r="D63" i="2"/>
  <c r="D60" i="2"/>
  <c r="C63" i="2"/>
  <c r="C60" i="2"/>
  <c r="I21" i="5"/>
  <c r="E60" i="2"/>
  <c r="F21" i="5" s="1"/>
  <c r="E63" i="2"/>
  <c r="E90" i="2"/>
  <c r="F90" i="2" s="1"/>
  <c r="G90" i="2" s="1"/>
  <c r="E61" i="2"/>
  <c r="B61" i="2"/>
  <c r="C61" i="2"/>
  <c r="B89" i="2"/>
  <c r="C97" i="14" l="1"/>
  <c r="E25" i="17" s="1"/>
  <c r="G97" i="14"/>
  <c r="H25" i="17" s="1"/>
  <c r="B97" i="14"/>
  <c r="D25" i="17" s="1"/>
  <c r="F97" i="14"/>
  <c r="G25" i="17" s="1"/>
  <c r="E97" i="14"/>
  <c r="D97" i="14"/>
  <c r="F25" i="17" s="1"/>
  <c r="B25" i="17"/>
  <c r="A25" i="17" s="1"/>
  <c r="A98" i="14"/>
  <c r="D147" i="15"/>
  <c r="E145" i="15" s="1"/>
  <c r="E146" i="15" s="1"/>
  <c r="F160" i="15"/>
  <c r="G158" i="15" s="1"/>
  <c r="G159" i="15" s="1"/>
  <c r="E141" i="15"/>
  <c r="F139" i="15" s="1"/>
  <c r="F140" i="15" s="1"/>
  <c r="F84" i="15"/>
  <c r="E76" i="15"/>
  <c r="E77" i="15" s="1"/>
  <c r="F50" i="15"/>
  <c r="F51" i="15" s="1"/>
  <c r="F59" i="15"/>
  <c r="G57" i="15" s="1"/>
  <c r="G58" i="15" s="1"/>
  <c r="F120" i="15"/>
  <c r="F121" i="15" s="1"/>
  <c r="F152" i="15"/>
  <c r="F153" i="15" s="1"/>
  <c r="F101" i="15"/>
  <c r="F102" i="15" s="1"/>
  <c r="F135" i="15"/>
  <c r="F90" i="15"/>
  <c r="G82" i="15"/>
  <c r="G83" i="15" s="1"/>
  <c r="F95" i="15"/>
  <c r="F96" i="15" s="1"/>
  <c r="F114" i="15"/>
  <c r="F115" i="15" s="1"/>
  <c r="F107" i="15"/>
  <c r="F108" i="15" s="1"/>
  <c r="F166" i="15"/>
  <c r="F128" i="15"/>
  <c r="F38" i="15"/>
  <c r="F39" i="15" s="1"/>
  <c r="F71" i="15"/>
  <c r="F44" i="15"/>
  <c r="F45" i="15" s="1"/>
  <c r="F65" i="15"/>
  <c r="F25" i="15"/>
  <c r="F26" i="15" s="1"/>
  <c r="F31" i="15"/>
  <c r="F32" i="15" s="1"/>
  <c r="F61" i="2"/>
  <c r="G64" i="2" s="1"/>
  <c r="F22" i="5" s="1"/>
  <c r="AE9" i="5" s="1"/>
  <c r="E86" i="2"/>
  <c r="F86" i="2" s="1"/>
  <c r="G86" i="2" s="1"/>
  <c r="F89" i="2"/>
  <c r="E89" i="2"/>
  <c r="G89" i="2"/>
  <c r="C89" i="2"/>
  <c r="D89" i="2"/>
  <c r="C85" i="2"/>
  <c r="E98" i="14" l="1"/>
  <c r="D98" i="14"/>
  <c r="F26" i="17" s="1"/>
  <c r="C98" i="14"/>
  <c r="E26" i="17" s="1"/>
  <c r="G98" i="14"/>
  <c r="H26" i="17" s="1"/>
  <c r="B98" i="14"/>
  <c r="D26" i="17" s="1"/>
  <c r="F98" i="14"/>
  <c r="G26" i="17" s="1"/>
  <c r="B26" i="17"/>
  <c r="A26" i="17" s="1"/>
  <c r="A99" i="14"/>
  <c r="E78" i="15"/>
  <c r="F52" i="15"/>
  <c r="G50" i="15" s="1"/>
  <c r="G51" i="15" s="1"/>
  <c r="F46" i="15"/>
  <c r="G44" i="15" s="1"/>
  <c r="G45" i="15" s="1"/>
  <c r="F122" i="15"/>
  <c r="G120" i="15" s="1"/>
  <c r="G121" i="15" s="1"/>
  <c r="G126" i="15"/>
  <c r="G127" i="15" s="1"/>
  <c r="F109" i="15"/>
  <c r="F97" i="15"/>
  <c r="F141" i="15"/>
  <c r="F103" i="15"/>
  <c r="E147" i="15"/>
  <c r="G164" i="15"/>
  <c r="G165" i="15" s="1"/>
  <c r="G133" i="15"/>
  <c r="G134" i="15" s="1"/>
  <c r="G88" i="15"/>
  <c r="G89" i="15" s="1"/>
  <c r="F116" i="15"/>
  <c r="G84" i="15"/>
  <c r="G160" i="15"/>
  <c r="F154" i="15"/>
  <c r="G63" i="15"/>
  <c r="G64" i="15" s="1"/>
  <c r="F40" i="15"/>
  <c r="G69" i="15"/>
  <c r="G70" i="15" s="1"/>
  <c r="G59" i="15"/>
  <c r="F27" i="15"/>
  <c r="F33" i="15"/>
  <c r="G94" i="2"/>
  <c r="E94" i="2"/>
  <c r="F94" i="2"/>
  <c r="B51" i="2"/>
  <c r="C51" i="2" s="1"/>
  <c r="D51" i="2" s="1"/>
  <c r="B38" i="2"/>
  <c r="C38" i="2" s="1"/>
  <c r="D38" i="2" s="1"/>
  <c r="B17" i="2"/>
  <c r="C17" i="2" s="1"/>
  <c r="D17" i="2" s="1"/>
  <c r="D36" i="3"/>
  <c r="E36" i="3" s="1"/>
  <c r="F36" i="3" s="1"/>
  <c r="G36" i="3" s="1"/>
  <c r="H36" i="3" s="1"/>
  <c r="I36" i="3" s="1"/>
  <c r="J36" i="3" s="1"/>
  <c r="K36" i="3" s="1"/>
  <c r="L36" i="3" s="1"/>
  <c r="M36" i="3" s="1"/>
  <c r="D26" i="3"/>
  <c r="E26" i="3" s="1"/>
  <c r="F26" i="3" s="1"/>
  <c r="G26" i="3" s="1"/>
  <c r="H26" i="3" s="1"/>
  <c r="I26" i="3" s="1"/>
  <c r="J26" i="3" s="1"/>
  <c r="K26" i="3" s="1"/>
  <c r="L26" i="3" s="1"/>
  <c r="M26" i="3" s="1"/>
  <c r="D16" i="3"/>
  <c r="A15" i="2"/>
  <c r="B85" i="2"/>
  <c r="E85" i="2"/>
  <c r="G85" i="2"/>
  <c r="F85" i="2"/>
  <c r="D85" i="2"/>
  <c r="B50" i="2"/>
  <c r="B37" i="2"/>
  <c r="A19" i="2"/>
  <c r="C99" i="14" l="1"/>
  <c r="E27" i="17" s="1"/>
  <c r="G99" i="14"/>
  <c r="H27" i="17" s="1"/>
  <c r="B99" i="14"/>
  <c r="D27" i="17" s="1"/>
  <c r="F99" i="14"/>
  <c r="G27" i="17" s="1"/>
  <c r="E99" i="14"/>
  <c r="D99" i="14"/>
  <c r="F27" i="17" s="1"/>
  <c r="A100" i="14"/>
  <c r="B27" i="17"/>
  <c r="A27" i="17" s="1"/>
  <c r="F76" i="15"/>
  <c r="F77" i="15" s="1"/>
  <c r="G52" i="15"/>
  <c r="G128" i="15"/>
  <c r="G71" i="15"/>
  <c r="H69" i="15" s="1"/>
  <c r="H70" i="15" s="1"/>
  <c r="G135" i="15"/>
  <c r="H133" i="15" s="1"/>
  <c r="H158" i="15"/>
  <c r="H159" i="15" s="1"/>
  <c r="F145" i="15"/>
  <c r="F146" i="15" s="1"/>
  <c r="G107" i="15"/>
  <c r="G108" i="15" s="1"/>
  <c r="G152" i="15"/>
  <c r="G153" i="15" s="1"/>
  <c r="G95" i="15"/>
  <c r="G96" i="15" s="1"/>
  <c r="H126" i="15"/>
  <c r="H127" i="15" s="1"/>
  <c r="G114" i="15"/>
  <c r="G115" i="15" s="1"/>
  <c r="G139" i="15"/>
  <c r="G140" i="15" s="1"/>
  <c r="H50" i="15"/>
  <c r="H51" i="15" s="1"/>
  <c r="G166" i="15"/>
  <c r="H82" i="15"/>
  <c r="H83" i="15" s="1"/>
  <c r="G101" i="15"/>
  <c r="G102" i="15" s="1"/>
  <c r="G90" i="15"/>
  <c r="G122" i="15"/>
  <c r="G38" i="15"/>
  <c r="G39" i="15" s="1"/>
  <c r="G46" i="15"/>
  <c r="H57" i="15"/>
  <c r="H58" i="15" s="1"/>
  <c r="G65" i="15"/>
  <c r="G25" i="15"/>
  <c r="G26" i="15" s="1"/>
  <c r="G31" i="15"/>
  <c r="G32" i="15" s="1"/>
  <c r="B12" i="3"/>
  <c r="F93" i="2"/>
  <c r="E93" i="2"/>
  <c r="G93" i="2"/>
  <c r="G39" i="2"/>
  <c r="B9" i="5"/>
  <c r="E16" i="3"/>
  <c r="F16" i="3" s="1"/>
  <c r="G16" i="3" s="1"/>
  <c r="H16" i="3" s="1"/>
  <c r="I16" i="3" s="1"/>
  <c r="J16" i="3" s="1"/>
  <c r="K16" i="3" s="1"/>
  <c r="L16" i="3" s="1"/>
  <c r="M16" i="3" s="1"/>
  <c r="A20" i="2"/>
  <c r="A21" i="2"/>
  <c r="E100" i="14" l="1"/>
  <c r="D100" i="14"/>
  <c r="F28" i="17" s="1"/>
  <c r="C100" i="14"/>
  <c r="E28" i="17" s="1"/>
  <c r="G100" i="14"/>
  <c r="H28" i="17" s="1"/>
  <c r="B100" i="14"/>
  <c r="D28" i="17" s="1"/>
  <c r="F100" i="14"/>
  <c r="G28" i="17" s="1"/>
  <c r="A101" i="14"/>
  <c r="B28" i="17"/>
  <c r="A28" i="17" s="1"/>
  <c r="F78" i="15"/>
  <c r="H160" i="15"/>
  <c r="I158" i="15" s="1"/>
  <c r="I159" i="15" s="1"/>
  <c r="G97" i="15"/>
  <c r="H95" i="15" s="1"/>
  <c r="H96" i="15" s="1"/>
  <c r="H134" i="15"/>
  <c r="H135" i="15"/>
  <c r="I133" i="15" s="1"/>
  <c r="I134" i="15" s="1"/>
  <c r="G109" i="15"/>
  <c r="H107" i="15" s="1"/>
  <c r="H108" i="15" s="1"/>
  <c r="G103" i="15"/>
  <c r="H101" i="15" s="1"/>
  <c r="H102" i="15" s="1"/>
  <c r="G116" i="15"/>
  <c r="H114" i="15" s="1"/>
  <c r="H115" i="15" s="1"/>
  <c r="H52" i="15"/>
  <c r="H164" i="15"/>
  <c r="H165" i="15" s="1"/>
  <c r="H88" i="15"/>
  <c r="H89" i="15" s="1"/>
  <c r="G141" i="15"/>
  <c r="H128" i="15"/>
  <c r="G154" i="15"/>
  <c r="F147" i="15"/>
  <c r="H120" i="15"/>
  <c r="H121" i="15" s="1"/>
  <c r="H84" i="15"/>
  <c r="H44" i="15"/>
  <c r="H45" i="15" s="1"/>
  <c r="H71" i="15"/>
  <c r="H59" i="15"/>
  <c r="H63" i="15"/>
  <c r="H64" i="15" s="1"/>
  <c r="G40" i="15"/>
  <c r="G33" i="15"/>
  <c r="G27" i="15"/>
  <c r="B10" i="5"/>
  <c r="B11" i="5"/>
  <c r="B12" i="2"/>
  <c r="C12" i="2" s="1"/>
  <c r="D12" i="2" s="1"/>
  <c r="B13" i="2"/>
  <c r="C101" i="14" l="1"/>
  <c r="E29" i="17" s="1"/>
  <c r="G101" i="14"/>
  <c r="H29" i="17" s="1"/>
  <c r="B101" i="14"/>
  <c r="D29" i="17" s="1"/>
  <c r="F101" i="14"/>
  <c r="G29" i="17" s="1"/>
  <c r="E101" i="14"/>
  <c r="D101" i="14"/>
  <c r="F29" i="17" s="1"/>
  <c r="B29" i="17"/>
  <c r="A29" i="17" s="1"/>
  <c r="A102" i="14"/>
  <c r="G76" i="15"/>
  <c r="G77" i="15" s="1"/>
  <c r="H122" i="15"/>
  <c r="I120" i="15" s="1"/>
  <c r="I121" i="15" s="1"/>
  <c r="I135" i="15"/>
  <c r="J133" i="15" s="1"/>
  <c r="J134" i="15" s="1"/>
  <c r="H97" i="15"/>
  <c r="I95" i="15" s="1"/>
  <c r="I96" i="15" s="1"/>
  <c r="H90" i="15"/>
  <c r="H103" i="15"/>
  <c r="I101" i="15" s="1"/>
  <c r="I102" i="15" s="1"/>
  <c r="I126" i="15"/>
  <c r="I127" i="15" s="1"/>
  <c r="I82" i="15"/>
  <c r="I83" i="15" s="1"/>
  <c r="H152" i="15"/>
  <c r="H153" i="15" s="1"/>
  <c r="G145" i="15"/>
  <c r="G146" i="15" s="1"/>
  <c r="I50" i="15"/>
  <c r="I51" i="15" s="1"/>
  <c r="I160" i="15"/>
  <c r="H166" i="15"/>
  <c r="H139" i="15"/>
  <c r="H140" i="15" s="1"/>
  <c r="H109" i="15"/>
  <c r="H116" i="15"/>
  <c r="H38" i="15"/>
  <c r="H39" i="15" s="1"/>
  <c r="I69" i="15"/>
  <c r="I70" i="15" s="1"/>
  <c r="I57" i="15"/>
  <c r="I58" i="15" s="1"/>
  <c r="H65" i="15"/>
  <c r="H46" i="15"/>
  <c r="H31" i="15"/>
  <c r="H32" i="15" s="1"/>
  <c r="H25" i="15"/>
  <c r="H26" i="15" s="1"/>
  <c r="A13" i="2"/>
  <c r="E6" i="5" s="1"/>
  <c r="B8" i="2"/>
  <c r="C8" i="2" s="1"/>
  <c r="D8" i="2" s="1"/>
  <c r="B9" i="2"/>
  <c r="E102" i="14" l="1"/>
  <c r="D102" i="14"/>
  <c r="F30" i="17" s="1"/>
  <c r="C102" i="14"/>
  <c r="E30" i="17" s="1"/>
  <c r="G102" i="14"/>
  <c r="H30" i="17" s="1"/>
  <c r="B102" i="14"/>
  <c r="D30" i="17" s="1"/>
  <c r="F102" i="14"/>
  <c r="G30" i="17" s="1"/>
  <c r="B30" i="17"/>
  <c r="A30" i="17" s="1"/>
  <c r="A103" i="14"/>
  <c r="G78" i="15"/>
  <c r="I128" i="15"/>
  <c r="J126" i="15" s="1"/>
  <c r="J127" i="15" s="1"/>
  <c r="H154" i="15"/>
  <c r="I152" i="15" s="1"/>
  <c r="I153" i="15" s="1"/>
  <c r="H141" i="15"/>
  <c r="I88" i="15"/>
  <c r="I89" i="15" s="1"/>
  <c r="I97" i="15"/>
  <c r="J95" i="15" s="1"/>
  <c r="J96" i="15" s="1"/>
  <c r="I122" i="15"/>
  <c r="J120" i="15" s="1"/>
  <c r="J121" i="15" s="1"/>
  <c r="I139" i="15"/>
  <c r="I140" i="15" s="1"/>
  <c r="J158" i="15"/>
  <c r="J159" i="15" s="1"/>
  <c r="I114" i="15"/>
  <c r="I115" i="15" s="1"/>
  <c r="I164" i="15"/>
  <c r="I165" i="15" s="1"/>
  <c r="G147" i="15"/>
  <c r="J135" i="15"/>
  <c r="I84" i="15"/>
  <c r="I107" i="15"/>
  <c r="I108" i="15" s="1"/>
  <c r="I52" i="15"/>
  <c r="I103" i="15"/>
  <c r="I63" i="15"/>
  <c r="I64" i="15" s="1"/>
  <c r="I44" i="15"/>
  <c r="I45" i="15" s="1"/>
  <c r="I59" i="15"/>
  <c r="H40" i="15"/>
  <c r="I71" i="15"/>
  <c r="H33" i="15"/>
  <c r="H27" i="15"/>
  <c r="A9" i="2"/>
  <c r="E4" i="5" s="1"/>
  <c r="A10" i="2"/>
  <c r="E5" i="5" s="1"/>
  <c r="B5" i="2"/>
  <c r="C5" i="2" s="1"/>
  <c r="D5" i="2" s="1"/>
  <c r="B2" i="2"/>
  <c r="C2" i="2" s="1"/>
  <c r="B6" i="2"/>
  <c r="C103" i="14" l="1"/>
  <c r="E31" i="17" s="1"/>
  <c r="G103" i="14"/>
  <c r="H31" i="17" s="1"/>
  <c r="B103" i="14"/>
  <c r="D31" i="17" s="1"/>
  <c r="F103" i="14"/>
  <c r="G31" i="17" s="1"/>
  <c r="E103" i="14"/>
  <c r="D103" i="14"/>
  <c r="F31" i="17" s="1"/>
  <c r="A104" i="14"/>
  <c r="B31" i="17"/>
  <c r="A31" i="17" s="1"/>
  <c r="H76" i="15"/>
  <c r="H77" i="15" s="1"/>
  <c r="I90" i="15"/>
  <c r="J88" i="15" s="1"/>
  <c r="J89" i="15" s="1"/>
  <c r="I109" i="15"/>
  <c r="J107" i="15" s="1"/>
  <c r="J108" i="15" s="1"/>
  <c r="H145" i="15"/>
  <c r="H146" i="15" s="1"/>
  <c r="J50" i="15"/>
  <c r="J51" i="15" s="1"/>
  <c r="K133" i="15"/>
  <c r="K134" i="15" s="1"/>
  <c r="I166" i="15"/>
  <c r="J160" i="15"/>
  <c r="I154" i="15"/>
  <c r="I141" i="15"/>
  <c r="J101" i="15"/>
  <c r="J102" i="15" s="1"/>
  <c r="J82" i="15"/>
  <c r="J83" i="15" s="1"/>
  <c r="J128" i="15"/>
  <c r="I116" i="15"/>
  <c r="J122" i="15"/>
  <c r="J97" i="15"/>
  <c r="J57" i="15"/>
  <c r="J58" i="15" s="1"/>
  <c r="I38" i="15"/>
  <c r="I39" i="15" s="1"/>
  <c r="I65" i="15"/>
  <c r="J69" i="15"/>
  <c r="J70" i="15" s="1"/>
  <c r="I46" i="15"/>
  <c r="I31" i="15"/>
  <c r="I32" i="15" s="1"/>
  <c r="I25" i="15"/>
  <c r="I26" i="15" s="1"/>
  <c r="E11" i="3"/>
  <c r="A6" i="2"/>
  <c r="C6" i="5" s="1"/>
  <c r="C17" i="5" s="1"/>
  <c r="B10" i="3" s="1"/>
  <c r="D2" i="2"/>
  <c r="E76" i="2"/>
  <c r="E72" i="2"/>
  <c r="B3" i="2"/>
  <c r="E104" i="14" l="1"/>
  <c r="D104" i="14"/>
  <c r="F32" i="17" s="1"/>
  <c r="C104" i="14"/>
  <c r="E32" i="17" s="1"/>
  <c r="G104" i="14"/>
  <c r="H32" i="17" s="1"/>
  <c r="B104" i="14"/>
  <c r="D32" i="17" s="1"/>
  <c r="F104" i="14"/>
  <c r="G32" i="17" s="1"/>
  <c r="A105" i="14"/>
  <c r="B32" i="17"/>
  <c r="A32" i="17" s="1"/>
  <c r="J90" i="15"/>
  <c r="K88" i="15" s="1"/>
  <c r="K89" i="15" s="1"/>
  <c r="H78" i="15"/>
  <c r="J84" i="15"/>
  <c r="J71" i="15"/>
  <c r="K69" i="15" s="1"/>
  <c r="K70" i="15" s="1"/>
  <c r="J109" i="15"/>
  <c r="K107" i="15" s="1"/>
  <c r="K108" i="15" s="1"/>
  <c r="J114" i="15"/>
  <c r="J115" i="15" s="1"/>
  <c r="K82" i="15"/>
  <c r="K83" i="15" s="1"/>
  <c r="J139" i="15"/>
  <c r="J140" i="15" s="1"/>
  <c r="J164" i="15"/>
  <c r="J165" i="15" s="1"/>
  <c r="J52" i="15"/>
  <c r="K120" i="15"/>
  <c r="K121" i="15" s="1"/>
  <c r="K158" i="15"/>
  <c r="K159" i="15" s="1"/>
  <c r="K95" i="15"/>
  <c r="K96" i="15" s="1"/>
  <c r="J103" i="15"/>
  <c r="K126" i="15"/>
  <c r="K127" i="15" s="1"/>
  <c r="J152" i="15"/>
  <c r="J153" i="15" s="1"/>
  <c r="K135" i="15"/>
  <c r="H147" i="15"/>
  <c r="J63" i="15"/>
  <c r="J64" i="15" s="1"/>
  <c r="J59" i="15"/>
  <c r="J44" i="15"/>
  <c r="J45" i="15" s="1"/>
  <c r="I40" i="15"/>
  <c r="I33" i="15"/>
  <c r="I27" i="15"/>
  <c r="F11" i="3"/>
  <c r="G11" i="3" s="1"/>
  <c r="B9" i="15"/>
  <c r="F72" i="2"/>
  <c r="E99" i="2"/>
  <c r="F76" i="2"/>
  <c r="E103" i="2"/>
  <c r="A3" i="2"/>
  <c r="C5" i="5" s="1"/>
  <c r="C28" i="5" s="1"/>
  <c r="B55" i="2"/>
  <c r="C55" i="2" s="1"/>
  <c r="C105" i="14" l="1"/>
  <c r="E33" i="17" s="1"/>
  <c r="G105" i="14"/>
  <c r="H33" i="17" s="1"/>
  <c r="B105" i="14"/>
  <c r="D33" i="17" s="1"/>
  <c r="F105" i="14"/>
  <c r="G33" i="17" s="1"/>
  <c r="E105" i="14"/>
  <c r="D105" i="14"/>
  <c r="F33" i="17" s="1"/>
  <c r="B33" i="17"/>
  <c r="A33" i="17" s="1"/>
  <c r="A106" i="14"/>
  <c r="I76" i="15"/>
  <c r="I77" i="15" s="1"/>
  <c r="K160" i="15"/>
  <c r="L158" i="15" s="1"/>
  <c r="L159" i="15" s="1"/>
  <c r="M157" i="15" s="1"/>
  <c r="M159" i="15" s="1"/>
  <c r="M160" i="15" s="1"/>
  <c r="N150" i="15" s="1"/>
  <c r="I12" i="15" s="1"/>
  <c r="J154" i="15"/>
  <c r="K152" i="15" s="1"/>
  <c r="K153" i="15" s="1"/>
  <c r="K97" i="15"/>
  <c r="L95" i="15" s="1"/>
  <c r="L96" i="15" s="1"/>
  <c r="M94" i="15" s="1"/>
  <c r="M96" i="15" s="1"/>
  <c r="M97" i="15" s="1"/>
  <c r="N92" i="15" s="1"/>
  <c r="F11" i="15" s="1"/>
  <c r="K101" i="15"/>
  <c r="K102" i="15" s="1"/>
  <c r="K50" i="15"/>
  <c r="K51" i="15" s="1"/>
  <c r="L133" i="15"/>
  <c r="L134" i="15" s="1"/>
  <c r="M132" i="15" s="1"/>
  <c r="M134" i="15" s="1"/>
  <c r="M135" i="15" s="1"/>
  <c r="N130" i="15" s="1"/>
  <c r="H11" i="15" s="1"/>
  <c r="I145" i="15"/>
  <c r="I146" i="15" s="1"/>
  <c r="J141" i="15"/>
  <c r="J116" i="15"/>
  <c r="K128" i="15"/>
  <c r="K90" i="15"/>
  <c r="K109" i="15"/>
  <c r="K122" i="15"/>
  <c r="J166" i="15"/>
  <c r="K84" i="15"/>
  <c r="J38" i="15"/>
  <c r="J39" i="15" s="1"/>
  <c r="K57" i="15"/>
  <c r="K58" i="15" s="1"/>
  <c r="K71" i="15"/>
  <c r="J46" i="15"/>
  <c r="J65" i="15"/>
  <c r="J31" i="15"/>
  <c r="J32" i="15" s="1"/>
  <c r="J25" i="15"/>
  <c r="J26" i="15" s="1"/>
  <c r="G72" i="2"/>
  <c r="F99" i="2"/>
  <c r="G76" i="2"/>
  <c r="F103" i="2"/>
  <c r="D55" i="2"/>
  <c r="B49" i="2"/>
  <c r="C49" i="2" s="1"/>
  <c r="D49" i="2" s="1"/>
  <c r="C46" i="2"/>
  <c r="B36" i="2"/>
  <c r="C36" i="2" s="1"/>
  <c r="D36" i="2" s="1"/>
  <c r="C71" i="2"/>
  <c r="C75" i="2"/>
  <c r="C54" i="2"/>
  <c r="B75" i="2"/>
  <c r="G75" i="2"/>
  <c r="D71" i="2"/>
  <c r="E75" i="2"/>
  <c r="D54" i="2"/>
  <c r="D75" i="2"/>
  <c r="F75" i="2"/>
  <c r="B54" i="2"/>
  <c r="G71" i="2"/>
  <c r="E71" i="2"/>
  <c r="F71" i="2"/>
  <c r="B71" i="2"/>
  <c r="B35" i="2"/>
  <c r="E106" i="14" l="1"/>
  <c r="D106" i="14"/>
  <c r="F34" i="17" s="1"/>
  <c r="C106" i="14"/>
  <c r="E34" i="17" s="1"/>
  <c r="G106" i="14"/>
  <c r="H34" i="17" s="1"/>
  <c r="B106" i="14"/>
  <c r="D34" i="17" s="1"/>
  <c r="F106" i="14"/>
  <c r="G34" i="17" s="1"/>
  <c r="B34" i="17"/>
  <c r="A34" i="17" s="1"/>
  <c r="A107" i="14"/>
  <c r="I78" i="15"/>
  <c r="L126" i="15"/>
  <c r="L127" i="15" s="1"/>
  <c r="M125" i="15" s="1"/>
  <c r="M127" i="15" s="1"/>
  <c r="M128" i="15" s="1"/>
  <c r="N113" i="15" s="1"/>
  <c r="G13" i="15" s="1"/>
  <c r="L88" i="15"/>
  <c r="L89" i="15" s="1"/>
  <c r="M87" i="15" s="1"/>
  <c r="M89" i="15" s="1"/>
  <c r="M90" i="15" s="1"/>
  <c r="N75" i="15" s="1"/>
  <c r="E13" i="15" s="1"/>
  <c r="I147" i="15"/>
  <c r="K52" i="15"/>
  <c r="L97" i="15"/>
  <c r="K154" i="15"/>
  <c r="K164" i="15"/>
  <c r="K165" i="15" s="1"/>
  <c r="L107" i="15"/>
  <c r="L108" i="15" s="1"/>
  <c r="M106" i="15" s="1"/>
  <c r="M108" i="15" s="1"/>
  <c r="M109" i="15" s="1"/>
  <c r="N94" i="15" s="1"/>
  <c r="F13" i="15" s="1"/>
  <c r="K139" i="15"/>
  <c r="K140" i="15" s="1"/>
  <c r="L82" i="15"/>
  <c r="L83" i="15" s="1"/>
  <c r="M81" i="15" s="1"/>
  <c r="M83" i="15" s="1"/>
  <c r="M84" i="15" s="1"/>
  <c r="N74" i="15" s="1"/>
  <c r="E12" i="15" s="1"/>
  <c r="L120" i="15"/>
  <c r="L121" i="15" s="1"/>
  <c r="M119" i="15" s="1"/>
  <c r="M121" i="15" s="1"/>
  <c r="M122" i="15" s="1"/>
  <c r="N112" i="15" s="1"/>
  <c r="G12" i="15" s="1"/>
  <c r="K114" i="15"/>
  <c r="K115" i="15" s="1"/>
  <c r="L135" i="15"/>
  <c r="L160" i="15"/>
  <c r="K103" i="15"/>
  <c r="L69" i="15"/>
  <c r="L70" i="15" s="1"/>
  <c r="M68" i="15" s="1"/>
  <c r="M70" i="15" s="1"/>
  <c r="M71" i="15" s="1"/>
  <c r="N56" i="15" s="1"/>
  <c r="D13" i="15" s="1"/>
  <c r="K44" i="15"/>
  <c r="K45" i="15" s="1"/>
  <c r="J40" i="15"/>
  <c r="K63" i="15"/>
  <c r="K64" i="15" s="1"/>
  <c r="K59" i="15"/>
  <c r="J33" i="15"/>
  <c r="J27" i="15"/>
  <c r="K25" i="15" s="1"/>
  <c r="K26" i="15" s="1"/>
  <c r="F39" i="2"/>
  <c r="H39" i="2" s="1"/>
  <c r="C4" i="5" s="1"/>
  <c r="F98" i="2"/>
  <c r="B98" i="2"/>
  <c r="E98" i="2"/>
  <c r="C98" i="2"/>
  <c r="D98" i="2"/>
  <c r="G98" i="2"/>
  <c r="B102" i="2"/>
  <c r="E80" i="2"/>
  <c r="E107" i="2" s="1"/>
  <c r="D102" i="2"/>
  <c r="C102" i="2"/>
  <c r="F102" i="2"/>
  <c r="G80" i="2"/>
  <c r="G107" i="2" s="1"/>
  <c r="E102" i="2"/>
  <c r="F80" i="2"/>
  <c r="F107" i="2" s="1"/>
  <c r="G102" i="2"/>
  <c r="G99" i="2"/>
  <c r="G103" i="2"/>
  <c r="C101" i="2"/>
  <c r="C97" i="2"/>
  <c r="D101" i="2"/>
  <c r="D97" i="2"/>
  <c r="B101" i="2"/>
  <c r="B97" i="2"/>
  <c r="C93" i="2"/>
  <c r="D93" i="2"/>
  <c r="B93" i="2"/>
  <c r="C79" i="2"/>
  <c r="D79" i="2"/>
  <c r="B79" i="2"/>
  <c r="C78" i="2"/>
  <c r="D78" i="2"/>
  <c r="B78" i="2"/>
  <c r="C92" i="2"/>
  <c r="D92" i="2"/>
  <c r="B92" i="2"/>
  <c r="C88" i="2"/>
  <c r="D88" i="2"/>
  <c r="B88" i="2"/>
  <c r="C84" i="2"/>
  <c r="D84" i="2"/>
  <c r="B84" i="2"/>
  <c r="D2" i="3"/>
  <c r="D48" i="3" s="1"/>
  <c r="D54" i="3" s="1"/>
  <c r="C2" i="3"/>
  <c r="C48" i="3" s="1"/>
  <c r="C54" i="3" s="1"/>
  <c r="B2" i="3"/>
  <c r="B48" i="3" s="1"/>
  <c r="D105" i="2"/>
  <c r="E21" i="5" s="1"/>
  <c r="J21" i="5" s="1"/>
  <c r="C105" i="2"/>
  <c r="D21" i="5" s="1"/>
  <c r="B105" i="2"/>
  <c r="C21" i="5" s="1"/>
  <c r="D74" i="2"/>
  <c r="C74" i="2"/>
  <c r="B74" i="2"/>
  <c r="D70" i="2"/>
  <c r="C70" i="2"/>
  <c r="B70" i="2"/>
  <c r="D53" i="2"/>
  <c r="C53" i="2"/>
  <c r="B53" i="2"/>
  <c r="D46" i="2"/>
  <c r="D42" i="2"/>
  <c r="B42" i="2"/>
  <c r="C107" i="14" l="1"/>
  <c r="E35" i="17" s="1"/>
  <c r="G107" i="14"/>
  <c r="H35" i="17" s="1"/>
  <c r="B107" i="14"/>
  <c r="D35" i="17" s="1"/>
  <c r="F107" i="14"/>
  <c r="G35" i="17" s="1"/>
  <c r="E107" i="14"/>
  <c r="D107" i="14"/>
  <c r="F35" i="17" s="1"/>
  <c r="A108" i="14"/>
  <c r="B35" i="17"/>
  <c r="A35" i="17" s="1"/>
  <c r="K35" i="17" s="1"/>
  <c r="J76" i="15"/>
  <c r="J77" i="15" s="1"/>
  <c r="C33" i="17"/>
  <c r="C34" i="17"/>
  <c r="J34" i="17"/>
  <c r="L90" i="15"/>
  <c r="K33" i="17"/>
  <c r="K32" i="17"/>
  <c r="J33" i="17"/>
  <c r="K34" i="17"/>
  <c r="L122" i="15"/>
  <c r="K141" i="15"/>
  <c r="K166" i="15"/>
  <c r="L164" i="15" s="1"/>
  <c r="L165" i="15" s="1"/>
  <c r="M163" i="15" s="1"/>
  <c r="M165" i="15" s="1"/>
  <c r="M166" i="15" s="1"/>
  <c r="N151" i="15" s="1"/>
  <c r="I13" i="15" s="1"/>
  <c r="L84" i="15"/>
  <c r="L109" i="15"/>
  <c r="L152" i="15"/>
  <c r="L153" i="15" s="1"/>
  <c r="M151" i="15" s="1"/>
  <c r="M153" i="15" s="1"/>
  <c r="M154" i="15" s="1"/>
  <c r="N149" i="15" s="1"/>
  <c r="I11" i="15" s="1"/>
  <c r="K116" i="15"/>
  <c r="J145" i="15"/>
  <c r="J146" i="15" s="1"/>
  <c r="L128" i="15"/>
  <c r="L139" i="15"/>
  <c r="L140" i="15" s="1"/>
  <c r="M138" i="15" s="1"/>
  <c r="M140" i="15" s="1"/>
  <c r="M141" i="15" s="1"/>
  <c r="N131" i="15" s="1"/>
  <c r="H12" i="15" s="1"/>
  <c r="L50" i="15"/>
  <c r="L51" i="15" s="1"/>
  <c r="M49" i="15" s="1"/>
  <c r="M51" i="15" s="1"/>
  <c r="M52" i="15" s="1"/>
  <c r="N37" i="15" s="1"/>
  <c r="C13" i="15" s="1"/>
  <c r="K18" i="17" s="1"/>
  <c r="L101" i="15"/>
  <c r="L102" i="15" s="1"/>
  <c r="M100" i="15" s="1"/>
  <c r="M102" i="15" s="1"/>
  <c r="M103" i="15" s="1"/>
  <c r="N93" i="15" s="1"/>
  <c r="F12" i="15" s="1"/>
  <c r="K20" i="17"/>
  <c r="K22" i="17"/>
  <c r="K24" i="17"/>
  <c r="K26" i="17"/>
  <c r="K28" i="17"/>
  <c r="K30" i="17"/>
  <c r="K19" i="17"/>
  <c r="K21" i="17"/>
  <c r="K23" i="17"/>
  <c r="K25" i="17"/>
  <c r="K27" i="17"/>
  <c r="K29" i="17"/>
  <c r="K31" i="17"/>
  <c r="K38" i="15"/>
  <c r="K39" i="15" s="1"/>
  <c r="L71" i="15"/>
  <c r="K65" i="15"/>
  <c r="L57" i="15"/>
  <c r="L58" i="15" s="1"/>
  <c r="M56" i="15" s="1"/>
  <c r="M58" i="15" s="1"/>
  <c r="M59" i="15" s="1"/>
  <c r="N54" i="15" s="1"/>
  <c r="D11" i="15" s="1"/>
  <c r="K46" i="15"/>
  <c r="K31" i="15"/>
  <c r="K32" i="15" s="1"/>
  <c r="K27" i="15"/>
  <c r="C3" i="3"/>
  <c r="C49" i="3" s="1"/>
  <c r="C55" i="3" s="1"/>
  <c r="E4" i="3"/>
  <c r="D4" i="3"/>
  <c r="D3" i="3"/>
  <c r="D51" i="3" s="1"/>
  <c r="D57" i="3" s="1"/>
  <c r="F3" i="3"/>
  <c r="F49" i="3" s="1"/>
  <c r="C4" i="3"/>
  <c r="G3" i="3"/>
  <c r="G50" i="3" s="1"/>
  <c r="B3" i="3"/>
  <c r="B50" i="3" s="1"/>
  <c r="B56" i="3" s="1"/>
  <c r="G4" i="3"/>
  <c r="F4" i="3"/>
  <c r="B4" i="3"/>
  <c r="E3" i="3"/>
  <c r="E50" i="3" s="1"/>
  <c r="D106" i="2"/>
  <c r="K21" i="5"/>
  <c r="L21" i="5" s="1"/>
  <c r="M21" i="5"/>
  <c r="C106" i="2"/>
  <c r="B106" i="2"/>
  <c r="B54" i="3"/>
  <c r="E101" i="2"/>
  <c r="E97" i="2"/>
  <c r="E92" i="2"/>
  <c r="E78" i="2"/>
  <c r="E84" i="2"/>
  <c r="E88" i="2"/>
  <c r="E105" i="2"/>
  <c r="C24" i="5" s="1"/>
  <c r="E2" i="3"/>
  <c r="E48" i="3" s="1"/>
  <c r="E70" i="2"/>
  <c r="E74" i="2"/>
  <c r="C43" i="2"/>
  <c r="C42" i="2"/>
  <c r="B43" i="2"/>
  <c r="D43" i="2"/>
  <c r="G68" i="2" l="1"/>
  <c r="G79" i="2" s="1"/>
  <c r="G106" i="2" s="1"/>
  <c r="G5" i="3" s="1"/>
  <c r="A45" i="2"/>
  <c r="E68" i="2"/>
  <c r="E79" i="2" s="1"/>
  <c r="E106" i="2" s="1"/>
  <c r="C25" i="5" s="1"/>
  <c r="F68" i="2"/>
  <c r="F79" i="2" s="1"/>
  <c r="F106" i="2" s="1"/>
  <c r="E108" i="14"/>
  <c r="D108" i="14"/>
  <c r="F36" i="17" s="1"/>
  <c r="C108" i="14"/>
  <c r="E36" i="17" s="1"/>
  <c r="G108" i="14"/>
  <c r="H36" i="17" s="1"/>
  <c r="B108" i="14"/>
  <c r="D36" i="17" s="1"/>
  <c r="F108" i="14"/>
  <c r="G36" i="17" s="1"/>
  <c r="C35" i="17"/>
  <c r="J35" i="17"/>
  <c r="A109" i="14"/>
  <c r="B36" i="17"/>
  <c r="A36" i="17" s="1"/>
  <c r="J78" i="15"/>
  <c r="K76" i="15" s="1"/>
  <c r="K77" i="15" s="1"/>
  <c r="J147" i="15"/>
  <c r="K12" i="17"/>
  <c r="K7" i="17"/>
  <c r="K15" i="17"/>
  <c r="K10" i="17"/>
  <c r="K13" i="17"/>
  <c r="K8" i="17"/>
  <c r="K16" i="17"/>
  <c r="K11" i="17"/>
  <c r="K6" i="17"/>
  <c r="K14" i="17"/>
  <c r="K9" i="17"/>
  <c r="K17" i="17"/>
  <c r="L114" i="15"/>
  <c r="L115" i="15" s="1"/>
  <c r="M113" i="15" s="1"/>
  <c r="M115" i="15" s="1"/>
  <c r="M116" i="15" s="1"/>
  <c r="N111" i="15" s="1"/>
  <c r="G11" i="15" s="1"/>
  <c r="L52" i="15"/>
  <c r="L141" i="15"/>
  <c r="L154" i="15"/>
  <c r="K145" i="15"/>
  <c r="K146" i="15" s="1"/>
  <c r="L59" i="15"/>
  <c r="K40" i="15"/>
  <c r="L38" i="15" s="1"/>
  <c r="L39" i="15" s="1"/>
  <c r="M37" i="15" s="1"/>
  <c r="M39" i="15" s="1"/>
  <c r="M40" i="15" s="1"/>
  <c r="N35" i="15" s="1"/>
  <c r="C11" i="15" s="1"/>
  <c r="I18" i="17" s="1"/>
  <c r="L103" i="15"/>
  <c r="L166" i="15"/>
  <c r="I20" i="17"/>
  <c r="I24" i="17"/>
  <c r="I28" i="17"/>
  <c r="I19" i="17"/>
  <c r="I23" i="17"/>
  <c r="I27" i="17"/>
  <c r="I22" i="17"/>
  <c r="I26" i="17"/>
  <c r="I21" i="17"/>
  <c r="I25" i="17"/>
  <c r="L44" i="15"/>
  <c r="L45" i="15" s="1"/>
  <c r="M43" i="15" s="1"/>
  <c r="M45" i="15" s="1"/>
  <c r="M46" i="15" s="1"/>
  <c r="N36" i="15" s="1"/>
  <c r="C12" i="15" s="1"/>
  <c r="L63" i="15"/>
  <c r="L64" i="15" s="1"/>
  <c r="M62" i="15" s="1"/>
  <c r="M64" i="15" s="1"/>
  <c r="M65" i="15" s="1"/>
  <c r="N55" i="15" s="1"/>
  <c r="D12" i="15" s="1"/>
  <c r="K33" i="15"/>
  <c r="L25" i="15"/>
  <c r="L26" i="15" s="1"/>
  <c r="M24" i="15" s="1"/>
  <c r="M26" i="15" s="1"/>
  <c r="M27" i="15" s="1"/>
  <c r="N17" i="15" s="1"/>
  <c r="B12" i="15" s="1"/>
  <c r="G51" i="3"/>
  <c r="C51" i="3"/>
  <c r="C57" i="3" s="1"/>
  <c r="C50" i="3"/>
  <c r="C56" i="3" s="1"/>
  <c r="G49" i="3"/>
  <c r="F50" i="3"/>
  <c r="F51" i="3"/>
  <c r="B51" i="3"/>
  <c r="B57" i="3" s="1"/>
  <c r="D49" i="3"/>
  <c r="D55" i="3" s="1"/>
  <c r="B49" i="3"/>
  <c r="B55" i="3" s="1"/>
  <c r="E51" i="3"/>
  <c r="D50" i="3"/>
  <c r="D56" i="3" s="1"/>
  <c r="E49" i="3"/>
  <c r="B5" i="3"/>
  <c r="D5" i="3"/>
  <c r="A1" i="3"/>
  <c r="G47" i="3" s="1"/>
  <c r="C5" i="3"/>
  <c r="E22" i="5"/>
  <c r="C22" i="5"/>
  <c r="D22" i="5"/>
  <c r="F101" i="2"/>
  <c r="F97" i="2"/>
  <c r="F92" i="2"/>
  <c r="F78" i="2"/>
  <c r="F84" i="2"/>
  <c r="F88" i="2"/>
  <c r="F105" i="2"/>
  <c r="D24" i="5" s="1"/>
  <c r="F2" i="3"/>
  <c r="F48" i="3" s="1"/>
  <c r="F70" i="2"/>
  <c r="F74" i="2"/>
  <c r="E25" i="5" l="1"/>
  <c r="AE7" i="5" s="1"/>
  <c r="E5" i="3"/>
  <c r="C109" i="14"/>
  <c r="E37" i="17" s="1"/>
  <c r="G109" i="14"/>
  <c r="H37" i="17" s="1"/>
  <c r="B109" i="14"/>
  <c r="D37" i="17" s="1"/>
  <c r="F109" i="14"/>
  <c r="G37" i="17" s="1"/>
  <c r="E109" i="14"/>
  <c r="D109" i="14"/>
  <c r="F37" i="17" s="1"/>
  <c r="B37" i="17"/>
  <c r="A37" i="17" s="1"/>
  <c r="A110" i="14"/>
  <c r="C36" i="17"/>
  <c r="K36" i="17"/>
  <c r="J36" i="17"/>
  <c r="K78" i="15"/>
  <c r="J4" i="17"/>
  <c r="C32" i="17"/>
  <c r="J32" i="17"/>
  <c r="K147" i="15"/>
  <c r="L145" i="15" s="1"/>
  <c r="L146" i="15" s="1"/>
  <c r="M144" i="15" s="1"/>
  <c r="M146" i="15" s="1"/>
  <c r="M147" i="15" s="1"/>
  <c r="N132" i="15" s="1"/>
  <c r="H13" i="15" s="1"/>
  <c r="L116" i="15"/>
  <c r="J6" i="17"/>
  <c r="J8" i="17"/>
  <c r="J10" i="17"/>
  <c r="J12" i="17"/>
  <c r="J14" i="17"/>
  <c r="J16" i="17"/>
  <c r="J5" i="17"/>
  <c r="J7" i="17"/>
  <c r="J9" i="17"/>
  <c r="J11" i="17"/>
  <c r="J13" i="17"/>
  <c r="J15" i="17"/>
  <c r="J17" i="17"/>
  <c r="J18" i="17"/>
  <c r="J20" i="17"/>
  <c r="J22" i="17"/>
  <c r="J24" i="17"/>
  <c r="J26" i="17"/>
  <c r="J28" i="17"/>
  <c r="J30" i="17"/>
  <c r="J19" i="17"/>
  <c r="J21" i="17"/>
  <c r="J23" i="17"/>
  <c r="J25" i="17"/>
  <c r="J27" i="17"/>
  <c r="J29" i="17"/>
  <c r="J31" i="17"/>
  <c r="I8" i="17"/>
  <c r="I12" i="17"/>
  <c r="I16" i="17"/>
  <c r="I7" i="17"/>
  <c r="I11" i="17"/>
  <c r="I15" i="17"/>
  <c r="I6" i="17"/>
  <c r="I10" i="17"/>
  <c r="I14" i="17"/>
  <c r="I9" i="17"/>
  <c r="I13" i="17"/>
  <c r="I17" i="17"/>
  <c r="C4" i="17"/>
  <c r="C8" i="17"/>
  <c r="C12" i="17"/>
  <c r="C16" i="17"/>
  <c r="C7" i="17"/>
  <c r="C11" i="17"/>
  <c r="C15" i="17"/>
  <c r="C6" i="17"/>
  <c r="C10" i="17"/>
  <c r="C14" i="17"/>
  <c r="C5" i="17"/>
  <c r="C9" i="17"/>
  <c r="C13" i="17"/>
  <c r="C17" i="17"/>
  <c r="C20" i="17"/>
  <c r="C24" i="17"/>
  <c r="C28" i="17"/>
  <c r="C19" i="17"/>
  <c r="C23" i="17"/>
  <c r="C27" i="17"/>
  <c r="C31" i="17"/>
  <c r="C18" i="17"/>
  <c r="C22" i="17"/>
  <c r="C26" i="17"/>
  <c r="C30" i="17"/>
  <c r="C21" i="17"/>
  <c r="C25" i="17"/>
  <c r="C29" i="17"/>
  <c r="L65" i="15"/>
  <c r="L40" i="15"/>
  <c r="L46" i="15"/>
  <c r="L31" i="15"/>
  <c r="L32" i="15" s="1"/>
  <c r="M30" i="15" s="1"/>
  <c r="M32" i="15" s="1"/>
  <c r="M33" i="15" s="1"/>
  <c r="N18" i="15" s="1"/>
  <c r="B13" i="15" s="1"/>
  <c r="L27" i="15"/>
  <c r="E47" i="3"/>
  <c r="A54" i="3"/>
  <c r="F47" i="3"/>
  <c r="D25" i="5"/>
  <c r="H22" i="5"/>
  <c r="G22" i="5"/>
  <c r="AE8" i="5" s="1"/>
  <c r="H21" i="5"/>
  <c r="F5" i="3"/>
  <c r="G101" i="2"/>
  <c r="G97" i="2"/>
  <c r="G92" i="2"/>
  <c r="G78" i="2"/>
  <c r="G84" i="2"/>
  <c r="G88" i="2"/>
  <c r="G105" i="2"/>
  <c r="E24" i="5" s="1"/>
  <c r="G2" i="3"/>
  <c r="G48" i="3" s="1"/>
  <c r="G70" i="2"/>
  <c r="G74" i="2"/>
  <c r="B48" i="2"/>
  <c r="E110" i="14" l="1"/>
  <c r="D110" i="14"/>
  <c r="F38" i="17" s="1"/>
  <c r="C110" i="14"/>
  <c r="E38" i="17" s="1"/>
  <c r="G110" i="14"/>
  <c r="H38" i="17" s="1"/>
  <c r="B110" i="14"/>
  <c r="D38" i="17" s="1"/>
  <c r="F110" i="14"/>
  <c r="G38" i="17" s="1"/>
  <c r="J37" i="17"/>
  <c r="K37" i="17"/>
  <c r="C37" i="17"/>
  <c r="B38" i="17"/>
  <c r="A38" i="17" s="1"/>
  <c r="A111" i="14"/>
  <c r="K4" i="17"/>
  <c r="K5" i="17"/>
  <c r="L76" i="15"/>
  <c r="L77" i="15" s="1"/>
  <c r="M75" i="15" s="1"/>
  <c r="M77" i="15" s="1"/>
  <c r="M78" i="15" s="1"/>
  <c r="N73" i="15" s="1"/>
  <c r="E11" i="15" s="1"/>
  <c r="L147" i="15"/>
  <c r="L33" i="15"/>
  <c r="H47" i="3"/>
  <c r="I47" i="3" s="1"/>
  <c r="J47" i="3" s="1"/>
  <c r="K47" i="3" s="1"/>
  <c r="L47" i="3" s="1"/>
  <c r="M47" i="3" s="1"/>
  <c r="N47" i="3" s="1"/>
  <c r="O47" i="3" s="1"/>
  <c r="P47" i="3" s="1"/>
  <c r="Q47" i="3" s="1"/>
  <c r="F25" i="5"/>
  <c r="AE6" i="5" s="1"/>
  <c r="D20" i="5" s="1"/>
  <c r="B7" i="3"/>
  <c r="B8" i="3" s="1"/>
  <c r="C111" i="14" l="1"/>
  <c r="E39" i="17" s="1"/>
  <c r="G111" i="14"/>
  <c r="H39" i="17" s="1"/>
  <c r="B111" i="14"/>
  <c r="D39" i="17" s="1"/>
  <c r="F111" i="14"/>
  <c r="G39" i="17" s="1"/>
  <c r="E111" i="14"/>
  <c r="D111" i="14"/>
  <c r="F39" i="17" s="1"/>
  <c r="A112" i="14"/>
  <c r="B39" i="17"/>
  <c r="A39" i="17" s="1"/>
  <c r="I30" i="17"/>
  <c r="I29" i="17"/>
  <c r="K38" i="17"/>
  <c r="C38" i="17"/>
  <c r="J38" i="17"/>
  <c r="I38" i="17"/>
  <c r="I37" i="17"/>
  <c r="I36" i="17"/>
  <c r="I35" i="17"/>
  <c r="I34" i="17"/>
  <c r="I31" i="17"/>
  <c r="I33" i="17"/>
  <c r="I32" i="17"/>
  <c r="L78" i="15"/>
  <c r="B9" i="3"/>
  <c r="B11" i="3" s="1"/>
  <c r="B13" i="3"/>
  <c r="C15" i="3"/>
  <c r="D15" i="3" s="1"/>
  <c r="H48" i="3" s="1"/>
  <c r="C20" i="3"/>
  <c r="E8" i="3" s="1"/>
  <c r="C25" i="3"/>
  <c r="D25" i="3" s="1"/>
  <c r="E25" i="3" s="1"/>
  <c r="F25" i="3" s="1"/>
  <c r="G25" i="3" s="1"/>
  <c r="H25" i="3" s="1"/>
  <c r="I25" i="3" s="1"/>
  <c r="J25" i="3" s="1"/>
  <c r="K25" i="3" s="1"/>
  <c r="L25" i="3" s="1"/>
  <c r="M25" i="3" s="1"/>
  <c r="C35" i="3"/>
  <c r="D35" i="3" s="1"/>
  <c r="E35" i="3" s="1"/>
  <c r="F35" i="3" s="1"/>
  <c r="G35" i="3" s="1"/>
  <c r="H35" i="3" s="1"/>
  <c r="I35" i="3" s="1"/>
  <c r="J35" i="3" s="1"/>
  <c r="K35" i="3" s="1"/>
  <c r="L35" i="3" s="1"/>
  <c r="M35" i="3" s="1"/>
  <c r="E112" i="14" l="1"/>
  <c r="D112" i="14"/>
  <c r="F40" i="17" s="1"/>
  <c r="C112" i="14"/>
  <c r="E40" i="17" s="1"/>
  <c r="G112" i="14"/>
  <c r="H40" i="17" s="1"/>
  <c r="B112" i="14"/>
  <c r="D40" i="17" s="1"/>
  <c r="F112" i="14"/>
  <c r="G40" i="17" s="1"/>
  <c r="A113" i="14"/>
  <c r="B40" i="17"/>
  <c r="A40" i="17" s="1"/>
  <c r="J39" i="17"/>
  <c r="C39" i="17"/>
  <c r="K39" i="17"/>
  <c r="I39" i="17"/>
  <c r="E54" i="3"/>
  <c r="E15" i="3"/>
  <c r="I48" i="3" s="1"/>
  <c r="F54" i="3" s="1"/>
  <c r="C30" i="3"/>
  <c r="F8" i="3" s="1"/>
  <c r="C40" i="3"/>
  <c r="G8" i="3" s="1"/>
  <c r="L37" i="3"/>
  <c r="H37" i="3"/>
  <c r="D37" i="3"/>
  <c r="M37" i="3"/>
  <c r="I37" i="3"/>
  <c r="E37" i="3"/>
  <c r="J37" i="3"/>
  <c r="K37" i="3"/>
  <c r="G37" i="3"/>
  <c r="F37" i="3"/>
  <c r="M27" i="3"/>
  <c r="I27" i="3"/>
  <c r="E27" i="3"/>
  <c r="J27" i="3"/>
  <c r="F27" i="3"/>
  <c r="K27" i="3"/>
  <c r="G27" i="3"/>
  <c r="L27" i="3"/>
  <c r="H27" i="3"/>
  <c r="D27" i="3"/>
  <c r="D17" i="3"/>
  <c r="E17" i="3"/>
  <c r="I17" i="3"/>
  <c r="M17" i="3"/>
  <c r="H17" i="3"/>
  <c r="L17" i="3"/>
  <c r="G17" i="3"/>
  <c r="K17" i="3"/>
  <c r="F17" i="3"/>
  <c r="J17" i="3"/>
  <c r="C113" i="14" l="1"/>
  <c r="E41" i="17" s="1"/>
  <c r="G113" i="14"/>
  <c r="H41" i="17" s="1"/>
  <c r="B113" i="14"/>
  <c r="D41" i="17" s="1"/>
  <c r="F113" i="14"/>
  <c r="G41" i="17" s="1"/>
  <c r="E113" i="14"/>
  <c r="D113" i="14"/>
  <c r="F41" i="17" s="1"/>
  <c r="B41" i="17"/>
  <c r="A41" i="17" s="1"/>
  <c r="A114" i="14"/>
  <c r="K40" i="17"/>
  <c r="C40" i="17"/>
  <c r="J40" i="17"/>
  <c r="I40" i="17"/>
  <c r="D18" i="3"/>
  <c r="F15" i="3"/>
  <c r="J48" i="3" s="1"/>
  <c r="G54" i="3" s="1"/>
  <c r="D28" i="3"/>
  <c r="D38" i="3"/>
  <c r="E114" i="14" l="1"/>
  <c r="D114" i="14"/>
  <c r="F42" i="17" s="1"/>
  <c r="C114" i="14"/>
  <c r="E42" i="17" s="1"/>
  <c r="G114" i="14"/>
  <c r="H42" i="17" s="1"/>
  <c r="B114" i="14"/>
  <c r="D42" i="17" s="1"/>
  <c r="F114" i="14"/>
  <c r="G42" i="17" s="1"/>
  <c r="C41" i="17"/>
  <c r="K41" i="17"/>
  <c r="J41" i="17"/>
  <c r="I41" i="17"/>
  <c r="B42" i="17"/>
  <c r="A42" i="17" s="1"/>
  <c r="A115" i="14"/>
  <c r="H50" i="3"/>
  <c r="D39" i="3"/>
  <c r="H51" i="3"/>
  <c r="D30" i="3"/>
  <c r="E28" i="3" s="1"/>
  <c r="D20" i="3"/>
  <c r="H49" i="3"/>
  <c r="D19" i="3"/>
  <c r="G15" i="3"/>
  <c r="K48" i="3" s="1"/>
  <c r="H54" i="3" s="1"/>
  <c r="D29" i="3"/>
  <c r="D40" i="3"/>
  <c r="E38" i="3" s="1"/>
  <c r="C115" i="14" l="1"/>
  <c r="E43" i="17" s="1"/>
  <c r="G115" i="14"/>
  <c r="H43" i="17" s="1"/>
  <c r="B115" i="14"/>
  <c r="D43" i="17" s="1"/>
  <c r="F115" i="14"/>
  <c r="G43" i="17" s="1"/>
  <c r="E115" i="14"/>
  <c r="D115" i="14"/>
  <c r="F43" i="17" s="1"/>
  <c r="K42" i="17"/>
  <c r="C42" i="17"/>
  <c r="J42" i="17"/>
  <c r="I42" i="17"/>
  <c r="A116" i="14"/>
  <c r="B43" i="17"/>
  <c r="A43" i="17" s="1"/>
  <c r="E56" i="3"/>
  <c r="E55" i="3"/>
  <c r="E57" i="3"/>
  <c r="E18" i="3"/>
  <c r="E39" i="3"/>
  <c r="I51" i="3"/>
  <c r="F57" i="3" s="1"/>
  <c r="E29" i="3"/>
  <c r="I50" i="3"/>
  <c r="F56" i="3" s="1"/>
  <c r="E30" i="3"/>
  <c r="F28" i="3" s="1"/>
  <c r="H15" i="3"/>
  <c r="L48" i="3" s="1"/>
  <c r="I54" i="3" s="1"/>
  <c r="E40" i="3"/>
  <c r="F38" i="3" s="1"/>
  <c r="E116" i="14" l="1"/>
  <c r="D116" i="14"/>
  <c r="F44" i="17" s="1"/>
  <c r="C116" i="14"/>
  <c r="E44" i="17" s="1"/>
  <c r="G116" i="14"/>
  <c r="H44" i="17" s="1"/>
  <c r="B116" i="14"/>
  <c r="D44" i="17" s="1"/>
  <c r="F116" i="14"/>
  <c r="G44" i="17" s="1"/>
  <c r="A117" i="14"/>
  <c r="B44" i="17"/>
  <c r="A44" i="17" s="1"/>
  <c r="K43" i="17"/>
  <c r="J43" i="17"/>
  <c r="C43" i="17"/>
  <c r="I43" i="17"/>
  <c r="I49" i="3"/>
  <c r="E20" i="3"/>
  <c r="E19" i="3"/>
  <c r="F29" i="3"/>
  <c r="J50" i="3"/>
  <c r="G56" i="3" s="1"/>
  <c r="F39" i="3"/>
  <c r="J51" i="3"/>
  <c r="I15" i="3"/>
  <c r="M48" i="3" s="1"/>
  <c r="J54" i="3" s="1"/>
  <c r="F40" i="3"/>
  <c r="F30" i="3"/>
  <c r="C117" i="14" l="1"/>
  <c r="E45" i="17" s="1"/>
  <c r="G117" i="14"/>
  <c r="H45" i="17" s="1"/>
  <c r="B117" i="14"/>
  <c r="D45" i="17" s="1"/>
  <c r="F117" i="14"/>
  <c r="G45" i="17" s="1"/>
  <c r="E117" i="14"/>
  <c r="D117" i="14"/>
  <c r="F45" i="17" s="1"/>
  <c r="B45" i="17"/>
  <c r="A45" i="17" s="1"/>
  <c r="A118" i="14"/>
  <c r="K44" i="17"/>
  <c r="J44" i="17"/>
  <c r="C44" i="17"/>
  <c r="I44" i="17"/>
  <c r="G57" i="3"/>
  <c r="F55" i="3"/>
  <c r="F18" i="3"/>
  <c r="F20" i="3" s="1"/>
  <c r="J15" i="3"/>
  <c r="G38" i="3"/>
  <c r="G28" i="3"/>
  <c r="E118" i="14" l="1"/>
  <c r="D118" i="14"/>
  <c r="F46" i="17" s="1"/>
  <c r="C118" i="14"/>
  <c r="E46" i="17" s="1"/>
  <c r="G118" i="14"/>
  <c r="H46" i="17" s="1"/>
  <c r="B118" i="14"/>
  <c r="D46" i="17" s="1"/>
  <c r="F118" i="14"/>
  <c r="G46" i="17" s="1"/>
  <c r="K45" i="17"/>
  <c r="C45" i="17"/>
  <c r="J45" i="17"/>
  <c r="I45" i="17"/>
  <c r="B46" i="17"/>
  <c r="A46" i="17" s="1"/>
  <c r="A119" i="14"/>
  <c r="G18" i="3"/>
  <c r="J49" i="3"/>
  <c r="F19" i="3"/>
  <c r="G29" i="3"/>
  <c r="K50" i="3"/>
  <c r="G39" i="3"/>
  <c r="K51" i="3"/>
  <c r="K15" i="3"/>
  <c r="N48" i="3"/>
  <c r="G40" i="3"/>
  <c r="G30" i="3"/>
  <c r="C119" i="14" l="1"/>
  <c r="E47" i="17" s="1"/>
  <c r="G119" i="14"/>
  <c r="H47" i="17" s="1"/>
  <c r="B119" i="14"/>
  <c r="D47" i="17" s="1"/>
  <c r="F119" i="14"/>
  <c r="G47" i="17" s="1"/>
  <c r="E119" i="14"/>
  <c r="D119" i="14"/>
  <c r="F47" i="17" s="1"/>
  <c r="K46" i="17"/>
  <c r="C46" i="17"/>
  <c r="J46" i="17"/>
  <c r="I46" i="17"/>
  <c r="A120" i="14"/>
  <c r="B47" i="17"/>
  <c r="A47" i="17" s="1"/>
  <c r="K54" i="3"/>
  <c r="H56" i="3"/>
  <c r="G55" i="3"/>
  <c r="H57" i="3"/>
  <c r="G20" i="3"/>
  <c r="K49" i="3"/>
  <c r="H55" i="3" s="1"/>
  <c r="G19" i="3"/>
  <c r="L15" i="3"/>
  <c r="O48" i="3"/>
  <c r="H38" i="3"/>
  <c r="H28" i="3"/>
  <c r="E120" i="14" l="1"/>
  <c r="D120" i="14"/>
  <c r="F48" i="17" s="1"/>
  <c r="C120" i="14"/>
  <c r="E48" i="17" s="1"/>
  <c r="G120" i="14"/>
  <c r="H48" i="17" s="1"/>
  <c r="B120" i="14"/>
  <c r="D48" i="17" s="1"/>
  <c r="F120" i="14"/>
  <c r="G48" i="17" s="1"/>
  <c r="A121" i="14"/>
  <c r="B48" i="17"/>
  <c r="A48" i="17" s="1"/>
  <c r="I47" i="17"/>
  <c r="K47" i="17"/>
  <c r="J47" i="17"/>
  <c r="C47" i="17"/>
  <c r="L54" i="3"/>
  <c r="H18" i="3"/>
  <c r="H20" i="3" s="1"/>
  <c r="H39" i="3"/>
  <c r="L51" i="3"/>
  <c r="H29" i="3"/>
  <c r="L50" i="3"/>
  <c r="M15" i="3"/>
  <c r="Q48" i="3" s="1"/>
  <c r="P48" i="3"/>
  <c r="M54" i="3" s="1"/>
  <c r="H30" i="3"/>
  <c r="I28" i="3" s="1"/>
  <c r="H40" i="3"/>
  <c r="C121" i="14" l="1"/>
  <c r="E49" i="17" s="1"/>
  <c r="G121" i="14"/>
  <c r="H49" i="17" s="1"/>
  <c r="B121" i="14"/>
  <c r="D49" i="17" s="1"/>
  <c r="F121" i="14"/>
  <c r="G49" i="17" s="1"/>
  <c r="E121" i="14"/>
  <c r="D121" i="14"/>
  <c r="F49" i="17" s="1"/>
  <c r="B49" i="17"/>
  <c r="A49" i="17" s="1"/>
  <c r="A122" i="14"/>
  <c r="I48" i="17"/>
  <c r="K48" i="17"/>
  <c r="C48" i="17"/>
  <c r="J48" i="17"/>
  <c r="I57" i="3"/>
  <c r="I56" i="3"/>
  <c r="N54" i="3"/>
  <c r="I18" i="3"/>
  <c r="M49" i="3" s="1"/>
  <c r="L49" i="3"/>
  <c r="H19" i="3"/>
  <c r="I29" i="3"/>
  <c r="M50" i="3"/>
  <c r="I38" i="3"/>
  <c r="I30" i="3"/>
  <c r="E122" i="14" l="1"/>
  <c r="D122" i="14"/>
  <c r="F50" i="17" s="1"/>
  <c r="C122" i="14"/>
  <c r="E50" i="17" s="1"/>
  <c r="G122" i="14"/>
  <c r="H50" i="17" s="1"/>
  <c r="B122" i="14"/>
  <c r="D50" i="17" s="1"/>
  <c r="F122" i="14"/>
  <c r="G50" i="17" s="1"/>
  <c r="I49" i="17"/>
  <c r="K49" i="17"/>
  <c r="C49" i="17"/>
  <c r="J49" i="17"/>
  <c r="B50" i="17"/>
  <c r="A50" i="17" s="1"/>
  <c r="A123" i="14"/>
  <c r="J56" i="3"/>
  <c r="J55" i="3"/>
  <c r="I55" i="3"/>
  <c r="I20" i="3"/>
  <c r="J18" i="3" s="1"/>
  <c r="I19" i="3"/>
  <c r="I39" i="3"/>
  <c r="M51" i="3"/>
  <c r="I40" i="3"/>
  <c r="J38" i="3" s="1"/>
  <c r="J28" i="3"/>
  <c r="C123" i="14" l="1"/>
  <c r="E51" i="17" s="1"/>
  <c r="G123" i="14"/>
  <c r="H51" i="17" s="1"/>
  <c r="B123" i="14"/>
  <c r="D51" i="17" s="1"/>
  <c r="F123" i="14"/>
  <c r="G51" i="17" s="1"/>
  <c r="E123" i="14"/>
  <c r="D123" i="14"/>
  <c r="F51" i="17" s="1"/>
  <c r="I50" i="17"/>
  <c r="K50" i="17"/>
  <c r="C50" i="17"/>
  <c r="J50" i="17"/>
  <c r="A124" i="14"/>
  <c r="B51" i="17"/>
  <c r="A51" i="17" s="1"/>
  <c r="J57" i="3"/>
  <c r="J39" i="3"/>
  <c r="N51" i="3"/>
  <c r="K57" i="3" s="1"/>
  <c r="J29" i="3"/>
  <c r="N50" i="3"/>
  <c r="J19" i="3"/>
  <c r="N49" i="3"/>
  <c r="J40" i="3"/>
  <c r="J30" i="3"/>
  <c r="J20" i="3"/>
  <c r="E124" i="14" l="1"/>
  <c r="D124" i="14"/>
  <c r="F52" i="17" s="1"/>
  <c r="C124" i="14"/>
  <c r="E52" i="17" s="1"/>
  <c r="G124" i="14"/>
  <c r="H52" i="17" s="1"/>
  <c r="B124" i="14"/>
  <c r="D52" i="17" s="1"/>
  <c r="F124" i="14"/>
  <c r="G52" i="17" s="1"/>
  <c r="A125" i="14"/>
  <c r="B52" i="17"/>
  <c r="A52" i="17" s="1"/>
  <c r="I51" i="17"/>
  <c r="K51" i="17"/>
  <c r="C51" i="17"/>
  <c r="J51" i="17"/>
  <c r="K56" i="3"/>
  <c r="K55" i="3"/>
  <c r="K38" i="3"/>
  <c r="K28" i="3"/>
  <c r="K18" i="3"/>
  <c r="C125" i="14" l="1"/>
  <c r="E53" i="17" s="1"/>
  <c r="G125" i="14"/>
  <c r="H53" i="17" s="1"/>
  <c r="B125" i="14"/>
  <c r="D53" i="17" s="1"/>
  <c r="F125" i="14"/>
  <c r="G53" i="17" s="1"/>
  <c r="E125" i="14"/>
  <c r="D125" i="14"/>
  <c r="F53" i="17" s="1"/>
  <c r="B53" i="17"/>
  <c r="A53" i="17" s="1"/>
  <c r="A126" i="14"/>
  <c r="I52" i="17"/>
  <c r="K52" i="17"/>
  <c r="J52" i="17"/>
  <c r="C52" i="17"/>
  <c r="K39" i="3"/>
  <c r="O51" i="3"/>
  <c r="K29" i="3"/>
  <c r="O50" i="3"/>
  <c r="K19" i="3"/>
  <c r="O49" i="3"/>
  <c r="K40" i="3"/>
  <c r="K30" i="3"/>
  <c r="K20" i="3"/>
  <c r="E126" i="14" l="1"/>
  <c r="D126" i="14"/>
  <c r="F54" i="17" s="1"/>
  <c r="C126" i="14"/>
  <c r="E54" i="17" s="1"/>
  <c r="G126" i="14"/>
  <c r="H54" i="17" s="1"/>
  <c r="B126" i="14"/>
  <c r="D54" i="17" s="1"/>
  <c r="F126" i="14"/>
  <c r="G54" i="17" s="1"/>
  <c r="I53" i="17"/>
  <c r="K53" i="17"/>
  <c r="C53" i="17"/>
  <c r="J53" i="17"/>
  <c r="B54" i="17"/>
  <c r="A54" i="17" s="1"/>
  <c r="A127" i="14"/>
  <c r="L55" i="3"/>
  <c r="L57" i="3"/>
  <c r="L56" i="3"/>
  <c r="L38" i="3"/>
  <c r="L28" i="3"/>
  <c r="L18" i="3"/>
  <c r="C127" i="14" l="1"/>
  <c r="E55" i="17" s="1"/>
  <c r="G127" i="14"/>
  <c r="H55" i="17" s="1"/>
  <c r="B127" i="14"/>
  <c r="D55" i="17" s="1"/>
  <c r="F127" i="14"/>
  <c r="G55" i="17" s="1"/>
  <c r="E127" i="14"/>
  <c r="D127" i="14"/>
  <c r="F55" i="17" s="1"/>
  <c r="I54" i="17"/>
  <c r="K54" i="17"/>
  <c r="J54" i="17"/>
  <c r="C54" i="17"/>
  <c r="A128" i="14"/>
  <c r="B55" i="17"/>
  <c r="A55" i="17" s="1"/>
  <c r="L39" i="3"/>
  <c r="P51" i="3"/>
  <c r="L29" i="3"/>
  <c r="P50" i="3"/>
  <c r="L19" i="3"/>
  <c r="P49" i="3"/>
  <c r="L40" i="3"/>
  <c r="M38" i="3" s="1"/>
  <c r="L30" i="3"/>
  <c r="M28" i="3" s="1"/>
  <c r="L20" i="3"/>
  <c r="E128" i="14" l="1"/>
  <c r="D128" i="14"/>
  <c r="F56" i="17" s="1"/>
  <c r="C128" i="14"/>
  <c r="E56" i="17" s="1"/>
  <c r="G128" i="14"/>
  <c r="H56" i="17" s="1"/>
  <c r="B128" i="14"/>
  <c r="D56" i="17" s="1"/>
  <c r="F128" i="14"/>
  <c r="G56" i="17" s="1"/>
  <c r="A129" i="14"/>
  <c r="B56" i="17"/>
  <c r="A56" i="17" s="1"/>
  <c r="K55" i="17"/>
  <c r="C55" i="17"/>
  <c r="J55" i="17"/>
  <c r="I55" i="17"/>
  <c r="M55" i="3"/>
  <c r="M57" i="3"/>
  <c r="M56" i="3"/>
  <c r="M39" i="3"/>
  <c r="C41" i="3" s="1"/>
  <c r="G9" i="3" s="1"/>
  <c r="Q51" i="3"/>
  <c r="N57" i="3" s="1"/>
  <c r="M29" i="3"/>
  <c r="C31" i="3" s="1"/>
  <c r="F9" i="3" s="1"/>
  <c r="Q50" i="3"/>
  <c r="N56" i="3" s="1"/>
  <c r="M40" i="3"/>
  <c r="M30" i="3"/>
  <c r="M18" i="3"/>
  <c r="C129" i="14" l="1"/>
  <c r="E57" i="17" s="1"/>
  <c r="G129" i="14"/>
  <c r="H57" i="17" s="1"/>
  <c r="B129" i="14"/>
  <c r="D57" i="17" s="1"/>
  <c r="F129" i="14"/>
  <c r="G57" i="17" s="1"/>
  <c r="E129" i="14"/>
  <c r="D129" i="14"/>
  <c r="F57" i="17" s="1"/>
  <c r="B57" i="17"/>
  <c r="A57" i="17" s="1"/>
  <c r="A130" i="14"/>
  <c r="K56" i="17"/>
  <c r="C56" i="17"/>
  <c r="J56" i="17"/>
  <c r="I56" i="17"/>
  <c r="C32" i="3"/>
  <c r="C42" i="3"/>
  <c r="M19" i="3"/>
  <c r="C21" i="3" s="1"/>
  <c r="Q49" i="3"/>
  <c r="N55" i="3" s="1"/>
  <c r="M20" i="3"/>
  <c r="E130" i="14" l="1"/>
  <c r="D130" i="14"/>
  <c r="F58" i="17" s="1"/>
  <c r="C130" i="14"/>
  <c r="E58" i="17" s="1"/>
  <c r="G130" i="14"/>
  <c r="H58" i="17" s="1"/>
  <c r="B130" i="14"/>
  <c r="D58" i="17" s="1"/>
  <c r="F130" i="14"/>
  <c r="G58" i="17" s="1"/>
  <c r="K57" i="17"/>
  <c r="J57" i="17"/>
  <c r="C57" i="17"/>
  <c r="I57" i="17"/>
  <c r="B58" i="17"/>
  <c r="A58" i="17" s="1"/>
  <c r="A131" i="14"/>
  <c r="C43" i="3"/>
  <c r="G10" i="3" s="1"/>
  <c r="C33" i="3"/>
  <c r="F10" i="3" s="1"/>
  <c r="C22" i="3"/>
  <c r="E9" i="3"/>
  <c r="C131" i="14" l="1"/>
  <c r="E59" i="17" s="1"/>
  <c r="G131" i="14"/>
  <c r="H59" i="17" s="1"/>
  <c r="B131" i="14"/>
  <c r="D59" i="17" s="1"/>
  <c r="F131" i="14"/>
  <c r="G59" i="17" s="1"/>
  <c r="E131" i="14"/>
  <c r="D131" i="14"/>
  <c r="F59" i="17" s="1"/>
  <c r="K58" i="17"/>
  <c r="J58" i="17"/>
  <c r="C58" i="17"/>
  <c r="I58" i="17"/>
  <c r="A132" i="14"/>
  <c r="B59" i="17"/>
  <c r="A59" i="17" s="1"/>
  <c r="G13" i="3"/>
  <c r="G31" i="5" s="1"/>
  <c r="G12" i="3"/>
  <c r="F31" i="5" s="1"/>
  <c r="F13" i="3"/>
  <c r="G30" i="5" s="1"/>
  <c r="F12" i="3"/>
  <c r="F30" i="5" s="1"/>
  <c r="C23" i="3"/>
  <c r="E10" i="3" s="1"/>
  <c r="E12" i="3" s="1"/>
  <c r="F29" i="5" s="1"/>
  <c r="E132" i="14" l="1"/>
  <c r="D132" i="14"/>
  <c r="F60" i="17" s="1"/>
  <c r="C132" i="14"/>
  <c r="E60" i="17" s="1"/>
  <c r="G132" i="14"/>
  <c r="H60" i="17" s="1"/>
  <c r="B132" i="14"/>
  <c r="D60" i="17" s="1"/>
  <c r="F132" i="14"/>
  <c r="G60" i="17" s="1"/>
  <c r="A133" i="14"/>
  <c r="B60" i="17"/>
  <c r="A60" i="17" s="1"/>
  <c r="K59" i="17"/>
  <c r="J59" i="17"/>
  <c r="C59" i="17"/>
  <c r="I59" i="17"/>
  <c r="F32" i="5"/>
  <c r="C29" i="5" s="1"/>
  <c r="D29" i="5" s="1"/>
  <c r="E13" i="3"/>
  <c r="G29" i="5" s="1"/>
  <c r="C133" i="14" l="1"/>
  <c r="E61" i="17" s="1"/>
  <c r="G133" i="14"/>
  <c r="H61" i="17" s="1"/>
  <c r="B133" i="14"/>
  <c r="D61" i="17" s="1"/>
  <c r="F133" i="14"/>
  <c r="G61" i="17" s="1"/>
  <c r="E133" i="14"/>
  <c r="D133" i="14"/>
  <c r="F61" i="17" s="1"/>
  <c r="B61" i="17"/>
  <c r="A61" i="17" s="1"/>
  <c r="A134" i="14"/>
  <c r="K60" i="17"/>
  <c r="C60" i="17"/>
  <c r="J60" i="17"/>
  <c r="I60" i="17"/>
  <c r="G32" i="5"/>
  <c r="C30" i="5"/>
  <c r="C31" i="5"/>
  <c r="D19" i="15"/>
  <c r="D21" i="15" s="1"/>
  <c r="E19" i="15" s="1"/>
  <c r="E20" i="15" s="1"/>
  <c r="E134" i="14" l="1"/>
  <c r="D134" i="14"/>
  <c r="F62" i="17" s="1"/>
  <c r="C134" i="14"/>
  <c r="E62" i="17" s="1"/>
  <c r="G134" i="14"/>
  <c r="H62" i="17" s="1"/>
  <c r="B134" i="14"/>
  <c r="D62" i="17" s="1"/>
  <c r="F134" i="14"/>
  <c r="G62" i="17" s="1"/>
  <c r="K61" i="17"/>
  <c r="J61" i="17"/>
  <c r="C61" i="17"/>
  <c r="I61" i="17"/>
  <c r="B62" i="17"/>
  <c r="A62" i="17" s="1"/>
  <c r="A135" i="14"/>
  <c r="E21" i="15"/>
  <c r="D20" i="15"/>
  <c r="C135" i="14" l="1"/>
  <c r="E63" i="17" s="1"/>
  <c r="G135" i="14"/>
  <c r="H63" i="17" s="1"/>
  <c r="B135" i="14"/>
  <c r="D63" i="17" s="1"/>
  <c r="F135" i="14"/>
  <c r="G63" i="17" s="1"/>
  <c r="E135" i="14"/>
  <c r="D135" i="14"/>
  <c r="F63" i="17" s="1"/>
  <c r="K62" i="17"/>
  <c r="J62" i="17"/>
  <c r="C62" i="17"/>
  <c r="I62" i="17"/>
  <c r="A136" i="14"/>
  <c r="B63" i="17"/>
  <c r="A63" i="17" s="1"/>
  <c r="F19" i="15"/>
  <c r="F20" i="15" s="1"/>
  <c r="E136" i="14" l="1"/>
  <c r="D136" i="14"/>
  <c r="F64" i="17" s="1"/>
  <c r="C136" i="14"/>
  <c r="E64" i="17" s="1"/>
  <c r="G136" i="14"/>
  <c r="H64" i="17" s="1"/>
  <c r="B136" i="14"/>
  <c r="D64" i="17" s="1"/>
  <c r="F136" i="14"/>
  <c r="G64" i="17" s="1"/>
  <c r="J63" i="17"/>
  <c r="C63" i="17"/>
  <c r="K63" i="17"/>
  <c r="I63" i="17"/>
  <c r="A137" i="14"/>
  <c r="B64" i="17"/>
  <c r="A64" i="17" s="1"/>
  <c r="F21" i="15"/>
  <c r="C137" i="14" l="1"/>
  <c r="E65" i="17" s="1"/>
  <c r="G137" i="14"/>
  <c r="H65" i="17" s="1"/>
  <c r="B137" i="14"/>
  <c r="D65" i="17" s="1"/>
  <c r="F137" i="14"/>
  <c r="G65" i="17" s="1"/>
  <c r="E137" i="14"/>
  <c r="D137" i="14"/>
  <c r="F65" i="17" s="1"/>
  <c r="B65" i="17"/>
  <c r="A65" i="17" s="1"/>
  <c r="A138" i="14"/>
  <c r="J64" i="17"/>
  <c r="C64" i="17"/>
  <c r="K64" i="17"/>
  <c r="I64" i="17"/>
  <c r="G19" i="15"/>
  <c r="G20" i="15" s="1"/>
  <c r="G21" i="15" l="1"/>
  <c r="E138" i="14"/>
  <c r="D138" i="14"/>
  <c r="F66" i="17" s="1"/>
  <c r="C138" i="14"/>
  <c r="E66" i="17" s="1"/>
  <c r="G138" i="14"/>
  <c r="H66" i="17" s="1"/>
  <c r="B138" i="14"/>
  <c r="D66" i="17" s="1"/>
  <c r="F138" i="14"/>
  <c r="G66" i="17" s="1"/>
  <c r="C65" i="17"/>
  <c r="J65" i="17"/>
  <c r="K65" i="17"/>
  <c r="I65" i="17"/>
  <c r="B66" i="17"/>
  <c r="A66" i="17" s="1"/>
  <c r="A139" i="14"/>
  <c r="H19" i="15"/>
  <c r="H20" i="15" s="1"/>
  <c r="C139" i="14" l="1"/>
  <c r="E67" i="17" s="1"/>
  <c r="G139" i="14"/>
  <c r="H67" i="17" s="1"/>
  <c r="B139" i="14"/>
  <c r="D67" i="17" s="1"/>
  <c r="F139" i="14"/>
  <c r="G67" i="17" s="1"/>
  <c r="E139" i="14"/>
  <c r="D139" i="14"/>
  <c r="F67" i="17" s="1"/>
  <c r="J66" i="17"/>
  <c r="C66" i="17"/>
  <c r="K66" i="17"/>
  <c r="I66" i="17"/>
  <c r="A140" i="14"/>
  <c r="B67" i="17"/>
  <c r="A67" i="17" s="1"/>
  <c r="H21" i="15"/>
  <c r="E140" i="14" l="1"/>
  <c r="D140" i="14"/>
  <c r="F68" i="17" s="1"/>
  <c r="C140" i="14"/>
  <c r="E68" i="17" s="1"/>
  <c r="G140" i="14"/>
  <c r="H68" i="17" s="1"/>
  <c r="B140" i="14"/>
  <c r="D68" i="17" s="1"/>
  <c r="F140" i="14"/>
  <c r="G68" i="17" s="1"/>
  <c r="A141" i="14"/>
  <c r="B68" i="17"/>
  <c r="A68" i="17" s="1"/>
  <c r="J67" i="17"/>
  <c r="K67" i="17"/>
  <c r="C67" i="17"/>
  <c r="I67" i="17"/>
  <c r="I19" i="15"/>
  <c r="I20" i="15" s="1"/>
  <c r="C141" i="14" l="1"/>
  <c r="E69" i="17" s="1"/>
  <c r="G141" i="14"/>
  <c r="H69" i="17" s="1"/>
  <c r="B141" i="14"/>
  <c r="D69" i="17" s="1"/>
  <c r="F141" i="14"/>
  <c r="G69" i="17" s="1"/>
  <c r="E141" i="14"/>
  <c r="D141" i="14"/>
  <c r="F69" i="17" s="1"/>
  <c r="B69" i="17"/>
  <c r="A69" i="17" s="1"/>
  <c r="A142" i="14"/>
  <c r="C68" i="17"/>
  <c r="J68" i="17"/>
  <c r="I68" i="17"/>
  <c r="K68" i="17"/>
  <c r="I21" i="15"/>
  <c r="E142" i="14" l="1"/>
  <c r="D142" i="14"/>
  <c r="F70" i="17" s="1"/>
  <c r="C142" i="14"/>
  <c r="E70" i="17" s="1"/>
  <c r="G142" i="14"/>
  <c r="H70" i="17" s="1"/>
  <c r="B142" i="14"/>
  <c r="D70" i="17" s="1"/>
  <c r="F142" i="14"/>
  <c r="G70" i="17" s="1"/>
  <c r="J69" i="17"/>
  <c r="C69" i="17"/>
  <c r="I69" i="17"/>
  <c r="K69" i="17"/>
  <c r="B70" i="17"/>
  <c r="A70" i="17" s="1"/>
  <c r="A143" i="14"/>
  <c r="J19" i="15"/>
  <c r="J20" i="15" s="1"/>
  <c r="C143" i="14" l="1"/>
  <c r="E71" i="17" s="1"/>
  <c r="G143" i="14"/>
  <c r="H71" i="17" s="1"/>
  <c r="B143" i="14"/>
  <c r="D71" i="17" s="1"/>
  <c r="F143" i="14"/>
  <c r="G71" i="17" s="1"/>
  <c r="E143" i="14"/>
  <c r="D143" i="14"/>
  <c r="F71" i="17" s="1"/>
  <c r="J70" i="17"/>
  <c r="C70" i="17"/>
  <c r="I70" i="17"/>
  <c r="K70" i="17"/>
  <c r="A144" i="14"/>
  <c r="B71" i="17"/>
  <c r="A71" i="17" s="1"/>
  <c r="J21" i="15"/>
  <c r="E144" i="14" l="1"/>
  <c r="D144" i="14"/>
  <c r="F72" i="17" s="1"/>
  <c r="C144" i="14"/>
  <c r="E72" i="17" s="1"/>
  <c r="G144" i="14"/>
  <c r="H72" i="17" s="1"/>
  <c r="B144" i="14"/>
  <c r="D72" i="17" s="1"/>
  <c r="F144" i="14"/>
  <c r="G72" i="17" s="1"/>
  <c r="A145" i="14"/>
  <c r="B72" i="17"/>
  <c r="A72" i="17" s="1"/>
  <c r="J71" i="17"/>
  <c r="C71" i="17"/>
  <c r="I71" i="17"/>
  <c r="K71" i="17"/>
  <c r="K19" i="15"/>
  <c r="K20" i="15" s="1"/>
  <c r="C145" i="14" l="1"/>
  <c r="E73" i="17" s="1"/>
  <c r="G145" i="14"/>
  <c r="H73" i="17" s="1"/>
  <c r="B145" i="14"/>
  <c r="D73" i="17" s="1"/>
  <c r="F145" i="14"/>
  <c r="G73" i="17" s="1"/>
  <c r="E145" i="14"/>
  <c r="D145" i="14"/>
  <c r="F73" i="17" s="1"/>
  <c r="B73" i="17"/>
  <c r="A73" i="17" s="1"/>
  <c r="A146" i="14"/>
  <c r="C72" i="17"/>
  <c r="J72" i="17"/>
  <c r="I72" i="17"/>
  <c r="K72" i="17"/>
  <c r="K21" i="15"/>
  <c r="L19" i="15" s="1"/>
  <c r="L20" i="15" s="1"/>
  <c r="M18" i="15" s="1"/>
  <c r="M20" i="15" s="1"/>
  <c r="M21" i="15" s="1"/>
  <c r="N16" i="15" s="1"/>
  <c r="B11" i="15" s="1"/>
  <c r="I5" i="17" s="1"/>
  <c r="E146" i="14" l="1"/>
  <c r="D146" i="14"/>
  <c r="F74" i="17" s="1"/>
  <c r="C146" i="14"/>
  <c r="E74" i="17" s="1"/>
  <c r="G146" i="14"/>
  <c r="H74" i="17" s="1"/>
  <c r="B146" i="14"/>
  <c r="D74" i="17" s="1"/>
  <c r="F146" i="14"/>
  <c r="G74" i="17" s="1"/>
  <c r="J73" i="17"/>
  <c r="C73" i="17"/>
  <c r="I73" i="17"/>
  <c r="K73" i="17"/>
  <c r="B74" i="17"/>
  <c r="A74" i="17" s="1"/>
  <c r="A147" i="14"/>
  <c r="I4" i="17"/>
  <c r="L21" i="15"/>
  <c r="C147" i="14" l="1"/>
  <c r="E75" i="17" s="1"/>
  <c r="G147" i="14"/>
  <c r="H75" i="17" s="1"/>
  <c r="B147" i="14"/>
  <c r="D75" i="17" s="1"/>
  <c r="F147" i="14"/>
  <c r="G75" i="17" s="1"/>
  <c r="E147" i="14"/>
  <c r="D147" i="14"/>
  <c r="F75" i="17" s="1"/>
  <c r="J74" i="17"/>
  <c r="C74" i="17"/>
  <c r="I74" i="17"/>
  <c r="K74" i="17"/>
  <c r="A148" i="14"/>
  <c r="B75" i="17"/>
  <c r="A75" i="17" s="1"/>
  <c r="E148" i="14" l="1"/>
  <c r="D148" i="14"/>
  <c r="F76" i="17" s="1"/>
  <c r="C148" i="14"/>
  <c r="E76" i="17" s="1"/>
  <c r="G148" i="14"/>
  <c r="H76" i="17" s="1"/>
  <c r="B148" i="14"/>
  <c r="D76" i="17" s="1"/>
  <c r="F148" i="14"/>
  <c r="G76" i="17" s="1"/>
  <c r="I75" i="17"/>
  <c r="J75" i="17"/>
  <c r="C75" i="17"/>
  <c r="K75" i="17"/>
  <c r="A149" i="14"/>
  <c r="B76" i="17"/>
  <c r="A76" i="17" s="1"/>
  <c r="C149" i="14" l="1"/>
  <c r="E77" i="17" s="1"/>
  <c r="G149" i="14"/>
  <c r="H77" i="17" s="1"/>
  <c r="B149" i="14"/>
  <c r="D77" i="17" s="1"/>
  <c r="F149" i="14"/>
  <c r="G77" i="17" s="1"/>
  <c r="E149" i="14"/>
  <c r="D149" i="14"/>
  <c r="F77" i="17" s="1"/>
  <c r="I76" i="17"/>
  <c r="C76" i="17"/>
  <c r="J76" i="17"/>
  <c r="K76" i="17"/>
  <c r="A150" i="14"/>
  <c r="B77" i="17"/>
  <c r="A77" i="17" s="1"/>
  <c r="E150" i="14" l="1"/>
  <c r="D150" i="14"/>
  <c r="F78" i="17" s="1"/>
  <c r="C150" i="14"/>
  <c r="E78" i="17" s="1"/>
  <c r="G150" i="14"/>
  <c r="H78" i="17" s="1"/>
  <c r="B150" i="14"/>
  <c r="D78" i="17" s="1"/>
  <c r="F150" i="14"/>
  <c r="G78" i="17" s="1"/>
  <c r="B78" i="17"/>
  <c r="A78" i="17" s="1"/>
  <c r="A151" i="14"/>
  <c r="I77" i="17"/>
  <c r="J77" i="17"/>
  <c r="C77" i="17"/>
  <c r="K77" i="17"/>
  <c r="C151" i="14" l="1"/>
  <c r="E79" i="17" s="1"/>
  <c r="G151" i="14"/>
  <c r="H79" i="17" s="1"/>
  <c r="B151" i="14"/>
  <c r="D79" i="17" s="1"/>
  <c r="F151" i="14"/>
  <c r="G79" i="17" s="1"/>
  <c r="E151" i="14"/>
  <c r="D151" i="14"/>
  <c r="F79" i="17" s="1"/>
  <c r="I78" i="17"/>
  <c r="J78" i="17"/>
  <c r="C78" i="17"/>
  <c r="K78" i="17"/>
  <c r="A152" i="14"/>
  <c r="B79" i="17"/>
  <c r="A79" i="17" s="1"/>
  <c r="E152" i="14" l="1"/>
  <c r="D152" i="14"/>
  <c r="F80" i="17" s="1"/>
  <c r="C152" i="14"/>
  <c r="E80" i="17" s="1"/>
  <c r="G152" i="14"/>
  <c r="H80" i="17" s="1"/>
  <c r="B152" i="14"/>
  <c r="D80" i="17" s="1"/>
  <c r="F152" i="14"/>
  <c r="G80" i="17" s="1"/>
  <c r="A153" i="14"/>
  <c r="B80" i="17"/>
  <c r="A80" i="17" s="1"/>
  <c r="I79" i="17"/>
  <c r="C79" i="17"/>
  <c r="J79" i="17"/>
  <c r="K79" i="17"/>
  <c r="C153" i="14" l="1"/>
  <c r="E81" i="17" s="1"/>
  <c r="G153" i="14"/>
  <c r="H81" i="17" s="1"/>
  <c r="B153" i="14"/>
  <c r="D81" i="17" s="1"/>
  <c r="F153" i="14"/>
  <c r="G81" i="17" s="1"/>
  <c r="E153" i="14"/>
  <c r="D153" i="14"/>
  <c r="F81" i="17" s="1"/>
  <c r="A154" i="14"/>
  <c r="B81" i="17"/>
  <c r="A81" i="17" s="1"/>
  <c r="I80" i="17"/>
  <c r="C80" i="17"/>
  <c r="J80" i="17"/>
  <c r="K80" i="17"/>
  <c r="E154" i="14" l="1"/>
  <c r="D154" i="14"/>
  <c r="F82" i="17" s="1"/>
  <c r="C154" i="14"/>
  <c r="E82" i="17" s="1"/>
  <c r="G154" i="14"/>
  <c r="H82" i="17" s="1"/>
  <c r="B154" i="14"/>
  <c r="D82" i="17" s="1"/>
  <c r="F154" i="14"/>
  <c r="G82" i="17" s="1"/>
  <c r="B82" i="17"/>
  <c r="A82" i="17" s="1"/>
  <c r="A155" i="14"/>
  <c r="C81" i="17"/>
  <c r="J81" i="17"/>
  <c r="I81" i="17"/>
  <c r="K81" i="17"/>
  <c r="C155" i="14" l="1"/>
  <c r="E83" i="17" s="1"/>
  <c r="G155" i="14"/>
  <c r="H83" i="17" s="1"/>
  <c r="B155" i="14"/>
  <c r="D83" i="17" s="1"/>
  <c r="F155" i="14"/>
  <c r="G83" i="17" s="1"/>
  <c r="E155" i="14"/>
  <c r="D155" i="14"/>
  <c r="F83" i="17" s="1"/>
  <c r="I82" i="17"/>
  <c r="J82" i="17"/>
  <c r="C82" i="17"/>
  <c r="K82" i="17"/>
  <c r="A156" i="14"/>
  <c r="B83" i="17"/>
  <c r="A83" i="17" s="1"/>
  <c r="E156" i="14" l="1"/>
  <c r="D156" i="14"/>
  <c r="F84" i="17" s="1"/>
  <c r="C156" i="14"/>
  <c r="E84" i="17" s="1"/>
  <c r="G156" i="14"/>
  <c r="H84" i="17" s="1"/>
  <c r="B156" i="14"/>
  <c r="D84" i="17" s="1"/>
  <c r="F156" i="14"/>
  <c r="G84" i="17" s="1"/>
  <c r="J83" i="17"/>
  <c r="I83" i="17"/>
  <c r="C83" i="17"/>
  <c r="K83" i="17"/>
  <c r="A157" i="14"/>
  <c r="B84" i="17"/>
  <c r="A84" i="17" s="1"/>
  <c r="C157" i="14" l="1"/>
  <c r="E85" i="17" s="1"/>
  <c r="G157" i="14"/>
  <c r="H85" i="17" s="1"/>
  <c r="B157" i="14"/>
  <c r="D85" i="17" s="1"/>
  <c r="F157" i="14"/>
  <c r="G85" i="17" s="1"/>
  <c r="E157" i="14"/>
  <c r="D157" i="14"/>
  <c r="F85" i="17" s="1"/>
  <c r="A158" i="14"/>
  <c r="B85" i="17"/>
  <c r="A85" i="17" s="1"/>
  <c r="C84" i="17"/>
  <c r="J84" i="17"/>
  <c r="I84" i="17"/>
  <c r="K84" i="17"/>
  <c r="E158" i="14" l="1"/>
  <c r="D158" i="14"/>
  <c r="F86" i="17" s="1"/>
  <c r="C158" i="14"/>
  <c r="E86" i="17" s="1"/>
  <c r="G158" i="14"/>
  <c r="H86" i="17" s="1"/>
  <c r="B158" i="14"/>
  <c r="D86" i="17" s="1"/>
  <c r="F158" i="14"/>
  <c r="G86" i="17" s="1"/>
  <c r="B86" i="17"/>
  <c r="A86" i="17" s="1"/>
  <c r="A159" i="14"/>
  <c r="B87" i="17" s="1"/>
  <c r="A87" i="17" s="1"/>
  <c r="J85" i="17"/>
  <c r="I85" i="17"/>
  <c r="C85" i="17"/>
  <c r="K85" i="17"/>
  <c r="C87" i="17" l="1"/>
  <c r="K87" i="17"/>
  <c r="J87" i="17"/>
  <c r="I87" i="17"/>
  <c r="C159" i="14"/>
  <c r="E87" i="17" s="1"/>
  <c r="G159" i="14"/>
  <c r="H87" i="17" s="1"/>
  <c r="B159" i="14"/>
  <c r="D87" i="17" s="1"/>
  <c r="F159" i="14"/>
  <c r="G87" i="17" s="1"/>
  <c r="E159" i="14"/>
  <c r="D159" i="14"/>
  <c r="F87" i="17" s="1"/>
  <c r="J86" i="17"/>
  <c r="C86" i="17"/>
  <c r="I86" i="17"/>
  <c r="K86" i="17"/>
  <c r="A160" i="14"/>
  <c r="B88" i="17" s="1"/>
  <c r="A88" i="17" s="1"/>
  <c r="I88" i="17" l="1"/>
  <c r="C88" i="17"/>
  <c r="K88" i="17"/>
  <c r="J88" i="17"/>
  <c r="E160" i="14"/>
  <c r="D160" i="14"/>
  <c r="F88" i="17" s="1"/>
  <c r="C160" i="14"/>
  <c r="E88" i="17" s="1"/>
  <c r="G160" i="14"/>
  <c r="H88" i="17" s="1"/>
  <c r="B160" i="14"/>
  <c r="D88" i="17" s="1"/>
  <c r="F160" i="14"/>
  <c r="G88" i="17" s="1"/>
  <c r="A161" i="14"/>
  <c r="C161" i="14" l="1"/>
  <c r="G161" i="14"/>
  <c r="B161" i="14"/>
  <c r="F161" i="14"/>
  <c r="E161" i="14"/>
  <c r="D161" i="14"/>
  <c r="A162" i="14"/>
  <c r="E162" i="14" l="1"/>
  <c r="D162" i="14"/>
  <c r="C162" i="14"/>
  <c r="G162" i="14"/>
  <c r="B162" i="14"/>
  <c r="F162" i="14"/>
  <c r="A163" i="14"/>
  <c r="C163" i="14" l="1"/>
  <c r="G163" i="14"/>
  <c r="B163" i="14"/>
  <c r="F163" i="14"/>
  <c r="E163" i="14"/>
  <c r="D163" i="14"/>
  <c r="A164" i="14"/>
  <c r="E164" i="14" l="1"/>
  <c r="D164" i="14"/>
  <c r="C164" i="14"/>
  <c r="G164" i="14"/>
  <c r="B164" i="14"/>
  <c r="F164" i="14"/>
  <c r="A165" i="14"/>
  <c r="C165" i="14" l="1"/>
  <c r="G165" i="14"/>
  <c r="H89" i="17" s="1"/>
  <c r="B165" i="14"/>
  <c r="F165" i="14"/>
  <c r="E165" i="14"/>
  <c r="D165" i="14"/>
  <c r="A166" i="14"/>
  <c r="A167" i="14" l="1"/>
  <c r="E166" i="14"/>
  <c r="D166" i="14"/>
  <c r="C166" i="14"/>
  <c r="G166" i="14"/>
  <c r="B166" i="14"/>
  <c r="F166" i="14"/>
  <c r="I89" i="17"/>
  <c r="J89" i="17" s="1"/>
  <c r="K89" i="17" s="1"/>
  <c r="B89" i="17"/>
  <c r="A168" i="14" l="1"/>
  <c r="C167" i="14"/>
  <c r="G167" i="14"/>
  <c r="B167" i="14"/>
  <c r="F167" i="14"/>
  <c r="E167" i="14"/>
  <c r="D167" i="14"/>
  <c r="C89" i="17"/>
  <c r="D89" i="17" l="1"/>
  <c r="E89" i="17" s="1"/>
  <c r="F89" i="17" s="1"/>
  <c r="G89" i="17" s="1"/>
  <c r="A169" i="14"/>
  <c r="E168" i="14"/>
  <c r="D168" i="14"/>
  <c r="C168" i="14"/>
  <c r="G168" i="14"/>
  <c r="B168" i="14"/>
  <c r="F168" i="14"/>
  <c r="A170" i="14" l="1"/>
  <c r="C169" i="14"/>
  <c r="G169" i="14"/>
  <c r="B169" i="14"/>
  <c r="F169" i="14"/>
  <c r="E169" i="14"/>
  <c r="D169" i="14"/>
  <c r="A171" i="14" l="1"/>
  <c r="E170" i="14"/>
  <c r="D170" i="14"/>
  <c r="C170" i="14"/>
  <c r="G170" i="14"/>
  <c r="B170" i="14"/>
  <c r="F170" i="14"/>
  <c r="A172" i="14" l="1"/>
  <c r="C171" i="14"/>
  <c r="G171" i="14"/>
  <c r="B171" i="14"/>
  <c r="F171" i="14"/>
  <c r="E171" i="14"/>
  <c r="D171" i="14"/>
  <c r="A173" i="14" l="1"/>
  <c r="E172" i="14"/>
  <c r="D172" i="14"/>
  <c r="C172" i="14"/>
  <c r="G172" i="14"/>
  <c r="B172" i="14"/>
  <c r="F172" i="14"/>
  <c r="A174" i="14" l="1"/>
  <c r="C173" i="14"/>
  <c r="G173" i="14"/>
  <c r="B173" i="14"/>
  <c r="F173" i="14"/>
  <c r="E173" i="14"/>
  <c r="D173" i="14"/>
  <c r="A175" i="14" l="1"/>
  <c r="E174" i="14"/>
  <c r="D174" i="14"/>
  <c r="C174" i="14"/>
  <c r="G174" i="14"/>
  <c r="B174" i="14"/>
  <c r="F174" i="14"/>
  <c r="A176" i="14" l="1"/>
  <c r="C175" i="14"/>
  <c r="G175" i="14"/>
  <c r="B175" i="14"/>
  <c r="F175" i="14"/>
  <c r="E175" i="14"/>
  <c r="D175" i="14"/>
  <c r="A177" i="14" l="1"/>
  <c r="E176" i="14"/>
  <c r="D176" i="14"/>
  <c r="C176" i="14"/>
  <c r="G176" i="14"/>
  <c r="B176" i="14"/>
  <c r="F176" i="14"/>
  <c r="A178" i="14" l="1"/>
  <c r="C177" i="14"/>
  <c r="G177" i="14"/>
  <c r="B177" i="14"/>
  <c r="F177" i="14"/>
  <c r="E177" i="14"/>
  <c r="D177" i="14"/>
  <c r="A179" i="14" l="1"/>
  <c r="E178" i="14"/>
  <c r="D178" i="14"/>
  <c r="C178" i="14"/>
  <c r="G178" i="14"/>
  <c r="B178" i="14"/>
  <c r="F178" i="14"/>
  <c r="A180" i="14" l="1"/>
  <c r="C179" i="14"/>
  <c r="G179" i="14"/>
  <c r="B179" i="14"/>
  <c r="F179" i="14"/>
  <c r="E179" i="14"/>
  <c r="D179" i="14"/>
  <c r="E180" i="14" l="1"/>
  <c r="D180" i="14"/>
  <c r="C180" i="14"/>
  <c r="G180" i="14"/>
  <c r="B180" i="14"/>
  <c r="F180" i="14"/>
</calcChain>
</file>

<file path=xl/connections.xml><?xml version="1.0" encoding="utf-8"?>
<connections xmlns="http://schemas.openxmlformats.org/spreadsheetml/2006/main">
  <connection id="1" name="연결" type="4" refreshedVersion="3" saveData="1">
    <webPr sourceData="1" parsePre="1" consecutive="1" xl2000="1" url="http://comp.fnguide.com/svo/handbook_New/xml/SVD_Main.asp?pGB=1&amp;gicode=A039340&amp;cID=&amp;MenuYn=Y&amp;ReportGB=&amp;NewMenuID=11&amp;stkGb=701"/>
  </connection>
  <connection id="2" name="연결1" type="4" refreshedVersion="3" saveData="1">
    <webPr sourceData="1" parsePre="1" consecutive="1" xl2000="1" url="http://comp.fnguide.com/svo/handbook_New/xml/SVD_Finance.asp?pGB=1&amp;gicode=A039340&amp;cID=&amp;MenuYn=Y&amp;ReportGB=&amp;NewMenuID=103&amp;stkGb=701"/>
  </connection>
  <connection id="3" name="연결10" type="4" refreshedVersion="3" saveData="1">
    <webPr sourceData="1" parsePre="1" consecutive="1" xl2000="1" url="http://comp.fnguide.com/svo/handbook_New/xml/SVD_Finance.asp?pGB=1&amp;gicode=A005930&amp;cID=&amp;MenuYn=Y&amp;ReportGB=&amp;NewMenuID=103&amp;stkGb=701"/>
  </connection>
  <connection id="4" name="연결11" type="4" refreshedVersion="3" background="1" saveData="1">
    <webPr sourceData="1" parsePre="1" consecutive="1" xl2000="1" url="https://finance.yahoo.com/quote/005930.KS/history?period1=1024326000&amp;period2=1492959600&amp;interval=1mo&amp;filter=history&amp;frequency=1mo"/>
  </connection>
  <connection id="5" name="연결12" type="4" refreshedVersion="3" saveData="1">
    <webPr sourceData="1" parsePre="1" consecutive="1" xl2000="1" url="http://comp.fnguide.com/svo/handbook_New/xml/SVD_Main.asp?pGB=1&amp;gicode=A005930&amp;cID=&amp;MenuYn=Y&amp;ReportGB=&amp;NewMenuID=11&amp;stkGb=701"/>
  </connection>
  <connection id="6" name="연결13" type="4" refreshedVersion="3" saveData="1">
    <webPr sourceData="1" parsePre="1" consecutive="1" xl2000="1" url="http://comp.fnguide.com/svo/handbook_New/xml/SVD_Finance.asp?pGB=1&amp;gicode=A005930&amp;cID=&amp;MenuYn=Y&amp;ReportGB=&amp;NewMenuID=103&amp;stkGb=701"/>
  </connection>
  <connection id="7" name="연결14" type="4" refreshedVersion="3" saveData="1">
    <webPr sourceData="1" parsePre="1" consecutive="1" xl2000="1" url="http://comp.fnguide.com/svo/handbook_New/xml/SVD_Main.asp?pGB=1&amp;gicode=A009150&amp;cID=&amp;MenuYn=Y&amp;ReportGB=&amp;NewMenuID=11&amp;stkGb=701"/>
  </connection>
  <connection id="8" name="연결15" type="4" refreshedVersion="3" saveData="1">
    <webPr sourceData="1" parsePre="1" consecutive="1" xl2000="1" url="http://comp.fnguide.com/svo/handbook_New/xml/SVD_Finance.asp?pGB=1&amp;gicode=A009150&amp;cID=&amp;MenuYn=Y&amp;ReportGB=&amp;NewMenuID=103&amp;stkGb=701"/>
  </connection>
  <connection id="9" name="연결16" type="4" refreshedVersion="3" saveData="1">
    <webPr sourceData="1" parsePre="1" consecutive="1" xl2000="1" url="http://comp.fnguide.com/svo/handbook_New/xml/SVD_Main.asp?pGB=1&amp;gicode=A011070&amp;cID=&amp;MenuYn=Y&amp;ReportGB=&amp;NewMenuID=11&amp;stkGb=701"/>
  </connection>
  <connection id="10" name="연결17" type="4" refreshedVersion="3" saveData="1">
    <webPr sourceData="1" parsePre="1" consecutive="1" xl2000="1" url="http://comp.fnguide.com/svo/handbook_New/xml/SVD_Finance.asp?pGB=1&amp;gicode=A011070&amp;cID=&amp;MenuYn=Y&amp;ReportGB=&amp;NewMenuID=103&amp;stkGb=701"/>
  </connection>
  <connection id="11" name="연결18" type="4" refreshedVersion="3" saveData="1">
    <webPr sourceData="1" parsePre="1" consecutive="1" xl2000="1" url="http://comp.fnguide.com/svo/handbook_New/xml/SVD_Main.asp?pGB=1&amp;gicode=A005930&amp;cID=&amp;MenuYn=Y&amp;ReportGB=&amp;NewMenuID=11&amp;stkGb=701"/>
  </connection>
  <connection id="12" name="연결19" type="4" refreshedVersion="3" saveData="1">
    <webPr sourceData="1" parsePre="1" consecutive="1" xl2000="1" url="http://comp.fnguide.com/svo/handbook_New/xml/SVD_Finance.asp?pGB=1&amp;gicode=A005930&amp;cID=&amp;MenuYn=Y&amp;ReportGB=&amp;NewMenuID=103&amp;stkGb=701"/>
  </connection>
  <connection id="13" name="연결2" type="4" refreshedVersion="3" background="1" saveData="1">
    <webPr sourceData="1" parsePre="1" consecutive="1" xl2000="1" url="https://finance.yahoo.com/quote/039340.KQ/history?period1=1024326000&amp;period2=1492959600&amp;interval=1mo&amp;filter=history&amp;frequency=1mo"/>
  </connection>
  <connection id="14" name="연결20" type="4" refreshedVersion="4" saveData="1">
    <webPr sourceData="1" parsePre="1" consecutive="1" xl2000="1" url="http://comp.fnguide.com/svo/handbook_New/xml/SVD_Main.asp?pGB=1&amp;gicode=A006120&amp;cID=&amp;MenuYn=Y&amp;ReportGB=&amp;NewMenuID=11&amp;stkGb=701"/>
  </connection>
  <connection id="15" name="연결21" type="4" refreshedVersion="4" saveData="1">
    <webPr sourceData="1" parsePre="1" consecutive="1" xl2000="1" url="http://comp.fnguide.com/svo/handbook_New/xml/SVD_Finance.asp?pGB=1&amp;gicode=A006120&amp;cID=&amp;MenuYn=Y&amp;ReportGB=&amp;NewMenuID=103&amp;stkGb=701"/>
  </connection>
  <connection id="16" name="연결22" type="4" refreshedVersion="4" saveData="1">
    <webPr sourceData="1" parsePre="1" consecutive="1" xl2000="1" url="http://comp.fnguide.com/svo/handbook_New/xml/SVD_Main.asp?pGB=1&amp;gicode=A006120&amp;cID=&amp;MenuYn=Y&amp;ReportGB=&amp;NewMenuID=11&amp;stkGb=701"/>
  </connection>
  <connection id="17" name="연결23" type="4" refreshedVersion="4" saveData="1">
    <webPr sourceData="1" parsePre="1" consecutive="1" xl2000="1" url="http://comp.fnguide.com/svo/handbook_New/xml/SVD_Finance.asp?pGB=1&amp;gicode=A006120&amp;cID=&amp;MenuYn=Y&amp;ReportGB=&amp;NewMenuID=103&amp;stkGb=701"/>
  </connection>
  <connection id="18" name="연결3" type="4" refreshedVersion="3" saveData="1">
    <webPr sourceData="1" parsePre="1" consecutive="1" xl2000="1" url="http://comp.fnguide.com/svo/handbook_New/xml/SVD_Main.asp?pGB=1&amp;gicode=A068270&amp;cID=&amp;MenuYn=Y&amp;ReportGB=&amp;NewMenuID=11&amp;stkGb=701"/>
  </connection>
  <connection id="19" name="연결4" type="4" refreshedVersion="3" saveData="1">
    <webPr sourceData="1" parsePre="1" consecutive="1" xl2000="1" url="http://comp.fnguide.com/svo/handbook_New/xml/SVD_Finance.asp?pGB=1&amp;gicode=A068270&amp;cID=&amp;MenuYn=Y&amp;ReportGB=&amp;NewMenuID=103&amp;stkGb=701"/>
  </connection>
  <connection id="20" name="연결5" type="4" refreshedVersion="3" background="1" saveData="1">
    <webPr sourceData="1" parsePre="1" consecutive="1" xl2000="1" url="https://finance.yahoo.com/quote/068270.KQ/history?period1=1024326000&amp;period2=1492959600&amp;interval=1mo&amp;filter=history&amp;frequency=1mo"/>
  </connection>
  <connection id="21" name="연결6" type="4" refreshedVersion="3" saveData="1">
    <webPr sourceData="1" parsePre="1" consecutive="1" xl2000="1" url="http://comp.fnguide.com/svo/handbook_New/xml/SVD_Main.asp?pGB=1&amp;gicode=A039440&amp;cID=&amp;MenuYn=Y&amp;ReportGB=&amp;NewMenuID=11&amp;stkGb=701"/>
  </connection>
  <connection id="22" name="연결7" type="4" refreshedVersion="3" saveData="1">
    <webPr sourceData="1" parsePre="1" consecutive="1" xl2000="1" url="http://comp.fnguide.com/svo/handbook_New/xml/SVD_Finance.asp?pGB=1&amp;gicode=A039440&amp;cID=&amp;MenuYn=Y&amp;ReportGB=&amp;NewMenuID=103&amp;stkGb=701"/>
  </connection>
  <connection id="23" name="연결8" type="4" refreshedVersion="3" background="1" saveData="1">
    <webPr sourceData="1" parsePre="1" consecutive="1" xl2000="1" url="https://finance.yahoo.com/quote/039440.KQ/history?period1=1024326000&amp;period2=1492959600&amp;interval=1mo&amp;filter=history&amp;frequency=1mo"/>
  </connection>
  <connection id="24" name="연결9" type="4" refreshedVersion="3" saveData="1">
    <webPr sourceData="1" parsePre="1" consecutive="1" xl2000="1" url="http://comp.fnguide.com/svo/handbook_New/xml/SVD_Main.asp?pGB=1&amp;gicode=A005930&amp;cID=&amp;MenuYn=Y&amp;ReportGB=&amp;NewMenuID=11&amp;stkGb=701"/>
  </connection>
</connections>
</file>

<file path=xl/sharedStrings.xml><?xml version="1.0" encoding="utf-8"?>
<sst xmlns="http://schemas.openxmlformats.org/spreadsheetml/2006/main" count="52379" uniqueCount="11974">
  <si>
    <t>본문 바로가기 메뉴 바로가기</t>
  </si>
  <si>
    <t>상장기업분석</t>
  </si>
  <si>
    <t>열기</t>
  </si>
  <si>
    <t>인쇄</t>
  </si>
  <si>
    <t>기업정보</t>
  </si>
  <si>
    <t>Snapshot기업개요재무제표재무비율투자지표컨센서스</t>
  </si>
  <si>
    <t>지분분석업종분석경쟁사비교거래소공시금감원공시</t>
  </si>
  <si>
    <t>ETF/ETN 정보</t>
  </si>
  <si>
    <t>ETF Snapshot 성과 및 위험분석 ETN Snapshot</t>
  </si>
  <si>
    <t>리포트</t>
  </si>
  <si>
    <t>리포트동향 요약리포트</t>
  </si>
  <si>
    <t>실적속보</t>
  </si>
  <si>
    <t>컨센서스 스크리닝</t>
  </si>
  <si>
    <t>목표주가 괴리율 컨센서스 상/하향 비율 어닝서프라이즈 턴어라운드</t>
  </si>
  <si>
    <t>랭킹 분석</t>
  </si>
  <si>
    <t>업종별 순위 지표별 순위</t>
  </si>
  <si>
    <t>캘린더</t>
  </si>
  <si>
    <t>부가정보</t>
  </si>
  <si>
    <t>신용등급 기업주소록</t>
  </si>
  <si>
    <t>이용안내</t>
  </si>
  <si>
    <t>| 홈페이지</t>
  </si>
  <si>
    <t>홈페이지</t>
  </si>
  <si>
    <t>전화번호</t>
  </si>
  <si>
    <t>주소</t>
  </si>
  <si>
    <t>PER(Price Earning Ratio)</t>
  </si>
  <si>
    <t>전일자 보통주 수정주가 / 최근 결산 EPS(주당순이익)</t>
  </si>
  <si>
    <t>* EPS = 당기순이익 / 수정평균발행주식수</t>
  </si>
  <si>
    <t>PER</t>
  </si>
  <si>
    <t>-</t>
  </si>
  <si>
    <t>12M PER</t>
  </si>
  <si>
    <t>전일자 보통주 수정주가 / 12개월 Forward EPS</t>
  </si>
  <si>
    <t>업종 PER</t>
  </si>
  <si>
    <t>시장대표업종||SUM(구성종목 시가종액)/SUM(구성종목 당기순이익)</t>
  </si>
  <si>
    <t>PBR(Price Book-value Ratio)</t>
  </si>
  <si>
    <t>전일자 보통주 수정주가 / 최근 결산기 BPS(주당순자산)</t>
  </si>
  <si>
    <t>* BPS=(지배주주지분-자기주식) / 무상조정기말주식수(우선주 및 자사주 포함)</t>
  </si>
  <si>
    <t>PBR</t>
  </si>
  <si>
    <t>배당수익률</t>
  </si>
  <si>
    <t>{최근 결산기 보통주 DPS(현금, 무상조정) / 전일자 보통주 수정주가} *100</t>
  </si>
  <si>
    <t>외국인 보유비중 시가총액</t>
  </si>
  <si>
    <t>주가추이,내부자거래 차트: 자세한 내용은 클릭후 팝업창 참고</t>
  </si>
  <si>
    <t>외국인 보유비중,시가총액 차트 : 자세한 내용은 클릭후 팝업창 참고</t>
  </si>
  <si>
    <t>상대수익률</t>
  </si>
  <si>
    <t>* 상대수익률은 조회시작일의 값을 100포인트로 변환하여 산출된</t>
  </si>
  <si>
    <t>* 특정일의 상대수익률 포인트는 (특정일의 지수 및 주가/조회 기준</t>
  </si>
  <si>
    <t>상대수익률 차트 : 자세한 내용은 클릭후 팝업창 참고</t>
  </si>
  <si>
    <t>시세현황</t>
  </si>
  <si>
    <t>단위 : 원, 주, %</t>
  </si>
  <si>
    <t>종가/ 전일대비</t>
  </si>
  <si>
    <t>거래량</t>
  </si>
  <si>
    <t>52주.최고가/ 최저가</t>
  </si>
  <si>
    <t>거래대금(억원)</t>
  </si>
  <si>
    <t>수익률(1M/ 3M/ 6M/ 1Y)</t>
  </si>
  <si>
    <t>외국인 보유비중</t>
  </si>
  <si>
    <t>시가총액(억원)</t>
  </si>
  <si>
    <t>베타</t>
  </si>
  <si>
    <t>발행주식수(보통주/ 우선주)</t>
  </si>
  <si>
    <t>액면가</t>
  </si>
  <si>
    <t>실적이슈</t>
  </si>
  <si>
    <t>운용사별 보유 현황</t>
  </si>
  <si>
    <t>단위 : 천주, 억원, %</t>
  </si>
  <si>
    <t>운용사명</t>
  </si>
  <si>
    <t>보유수량</t>
  </si>
  <si>
    <t>시가평가액</t>
  </si>
  <si>
    <t>상장주식수내비중</t>
  </si>
  <si>
    <t>운용사내비중</t>
  </si>
  <si>
    <t>* 컨텐츠의 보유 수량, 상장주식 내 비중, 운용사 내 비중 값은 최근 분기말에 공시한 공모펀드 보고서 기준이며, 보유수량 기준 상위 10위 까지 운용사를 보여줍니다.</t>
  </si>
  <si>
    <t>주주현황</t>
  </si>
  <si>
    <t>단위 : 주, %</t>
  </si>
  <si>
    <t>항목</t>
  </si>
  <si>
    <t>주권의 수</t>
  </si>
  <si>
    <t>지분율</t>
  </si>
  <si>
    <t>최종변동일</t>
  </si>
  <si>
    <t>* 위 내용은 금융감독원 지분공시보고서 기준으로 작성되었으며(단, 자기주식 현황은 별도관리), 주주명은 지분율 상위 5개까지만 보여집니다.</t>
  </si>
  <si>
    <t>* 주식 등의 보유비율이 5%미만이거나, 임원이 아닌 주주는 지분공시보고 제외 대상으로서 표시할 수 없습니다.</t>
  </si>
  <si>
    <t>* 주권의 수 : 의결권이 있는 주식수 (보통주+의결권 있는 우선주)</t>
  </si>
  <si>
    <t>주주구분 현황</t>
  </si>
  <si>
    <t>주주구분</t>
  </si>
  <si>
    <t>대표주주수</t>
  </si>
  <si>
    <t>* 주주 구분자별 지분율은 서로 중복되지 않습니다.</t>
  </si>
  <si>
    <t>신용등급현황 기업어음 (CP)</t>
  </si>
  <si>
    <t>신용등급현황 기업어읍(CP)</t>
  </si>
  <si>
    <t>KIS</t>
  </si>
  <si>
    <t>KR</t>
  </si>
  <si>
    <t>NICE</t>
  </si>
  <si>
    <t>관련 데이터가 없습니다.</t>
  </si>
  <si>
    <t>신용등급현황 회사채(Bond)</t>
  </si>
  <si>
    <t>투자의견 컨센서스</t>
  </si>
  <si>
    <t>단위 : 배, 원, %</t>
  </si>
  <si>
    <t>강력매도</t>
  </si>
  <si>
    <t>매도</t>
  </si>
  <si>
    <t>중립</t>
  </si>
  <si>
    <t>매수</t>
  </si>
  <si>
    <t>강력매수</t>
  </si>
  <si>
    <t>투자의견</t>
  </si>
  <si>
    <t>목표주가</t>
  </si>
  <si>
    <t>EPS</t>
  </si>
  <si>
    <t>추정기관수</t>
  </si>
  <si>
    <t>* 1=Sell, 2=U/Weight, 3=Neutral, 4=Buy, 5=S/Buy</t>
  </si>
  <si>
    <t>* EPS, PER 은 FY1에 대한 증권사 평균 추정실적임.</t>
  </si>
  <si>
    <t>투자의견 및 목표주가</t>
  </si>
  <si>
    <t>투자의견,적정주가,수정주가 차트 : 자세한 내용은 클릭후 팝업창 참고</t>
  </si>
  <si>
    <t>투자의견 분포</t>
  </si>
  <si>
    <t>Business Summary</t>
  </si>
  <si>
    <t>업종 비교</t>
  </si>
  <si>
    <t>단위 : 억원, 배, %</t>
  </si>
  <si>
    <t>연결별도</t>
  </si>
  <si>
    <t>구분</t>
  </si>
  <si>
    <t>시가총액</t>
  </si>
  <si>
    <t>매출액</t>
  </si>
  <si>
    <t>영업이익</t>
  </si>
  <si>
    <t>EPS(원)</t>
  </si>
  <si>
    <t>최근결산 보통주 수정가 / 최근결산 EPS</t>
  </si>
  <si>
    <t>EV/EBITDA</t>
  </si>
  <si>
    <t>(시가총액+순차입금)/EBITDA</t>
  </si>
  <si>
    <t>ROE</t>
  </si>
  <si>
    <t>베타(1년)</t>
  </si>
  <si>
    <t>PER 차트 : 자세한 내용은 클릭후 팝업창 참고</t>
  </si>
  <si>
    <t>* 직전 회계년도 결산 Data입니다.(단 시가총액은 전일기준임)</t>
  </si>
  <si>
    <t>* 영업이익은 제조업인 경우 영업이익, 금융업인 경우 영업손익입니다.</t>
  </si>
  <si>
    <t>Band Chart</t>
  </si>
  <si>
    <t>PER Band</t>
  </si>
  <si>
    <t>PER 밴드 차트 : 자세한 내용은 클릭후 팝업창 참고</t>
  </si>
  <si>
    <t>PBR Band</t>
  </si>
  <si>
    <t>PBR 밴드 차트 : 자세한 내용은 클릭후 팝업창 참고</t>
  </si>
  <si>
    <t>Financial Highlight</t>
  </si>
  <si>
    <t>단위 : 억원, %, 배, 천주</t>
  </si>
  <si>
    <t>IFRS(연결)</t>
  </si>
  <si>
    <t>Annual</t>
  </si>
  <si>
    <t>Net Quarter</t>
  </si>
  <si>
    <t>당기순이익</t>
  </si>
  <si>
    <t>자산총계</t>
  </si>
  <si>
    <t>부채총계</t>
  </si>
  <si>
    <t>자본총계</t>
  </si>
  <si>
    <t>자본금</t>
  </si>
  <si>
    <t>부채비율(%)</t>
  </si>
  <si>
    <t>(총부채 / 총자본) * 100</t>
  </si>
  <si>
    <t>부채비율</t>
  </si>
  <si>
    <t>유보율(%)</t>
  </si>
  <si>
    <t>(유보액 / 자본금) * 100</t>
  </si>
  <si>
    <t>유보율</t>
  </si>
  <si>
    <t>영업이익률(%)</t>
  </si>
  <si>
    <t>(영업이익 / 영업수익) * 100</t>
  </si>
  <si>
    <t>영업이익률</t>
  </si>
  <si>
    <t>지배주주 귀속순이익률(%)</t>
  </si>
  <si>
    <t>(지배주주순이익 / 영업수익) * 100</t>
  </si>
  <si>
    <t>지배주주순이익률</t>
  </si>
  <si>
    <t>ROA(%)</t>
  </si>
  <si>
    <t>(당기순이익(연율화) / 총자산(평균)) * 100</t>
  </si>
  <si>
    <t>ROA</t>
  </si>
  <si>
    <t>ROE(%)</t>
  </si>
  <si>
    <t>(지배주주순이익(연율화) / 지배주주지분(평균)) * 100</t>
  </si>
  <si>
    <t>지배주주순이익 / 수정평균주식수</t>
  </si>
  <si>
    <t>BPS(원)</t>
  </si>
  <si>
    <t>지배주주순자산(자사주차감전) / 수정기말주식수</t>
  </si>
  <si>
    <t>DPS(원)</t>
  </si>
  <si>
    <t>DPS(보통주,현금) * 무상조정수정계수(보통주)</t>
  </si>
  <si>
    <t>PER(배)</t>
  </si>
  <si>
    <t>수정주가(보통주) / 수정EPS</t>
  </si>
  <si>
    <t>PBR(배)</t>
  </si>
  <si>
    <t>수정주가(보통주) / 수정BPS</t>
  </si>
  <si>
    <t>발행주식수</t>
  </si>
  <si>
    <t>배당수익률(%)</t>
  </si>
  <si>
    <t>(배당금(보통주,현금) / 시가총액(보통)) * 100</t>
  </si>
  <si>
    <t>(E) : Estimate</t>
  </si>
  <si>
    <t>컨센서스, 추정치</t>
  </si>
  <si>
    <t>2017/12(E)</t>
  </si>
  <si>
    <t>순이익률(%)</t>
  </si>
  <si>
    <t>순이익률</t>
  </si>
  <si>
    <t>* 주가는 해당 결산기일 수정주가 기준이며, EPS, BPS, DPS는 무상증자와 액면변경, 주식배당 등을 감안하여 현재기준으로 과거 Data를 수정 하였습니다.</t>
  </si>
  <si>
    <t>* 연결기업의 순이익, EPS, 순이익률, ROE, BPS, 자본총계는 지배주주귀속순이익과 지배주주지분 기준입니다.</t>
  </si>
  <si>
    <t>* 영업이익률, EBITDA, EBIT, NOPLAT는 조정영업이익 기준입니다.</t>
  </si>
  <si>
    <t>* 자산총액 2조원 미만의 기업은 2012년까지 분기 및 반기 연결재무제표 의무 공시가 유예되므로, 해당 기업의 연결 기준 Net Quarter의 항목은 비어있는 것이 정상입니다.</t>
  </si>
  <si>
    <t>(단, 재무상태표의 경우 4분기 Net Quarter는 공시되는 Annual과 동일함)</t>
  </si>
  <si>
    <t>* 기업이 발표한 잠정실적에 지배주주순이익이 포함되지 않은 경우, EPS는 순이익/ 평균발행주식수로 계산됩니다.</t>
  </si>
  <si>
    <t>* 기업이 Net Quarter기준으로 잠정실적을 공시하지 않은경우, 해당값은 누적기준 잠정실적에서 전분기까지의 실적을 차감하여 산출합니다.</t>
  </si>
  <si>
    <t>투자회사 종목은 금융감독원 전자공시시스템에 사업보고서를 공시하지 않기에, 기업개요 정보를 제공하지 않습니다.</t>
  </si>
  <si>
    <t>fnguide.com</t>
  </si>
  <si>
    <t>FnGuide에서 제공하는 정보는 신뢰할 만한 자료 및 정보로부터 얻어진 것이나 그 정확성이나 완전성을 보장 할 수 없으며, 시간이 경과함에 따라 변경될 수 있습니다. 따라서 정보의 오류, 누락에 대하여 FnGuide 또는FnGuide에 자료를 제공하는 회사에서는 그 결과에 대해 법적인 책임을 지지 않습니다.</t>
  </si>
  <si>
    <t>웹 접근성 우수사이트 인증마크(WA인증마크)</t>
  </si>
  <si>
    <t>캡션</t>
  </si>
  <si>
    <t>헤더</t>
  </si>
  <si>
    <t>내용</t>
  </si>
  <si>
    <t>실적&amp;컨센서스 추이</t>
  </si>
  <si>
    <t>단위 : 억원, 배</t>
  </si>
  <si>
    <t>연간분기</t>
  </si>
  <si>
    <t>조회</t>
  </si>
  <si>
    <t>IFRS (연결) | 연간</t>
  </si>
  <si>
    <t>2018/12(E)</t>
  </si>
  <si>
    <t>매출액계산에 참여한 계정 감추기</t>
  </si>
  <si>
    <t>    전년동기대비(%)</t>
  </si>
  <si>
    <t>    컨센서스대비(%)</t>
  </si>
  <si>
    <t> -</t>
  </si>
  <si>
    <t>영업이익계산에 참여한 계정 감추기</t>
  </si>
  <si>
    <t>당기순이익계산에 참여한 계정 감추기</t>
  </si>
  <si>
    <t>지배주주순이익</t>
  </si>
  <si>
    <t>지배주주지분</t>
  </si>
  <si>
    <t>BPS</t>
  </si>
  <si>
    <t>DPS</t>
  </si>
  <si>
    <t>컨센서스 시계열 추이</t>
  </si>
  <si>
    <t>증권사별 적정주가 &amp; 투자의견</t>
  </si>
  <si>
    <t>단위 : 원, %</t>
  </si>
  <si>
    <t>추정기관</t>
  </si>
  <si>
    <t>추정일자</t>
  </si>
  <si>
    <t>적정주가</t>
  </si>
  <si>
    <t>직전 적정주가</t>
  </si>
  <si>
    <t>증감율</t>
  </si>
  <si>
    <t>직전 투자의견</t>
  </si>
  <si>
    <t>유안타증권</t>
  </si>
  <si>
    <t>삼성증권</t>
  </si>
  <si>
    <t>하이투자증권</t>
  </si>
  <si>
    <t>SK증권</t>
  </si>
  <si>
    <t>실적&amp;컨센서스 추이 차트 : 자세한 내용은 클릭후 팝업창 참고</t>
  </si>
  <si>
    <t>매출액영업이익지배주주순이익EPSPER12M PER</t>
  </si>
  <si>
    <t>매출액 차트 : 자세한 내용은 클릭후 팝업창 참고</t>
  </si>
  <si>
    <t>컨센서스</t>
    <phoneticPr fontId="2" type="noConversion"/>
  </si>
  <si>
    <t>회사이름</t>
    <phoneticPr fontId="2" type="noConversion"/>
  </si>
  <si>
    <t>지배주주지분</t>
    <phoneticPr fontId="2" type="noConversion"/>
  </si>
  <si>
    <t>년도</t>
    <phoneticPr fontId="2" type="noConversion"/>
  </si>
  <si>
    <t>ROE(실적)</t>
    <phoneticPr fontId="2" type="noConversion"/>
  </si>
  <si>
    <t>ROE(추정)</t>
    <phoneticPr fontId="2" type="noConversion"/>
  </si>
  <si>
    <t>지배주주순이익</t>
    <phoneticPr fontId="2" type="noConversion"/>
  </si>
  <si>
    <t>지배주주지분(평균)</t>
    <phoneticPr fontId="2" type="noConversion"/>
  </si>
  <si>
    <t>ROE</t>
    <phoneticPr fontId="2" type="noConversion"/>
  </si>
  <si>
    <t>현재주가</t>
    <phoneticPr fontId="2" type="noConversion"/>
  </si>
  <si>
    <t>별도 요구수익률</t>
    <phoneticPr fontId="2" type="noConversion"/>
  </si>
  <si>
    <t>적용</t>
  </si>
  <si>
    <t>베타(β)</t>
    <phoneticPr fontId="2" type="noConversion"/>
  </si>
  <si>
    <t>보통주발행주수</t>
    <phoneticPr fontId="2" type="noConversion"/>
  </si>
  <si>
    <t>자기주식</t>
    <phoneticPr fontId="2" type="noConversion"/>
  </si>
  <si>
    <t>최종 적용 할인율</t>
    <phoneticPr fontId="2" type="noConversion"/>
  </si>
  <si>
    <t>우선주발행주수</t>
    <phoneticPr fontId="2" type="noConversion"/>
  </si>
  <si>
    <t>채권수익률</t>
    <phoneticPr fontId="2" type="noConversion"/>
  </si>
  <si>
    <t>적용</t>
    <phoneticPr fontId="2" type="noConversion"/>
  </si>
  <si>
    <t>미적용</t>
    <phoneticPr fontId="2" type="noConversion"/>
  </si>
  <si>
    <t>요구수익률</t>
    <phoneticPr fontId="2" type="noConversion"/>
  </si>
  <si>
    <t>Spread</t>
    <phoneticPr fontId="2" type="noConversion"/>
  </si>
  <si>
    <t>당기순이익</t>
    <phoneticPr fontId="2" type="noConversion"/>
  </si>
  <si>
    <t>ROE</t>
    <phoneticPr fontId="2" type="noConversion"/>
  </si>
  <si>
    <t>초과이익</t>
    <phoneticPr fontId="2" type="noConversion"/>
  </si>
  <si>
    <t>PV of RI</t>
    <phoneticPr fontId="2" type="noConversion"/>
  </si>
  <si>
    <t>RIM</t>
    <phoneticPr fontId="2" type="noConversion"/>
  </si>
  <si>
    <t>주식수</t>
    <phoneticPr fontId="2" type="noConversion"/>
  </si>
  <si>
    <t>초과이익 지속</t>
  </si>
  <si>
    <t>공인회계사 사경인</t>
    <phoneticPr fontId="2" type="noConversion"/>
  </si>
  <si>
    <t xml:space="preserve">   무위험이자율</t>
    <phoneticPr fontId="2" type="noConversion"/>
  </si>
  <si>
    <t xml:space="preserve">   시장위험프리미엄</t>
    <phoneticPr fontId="2" type="noConversion"/>
  </si>
  <si>
    <t xml:space="preserve">   참고링크</t>
    <phoneticPr fontId="2" type="noConversion"/>
  </si>
  <si>
    <t>기초자료</t>
    <phoneticPr fontId="2" type="noConversion"/>
  </si>
  <si>
    <t>요구수익률</t>
    <phoneticPr fontId="2" type="noConversion"/>
  </si>
  <si>
    <t>회사명</t>
    <phoneticPr fontId="2" type="noConversion"/>
  </si>
  <si>
    <t>Business Summary</t>
    <phoneticPr fontId="2" type="noConversion"/>
  </si>
  <si>
    <t>ROE 추정</t>
    <phoneticPr fontId="2" type="noConversion"/>
  </si>
  <si>
    <t>년도</t>
    <phoneticPr fontId="2" type="noConversion"/>
  </si>
  <si>
    <t>컨센서스</t>
    <phoneticPr fontId="2" type="noConversion"/>
  </si>
  <si>
    <t>초과이익 가정</t>
  </si>
  <si>
    <t>현재주가</t>
  </si>
  <si>
    <t>주당 가치</t>
  </si>
  <si>
    <t>주가</t>
  </si>
  <si>
    <t>매도가격</t>
  </si>
  <si>
    <t>10%씩(10년) 감소</t>
  </si>
  <si>
    <t>매수가격</t>
  </si>
  <si>
    <t>20%씩(5년) 감소</t>
  </si>
  <si>
    <t>가중평균</t>
    <phoneticPr fontId="2" type="noConversion"/>
  </si>
  <si>
    <t>연결</t>
    <phoneticPr fontId="2" type="noConversion"/>
  </si>
  <si>
    <t>자본총계(평균)</t>
    <phoneticPr fontId="2" type="noConversion"/>
  </si>
  <si>
    <t>별도</t>
    <phoneticPr fontId="2" type="noConversion"/>
  </si>
  <si>
    <t>자본총계</t>
    <phoneticPr fontId="2" type="noConversion"/>
  </si>
  <si>
    <t>통합</t>
    <phoneticPr fontId="2" type="noConversion"/>
  </si>
  <si>
    <t>최종분기</t>
    <phoneticPr fontId="2" type="noConversion"/>
  </si>
  <si>
    <t>최근</t>
    <phoneticPr fontId="2" type="noConversion"/>
  </si>
  <si>
    <t>별도값</t>
    <phoneticPr fontId="2" type="noConversion"/>
  </si>
  <si>
    <t>1순위</t>
  </si>
  <si>
    <t>1순위</t>
    <phoneticPr fontId="2" type="noConversion"/>
  </si>
  <si>
    <t>RIM 적정주가</t>
    <phoneticPr fontId="2" type="noConversion"/>
  </si>
  <si>
    <t>초과이익 가정</t>
    <phoneticPr fontId="2" type="noConversion"/>
  </si>
  <si>
    <t>할인(할증)률</t>
    <phoneticPr fontId="2" type="noConversion"/>
  </si>
  <si>
    <t>순이익 예측</t>
    <phoneticPr fontId="2" type="noConversion"/>
  </si>
  <si>
    <t>1순위</t>
    <phoneticPr fontId="2" type="noConversion"/>
  </si>
  <si>
    <t>대신증권</t>
  </si>
  <si>
    <t>동부증권</t>
  </si>
  <si>
    <t>키움증권</t>
  </si>
  <si>
    <t>별도값</t>
    <phoneticPr fontId="2" type="noConversion"/>
  </si>
  <si>
    <t>적정가 대비</t>
    <phoneticPr fontId="2" type="noConversion"/>
  </si>
  <si>
    <t>포괄손익계산서</t>
  </si>
  <si>
    <t>단위 : 억원</t>
  </si>
  <si>
    <t>전년동기</t>
  </si>
  <si>
    <t>전년동기(%)</t>
  </si>
  <si>
    <t>매출원가</t>
  </si>
  <si>
    <t>매출총이익</t>
  </si>
  <si>
    <t>세전계속사업이익</t>
  </si>
  <si>
    <t>법인세비용</t>
  </si>
  <si>
    <t>계속영업이익</t>
  </si>
  <si>
    <t>중단영업이익</t>
  </si>
  <si>
    <t>   지배주주순이익</t>
  </si>
  <si>
    <t>재무상태표</t>
  </si>
  <si>
    <t>자산</t>
  </si>
  <si>
    <t>부채</t>
  </si>
  <si>
    <t>자본</t>
  </si>
  <si>
    <t>   지배기업주주지분계산에 참여한 계정 펼치기</t>
  </si>
  <si>
    <t>현금흐름표</t>
  </si>
  <si>
    <t>영업활동으로인한현금흐름</t>
  </si>
  <si>
    <t>투자활동으로인한현금흐름</t>
  </si>
  <si>
    <t>재무활동으로인한현금흐름</t>
  </si>
  <si>
    <t>영업투자재무활동기타현금흐름</t>
  </si>
  <si>
    <t>연결범위변동으로인한현금의증가</t>
  </si>
  <si>
    <t>환율변동효과</t>
  </si>
  <si>
    <t>현금및현금성자산의증가</t>
  </si>
  <si>
    <t>기초현금및현금성자산</t>
  </si>
  <si>
    <t>기말현금및현금성자산</t>
  </si>
  <si>
    <t>* 재무제표는 요약정보를 수록하고 있습니다.</t>
  </si>
  <si>
    <t>* 자산총액 2조원 미만의 기업은 2013년까지 분기 및 반기 연결재무제표 의무 공시가 유예되므로, 해당 기업의 연결 기준 Net Quarter의 항목은 비어있는 것이 정상입니다. (단, 재무상태표의 경우 4분기 Net Quarter는 공시되는 Annual과 동일함)</t>
  </si>
  <si>
    <t>4분기 합</t>
    <phoneticPr fontId="2" type="noConversion"/>
  </si>
  <si>
    <t>4분기 평균</t>
    <phoneticPr fontId="2" type="noConversion"/>
  </si>
  <si>
    <t>4분기 ROE</t>
    <phoneticPr fontId="2" type="noConversion"/>
  </si>
  <si>
    <t>1개월전</t>
  </si>
  <si>
    <t>3개월전</t>
  </si>
  <si>
    <t>6개월전</t>
  </si>
  <si>
    <t>1년전</t>
  </si>
  <si>
    <t>적정주가(원)</t>
  </si>
  <si>
    <t>HMC투자증권</t>
  </si>
  <si>
    <t>IFRS(별도)</t>
  </si>
  <si>
    <t>[연결 | 연간 | 매출액]</t>
  </si>
  <si>
    <t>비지배주주순이익</t>
  </si>
  <si>
    <t>비지배주주지분</t>
  </si>
  <si>
    <t>[연결 | 연간]</t>
  </si>
  <si>
    <t>2017/06(E)</t>
  </si>
  <si>
    <t>2017/12 | 연간</t>
  </si>
  <si>
    <t>프로텍</t>
  </si>
  <si>
    <t>* 최근결산은 2016/12 (연간) 기준임.</t>
  </si>
  <si>
    <t>2019/12(E)</t>
  </si>
  <si>
    <t>2017/09(E)</t>
  </si>
  <si>
    <t>IFRS(개별)</t>
    <phoneticPr fontId="2" type="noConversion"/>
  </si>
  <si>
    <t>기업명</t>
    <phoneticPr fontId="2" type="noConversion"/>
  </si>
  <si>
    <t>Code직접입력</t>
    <phoneticPr fontId="2" type="noConversion"/>
  </si>
  <si>
    <t>005930</t>
  </si>
  <si>
    <t>삼성전자</t>
  </si>
  <si>
    <t>005380</t>
  </si>
  <si>
    <t>현대차</t>
  </si>
  <si>
    <t>000660</t>
  </si>
  <si>
    <t>SK하이닉스</t>
  </si>
  <si>
    <t>015760</t>
  </si>
  <si>
    <t>한국전력</t>
  </si>
  <si>
    <t>005935</t>
  </si>
  <si>
    <t>삼성전자우</t>
  </si>
  <si>
    <t>012330</t>
  </si>
  <si>
    <t>현대모비스</t>
  </si>
  <si>
    <t>090430</t>
  </si>
  <si>
    <t>아모레퍼시픽</t>
  </si>
  <si>
    <t>005490</t>
  </si>
  <si>
    <t>POSCO</t>
  </si>
  <si>
    <t>017670</t>
  </si>
  <si>
    <t>SK텔레콤</t>
  </si>
  <si>
    <t>035420</t>
  </si>
  <si>
    <t>NAVER</t>
  </si>
  <si>
    <t>028260</t>
  </si>
  <si>
    <t>018260</t>
  </si>
  <si>
    <t>삼성에스디에스</t>
  </si>
  <si>
    <t>055550</t>
  </si>
  <si>
    <t>신한지주</t>
  </si>
  <si>
    <t>032830</t>
  </si>
  <si>
    <t>삼성생명</t>
  </si>
  <si>
    <t>000270</t>
  </si>
  <si>
    <t>기아차</t>
  </si>
  <si>
    <t>051910</t>
  </si>
  <si>
    <t>LG화학</t>
  </si>
  <si>
    <t>105560</t>
  </si>
  <si>
    <t>KB금융</t>
  </si>
  <si>
    <t>051900</t>
  </si>
  <si>
    <t>LG생활건강</t>
  </si>
  <si>
    <t>000810</t>
  </si>
  <si>
    <t>삼성화재</t>
  </si>
  <si>
    <t>002790</t>
  </si>
  <si>
    <t>아모레G</t>
  </si>
  <si>
    <t>033780</t>
  </si>
  <si>
    <t>KT&amp;G</t>
  </si>
  <si>
    <t>034730</t>
  </si>
  <si>
    <t>034220</t>
  </si>
  <si>
    <t>LG디스플레이</t>
  </si>
  <si>
    <t>003550</t>
  </si>
  <si>
    <t>LG</t>
  </si>
  <si>
    <t>009540</t>
  </si>
  <si>
    <t>현대중공업</t>
  </si>
  <si>
    <t>096770</t>
  </si>
  <si>
    <t>SK이노베이션</t>
  </si>
  <si>
    <t>삼성물산</t>
  </si>
  <si>
    <t>066570</t>
  </si>
  <si>
    <t>LG전자</t>
  </si>
  <si>
    <t>068270</t>
  </si>
  <si>
    <t>셀트리온</t>
  </si>
  <si>
    <t>006400</t>
  </si>
  <si>
    <t>삼성SDI</t>
  </si>
  <si>
    <t>004020</t>
  </si>
  <si>
    <t>현대제철</t>
  </si>
  <si>
    <t>086790</t>
  </si>
  <si>
    <t>하나금융지주</t>
  </si>
  <si>
    <t>086280</t>
  </si>
  <si>
    <t>현대글로비스</t>
  </si>
  <si>
    <t>010130</t>
  </si>
  <si>
    <t>고려아연</t>
  </si>
  <si>
    <t>023530</t>
  </si>
  <si>
    <t>롯데쇼핑</t>
  </si>
  <si>
    <t>010950</t>
  </si>
  <si>
    <t>S-Oil</t>
  </si>
  <si>
    <t>024110</t>
  </si>
  <si>
    <t>기업은행</t>
  </si>
  <si>
    <t>SK</t>
  </si>
  <si>
    <t>011170</t>
  </si>
  <si>
    <t>롯데케미칼</t>
  </si>
  <si>
    <t>035250</t>
  </si>
  <si>
    <t>강원랜드</t>
  </si>
  <si>
    <t>001800</t>
  </si>
  <si>
    <t>오리온</t>
  </si>
  <si>
    <t>030200</t>
  </si>
  <si>
    <t>KT</t>
  </si>
  <si>
    <t>021240</t>
  </si>
  <si>
    <t>코웨이</t>
  </si>
  <si>
    <t>000030</t>
  </si>
  <si>
    <t>우리은행</t>
  </si>
  <si>
    <t>139480</t>
  </si>
  <si>
    <t>이마트</t>
  </si>
  <si>
    <t>035720</t>
  </si>
  <si>
    <t>000720</t>
  </si>
  <si>
    <t>현대건설</t>
  </si>
  <si>
    <t>088350</t>
  </si>
  <si>
    <t>한화생명</t>
  </si>
  <si>
    <t>001040</t>
  </si>
  <si>
    <t>CJ</t>
  </si>
  <si>
    <t>002380</t>
  </si>
  <si>
    <t>KCC</t>
  </si>
  <si>
    <t>047810</t>
  </si>
  <si>
    <t>한국항공우주</t>
  </si>
  <si>
    <t>161390</t>
  </si>
  <si>
    <t>한국타이어</t>
  </si>
  <si>
    <t>009150</t>
  </si>
  <si>
    <t>삼성전기</t>
  </si>
  <si>
    <t>006800</t>
  </si>
  <si>
    <t>097950</t>
  </si>
  <si>
    <t>CJ제일제당</t>
  </si>
  <si>
    <t>016360</t>
  </si>
  <si>
    <t>029780</t>
  </si>
  <si>
    <t>삼성카드</t>
  </si>
  <si>
    <t>012630</t>
  </si>
  <si>
    <t>현대산업</t>
  </si>
  <si>
    <t>000120</t>
  </si>
  <si>
    <t>CJ대한통운</t>
  </si>
  <si>
    <t>009240</t>
  </si>
  <si>
    <t>한샘</t>
  </si>
  <si>
    <t>008770</t>
  </si>
  <si>
    <t>호텔신라</t>
  </si>
  <si>
    <t>005940</t>
  </si>
  <si>
    <t>NH투자증권</t>
  </si>
  <si>
    <t>032640</t>
  </si>
  <si>
    <t>LG유플러스</t>
  </si>
  <si>
    <t>010140</t>
  </si>
  <si>
    <t>삼성중공업</t>
  </si>
  <si>
    <t>018880</t>
  </si>
  <si>
    <t>005387</t>
  </si>
  <si>
    <t>현대차2우B</t>
  </si>
  <si>
    <t>051600</t>
  </si>
  <si>
    <t>한전KPS</t>
  </si>
  <si>
    <t>078930</t>
  </si>
  <si>
    <t>GS</t>
  </si>
  <si>
    <t>036570</t>
  </si>
  <si>
    <t>엔씨소프트</t>
  </si>
  <si>
    <t>036460</t>
  </si>
  <si>
    <t>한국가스공사</t>
  </si>
  <si>
    <t>071050</t>
  </si>
  <si>
    <t>한국금융지주</t>
  </si>
  <si>
    <t>011210</t>
  </si>
  <si>
    <t>현대위아</t>
  </si>
  <si>
    <t>042660</t>
  </si>
  <si>
    <t>대우조선해양</t>
  </si>
  <si>
    <t>005830</t>
  </si>
  <si>
    <t>동부화재</t>
  </si>
  <si>
    <t>047040</t>
  </si>
  <si>
    <t>대우건설</t>
  </si>
  <si>
    <t>138930</t>
  </si>
  <si>
    <t>069960</t>
  </si>
  <si>
    <t>현대백화점</t>
  </si>
  <si>
    <t>003490</t>
  </si>
  <si>
    <t>대한항공</t>
  </si>
  <si>
    <t>047050</t>
  </si>
  <si>
    <t>004800</t>
  </si>
  <si>
    <t>효성</t>
  </si>
  <si>
    <t>027410</t>
  </si>
  <si>
    <t>BGF리테일</t>
  </si>
  <si>
    <t>012750</t>
  </si>
  <si>
    <t>에스원</t>
  </si>
  <si>
    <t>034020</t>
  </si>
  <si>
    <t>두산중공업</t>
  </si>
  <si>
    <t>026960</t>
  </si>
  <si>
    <t>동서</t>
  </si>
  <si>
    <t>128940</t>
  </si>
  <si>
    <t>한미약품</t>
  </si>
  <si>
    <t>000880</t>
  </si>
  <si>
    <t>한화</t>
  </si>
  <si>
    <t>005385</t>
  </si>
  <si>
    <t>현대차우</t>
  </si>
  <si>
    <t>030000</t>
  </si>
  <si>
    <t>제일기획</t>
  </si>
  <si>
    <t>007070</t>
  </si>
  <si>
    <t>GS리테일</t>
  </si>
  <si>
    <t>111770</t>
  </si>
  <si>
    <t>영원무역</t>
  </si>
  <si>
    <t>000210</t>
  </si>
  <si>
    <t>대림산업</t>
  </si>
  <si>
    <t>088980</t>
  </si>
  <si>
    <t>맥쿼리인프라</t>
  </si>
  <si>
    <t>004990</t>
  </si>
  <si>
    <t>롯데제과</t>
  </si>
  <si>
    <t>005300</t>
  </si>
  <si>
    <t>롯데칠성</t>
  </si>
  <si>
    <t>011780</t>
  </si>
  <si>
    <t>금호석유</t>
  </si>
  <si>
    <t>010060</t>
  </si>
  <si>
    <t>OCI</t>
  </si>
  <si>
    <t>000150</t>
  </si>
  <si>
    <t>두산</t>
  </si>
  <si>
    <t>011070</t>
  </si>
  <si>
    <t>LG이노텍</t>
  </si>
  <si>
    <t>114090</t>
  </si>
  <si>
    <t>GKL</t>
  </si>
  <si>
    <t>006360</t>
  </si>
  <si>
    <t>GS건설</t>
  </si>
  <si>
    <t>042670</t>
  </si>
  <si>
    <t>두산인프라코어</t>
  </si>
  <si>
    <t>000100</t>
  </si>
  <si>
    <t>유한양행</t>
  </si>
  <si>
    <t>007310</t>
  </si>
  <si>
    <t>오뚜기</t>
  </si>
  <si>
    <t>008930</t>
  </si>
  <si>
    <t>한미사이언스</t>
  </si>
  <si>
    <t>034230</t>
  </si>
  <si>
    <t>파라다이스</t>
  </si>
  <si>
    <t>000670</t>
  </si>
  <si>
    <t>영풍</t>
  </si>
  <si>
    <t>009830</t>
  </si>
  <si>
    <t>한화케미칼</t>
  </si>
  <si>
    <t>130960</t>
  </si>
  <si>
    <t>CJ E&amp;M</t>
  </si>
  <si>
    <t>001450</t>
  </si>
  <si>
    <t>현대해상</t>
  </si>
  <si>
    <t>006280</t>
  </si>
  <si>
    <t>녹십자</t>
  </si>
  <si>
    <t>005610</t>
  </si>
  <si>
    <t>086900</t>
  </si>
  <si>
    <t>메디톡스</t>
  </si>
  <si>
    <t>192400</t>
  </si>
  <si>
    <t>쿠쿠전자</t>
  </si>
  <si>
    <t>010780</t>
  </si>
  <si>
    <t>아이에스동서</t>
  </si>
  <si>
    <t>139130</t>
  </si>
  <si>
    <t>DGB금융지주</t>
  </si>
  <si>
    <t>001740</t>
  </si>
  <si>
    <t>SK네트웍스</t>
  </si>
  <si>
    <t>090435</t>
  </si>
  <si>
    <t>아모레퍼시픽우</t>
  </si>
  <si>
    <t>004170</t>
  </si>
  <si>
    <t>신세계</t>
  </si>
  <si>
    <t>000240</t>
  </si>
  <si>
    <t>한국타이어월드와이드</t>
  </si>
  <si>
    <t>138040</t>
  </si>
  <si>
    <t>메리츠금융지주</t>
  </si>
  <si>
    <t>008560</t>
  </si>
  <si>
    <t>메리츠종금증권</t>
  </si>
  <si>
    <t>011200</t>
  </si>
  <si>
    <t>현대상선</t>
  </si>
  <si>
    <t>028050</t>
  </si>
  <si>
    <t>삼성엔지니어링</t>
  </si>
  <si>
    <t>005440</t>
  </si>
  <si>
    <t>현대그린푸드</t>
  </si>
  <si>
    <t>006260</t>
  </si>
  <si>
    <t>LS</t>
  </si>
  <si>
    <t>010620</t>
  </si>
  <si>
    <t>현대미포조선</t>
  </si>
  <si>
    <t>180640</t>
  </si>
  <si>
    <t>한진칼</t>
  </si>
  <si>
    <t>010120</t>
  </si>
  <si>
    <t>LS산전</t>
  </si>
  <si>
    <t>078340</t>
  </si>
  <si>
    <t>컴투스</t>
  </si>
  <si>
    <t>168330</t>
  </si>
  <si>
    <t>내츄럴엔도텍</t>
  </si>
  <si>
    <t>071840</t>
  </si>
  <si>
    <t>롯데하이마트</t>
  </si>
  <si>
    <t>000080</t>
  </si>
  <si>
    <t>하이트진로</t>
  </si>
  <si>
    <t>039490</t>
  </si>
  <si>
    <t>052690</t>
  </si>
  <si>
    <t>한전기술</t>
  </si>
  <si>
    <t>064350</t>
  </si>
  <si>
    <t>현대로템</t>
  </si>
  <si>
    <t>057050</t>
  </si>
  <si>
    <t>현대홈쇼핑</t>
  </si>
  <si>
    <t>017800</t>
  </si>
  <si>
    <t>현대엘리베이</t>
  </si>
  <si>
    <t>016100</t>
  </si>
  <si>
    <t>001680</t>
  </si>
  <si>
    <t>대상</t>
  </si>
  <si>
    <t>105630</t>
  </si>
  <si>
    <t>한세실업</t>
  </si>
  <si>
    <t>020560</t>
  </si>
  <si>
    <t>아시아나항공</t>
  </si>
  <si>
    <t>108670</t>
  </si>
  <si>
    <t>LG하우시스</t>
  </si>
  <si>
    <t>161890</t>
  </si>
  <si>
    <t>한국콜마</t>
  </si>
  <si>
    <t>028150</t>
  </si>
  <si>
    <t>GS홈쇼핑</t>
  </si>
  <si>
    <t>006120</t>
  </si>
  <si>
    <t>SK케미칼</t>
  </si>
  <si>
    <t>073240</t>
  </si>
  <si>
    <t>금호타이어</t>
  </si>
  <si>
    <t>079160</t>
  </si>
  <si>
    <t>CJ CGV</t>
  </si>
  <si>
    <t>204320</t>
  </si>
  <si>
    <t>만도</t>
  </si>
  <si>
    <t>005250</t>
  </si>
  <si>
    <t>녹십자홀딩스</t>
  </si>
  <si>
    <t>004370</t>
  </si>
  <si>
    <t>농심</t>
  </si>
  <si>
    <t>001120</t>
  </si>
  <si>
    <t>LG상사</t>
  </si>
  <si>
    <t>000060</t>
  </si>
  <si>
    <t>메리츠화재</t>
  </si>
  <si>
    <t>003470</t>
  </si>
  <si>
    <t>012450</t>
  </si>
  <si>
    <t>120110</t>
  </si>
  <si>
    <t>코오롱인더</t>
  </si>
  <si>
    <t>035760</t>
  </si>
  <si>
    <t>CJ오쇼핑</t>
  </si>
  <si>
    <t>002550</t>
  </si>
  <si>
    <t>039130</t>
  </si>
  <si>
    <t>하나투어</t>
  </si>
  <si>
    <t>049770</t>
  </si>
  <si>
    <t>동원F&amp;B</t>
  </si>
  <si>
    <t>011790</t>
  </si>
  <si>
    <t>SKC</t>
  </si>
  <si>
    <t>009970</t>
  </si>
  <si>
    <t>영원무역홀딩스</t>
  </si>
  <si>
    <t>051915</t>
  </si>
  <si>
    <t>LG화학우</t>
  </si>
  <si>
    <t>181710</t>
  </si>
  <si>
    <t>NHN엔터테인먼트</t>
  </si>
  <si>
    <t>003240</t>
  </si>
  <si>
    <t>태광산업</t>
  </si>
  <si>
    <t>069080</t>
  </si>
  <si>
    <t>웹젠</t>
  </si>
  <si>
    <t>082640</t>
  </si>
  <si>
    <t>동양생명</t>
  </si>
  <si>
    <t>003690</t>
  </si>
  <si>
    <t>코리안리</t>
  </si>
  <si>
    <t>192820</t>
  </si>
  <si>
    <t>코스맥스</t>
  </si>
  <si>
    <t>016170</t>
  </si>
  <si>
    <t>로엔</t>
  </si>
  <si>
    <t>001430</t>
  </si>
  <si>
    <t>세아베스틸</t>
  </si>
  <si>
    <t>003620</t>
  </si>
  <si>
    <t>쌍용차</t>
  </si>
  <si>
    <t>033920</t>
  </si>
  <si>
    <t>무학</t>
  </si>
  <si>
    <t>039030</t>
  </si>
  <si>
    <t>이오테크닉스</t>
  </si>
  <si>
    <t>002350</t>
  </si>
  <si>
    <t>넥센타이어</t>
  </si>
  <si>
    <t>003410</t>
  </si>
  <si>
    <t>쌍용양회</t>
  </si>
  <si>
    <t>200130</t>
  </si>
  <si>
    <t>콜마비앤에이치</t>
  </si>
  <si>
    <t>084990</t>
  </si>
  <si>
    <t>바이로메드</t>
  </si>
  <si>
    <t>006840</t>
  </si>
  <si>
    <t>AK홀딩스</t>
  </si>
  <si>
    <t>036490</t>
  </si>
  <si>
    <t>081660</t>
  </si>
  <si>
    <t>휠라코리아</t>
  </si>
  <si>
    <t>003300</t>
  </si>
  <si>
    <t>한일시멘트</t>
  </si>
  <si>
    <t>046890</t>
  </si>
  <si>
    <t>서울반도체</t>
  </si>
  <si>
    <t>002240</t>
  </si>
  <si>
    <t>고려제강</t>
  </si>
  <si>
    <t>004000</t>
  </si>
  <si>
    <t>069260</t>
  </si>
  <si>
    <t>휴켐스</t>
  </si>
  <si>
    <t>002270</t>
  </si>
  <si>
    <t>롯데푸드</t>
  </si>
  <si>
    <t>006040</t>
  </si>
  <si>
    <t>동원산업</t>
  </si>
  <si>
    <t>170900</t>
  </si>
  <si>
    <t>동아에스티</t>
  </si>
  <si>
    <t>093050</t>
  </si>
  <si>
    <t>LF</t>
  </si>
  <si>
    <t>006650</t>
  </si>
  <si>
    <t>대한유화</t>
  </si>
  <si>
    <t>000070</t>
  </si>
  <si>
    <t>삼양홀딩스</t>
  </si>
  <si>
    <t>192440</t>
  </si>
  <si>
    <t>슈피겐코리아</t>
  </si>
  <si>
    <t>041960</t>
  </si>
  <si>
    <t>코미팜</t>
  </si>
  <si>
    <t>084690</t>
  </si>
  <si>
    <t>대상홀딩스</t>
  </si>
  <si>
    <t>014820</t>
  </si>
  <si>
    <t>동원시스템즈</t>
  </si>
  <si>
    <t>900140</t>
  </si>
  <si>
    <t>코라오홀딩스</t>
  </si>
  <si>
    <t>037560</t>
  </si>
  <si>
    <t>CJ헬로비전</t>
  </si>
  <si>
    <t>056190</t>
  </si>
  <si>
    <t>에스에프에이</t>
  </si>
  <si>
    <t>122900</t>
  </si>
  <si>
    <t>아이마켓코리아</t>
  </si>
  <si>
    <t>096530</t>
  </si>
  <si>
    <t>씨젠</t>
  </si>
  <si>
    <t>053210</t>
  </si>
  <si>
    <t>스카이라이프</t>
  </si>
  <si>
    <t>024720</t>
  </si>
  <si>
    <t>한국콜마홀딩스</t>
  </si>
  <si>
    <t>008000</t>
  </si>
  <si>
    <t>도레이케미칼</t>
  </si>
  <si>
    <t>085660</t>
  </si>
  <si>
    <t>차바이오텍</t>
  </si>
  <si>
    <t>022100</t>
  </si>
  <si>
    <t>포스코 ICT</t>
  </si>
  <si>
    <t>023590</t>
  </si>
  <si>
    <t>다우기술</t>
  </si>
  <si>
    <t>034830</t>
  </si>
  <si>
    <t>한국토지신탁</t>
  </si>
  <si>
    <t>005180</t>
  </si>
  <si>
    <t>빙그레</t>
  </si>
  <si>
    <t>003000</t>
  </si>
  <si>
    <t>부광약품</t>
  </si>
  <si>
    <t>020000</t>
  </si>
  <si>
    <t>한섬</t>
  </si>
  <si>
    <t>017810</t>
  </si>
  <si>
    <t>풀무원</t>
  </si>
  <si>
    <t>175330</t>
  </si>
  <si>
    <t>JB금융지주</t>
  </si>
  <si>
    <t>051905</t>
  </si>
  <si>
    <t>LG생활건강우</t>
  </si>
  <si>
    <t>025540</t>
  </si>
  <si>
    <t>한국단자</t>
  </si>
  <si>
    <t>004700</t>
  </si>
  <si>
    <t>조광피혁</t>
  </si>
  <si>
    <t>215000</t>
  </si>
  <si>
    <t>골프존</t>
  </si>
  <si>
    <t>030530</t>
  </si>
  <si>
    <t>원익IPS</t>
  </si>
  <si>
    <t>138250</t>
  </si>
  <si>
    <t>엔에스쇼핑</t>
  </si>
  <si>
    <t>003670</t>
  </si>
  <si>
    <t>포스코켐텍</t>
  </si>
  <si>
    <t>009290</t>
  </si>
  <si>
    <t>광동제약</t>
  </si>
  <si>
    <t>084110</t>
  </si>
  <si>
    <t>휴온스</t>
  </si>
  <si>
    <t>002990</t>
  </si>
  <si>
    <t>금호산업</t>
  </si>
  <si>
    <t>060980</t>
  </si>
  <si>
    <t>한라홀딩스</t>
  </si>
  <si>
    <t>002320</t>
  </si>
  <si>
    <t>한진</t>
  </si>
  <si>
    <t>031430</t>
  </si>
  <si>
    <t>신세계인터내셔날</t>
  </si>
  <si>
    <t>064960</t>
  </si>
  <si>
    <t>S&amp;T모티브</t>
  </si>
  <si>
    <t>063080</t>
  </si>
  <si>
    <t>게임빌</t>
  </si>
  <si>
    <t>069620</t>
  </si>
  <si>
    <t>대웅제약</t>
  </si>
  <si>
    <t>018670</t>
  </si>
  <si>
    <t>SK가스</t>
  </si>
  <si>
    <t>038500</t>
  </si>
  <si>
    <t>108790</t>
  </si>
  <si>
    <t>004490</t>
  </si>
  <si>
    <t>세방전지</t>
  </si>
  <si>
    <t>000640</t>
  </si>
  <si>
    <t>동아쏘시오홀딩스</t>
  </si>
  <si>
    <t>103140</t>
  </si>
  <si>
    <t>풍산</t>
  </si>
  <si>
    <t>034310</t>
  </si>
  <si>
    <t>003540</t>
  </si>
  <si>
    <t>028670</t>
  </si>
  <si>
    <t>팬오션</t>
  </si>
  <si>
    <t>091700</t>
  </si>
  <si>
    <t>파트론</t>
  </si>
  <si>
    <t>006730</t>
  </si>
  <si>
    <t>서부T&amp;D</t>
  </si>
  <si>
    <t>079430</t>
  </si>
  <si>
    <t>현대리바트</t>
  </si>
  <si>
    <t>078160</t>
  </si>
  <si>
    <t>메디포스트</t>
  </si>
  <si>
    <t>115390</t>
  </si>
  <si>
    <t>락앤락</t>
  </si>
  <si>
    <t>058650</t>
  </si>
  <si>
    <t>세아홀딩스</t>
  </si>
  <si>
    <t>017390</t>
  </si>
  <si>
    <t>서울가스</t>
  </si>
  <si>
    <t>016450</t>
  </si>
  <si>
    <t>한세예스24홀딩스</t>
  </si>
  <si>
    <t>122870</t>
  </si>
  <si>
    <t>와이지엔터테인먼트</t>
  </si>
  <si>
    <t>145990</t>
  </si>
  <si>
    <t>삼양사</t>
  </si>
  <si>
    <t>015750</t>
  </si>
  <si>
    <t>성우하이텍</t>
  </si>
  <si>
    <t>071320</t>
  </si>
  <si>
    <t>지역난방공사</t>
  </si>
  <si>
    <t>097230</t>
  </si>
  <si>
    <t>한진중공업</t>
  </si>
  <si>
    <t>041510</t>
  </si>
  <si>
    <t>에스엠</t>
  </si>
  <si>
    <t>029530</t>
  </si>
  <si>
    <t>신도리코</t>
  </si>
  <si>
    <t>036830</t>
  </si>
  <si>
    <t>솔브레인</t>
  </si>
  <si>
    <t>185750</t>
  </si>
  <si>
    <t>종근당</t>
  </si>
  <si>
    <t>014680</t>
  </si>
  <si>
    <t>한솔케미칼</t>
  </si>
  <si>
    <t>034120</t>
  </si>
  <si>
    <t>SBS</t>
  </si>
  <si>
    <t>005850</t>
  </si>
  <si>
    <t>에스엘</t>
  </si>
  <si>
    <t>011760</t>
  </si>
  <si>
    <t>현대상사</t>
  </si>
  <si>
    <t>000050</t>
  </si>
  <si>
    <t>경방</t>
  </si>
  <si>
    <t>025900</t>
  </si>
  <si>
    <t>동화기업</t>
  </si>
  <si>
    <t>101060</t>
  </si>
  <si>
    <t>SBS미디어홀딩스</t>
  </si>
  <si>
    <t>028300</t>
  </si>
  <si>
    <t>에이치엘비</t>
  </si>
  <si>
    <t>058470</t>
  </si>
  <si>
    <t>리노공업</t>
  </si>
  <si>
    <t>077970</t>
  </si>
  <si>
    <t>STX엔진</t>
  </si>
  <si>
    <t>011160</t>
  </si>
  <si>
    <t>두산건설</t>
  </si>
  <si>
    <t>001230</t>
  </si>
  <si>
    <t>동국제강</t>
  </si>
  <si>
    <t>035600</t>
  </si>
  <si>
    <t>KG이니시스</t>
  </si>
  <si>
    <t>048260</t>
  </si>
  <si>
    <t>오스템임플란트</t>
  </si>
  <si>
    <t>002960</t>
  </si>
  <si>
    <t>한국쉘석유</t>
  </si>
  <si>
    <t>108320</t>
  </si>
  <si>
    <t>실리콘웍스</t>
  </si>
  <si>
    <t>112610</t>
  </si>
  <si>
    <t>씨에스윈드</t>
  </si>
  <si>
    <t>092040</t>
  </si>
  <si>
    <t>아미코젠</t>
  </si>
  <si>
    <t>005880</t>
  </si>
  <si>
    <t>대한해운</t>
  </si>
  <si>
    <t>019680</t>
  </si>
  <si>
    <t>대교</t>
  </si>
  <si>
    <t>049960</t>
  </si>
  <si>
    <t>쎌바이오텍</t>
  </si>
  <si>
    <t>112040</t>
  </si>
  <si>
    <t>위메이드</t>
  </si>
  <si>
    <t>001720</t>
  </si>
  <si>
    <t>신영증권</t>
  </si>
  <si>
    <t>003090</t>
  </si>
  <si>
    <t>대웅</t>
  </si>
  <si>
    <t>044820</t>
  </si>
  <si>
    <t>코스맥스비티아이</t>
  </si>
  <si>
    <t>078020</t>
  </si>
  <si>
    <t>이베스트투자증권</t>
  </si>
  <si>
    <t>007570</t>
  </si>
  <si>
    <t>일양약품</t>
  </si>
  <si>
    <t>200670</t>
  </si>
  <si>
    <t>휴메딕스</t>
  </si>
  <si>
    <t>060250</t>
  </si>
  <si>
    <t>098460</t>
  </si>
  <si>
    <t>고영</t>
  </si>
  <si>
    <t>008490</t>
  </si>
  <si>
    <t>서흥</t>
  </si>
  <si>
    <t>126560</t>
  </si>
  <si>
    <t>현대에이치씨엔</t>
  </si>
  <si>
    <t>069110</t>
  </si>
  <si>
    <t>코스온</t>
  </si>
  <si>
    <t>031390</t>
  </si>
  <si>
    <t>녹십자셀</t>
  </si>
  <si>
    <t>001510</t>
  </si>
  <si>
    <t>007160</t>
  </si>
  <si>
    <t>사조산업</t>
  </si>
  <si>
    <t>082270</t>
  </si>
  <si>
    <t>젬백스</t>
  </si>
  <si>
    <t>005990</t>
  </si>
  <si>
    <t>매일유업</t>
  </si>
  <si>
    <t>052400</t>
  </si>
  <si>
    <t>코나아이</t>
  </si>
  <si>
    <t>003530</t>
  </si>
  <si>
    <t>한화투자증권</t>
  </si>
  <si>
    <t>003920</t>
  </si>
  <si>
    <t>남양유업</t>
  </si>
  <si>
    <t>036580</t>
  </si>
  <si>
    <t>팜스코</t>
  </si>
  <si>
    <t>035080</t>
  </si>
  <si>
    <t>인터파크홀딩스</t>
  </si>
  <si>
    <t>051500</t>
  </si>
  <si>
    <t>CJ프레시웨이</t>
  </si>
  <si>
    <t>041140</t>
  </si>
  <si>
    <t>넥슨지티</t>
  </si>
  <si>
    <t>095700</t>
  </si>
  <si>
    <t>제넥신</t>
  </si>
  <si>
    <t>031440</t>
  </si>
  <si>
    <t>신세계푸드</t>
  </si>
  <si>
    <t>060720</t>
  </si>
  <si>
    <t>KH바텍</t>
  </si>
  <si>
    <t>023410</t>
  </si>
  <si>
    <t>유진기업</t>
  </si>
  <si>
    <t>086450</t>
  </si>
  <si>
    <t>동국제약</t>
  </si>
  <si>
    <t>004690</t>
  </si>
  <si>
    <t>삼천리</t>
  </si>
  <si>
    <t>048530</t>
  </si>
  <si>
    <t>인트론바이오</t>
  </si>
  <si>
    <t>003030</t>
  </si>
  <si>
    <t>세아제강</t>
  </si>
  <si>
    <t>082740</t>
  </si>
  <si>
    <t>두산엔진</t>
  </si>
  <si>
    <t>032190</t>
  </si>
  <si>
    <t>다우데이타</t>
  </si>
  <si>
    <t>008060</t>
  </si>
  <si>
    <t>대덕전자</t>
  </si>
  <si>
    <t>072710</t>
  </si>
  <si>
    <t>농심홀딩스</t>
  </si>
  <si>
    <t>002620</t>
  </si>
  <si>
    <t>제일약품</t>
  </si>
  <si>
    <t>095660</t>
  </si>
  <si>
    <t>007340</t>
  </si>
  <si>
    <t>동아타이어</t>
  </si>
  <si>
    <t>036030</t>
  </si>
  <si>
    <t>KTH</t>
  </si>
  <si>
    <t>066575</t>
  </si>
  <si>
    <t>LG전자우</t>
  </si>
  <si>
    <t>037710</t>
  </si>
  <si>
    <t>광주신세계</t>
  </si>
  <si>
    <t>030610</t>
  </si>
  <si>
    <t>교보증권</t>
  </si>
  <si>
    <t>024660</t>
  </si>
  <si>
    <t>하림홀딩스</t>
  </si>
  <si>
    <t>016250</t>
  </si>
  <si>
    <t>이테크건설</t>
  </si>
  <si>
    <t>095340</t>
  </si>
  <si>
    <t>ISC</t>
  </si>
  <si>
    <t>000815</t>
  </si>
  <si>
    <t>삼성화재우</t>
  </si>
  <si>
    <t>053800</t>
  </si>
  <si>
    <t>안랩</t>
  </si>
  <si>
    <t>005740</t>
  </si>
  <si>
    <t>크라운제과</t>
  </si>
  <si>
    <t>017940</t>
  </si>
  <si>
    <t>E1</t>
  </si>
  <si>
    <t>000230</t>
  </si>
  <si>
    <t>일동제약</t>
  </si>
  <si>
    <t>000480</t>
  </si>
  <si>
    <t>조선내화</t>
  </si>
  <si>
    <t>025860</t>
  </si>
  <si>
    <t>남해화학</t>
  </si>
  <si>
    <t>080160</t>
  </si>
  <si>
    <t>모두투어</t>
  </si>
  <si>
    <t>002795</t>
  </si>
  <si>
    <t>아모레G우</t>
  </si>
  <si>
    <t>041830</t>
  </si>
  <si>
    <t>인바디</t>
  </si>
  <si>
    <t>099190</t>
  </si>
  <si>
    <t>아이센스</t>
  </si>
  <si>
    <t>123420</t>
  </si>
  <si>
    <t>선데이토즈</t>
  </si>
  <si>
    <t>005720</t>
  </si>
  <si>
    <t>넥센</t>
  </si>
  <si>
    <t>003200</t>
  </si>
  <si>
    <t>일신방직</t>
  </si>
  <si>
    <t>000370</t>
  </si>
  <si>
    <t>한화손해보험</t>
  </si>
  <si>
    <t>121440</t>
  </si>
  <si>
    <t>030190</t>
  </si>
  <si>
    <t>NICE평가정보</t>
  </si>
  <si>
    <t>053030</t>
  </si>
  <si>
    <t>바이넥스</t>
  </si>
  <si>
    <t>013120</t>
  </si>
  <si>
    <t>동원개발</t>
  </si>
  <si>
    <t>078520</t>
  </si>
  <si>
    <t>에이블씨엔씨</t>
  </si>
  <si>
    <t>013030</t>
  </si>
  <si>
    <t>하이록코리아</t>
  </si>
  <si>
    <t>018310</t>
  </si>
  <si>
    <t>삼목에스폼</t>
  </si>
  <si>
    <t>009410</t>
  </si>
  <si>
    <t>태영건설</t>
  </si>
  <si>
    <t>016580</t>
  </si>
  <si>
    <t>환인제약</t>
  </si>
  <si>
    <t>002020</t>
  </si>
  <si>
    <t>코오롱</t>
  </si>
  <si>
    <t>005090</t>
  </si>
  <si>
    <t>삼광글라스</t>
  </si>
  <si>
    <t>014620</t>
  </si>
  <si>
    <t>성광벤드</t>
  </si>
  <si>
    <t>030520</t>
  </si>
  <si>
    <t>한글과컴퓨터</t>
  </si>
  <si>
    <t>002450</t>
  </si>
  <si>
    <t>삼익악기</t>
  </si>
  <si>
    <t>001200</t>
  </si>
  <si>
    <t>유진투자증권</t>
  </si>
  <si>
    <t>032350</t>
  </si>
  <si>
    <t>롯데관광개발</t>
  </si>
  <si>
    <t>007210</t>
  </si>
  <si>
    <t>벽산</t>
  </si>
  <si>
    <t>900120</t>
  </si>
  <si>
    <t>씨케이에이치</t>
  </si>
  <si>
    <t>014470</t>
  </si>
  <si>
    <t>001880</t>
  </si>
  <si>
    <t>삼호</t>
  </si>
  <si>
    <t>001500</t>
  </si>
  <si>
    <t>072870</t>
  </si>
  <si>
    <t>메가스터디</t>
  </si>
  <si>
    <t>002780</t>
  </si>
  <si>
    <t>진흥기업</t>
  </si>
  <si>
    <t>014830</t>
  </si>
  <si>
    <t>유니드</t>
  </si>
  <si>
    <t>001780</t>
  </si>
  <si>
    <t>알루코</t>
  </si>
  <si>
    <t>021960</t>
  </si>
  <si>
    <t>042700</t>
  </si>
  <si>
    <t>한미반도체</t>
  </si>
  <si>
    <t>012700</t>
  </si>
  <si>
    <t>리드코프</t>
  </si>
  <si>
    <t>183190</t>
  </si>
  <si>
    <t>아세아시멘트</t>
  </si>
  <si>
    <t>046440</t>
  </si>
  <si>
    <t>KG모빌리언스</t>
  </si>
  <si>
    <t>004360</t>
  </si>
  <si>
    <t>세방</t>
  </si>
  <si>
    <t>009680</t>
  </si>
  <si>
    <t>모토닉</t>
  </si>
  <si>
    <t>200880</t>
  </si>
  <si>
    <t>003570</t>
  </si>
  <si>
    <t>S&amp;T중공업</t>
  </si>
  <si>
    <t>014280</t>
  </si>
  <si>
    <t>금강공업</t>
  </si>
  <si>
    <t>016800</t>
  </si>
  <si>
    <t>퍼시스</t>
  </si>
  <si>
    <t>000970</t>
  </si>
  <si>
    <t>한국주철관</t>
  </si>
  <si>
    <t>023890</t>
  </si>
  <si>
    <t>아트라스BX</t>
  </si>
  <si>
    <t>054950</t>
  </si>
  <si>
    <t>제이브이엠</t>
  </si>
  <si>
    <t>194480</t>
  </si>
  <si>
    <t>데브시스터즈</t>
  </si>
  <si>
    <t>192530</t>
  </si>
  <si>
    <t>광주은행</t>
  </si>
  <si>
    <t>012320</t>
  </si>
  <si>
    <t>경동가스</t>
  </si>
  <si>
    <t>054670</t>
  </si>
  <si>
    <t>대한뉴팜</t>
  </si>
  <si>
    <t>003560</t>
  </si>
  <si>
    <t>IHQ</t>
  </si>
  <si>
    <t>115160</t>
  </si>
  <si>
    <t>휴맥스</t>
  </si>
  <si>
    <t>000430</t>
  </si>
  <si>
    <t>대원강업</t>
  </si>
  <si>
    <t>002390</t>
  </si>
  <si>
    <t>한독</t>
  </si>
  <si>
    <t>085370</t>
  </si>
  <si>
    <t>루트로닉</t>
  </si>
  <si>
    <t>000320</t>
  </si>
  <si>
    <t>노루홀딩스</t>
  </si>
  <si>
    <t>038290</t>
  </si>
  <si>
    <t>마크로젠</t>
  </si>
  <si>
    <t>009450</t>
  </si>
  <si>
    <t>경동나비엔</t>
  </si>
  <si>
    <t>052260</t>
  </si>
  <si>
    <t>002810</t>
  </si>
  <si>
    <t>삼영무역</t>
  </si>
  <si>
    <t>068760</t>
  </si>
  <si>
    <t>셀트리온제약</t>
  </si>
  <si>
    <t>000390</t>
  </si>
  <si>
    <t>삼화페인트</t>
  </si>
  <si>
    <t>084870</t>
  </si>
  <si>
    <t>002030</t>
  </si>
  <si>
    <t>아세아</t>
  </si>
  <si>
    <t>001725</t>
  </si>
  <si>
    <t>신영증권우</t>
  </si>
  <si>
    <t>027390</t>
  </si>
  <si>
    <t>한화갤러리아타임월드</t>
  </si>
  <si>
    <t>094840</t>
  </si>
  <si>
    <t>슈프리마</t>
  </si>
  <si>
    <t>046140</t>
  </si>
  <si>
    <t>SBS콘텐츠허브</t>
  </si>
  <si>
    <t>102940</t>
  </si>
  <si>
    <t>코오롱생명과학</t>
  </si>
  <si>
    <t>015350</t>
  </si>
  <si>
    <t>부산가스</t>
  </si>
  <si>
    <t>149980</t>
  </si>
  <si>
    <t>하이로닉</t>
  </si>
  <si>
    <t>005500</t>
  </si>
  <si>
    <t>삼진제약</t>
  </si>
  <si>
    <t>012510</t>
  </si>
  <si>
    <t>더존비즈온</t>
  </si>
  <si>
    <t>003850</t>
  </si>
  <si>
    <t>보령제약</t>
  </si>
  <si>
    <t>033660</t>
  </si>
  <si>
    <t>아주캐피탈</t>
  </si>
  <si>
    <t>068400</t>
  </si>
  <si>
    <t>AJ렌터카</t>
  </si>
  <si>
    <t>011040</t>
  </si>
  <si>
    <t>경동제약</t>
  </si>
  <si>
    <t>043150</t>
  </si>
  <si>
    <t>바텍</t>
  </si>
  <si>
    <t>053300</t>
  </si>
  <si>
    <t>한국정보인증</t>
  </si>
  <si>
    <t>002000</t>
  </si>
  <si>
    <t>한국유리</t>
  </si>
  <si>
    <t>036530</t>
  </si>
  <si>
    <t>S&amp;T홀딩스</t>
  </si>
  <si>
    <t>025770</t>
  </si>
  <si>
    <t>한국정보통신</t>
  </si>
  <si>
    <t>213500</t>
  </si>
  <si>
    <t>한솔제지</t>
  </si>
  <si>
    <t>001060</t>
  </si>
  <si>
    <t>JW중외제약</t>
  </si>
  <si>
    <t>900050</t>
  </si>
  <si>
    <t>중국원양자원</t>
  </si>
  <si>
    <t>178920</t>
  </si>
  <si>
    <t>SKC코오롱PI</t>
  </si>
  <si>
    <t>052790</t>
  </si>
  <si>
    <t>액토즈소프트</t>
  </si>
  <si>
    <t>004710</t>
  </si>
  <si>
    <t>한솔테크닉스</t>
  </si>
  <si>
    <t>079980</t>
  </si>
  <si>
    <t>휴비스</t>
  </si>
  <si>
    <t>067280</t>
  </si>
  <si>
    <t>004970</t>
  </si>
  <si>
    <t>신라교역</t>
  </si>
  <si>
    <t>053980</t>
  </si>
  <si>
    <t>오상자이엘</t>
  </si>
  <si>
    <t>093370</t>
  </si>
  <si>
    <t>후성</t>
  </si>
  <si>
    <t>001130</t>
  </si>
  <si>
    <t>대한제분</t>
  </si>
  <si>
    <t>094800</t>
  </si>
  <si>
    <t>맵스리얼티1</t>
  </si>
  <si>
    <t>065150</t>
  </si>
  <si>
    <t>067000</t>
  </si>
  <si>
    <t>조이시티</t>
  </si>
  <si>
    <t>043370</t>
  </si>
  <si>
    <t>평화정공</t>
  </si>
  <si>
    <t>000680</t>
  </si>
  <si>
    <t>LS네트웍스</t>
  </si>
  <si>
    <t>102460</t>
  </si>
  <si>
    <t>이연제약</t>
  </si>
  <si>
    <t>003120</t>
  </si>
  <si>
    <t>일성신약</t>
  </si>
  <si>
    <t>084370</t>
  </si>
  <si>
    <t>유진테크</t>
  </si>
  <si>
    <t>001520</t>
  </si>
  <si>
    <t>동양</t>
  </si>
  <si>
    <t>002170</t>
  </si>
  <si>
    <t>삼양통상</t>
  </si>
  <si>
    <t>020150</t>
  </si>
  <si>
    <t>일진머티리얼즈</t>
  </si>
  <si>
    <t>000860</t>
  </si>
  <si>
    <t>060590</t>
  </si>
  <si>
    <t>씨티씨바이오</t>
  </si>
  <si>
    <t>037270</t>
  </si>
  <si>
    <t>YG PLUS</t>
  </si>
  <si>
    <t>095720</t>
  </si>
  <si>
    <t>웅진씽크빅</t>
  </si>
  <si>
    <t>102260</t>
  </si>
  <si>
    <t>013990</t>
  </si>
  <si>
    <t>아가방컴퍼니</t>
  </si>
  <si>
    <t>007810</t>
  </si>
  <si>
    <t>코리아써키트</t>
  </si>
  <si>
    <t>068240</t>
  </si>
  <si>
    <t>다원시스</t>
  </si>
  <si>
    <t>036710</t>
  </si>
  <si>
    <t>심텍</t>
  </si>
  <si>
    <t>950130</t>
  </si>
  <si>
    <t>엑세스바이오</t>
  </si>
  <si>
    <t>003220</t>
  </si>
  <si>
    <t>대원제약</t>
  </si>
  <si>
    <t>104700</t>
  </si>
  <si>
    <t>한국철강</t>
  </si>
  <si>
    <t>054050</t>
  </si>
  <si>
    <t>농우바이오</t>
  </si>
  <si>
    <t>005810</t>
  </si>
  <si>
    <t>풍산홀딩스</t>
  </si>
  <si>
    <t>044340</t>
  </si>
  <si>
    <t>위닉스</t>
  </si>
  <si>
    <t>003800</t>
  </si>
  <si>
    <t>에이스침대</t>
  </si>
  <si>
    <t>015860</t>
  </si>
  <si>
    <t>일진홀딩스</t>
  </si>
  <si>
    <t>002310</t>
  </si>
  <si>
    <t>아세아제지</t>
  </si>
  <si>
    <t>100700</t>
  </si>
  <si>
    <t>세운메디칼</t>
  </si>
  <si>
    <t>000140</t>
  </si>
  <si>
    <t>하이트진로홀딩스</t>
  </si>
  <si>
    <t>007700</t>
  </si>
  <si>
    <t>F&amp;F</t>
  </si>
  <si>
    <t>086980</t>
  </si>
  <si>
    <t>034810</t>
  </si>
  <si>
    <t>해성산업</t>
  </si>
  <si>
    <t>026260</t>
  </si>
  <si>
    <t>보타바이오</t>
  </si>
  <si>
    <t>003280</t>
  </si>
  <si>
    <t>흥아해운</t>
  </si>
  <si>
    <t>089470</t>
  </si>
  <si>
    <t>현대EP</t>
  </si>
  <si>
    <t>041520</t>
  </si>
  <si>
    <t>이라이콤</t>
  </si>
  <si>
    <t>044490</t>
  </si>
  <si>
    <t>태웅</t>
  </si>
  <si>
    <t>007860</t>
  </si>
  <si>
    <t>서연</t>
  </si>
  <si>
    <t>003520</t>
  </si>
  <si>
    <t>영진약품</t>
  </si>
  <si>
    <t>160550</t>
  </si>
  <si>
    <t>NEW</t>
  </si>
  <si>
    <t>100120</t>
  </si>
  <si>
    <t>뷰웍스</t>
  </si>
  <si>
    <t>051370</t>
  </si>
  <si>
    <t>인터플렉스</t>
  </si>
  <si>
    <t>108230</t>
  </si>
  <si>
    <t>톱텍</t>
  </si>
  <si>
    <t>004980</t>
  </si>
  <si>
    <t>성신양회</t>
  </si>
  <si>
    <t>027050</t>
  </si>
  <si>
    <t>코리아나</t>
  </si>
  <si>
    <t>005680</t>
  </si>
  <si>
    <t>삼영전자</t>
  </si>
  <si>
    <t>054780</t>
  </si>
  <si>
    <t>키이스트</t>
  </si>
  <si>
    <t>007690</t>
  </si>
  <si>
    <t>국도화학</t>
  </si>
  <si>
    <t>033270</t>
  </si>
  <si>
    <t>유나이티드제약</t>
  </si>
  <si>
    <t>025980</t>
  </si>
  <si>
    <t>에머슨퍼시픽</t>
  </si>
  <si>
    <t>021820</t>
  </si>
  <si>
    <t>세원정공</t>
  </si>
  <si>
    <t>000700</t>
  </si>
  <si>
    <t>유수홀딩스</t>
  </si>
  <si>
    <t>036540</t>
  </si>
  <si>
    <t>026040</t>
  </si>
  <si>
    <t>067080</t>
  </si>
  <si>
    <t>대화제약</t>
  </si>
  <si>
    <t>083790</t>
  </si>
  <si>
    <t>크리스탈</t>
  </si>
  <si>
    <t>009580</t>
  </si>
  <si>
    <t>무림P&amp;P</t>
  </si>
  <si>
    <t>038060</t>
  </si>
  <si>
    <t>루멘스</t>
  </si>
  <si>
    <t>017960</t>
  </si>
  <si>
    <t>한국카본</t>
  </si>
  <si>
    <t>000155</t>
  </si>
  <si>
    <t>두산우</t>
  </si>
  <si>
    <t>004840</t>
  </si>
  <si>
    <t>DRB동일</t>
  </si>
  <si>
    <t>016610</t>
  </si>
  <si>
    <t>008730</t>
  </si>
  <si>
    <t>율촌화학</t>
  </si>
  <si>
    <t>025000</t>
  </si>
  <si>
    <t>KPX케미칼</t>
  </si>
  <si>
    <t>104830</t>
  </si>
  <si>
    <t>원익머트리얼즈</t>
  </si>
  <si>
    <t>900040</t>
  </si>
  <si>
    <t>차이나그레이트</t>
  </si>
  <si>
    <t>213420</t>
  </si>
  <si>
    <t>덕산네오룩스</t>
  </si>
  <si>
    <t>003070</t>
  </si>
  <si>
    <t>코오롱글로벌</t>
  </si>
  <si>
    <t>114120</t>
  </si>
  <si>
    <t>크루셜텍</t>
  </si>
  <si>
    <t>092230</t>
  </si>
  <si>
    <t>KPX홀딩스</t>
  </si>
  <si>
    <t>000540</t>
  </si>
  <si>
    <t>흥국화재</t>
  </si>
  <si>
    <t>035810</t>
  </si>
  <si>
    <t>이지바이오</t>
  </si>
  <si>
    <t>051360</t>
  </si>
  <si>
    <t>토비스</t>
  </si>
  <si>
    <t>036800</t>
  </si>
  <si>
    <t>나이스정보통신</t>
  </si>
  <si>
    <t>023160</t>
  </si>
  <si>
    <t>태광</t>
  </si>
  <si>
    <t>036190</t>
  </si>
  <si>
    <t>금화피에스시</t>
  </si>
  <si>
    <t>114570</t>
  </si>
  <si>
    <t>지스마트글로벌</t>
  </si>
  <si>
    <t>033560</t>
  </si>
  <si>
    <t>블루콤</t>
  </si>
  <si>
    <t>010690</t>
  </si>
  <si>
    <t>화신</t>
  </si>
  <si>
    <t>067160</t>
  </si>
  <si>
    <t>아프리카TV</t>
  </si>
  <si>
    <t>002250</t>
  </si>
  <si>
    <t>173940</t>
  </si>
  <si>
    <t>에프엔씨엔터</t>
  </si>
  <si>
    <t>036930</t>
  </si>
  <si>
    <t>주성엔지니어링</t>
  </si>
  <si>
    <t>187220</t>
  </si>
  <si>
    <t>디티앤씨</t>
  </si>
  <si>
    <t>004650</t>
  </si>
  <si>
    <t>창해에탄올</t>
  </si>
  <si>
    <t>171120</t>
  </si>
  <si>
    <t>라이온켐텍</t>
  </si>
  <si>
    <t>000490</t>
  </si>
  <si>
    <t>대동공업</t>
  </si>
  <si>
    <t>005750</t>
  </si>
  <si>
    <t>대림B&amp;Co</t>
  </si>
  <si>
    <t>136480</t>
  </si>
  <si>
    <t>하림</t>
  </si>
  <si>
    <t>067290</t>
  </si>
  <si>
    <t>029460</t>
  </si>
  <si>
    <t>케이씨텍</t>
  </si>
  <si>
    <t>011370</t>
  </si>
  <si>
    <t>서한</t>
  </si>
  <si>
    <t>093920</t>
  </si>
  <si>
    <t>서원인텍</t>
  </si>
  <si>
    <t>900180</t>
  </si>
  <si>
    <t>완리</t>
  </si>
  <si>
    <t>001630</t>
  </si>
  <si>
    <t>종근당홀딩스</t>
  </si>
  <si>
    <t>004130</t>
  </si>
  <si>
    <t>대덕GDS</t>
  </si>
  <si>
    <t>024950</t>
  </si>
  <si>
    <t>삼천리자전거</t>
  </si>
  <si>
    <t>002880</t>
  </si>
  <si>
    <t>대유에이텍</t>
  </si>
  <si>
    <t>196170</t>
  </si>
  <si>
    <t>알테오젠</t>
  </si>
  <si>
    <t>033530</t>
  </si>
  <si>
    <t>세종공업</t>
  </si>
  <si>
    <t>000250</t>
  </si>
  <si>
    <t>삼천당제약</t>
  </si>
  <si>
    <t>009440</t>
  </si>
  <si>
    <t>KC그린홀딩스</t>
  </si>
  <si>
    <t>000990</t>
  </si>
  <si>
    <t>동부하이텍</t>
  </si>
  <si>
    <t>047080</t>
  </si>
  <si>
    <t>한빛소프트</t>
  </si>
  <si>
    <t>005389</t>
  </si>
  <si>
    <t>현대차3우B</t>
  </si>
  <si>
    <t>005390</t>
  </si>
  <si>
    <t>신성통상</t>
  </si>
  <si>
    <t>138690</t>
  </si>
  <si>
    <t>097955</t>
  </si>
  <si>
    <t>CJ제일제당 우</t>
  </si>
  <si>
    <t>080420</t>
  </si>
  <si>
    <t>067830</t>
  </si>
  <si>
    <t>세이브존I&amp;C</t>
  </si>
  <si>
    <t>007660</t>
  </si>
  <si>
    <t>이수페타시스</t>
  </si>
  <si>
    <t>183490</t>
  </si>
  <si>
    <t>엔지켐생명과학</t>
  </si>
  <si>
    <t>015710</t>
  </si>
  <si>
    <t>코콤</t>
  </si>
  <si>
    <t>005690</t>
  </si>
  <si>
    <t>파미셀</t>
  </si>
  <si>
    <t>002460</t>
  </si>
  <si>
    <t>화성산업</t>
  </si>
  <si>
    <t>100250</t>
  </si>
  <si>
    <t>진양홀딩스</t>
  </si>
  <si>
    <t>009420</t>
  </si>
  <si>
    <t>한올바이오파마</t>
  </si>
  <si>
    <t>003480</t>
  </si>
  <si>
    <t>한진중공업홀딩스</t>
  </si>
  <si>
    <t>033240</t>
  </si>
  <si>
    <t>자화전자</t>
  </si>
  <si>
    <t>161000</t>
  </si>
  <si>
    <t>애경유화</t>
  </si>
  <si>
    <t>060240</t>
  </si>
  <si>
    <t>룽투코리아</t>
  </si>
  <si>
    <t>136490</t>
  </si>
  <si>
    <t>선진</t>
  </si>
  <si>
    <t>003160</t>
  </si>
  <si>
    <t>디아이</t>
  </si>
  <si>
    <t>001360</t>
  </si>
  <si>
    <t>삼성제약</t>
  </si>
  <si>
    <t>071970</t>
  </si>
  <si>
    <t>STX중공업</t>
  </si>
  <si>
    <t>019210</t>
  </si>
  <si>
    <t>와이지-원</t>
  </si>
  <si>
    <t>019170</t>
  </si>
  <si>
    <t>신풍제약</t>
  </si>
  <si>
    <t>007390</t>
  </si>
  <si>
    <t>네이처셀</t>
  </si>
  <si>
    <t>038390</t>
  </si>
  <si>
    <t>레드캡투어</t>
  </si>
  <si>
    <t>007980</t>
  </si>
  <si>
    <t>태평양물산</t>
  </si>
  <si>
    <t>004560</t>
  </si>
  <si>
    <t>현대비앤지스틸</t>
  </si>
  <si>
    <t>004250</t>
  </si>
  <si>
    <t>NPC</t>
  </si>
  <si>
    <t>008250</t>
  </si>
  <si>
    <t>이건산업</t>
  </si>
  <si>
    <t>103590</t>
  </si>
  <si>
    <t>일진전기</t>
  </si>
  <si>
    <t>031980</t>
  </si>
  <si>
    <t>피에스케이</t>
  </si>
  <si>
    <t>131030</t>
  </si>
  <si>
    <t>디에이치피코리아</t>
  </si>
  <si>
    <t>000020</t>
  </si>
  <si>
    <t>동화약품</t>
  </si>
  <si>
    <t>002360</t>
  </si>
  <si>
    <t>SH에너지화학</t>
  </si>
  <si>
    <t>089600</t>
  </si>
  <si>
    <t>나스미디어</t>
  </si>
  <si>
    <t>006220</t>
  </si>
  <si>
    <t>제주은행</t>
  </si>
  <si>
    <t>066700</t>
  </si>
  <si>
    <t>테라젠이텍스</t>
  </si>
  <si>
    <t>195990</t>
  </si>
  <si>
    <t>유지인트</t>
  </si>
  <si>
    <t>018120</t>
  </si>
  <si>
    <t>진로발효</t>
  </si>
  <si>
    <t>030210</t>
  </si>
  <si>
    <t>KTB투자증권</t>
  </si>
  <si>
    <t>004870</t>
  </si>
  <si>
    <t>티웨이홀딩스</t>
  </si>
  <si>
    <t>034300</t>
  </si>
  <si>
    <t>신세계건설</t>
  </si>
  <si>
    <t>042520</t>
  </si>
  <si>
    <t>한스바이오메드</t>
  </si>
  <si>
    <t>036420</t>
  </si>
  <si>
    <t>제이콘텐트리</t>
  </si>
  <si>
    <t>001790</t>
  </si>
  <si>
    <t>대한제당</t>
  </si>
  <si>
    <t>123690</t>
  </si>
  <si>
    <t>한국화장품</t>
  </si>
  <si>
    <t>071200</t>
  </si>
  <si>
    <t>인피니트헬스케어</t>
  </si>
  <si>
    <t>004430</t>
  </si>
  <si>
    <t>송원산업</t>
  </si>
  <si>
    <t>014100</t>
  </si>
  <si>
    <t>보령메디앙스</t>
  </si>
  <si>
    <t>004540</t>
  </si>
  <si>
    <t>깨끗한나라</t>
  </si>
  <si>
    <t>035890</t>
  </si>
  <si>
    <t>서희건설</t>
  </si>
  <si>
    <t>086390</t>
  </si>
  <si>
    <t>유니테스트</t>
  </si>
  <si>
    <t>054620</t>
  </si>
  <si>
    <t>AP시스템</t>
  </si>
  <si>
    <t>060570</t>
  </si>
  <si>
    <t>아이리버</t>
  </si>
  <si>
    <t>100130</t>
  </si>
  <si>
    <t>동국S&amp;C</t>
  </si>
  <si>
    <t>021320</t>
  </si>
  <si>
    <t>KCC건설</t>
  </si>
  <si>
    <t>012610</t>
  </si>
  <si>
    <t>경인양행</t>
  </si>
  <si>
    <t>015360</t>
  </si>
  <si>
    <t>예스코</t>
  </si>
  <si>
    <t>014790</t>
  </si>
  <si>
    <t>한라</t>
  </si>
  <si>
    <t>092440</t>
  </si>
  <si>
    <t>기신정기</t>
  </si>
  <si>
    <t>078070</t>
  </si>
  <si>
    <t>유비쿼스</t>
  </si>
  <si>
    <t>092070</t>
  </si>
  <si>
    <t>디엔에프</t>
  </si>
  <si>
    <t>119610</t>
  </si>
  <si>
    <t>인터로조</t>
  </si>
  <si>
    <t>107590</t>
  </si>
  <si>
    <t>미원에스씨</t>
  </si>
  <si>
    <t>001460</t>
  </si>
  <si>
    <t>BYC</t>
  </si>
  <si>
    <t>096760</t>
  </si>
  <si>
    <t>JW홀딩스</t>
  </si>
  <si>
    <t>001045</t>
  </si>
  <si>
    <t>CJ우</t>
  </si>
  <si>
    <t>011280</t>
  </si>
  <si>
    <t>태림포장</t>
  </si>
  <si>
    <t>003350</t>
  </si>
  <si>
    <t>한국화장품제조</t>
  </si>
  <si>
    <t>102710</t>
  </si>
  <si>
    <t>이엔에프테크놀로지</t>
  </si>
  <si>
    <t>012690</t>
  </si>
  <si>
    <t>모나리자</t>
  </si>
  <si>
    <t>085810</t>
  </si>
  <si>
    <t>알티캐스트</t>
  </si>
  <si>
    <t>032500</t>
  </si>
  <si>
    <t>케이엠더블유</t>
  </si>
  <si>
    <t>043610</t>
  </si>
  <si>
    <t>KT뮤직</t>
  </si>
  <si>
    <t>026890</t>
  </si>
  <si>
    <t>디피씨</t>
  </si>
  <si>
    <t>033500</t>
  </si>
  <si>
    <t>동성화인텍</t>
  </si>
  <si>
    <t>101730</t>
  </si>
  <si>
    <t>조이맥스</t>
  </si>
  <si>
    <t>032040</t>
  </si>
  <si>
    <t>C&amp;S자산관리</t>
  </si>
  <si>
    <t>024090</t>
  </si>
  <si>
    <t>디씨엠</t>
  </si>
  <si>
    <t>094480</t>
  </si>
  <si>
    <t>갤럭시아컴즈</t>
  </si>
  <si>
    <t>088390</t>
  </si>
  <si>
    <t>이녹스</t>
  </si>
  <si>
    <t>067310</t>
  </si>
  <si>
    <t>하나마이크론</t>
  </si>
  <si>
    <t>123330</t>
  </si>
  <si>
    <t>제닉</t>
  </si>
  <si>
    <t>071055</t>
  </si>
  <si>
    <t>한국금융지주우</t>
  </si>
  <si>
    <t>085310</t>
  </si>
  <si>
    <t>엔케이</t>
  </si>
  <si>
    <t>138070</t>
  </si>
  <si>
    <t>신진에스엠</t>
  </si>
  <si>
    <t>141020</t>
  </si>
  <si>
    <t>포티스</t>
  </si>
  <si>
    <t>003545</t>
  </si>
  <si>
    <t>대신증권우</t>
  </si>
  <si>
    <t>004150</t>
  </si>
  <si>
    <t>한솔홀딩스</t>
  </si>
  <si>
    <t>063170</t>
  </si>
  <si>
    <t>서울옥션</t>
  </si>
  <si>
    <t>005290</t>
  </si>
  <si>
    <t>동진쎄미켐</t>
  </si>
  <si>
    <t>020760</t>
  </si>
  <si>
    <t>일진디스플</t>
  </si>
  <si>
    <t>000400</t>
  </si>
  <si>
    <t>롯데손해보험</t>
  </si>
  <si>
    <t>151860</t>
  </si>
  <si>
    <t>KG ETS</t>
  </si>
  <si>
    <t>140410</t>
  </si>
  <si>
    <t>메지온</t>
  </si>
  <si>
    <t>064260</t>
  </si>
  <si>
    <t>다날</t>
  </si>
  <si>
    <t>010050</t>
  </si>
  <si>
    <t>우리종금</t>
  </si>
  <si>
    <t>047560</t>
  </si>
  <si>
    <t>이스트소프트</t>
  </si>
  <si>
    <t>001390</t>
  </si>
  <si>
    <t>KG케미칼</t>
  </si>
  <si>
    <t>009160</t>
  </si>
  <si>
    <t>SIMPAC</t>
  </si>
  <si>
    <t>001940</t>
  </si>
  <si>
    <t>KISCO홀딩스</t>
  </si>
  <si>
    <t>090350</t>
  </si>
  <si>
    <t>노루페인트</t>
  </si>
  <si>
    <t>010820</t>
  </si>
  <si>
    <t>퍼스텍</t>
  </si>
  <si>
    <t>067390</t>
  </si>
  <si>
    <t>아스트</t>
  </si>
  <si>
    <t>019440</t>
  </si>
  <si>
    <t>세아특수강</t>
  </si>
  <si>
    <t>033640</t>
  </si>
  <si>
    <t>네패스</t>
  </si>
  <si>
    <t>200780</t>
  </si>
  <si>
    <t>비씨월드제약</t>
  </si>
  <si>
    <t>122990</t>
  </si>
  <si>
    <t>와이솔</t>
  </si>
  <si>
    <t>142280</t>
  </si>
  <si>
    <t>녹십자엠에스</t>
  </si>
  <si>
    <t>104200</t>
  </si>
  <si>
    <t>025620</t>
  </si>
  <si>
    <t>038340</t>
  </si>
  <si>
    <t>리젠</t>
  </si>
  <si>
    <t>048550</t>
  </si>
  <si>
    <t>SM C&amp;C</t>
  </si>
  <si>
    <t>006390</t>
  </si>
  <si>
    <t>현대시멘트</t>
  </si>
  <si>
    <t>168490</t>
  </si>
  <si>
    <t>한국패러랠</t>
  </si>
  <si>
    <t>001270</t>
  </si>
  <si>
    <t>부국증권</t>
  </si>
  <si>
    <t>092730</t>
  </si>
  <si>
    <t>네오팜</t>
  </si>
  <si>
    <t>005160</t>
  </si>
  <si>
    <t>동국산업</t>
  </si>
  <si>
    <t>041920</t>
  </si>
  <si>
    <t>메디아나</t>
  </si>
  <si>
    <t>004910</t>
  </si>
  <si>
    <t>조광페인트</t>
  </si>
  <si>
    <t>091120</t>
  </si>
  <si>
    <t>이엠텍</t>
  </si>
  <si>
    <t>064760</t>
  </si>
  <si>
    <t>티씨케이</t>
  </si>
  <si>
    <t>001540</t>
  </si>
  <si>
    <t>안국약품</t>
  </si>
  <si>
    <t>114810</t>
  </si>
  <si>
    <t>아이원스</t>
  </si>
  <si>
    <t>013520</t>
  </si>
  <si>
    <t>화승알앤에이</t>
  </si>
  <si>
    <t>104480</t>
  </si>
  <si>
    <t>티케이케미칼</t>
  </si>
  <si>
    <t>007540</t>
  </si>
  <si>
    <t>샘표식품</t>
  </si>
  <si>
    <t>084680</t>
  </si>
  <si>
    <t>이월드</t>
  </si>
  <si>
    <t>145210</t>
  </si>
  <si>
    <t>세화아이엠씨</t>
  </si>
  <si>
    <t>058860</t>
  </si>
  <si>
    <t>케이티스</t>
  </si>
  <si>
    <t>035900</t>
  </si>
  <si>
    <t>JYP Ent.</t>
  </si>
  <si>
    <t>123100</t>
  </si>
  <si>
    <t>테라세미콘</t>
  </si>
  <si>
    <t>048410</t>
  </si>
  <si>
    <t>현대아이비티</t>
  </si>
  <si>
    <t>038540</t>
  </si>
  <si>
    <t>텍셀네트컴</t>
  </si>
  <si>
    <t>065510</t>
  </si>
  <si>
    <t>휴비츠</t>
  </si>
  <si>
    <t>075180</t>
  </si>
  <si>
    <t>새론오토모티브</t>
  </si>
  <si>
    <t>194510</t>
  </si>
  <si>
    <t>파티게임즈</t>
  </si>
  <si>
    <t>001530</t>
  </si>
  <si>
    <t>동일방직</t>
  </si>
  <si>
    <t>101330</t>
  </si>
  <si>
    <t>모베이스</t>
  </si>
  <si>
    <t>000180</t>
  </si>
  <si>
    <t>성창기업지주</t>
  </si>
  <si>
    <t>130660</t>
  </si>
  <si>
    <t>한전산업</t>
  </si>
  <si>
    <t>001440</t>
  </si>
  <si>
    <t>대한전선</t>
  </si>
  <si>
    <t>138360</t>
  </si>
  <si>
    <t>에이씨티</t>
  </si>
  <si>
    <t>131290</t>
  </si>
  <si>
    <t>티에스이</t>
  </si>
  <si>
    <t>014990</t>
  </si>
  <si>
    <t>인디에프</t>
  </si>
  <si>
    <t>004890</t>
  </si>
  <si>
    <t>동일산업</t>
  </si>
  <si>
    <t>003230</t>
  </si>
  <si>
    <t>삼양식품</t>
  </si>
  <si>
    <t>094280</t>
  </si>
  <si>
    <t>효성ITX</t>
  </si>
  <si>
    <t>078140</t>
  </si>
  <si>
    <t>대봉엘에스</t>
  </si>
  <si>
    <t>900090</t>
  </si>
  <si>
    <t>차이나하오란</t>
  </si>
  <si>
    <t>014710</t>
  </si>
  <si>
    <t>사조씨푸드</t>
  </si>
  <si>
    <t>074600</t>
  </si>
  <si>
    <t>원익QnC</t>
  </si>
  <si>
    <t>069640</t>
  </si>
  <si>
    <t>엠케이트렌드</t>
  </si>
  <si>
    <t>138490</t>
  </si>
  <si>
    <t>코오롱플라스틱</t>
  </si>
  <si>
    <t>149950</t>
  </si>
  <si>
    <t>아바텍</t>
  </si>
  <si>
    <t>003460</t>
  </si>
  <si>
    <t>유화증권</t>
  </si>
  <si>
    <t>034950</t>
  </si>
  <si>
    <t>한국기업평가</t>
  </si>
  <si>
    <t>008040</t>
  </si>
  <si>
    <t>060300</t>
  </si>
  <si>
    <t>레드로버</t>
  </si>
  <si>
    <t>049520</t>
  </si>
  <si>
    <t>유아이엘</t>
  </si>
  <si>
    <t>008290</t>
  </si>
  <si>
    <t>원풍물산</t>
  </si>
  <si>
    <t>052710</t>
  </si>
  <si>
    <t>아모텍</t>
  </si>
  <si>
    <t>061460</t>
  </si>
  <si>
    <t>한진피앤씨</t>
  </si>
  <si>
    <t>086960</t>
  </si>
  <si>
    <t>MDS테크</t>
  </si>
  <si>
    <t>016710</t>
  </si>
  <si>
    <t>대성홀딩스</t>
  </si>
  <si>
    <t>015890</t>
  </si>
  <si>
    <t>태경산업</t>
  </si>
  <si>
    <t>004960</t>
  </si>
  <si>
    <t>한신공영</t>
  </si>
  <si>
    <t>005950</t>
  </si>
  <si>
    <t>이수화학</t>
  </si>
  <si>
    <t>089030</t>
  </si>
  <si>
    <t>테크윙</t>
  </si>
  <si>
    <t>006370</t>
  </si>
  <si>
    <t>대구백화점</t>
  </si>
  <si>
    <t>001250</t>
  </si>
  <si>
    <t>GS글로벌</t>
  </si>
  <si>
    <t>033130</t>
  </si>
  <si>
    <t>디지틀조선</t>
  </si>
  <si>
    <t>072470</t>
  </si>
  <si>
    <t>우리산업</t>
  </si>
  <si>
    <t>007720</t>
  </si>
  <si>
    <t>012160</t>
  </si>
  <si>
    <t>영흥철강</t>
  </si>
  <si>
    <t>011090</t>
  </si>
  <si>
    <t>에넥스</t>
  </si>
  <si>
    <t>065160</t>
  </si>
  <si>
    <t>에프티이앤이</t>
  </si>
  <si>
    <t>095270</t>
  </si>
  <si>
    <t>웨이브일렉트로</t>
  </si>
  <si>
    <t>052330</t>
  </si>
  <si>
    <t>코텍</t>
  </si>
  <si>
    <t>010955</t>
  </si>
  <si>
    <t>S-Oil우</t>
  </si>
  <si>
    <t>143160</t>
  </si>
  <si>
    <t>아이디스</t>
  </si>
  <si>
    <t>123410</t>
  </si>
  <si>
    <t>코리아에프티</t>
  </si>
  <si>
    <t>035510</t>
  </si>
  <si>
    <t>신세계 I&amp;C</t>
  </si>
  <si>
    <t>002300</t>
  </si>
  <si>
    <t>한국제지</t>
  </si>
  <si>
    <t>049070</t>
  </si>
  <si>
    <t>인탑스</t>
  </si>
  <si>
    <t>117580</t>
  </si>
  <si>
    <t>대성에너지</t>
  </si>
  <si>
    <t>036560</t>
  </si>
  <si>
    <t>영풍정밀</t>
  </si>
  <si>
    <t>006380</t>
  </si>
  <si>
    <t>카프로</t>
  </si>
  <si>
    <t>030350</t>
  </si>
  <si>
    <t>드래곤플라이</t>
  </si>
  <si>
    <t>152550</t>
  </si>
  <si>
    <t>한국ANKOR유전</t>
  </si>
  <si>
    <t>042420</t>
  </si>
  <si>
    <t>네오위즈홀딩스</t>
  </si>
  <si>
    <t>004380</t>
  </si>
  <si>
    <t>삼익THK</t>
  </si>
  <si>
    <t>036670</t>
  </si>
  <si>
    <t>KCI</t>
  </si>
  <si>
    <t>009180</t>
  </si>
  <si>
    <t>한솔로지스틱스</t>
  </si>
  <si>
    <t>023000</t>
  </si>
  <si>
    <t>삼원강재</t>
  </si>
  <si>
    <t>097870</t>
  </si>
  <si>
    <t>효성오앤비</t>
  </si>
  <si>
    <t>095500</t>
  </si>
  <si>
    <t>미래나노텍</t>
  </si>
  <si>
    <t>020710</t>
  </si>
  <si>
    <t>시공테크</t>
  </si>
  <si>
    <t>079370</t>
  </si>
  <si>
    <t>제우스</t>
  </si>
  <si>
    <t>060150</t>
  </si>
  <si>
    <t>인선이엔티</t>
  </si>
  <si>
    <t>141080</t>
  </si>
  <si>
    <t>레고켐바이오</t>
  </si>
  <si>
    <t>065620</t>
  </si>
  <si>
    <t>제낙스</t>
  </si>
  <si>
    <t>011810</t>
  </si>
  <si>
    <t>STX</t>
  </si>
  <si>
    <t>013570</t>
  </si>
  <si>
    <t>디와이</t>
  </si>
  <si>
    <t>084010</t>
  </si>
  <si>
    <t>대한제강</t>
  </si>
  <si>
    <t>049080</t>
  </si>
  <si>
    <t>기가레인</t>
  </si>
  <si>
    <t>005945</t>
  </si>
  <si>
    <t>NH투자증권우</t>
  </si>
  <si>
    <t>041650</t>
  </si>
  <si>
    <t>상신브레이크</t>
  </si>
  <si>
    <t>005710</t>
  </si>
  <si>
    <t>대원산업</t>
  </si>
  <si>
    <t>019540</t>
  </si>
  <si>
    <t>일지테크</t>
  </si>
  <si>
    <t>044450</t>
  </si>
  <si>
    <t>KSS해운</t>
  </si>
  <si>
    <t>049180</t>
  </si>
  <si>
    <t>셀루메드</t>
  </si>
  <si>
    <t>000040</t>
  </si>
  <si>
    <t>KR모터스</t>
  </si>
  <si>
    <t>037950</t>
  </si>
  <si>
    <t>엘컴텍</t>
  </si>
  <si>
    <t>033290</t>
  </si>
  <si>
    <t>코웰패션</t>
  </si>
  <si>
    <t>004060</t>
  </si>
  <si>
    <t>SG세계물산</t>
  </si>
  <si>
    <t>054800</t>
  </si>
  <si>
    <t>아이디스홀딩스</t>
  </si>
  <si>
    <t>017900</t>
  </si>
  <si>
    <t>광전자</t>
  </si>
  <si>
    <t>159580</t>
  </si>
  <si>
    <t>제로투세븐</t>
  </si>
  <si>
    <t>163560</t>
  </si>
  <si>
    <t>동일고무벨트</t>
  </si>
  <si>
    <t>036000</t>
  </si>
  <si>
    <t>예림당</t>
  </si>
  <si>
    <t>002150</t>
  </si>
  <si>
    <t>도화엔지니어링</t>
  </si>
  <si>
    <t>143240</t>
  </si>
  <si>
    <t>사람인에이치알</t>
  </si>
  <si>
    <t>009270</t>
  </si>
  <si>
    <t>신원</t>
  </si>
  <si>
    <t>131370</t>
  </si>
  <si>
    <t>알서포트</t>
  </si>
  <si>
    <t>016590</t>
  </si>
  <si>
    <t>신대양제지</t>
  </si>
  <si>
    <t>045100</t>
  </si>
  <si>
    <t>한양이엔지</t>
  </si>
  <si>
    <t>000850</t>
  </si>
  <si>
    <t>화천기공</t>
  </si>
  <si>
    <t>094850</t>
  </si>
  <si>
    <t>참좋은레져</t>
  </si>
  <si>
    <t>035000</t>
  </si>
  <si>
    <t>041910</t>
  </si>
  <si>
    <t>에스텍파마</t>
  </si>
  <si>
    <t>066620</t>
  </si>
  <si>
    <t>국보디자인</t>
  </si>
  <si>
    <t>192250</t>
  </si>
  <si>
    <t>케이사인</t>
  </si>
  <si>
    <t>065680</t>
  </si>
  <si>
    <t>우주일렉트로</t>
  </si>
  <si>
    <t>060280</t>
  </si>
  <si>
    <t>큐렉소</t>
  </si>
  <si>
    <t>033160</t>
  </si>
  <si>
    <t>엠케이전자</t>
  </si>
  <si>
    <t>097520</t>
  </si>
  <si>
    <t>엠씨넥스</t>
  </si>
  <si>
    <t>060310</t>
  </si>
  <si>
    <t>3S</t>
  </si>
  <si>
    <t>002840</t>
  </si>
  <si>
    <t>미원상사</t>
  </si>
  <si>
    <t>003100</t>
  </si>
  <si>
    <t>선광</t>
  </si>
  <si>
    <t>056080</t>
  </si>
  <si>
    <t>유진로봇</t>
  </si>
  <si>
    <t>002210</t>
  </si>
  <si>
    <t>동성제약</t>
  </si>
  <si>
    <t>000650</t>
  </si>
  <si>
    <t>천일고속</t>
  </si>
  <si>
    <t>033170</t>
  </si>
  <si>
    <t>시그네틱스</t>
  </si>
  <si>
    <t>029960</t>
  </si>
  <si>
    <t>코엔텍</t>
  </si>
  <si>
    <t>017890</t>
  </si>
  <si>
    <t>한국알콜</t>
  </si>
  <si>
    <t>077360</t>
  </si>
  <si>
    <t>덕산하이메탈</t>
  </si>
  <si>
    <t>039840</t>
  </si>
  <si>
    <t>디오</t>
  </si>
  <si>
    <t>088130</t>
  </si>
  <si>
    <t>동아엘텍</t>
  </si>
  <si>
    <t>073110</t>
  </si>
  <si>
    <t>엘엠에스</t>
  </si>
  <si>
    <t>064240</t>
  </si>
  <si>
    <t>홈캐스트</t>
  </si>
  <si>
    <t>191420</t>
  </si>
  <si>
    <t>테고사이언스</t>
  </si>
  <si>
    <t>077500</t>
  </si>
  <si>
    <t>유니퀘스트</t>
  </si>
  <si>
    <t>053280</t>
  </si>
  <si>
    <t>예스24</t>
  </si>
  <si>
    <t>122350</t>
  </si>
  <si>
    <t>삼기오토모티브</t>
  </si>
  <si>
    <t>059100</t>
  </si>
  <si>
    <t>아이컴포넌트</t>
  </si>
  <si>
    <t>053110</t>
  </si>
  <si>
    <t>소리바다</t>
  </si>
  <si>
    <t>024910</t>
  </si>
  <si>
    <t>경창산업</t>
  </si>
  <si>
    <t>123860</t>
  </si>
  <si>
    <t>아나패스</t>
  </si>
  <si>
    <t>034590</t>
  </si>
  <si>
    <t>인천도시가스</t>
  </si>
  <si>
    <t>001210</t>
  </si>
  <si>
    <t>금호전기</t>
  </si>
  <si>
    <t>084650</t>
  </si>
  <si>
    <t>랩지노믹스</t>
  </si>
  <si>
    <t>079660</t>
  </si>
  <si>
    <t>사조해표</t>
  </si>
  <si>
    <t>002920</t>
  </si>
  <si>
    <t>유성기업</t>
  </si>
  <si>
    <t>115450</t>
  </si>
  <si>
    <t>지트리비앤티</t>
  </si>
  <si>
    <t>053450</t>
  </si>
  <si>
    <t>세코닉스</t>
  </si>
  <si>
    <t>050890</t>
  </si>
  <si>
    <t>쏠리드</t>
  </si>
  <si>
    <t>058850</t>
  </si>
  <si>
    <t>KTcs</t>
  </si>
  <si>
    <t>067570</t>
  </si>
  <si>
    <t>엔브이에이치코리아</t>
  </si>
  <si>
    <t>006910</t>
  </si>
  <si>
    <t>보성파워텍</t>
  </si>
  <si>
    <t>210540</t>
  </si>
  <si>
    <t>디와이파워</t>
  </si>
  <si>
    <t>900080</t>
  </si>
  <si>
    <t>에스앤씨엔진그룹</t>
  </si>
  <si>
    <t>012200</t>
  </si>
  <si>
    <t>계양전기</t>
  </si>
  <si>
    <t>091090</t>
  </si>
  <si>
    <t>세원셀론텍</t>
  </si>
  <si>
    <t>123750</t>
  </si>
  <si>
    <t>알톤스포츠</t>
  </si>
  <si>
    <t>002820</t>
  </si>
  <si>
    <t>선창산업</t>
  </si>
  <si>
    <t>095610</t>
  </si>
  <si>
    <t>테스</t>
  </si>
  <si>
    <t>105840</t>
  </si>
  <si>
    <t>우진</t>
  </si>
  <si>
    <t>104540</t>
  </si>
  <si>
    <t>코렌텍</t>
  </si>
  <si>
    <t>043650</t>
  </si>
  <si>
    <t>국순당</t>
  </si>
  <si>
    <t>025750</t>
  </si>
  <si>
    <t>한솔홈데코</t>
  </si>
  <si>
    <t>003610</t>
  </si>
  <si>
    <t>방림</t>
  </si>
  <si>
    <t>040610</t>
  </si>
  <si>
    <t>SG&amp;G</t>
  </si>
  <si>
    <t>008350</t>
  </si>
  <si>
    <t>남선알미늄</t>
  </si>
  <si>
    <t>063160</t>
  </si>
  <si>
    <t>종근당바이오</t>
  </si>
  <si>
    <t>086890</t>
  </si>
  <si>
    <t>이수앱지스</t>
  </si>
  <si>
    <t>106240</t>
  </si>
  <si>
    <t>파인테크닉스</t>
  </si>
  <si>
    <t>128820</t>
  </si>
  <si>
    <t>대성산업</t>
  </si>
  <si>
    <t>005430</t>
  </si>
  <si>
    <t>한국공항</t>
  </si>
  <si>
    <t>005010</t>
  </si>
  <si>
    <t>휴스틸</t>
  </si>
  <si>
    <t>082210</t>
  </si>
  <si>
    <t>옵트론텍</t>
  </si>
  <si>
    <t>012860</t>
  </si>
  <si>
    <t>123260</t>
  </si>
  <si>
    <t>사파이어테크놀로지</t>
  </si>
  <si>
    <t>014190</t>
  </si>
  <si>
    <t>원익큐브</t>
  </si>
  <si>
    <t>156100</t>
  </si>
  <si>
    <t>엘앤케이바이오</t>
  </si>
  <si>
    <t>078890</t>
  </si>
  <si>
    <t>가온미디어</t>
  </si>
  <si>
    <t>023600</t>
  </si>
  <si>
    <t>삼보판지</t>
  </si>
  <si>
    <t>037370</t>
  </si>
  <si>
    <t>EG</t>
  </si>
  <si>
    <t>151910</t>
  </si>
  <si>
    <t>나노스</t>
  </si>
  <si>
    <t>039860</t>
  </si>
  <si>
    <t>나노엔텍</t>
  </si>
  <si>
    <t>046210</t>
  </si>
  <si>
    <t>파나진</t>
  </si>
  <si>
    <t>016090</t>
  </si>
  <si>
    <t>대현</t>
  </si>
  <si>
    <t>001260</t>
  </si>
  <si>
    <t>남광토건</t>
  </si>
  <si>
    <t>121600</t>
  </si>
  <si>
    <t>나노신소재</t>
  </si>
  <si>
    <t>090460</t>
  </si>
  <si>
    <t>비에이치</t>
  </si>
  <si>
    <t>098120</t>
  </si>
  <si>
    <t>마이크로컨텍솔</t>
  </si>
  <si>
    <t>016880</t>
  </si>
  <si>
    <t>122450</t>
  </si>
  <si>
    <t>KMH</t>
  </si>
  <si>
    <t>039830</t>
  </si>
  <si>
    <t>오로라</t>
  </si>
  <si>
    <t>078000</t>
  </si>
  <si>
    <t>텔코웨어</t>
  </si>
  <si>
    <t>031330</t>
  </si>
  <si>
    <t>에스에이엠티</t>
  </si>
  <si>
    <t>133820</t>
  </si>
  <si>
    <t>화인베스틸</t>
  </si>
  <si>
    <t>067990</t>
  </si>
  <si>
    <t>도이치모터스</t>
  </si>
  <si>
    <t>035610</t>
  </si>
  <si>
    <t>솔본</t>
  </si>
  <si>
    <t>011000</t>
  </si>
  <si>
    <t>진원생명과학</t>
  </si>
  <si>
    <t>015540</t>
  </si>
  <si>
    <t>핫텍</t>
  </si>
  <si>
    <t>066980</t>
  </si>
  <si>
    <t>023910</t>
  </si>
  <si>
    <t>대한약품</t>
  </si>
  <si>
    <t>043090</t>
  </si>
  <si>
    <t>팜스웰바이오</t>
  </si>
  <si>
    <t>039980</t>
  </si>
  <si>
    <t>리노스</t>
  </si>
  <si>
    <t>126700</t>
  </si>
  <si>
    <t>하이비젼시스템</t>
  </si>
  <si>
    <t>030960</t>
  </si>
  <si>
    <t>양지사</t>
  </si>
  <si>
    <t>009200</t>
  </si>
  <si>
    <t>무림페이퍼</t>
  </si>
  <si>
    <t>060370</t>
  </si>
  <si>
    <t>KT서브마린</t>
  </si>
  <si>
    <t>039560</t>
  </si>
  <si>
    <t>다산네트웍스</t>
  </si>
  <si>
    <t>028080</t>
  </si>
  <si>
    <t>휴맥스홀딩스</t>
  </si>
  <si>
    <t>014530</t>
  </si>
  <si>
    <t>극동유화</t>
  </si>
  <si>
    <t>141000</t>
  </si>
  <si>
    <t>비아트론</t>
  </si>
  <si>
    <t>101490</t>
  </si>
  <si>
    <t>에스앤에스텍</t>
  </si>
  <si>
    <t>131970</t>
  </si>
  <si>
    <t>테스나</t>
  </si>
  <si>
    <t>012790</t>
  </si>
  <si>
    <t>신일제약</t>
  </si>
  <si>
    <t>004780</t>
  </si>
  <si>
    <t>대륙제관</t>
  </si>
  <si>
    <t>035150</t>
  </si>
  <si>
    <t>백산</t>
  </si>
  <si>
    <t>027580</t>
  </si>
  <si>
    <t>상보</t>
  </si>
  <si>
    <t>040910</t>
  </si>
  <si>
    <t>아이씨디</t>
  </si>
  <si>
    <t>108380</t>
  </si>
  <si>
    <t>대양전기공업</t>
  </si>
  <si>
    <t>003650</t>
  </si>
  <si>
    <t>미창석유</t>
  </si>
  <si>
    <t>154040</t>
  </si>
  <si>
    <t>솔루에타</t>
  </si>
  <si>
    <t>100220</t>
  </si>
  <si>
    <t>비상교육</t>
  </si>
  <si>
    <t>003830</t>
  </si>
  <si>
    <t>대한화섬</t>
  </si>
  <si>
    <t>095190</t>
  </si>
  <si>
    <t>이엠코리아</t>
  </si>
  <si>
    <t>025320</t>
  </si>
  <si>
    <t>시노펙스</t>
  </si>
  <si>
    <t>036890</t>
  </si>
  <si>
    <t>진성티이씨</t>
  </si>
  <si>
    <t>155960</t>
  </si>
  <si>
    <t>지디</t>
  </si>
  <si>
    <t>009520</t>
  </si>
  <si>
    <t>포스코엠텍</t>
  </si>
  <si>
    <t>102280</t>
  </si>
  <si>
    <t>쌍방울</t>
  </si>
  <si>
    <t>013870</t>
  </si>
  <si>
    <t>지엠비코리아</t>
  </si>
  <si>
    <t>129260</t>
  </si>
  <si>
    <t>인터지스</t>
  </si>
  <si>
    <t>039790</t>
  </si>
  <si>
    <t>위노바</t>
  </si>
  <si>
    <t>092130</t>
  </si>
  <si>
    <t>이크레더블</t>
  </si>
  <si>
    <t>005800</t>
  </si>
  <si>
    <t>신영와코루</t>
  </si>
  <si>
    <t>086520</t>
  </si>
  <si>
    <t>에코프로</t>
  </si>
  <si>
    <t>047310</t>
  </si>
  <si>
    <t>파워로직스</t>
  </si>
  <si>
    <t>000300</t>
  </si>
  <si>
    <t>041590</t>
  </si>
  <si>
    <t>젬백스테크놀러지</t>
  </si>
  <si>
    <t>002100</t>
  </si>
  <si>
    <t>경농</t>
  </si>
  <si>
    <t>064550</t>
  </si>
  <si>
    <t>바이오니아</t>
  </si>
  <si>
    <t>038680</t>
  </si>
  <si>
    <t>에스넷</t>
  </si>
  <si>
    <t>103130</t>
  </si>
  <si>
    <t>웅진에너지</t>
  </si>
  <si>
    <t>053950</t>
  </si>
  <si>
    <t>경남제약</t>
  </si>
  <si>
    <t>093190</t>
  </si>
  <si>
    <t>빅솔론</t>
  </si>
  <si>
    <t>041020</t>
  </si>
  <si>
    <t>인프라웨어</t>
  </si>
  <si>
    <t>100840</t>
  </si>
  <si>
    <t>S&amp;TC</t>
  </si>
  <si>
    <t>080520</t>
  </si>
  <si>
    <t>오디텍</t>
  </si>
  <si>
    <t>127120</t>
  </si>
  <si>
    <t>디엔에이링크</t>
  </si>
  <si>
    <t>003555</t>
  </si>
  <si>
    <t>LG우</t>
  </si>
  <si>
    <t>009070</t>
  </si>
  <si>
    <t>KCTC</t>
  </si>
  <si>
    <t>099440</t>
  </si>
  <si>
    <t>스맥</t>
  </si>
  <si>
    <t>021080</t>
  </si>
  <si>
    <t>에이티넘인베스트</t>
  </si>
  <si>
    <t>082850</t>
  </si>
  <si>
    <t>우리이티아이</t>
  </si>
  <si>
    <t>001020</t>
  </si>
  <si>
    <t>페이퍼코리아</t>
  </si>
  <si>
    <t>018000</t>
  </si>
  <si>
    <t>유니슨</t>
  </si>
  <si>
    <t>032620</t>
  </si>
  <si>
    <t>유비케어</t>
  </si>
  <si>
    <t>040300</t>
  </si>
  <si>
    <t>YTN</t>
  </si>
  <si>
    <t>001750</t>
  </si>
  <si>
    <t>한양증권</t>
  </si>
  <si>
    <t>006405</t>
  </si>
  <si>
    <t>삼성SDI우</t>
  </si>
  <si>
    <t>024900</t>
  </si>
  <si>
    <t>덕양산업</t>
  </si>
  <si>
    <t>079950</t>
  </si>
  <si>
    <t>015020</t>
  </si>
  <si>
    <t>이스타코</t>
  </si>
  <si>
    <t>069510</t>
  </si>
  <si>
    <t>에스텍</t>
  </si>
  <si>
    <t>035480</t>
  </si>
  <si>
    <t>마제스타</t>
  </si>
  <si>
    <t>065530</t>
  </si>
  <si>
    <t>전파기지국</t>
  </si>
  <si>
    <t>038880</t>
  </si>
  <si>
    <t>아이에이</t>
  </si>
  <si>
    <t>069920</t>
  </si>
  <si>
    <t>아이에스이커머스</t>
  </si>
  <si>
    <t>204990</t>
  </si>
  <si>
    <t>현성바이탈</t>
  </si>
  <si>
    <t>136540</t>
  </si>
  <si>
    <t>윈스</t>
  </si>
  <si>
    <t>041440</t>
  </si>
  <si>
    <t>에버다임</t>
  </si>
  <si>
    <t>052220</t>
  </si>
  <si>
    <t>iMBC</t>
  </si>
  <si>
    <t>200710</t>
  </si>
  <si>
    <t>에이디테크놀로지</t>
  </si>
  <si>
    <t>014160</t>
  </si>
  <si>
    <t>대영포장</t>
  </si>
  <si>
    <t>006805</t>
  </si>
  <si>
    <t>126600</t>
  </si>
  <si>
    <t>코프라</t>
  </si>
  <si>
    <t>068290</t>
  </si>
  <si>
    <t>삼성출판사</t>
  </si>
  <si>
    <t>038870</t>
  </si>
  <si>
    <t>124500</t>
  </si>
  <si>
    <t>아이티센</t>
  </si>
  <si>
    <t>123700</t>
  </si>
  <si>
    <t>SJM</t>
  </si>
  <si>
    <t>007820</t>
  </si>
  <si>
    <t>003080</t>
  </si>
  <si>
    <t>성보화학</t>
  </si>
  <si>
    <t>053590</t>
  </si>
  <si>
    <t>한국테크놀로지</t>
  </si>
  <si>
    <t>012170</t>
  </si>
  <si>
    <t>002700</t>
  </si>
  <si>
    <t>신일산업</t>
  </si>
  <si>
    <t>034940</t>
  </si>
  <si>
    <t>조아제약</t>
  </si>
  <si>
    <t>010470</t>
  </si>
  <si>
    <t>오리콤</t>
  </si>
  <si>
    <t>011785</t>
  </si>
  <si>
    <t>금호석유우</t>
  </si>
  <si>
    <t>170920</t>
  </si>
  <si>
    <t>엘티씨</t>
  </si>
  <si>
    <t>040350</t>
  </si>
  <si>
    <t>큐로컴</t>
  </si>
  <si>
    <t>049830</t>
  </si>
  <si>
    <t>승일</t>
  </si>
  <si>
    <t>025560</t>
  </si>
  <si>
    <t>미래산업</t>
  </si>
  <si>
    <t>000500</t>
  </si>
  <si>
    <t>가온전선</t>
  </si>
  <si>
    <t>013580</t>
  </si>
  <si>
    <t>계룡건설</t>
  </si>
  <si>
    <t>003960</t>
  </si>
  <si>
    <t>사조대림</t>
  </si>
  <si>
    <t>005110</t>
  </si>
  <si>
    <t>한창</t>
  </si>
  <si>
    <t>072020</t>
  </si>
  <si>
    <t>중앙백신</t>
  </si>
  <si>
    <t>102120</t>
  </si>
  <si>
    <t>어보브반도체</t>
  </si>
  <si>
    <t>019550</t>
  </si>
  <si>
    <t>SBI인베스트먼트</t>
  </si>
  <si>
    <t>083420</t>
  </si>
  <si>
    <t>KPX그린케미칼</t>
  </si>
  <si>
    <t>052770</t>
  </si>
  <si>
    <t>와이디온라인</t>
  </si>
  <si>
    <t>097780</t>
  </si>
  <si>
    <t>에스맥</t>
  </si>
  <si>
    <t>017040</t>
  </si>
  <si>
    <t>광명전기</t>
  </si>
  <si>
    <t>058820</t>
  </si>
  <si>
    <t>CMG제약</t>
  </si>
  <si>
    <t>045390</t>
  </si>
  <si>
    <t>대아티아이</t>
  </si>
  <si>
    <t>052290</t>
  </si>
  <si>
    <t>트레이스</t>
  </si>
  <si>
    <t>022220</t>
  </si>
  <si>
    <t>027830</t>
  </si>
  <si>
    <t>대성창투</t>
  </si>
  <si>
    <t>011150</t>
  </si>
  <si>
    <t>CJ씨푸드</t>
  </si>
  <si>
    <t>170030</t>
  </si>
  <si>
    <t>현대공업</t>
  </si>
  <si>
    <t>053350</t>
  </si>
  <si>
    <t>이니텍</t>
  </si>
  <si>
    <t>088910</t>
  </si>
  <si>
    <t>000890</t>
  </si>
  <si>
    <t>보해양조</t>
  </si>
  <si>
    <t>042110</t>
  </si>
  <si>
    <t>에스씨디</t>
  </si>
  <si>
    <t>066900</t>
  </si>
  <si>
    <t>디에이피</t>
  </si>
  <si>
    <t>061250</t>
  </si>
  <si>
    <t>화일약품</t>
  </si>
  <si>
    <t>106190</t>
  </si>
  <si>
    <t>하이텍팜</t>
  </si>
  <si>
    <t>000215</t>
  </si>
  <si>
    <t>대림산업우</t>
  </si>
  <si>
    <t>016380</t>
  </si>
  <si>
    <t>동부제철</t>
  </si>
  <si>
    <t>065650</t>
  </si>
  <si>
    <t>메디프론</t>
  </si>
  <si>
    <t>053700</t>
  </si>
  <si>
    <t>삼보모터스</t>
  </si>
  <si>
    <t>024890</t>
  </si>
  <si>
    <t>대원화성</t>
  </si>
  <si>
    <t>066970</t>
  </si>
  <si>
    <t>엘앤에프</t>
  </si>
  <si>
    <t>006570</t>
  </si>
  <si>
    <t>대림통상</t>
  </si>
  <si>
    <t>138080</t>
  </si>
  <si>
    <t>오이솔루션</t>
  </si>
  <si>
    <t>008970</t>
  </si>
  <si>
    <t>동양철관</t>
  </si>
  <si>
    <t>003060</t>
  </si>
  <si>
    <t>002200</t>
  </si>
  <si>
    <t>수출포장</t>
  </si>
  <si>
    <t>053690</t>
  </si>
  <si>
    <t>한미글로벌</t>
  </si>
  <si>
    <t>041930</t>
  </si>
  <si>
    <t>동아화성</t>
  </si>
  <si>
    <t>004310</t>
  </si>
  <si>
    <t>현대약품</t>
  </si>
  <si>
    <t>058630</t>
  </si>
  <si>
    <t>엠게임</t>
  </si>
  <si>
    <t>006880</t>
  </si>
  <si>
    <t>신송홀딩스</t>
  </si>
  <si>
    <t>004080</t>
  </si>
  <si>
    <t>신흥</t>
  </si>
  <si>
    <t>092200</t>
  </si>
  <si>
    <t>디아이씨</t>
  </si>
  <si>
    <t>076610</t>
  </si>
  <si>
    <t>해성옵틱스</t>
  </si>
  <si>
    <t>074430</t>
  </si>
  <si>
    <t>아미노로직스</t>
  </si>
  <si>
    <t>006980</t>
  </si>
  <si>
    <t>우성사료</t>
  </si>
  <si>
    <t>080580</t>
  </si>
  <si>
    <t>오킨스전자</t>
  </si>
  <si>
    <t>150840</t>
  </si>
  <si>
    <t>인트로메딕</t>
  </si>
  <si>
    <t>120240</t>
  </si>
  <si>
    <t>대정화금</t>
  </si>
  <si>
    <t>079960</t>
  </si>
  <si>
    <t>동양이엔피</t>
  </si>
  <si>
    <t>005305</t>
  </si>
  <si>
    <t>롯데칠성우</t>
  </si>
  <si>
    <t>037070</t>
  </si>
  <si>
    <t>파세코</t>
  </si>
  <si>
    <t>088800</t>
  </si>
  <si>
    <t>에이스테크</t>
  </si>
  <si>
    <t>185490</t>
  </si>
  <si>
    <t>아이진</t>
  </si>
  <si>
    <t>014440</t>
  </si>
  <si>
    <t>영보화학</t>
  </si>
  <si>
    <t>001080</t>
  </si>
  <si>
    <t>만호제강</t>
  </si>
  <si>
    <t>150440</t>
  </si>
  <si>
    <t>027710</t>
  </si>
  <si>
    <t>팜스토리</t>
  </si>
  <si>
    <t>058430</t>
  </si>
  <si>
    <t>포스코강판</t>
  </si>
  <si>
    <t>071850</t>
  </si>
  <si>
    <t>캐스텍코리아</t>
  </si>
  <si>
    <t>012800</t>
  </si>
  <si>
    <t>대창</t>
  </si>
  <si>
    <t>120030</t>
  </si>
  <si>
    <t>조선선재</t>
  </si>
  <si>
    <t>010100</t>
  </si>
  <si>
    <t>한국프랜지</t>
  </si>
  <si>
    <t>036200</t>
  </si>
  <si>
    <t>유니셈</t>
  </si>
  <si>
    <t>057500</t>
  </si>
  <si>
    <t>SKC 솔믹스</t>
  </si>
  <si>
    <t>000590</t>
  </si>
  <si>
    <t>CS홀딩스</t>
  </si>
  <si>
    <t>082920</t>
  </si>
  <si>
    <t>비츠로셀</t>
  </si>
  <si>
    <t>048770</t>
  </si>
  <si>
    <t>TPC</t>
  </si>
  <si>
    <t>084670</t>
  </si>
  <si>
    <t>동양고속</t>
  </si>
  <si>
    <t>078150</t>
  </si>
  <si>
    <t>HB테크놀러지</t>
  </si>
  <si>
    <t>058400</t>
  </si>
  <si>
    <t>KNN</t>
  </si>
  <si>
    <t>015230</t>
  </si>
  <si>
    <t>대창단조</t>
  </si>
  <si>
    <t>040420</t>
  </si>
  <si>
    <t>정상제이엘에스</t>
  </si>
  <si>
    <t>001290</t>
  </si>
  <si>
    <t>골든브릿지증권</t>
  </si>
  <si>
    <t>011930</t>
  </si>
  <si>
    <t>049550</t>
  </si>
  <si>
    <t>잉크테크</t>
  </si>
  <si>
    <t>045970</t>
  </si>
  <si>
    <t>066670</t>
  </si>
  <si>
    <t>디스플레이텍</t>
  </si>
  <si>
    <t>028100</t>
  </si>
  <si>
    <t>동아지질</t>
  </si>
  <si>
    <t>007590</t>
  </si>
  <si>
    <t>동방아그로</t>
  </si>
  <si>
    <t>108860</t>
  </si>
  <si>
    <t>047400</t>
  </si>
  <si>
    <t>쌍용머티리얼</t>
  </si>
  <si>
    <t>033110</t>
  </si>
  <si>
    <t>이디</t>
  </si>
  <si>
    <t>089010</t>
  </si>
  <si>
    <t>켐트로닉스</t>
  </si>
  <si>
    <t>032850</t>
  </si>
  <si>
    <t>비트컴퓨터</t>
  </si>
  <si>
    <t>006660</t>
  </si>
  <si>
    <t>삼성공조</t>
  </si>
  <si>
    <t>101240</t>
  </si>
  <si>
    <t>씨큐브</t>
  </si>
  <si>
    <t>079000</t>
  </si>
  <si>
    <t>와토스코리아</t>
  </si>
  <si>
    <t>065170</t>
  </si>
  <si>
    <t>009770</t>
  </si>
  <si>
    <t>삼정펄프</t>
  </si>
  <si>
    <t>006490</t>
  </si>
  <si>
    <t>096640</t>
  </si>
  <si>
    <t>멜파스</t>
  </si>
  <si>
    <t>009300</t>
  </si>
  <si>
    <t>삼아제약</t>
  </si>
  <si>
    <t>058610</t>
  </si>
  <si>
    <t>에스피지</t>
  </si>
  <si>
    <t>005190</t>
  </si>
  <si>
    <t>동성화학</t>
  </si>
  <si>
    <t>004450</t>
  </si>
  <si>
    <t>삼화왕관</t>
  </si>
  <si>
    <t>052190</t>
  </si>
  <si>
    <t>054210</t>
  </si>
  <si>
    <t>이랜텍</t>
  </si>
  <si>
    <t>069410</t>
  </si>
  <si>
    <t>엔텔스</t>
  </si>
  <si>
    <t>144620</t>
  </si>
  <si>
    <t>코오롱머티리얼</t>
  </si>
  <si>
    <t>010960</t>
  </si>
  <si>
    <t>삼호개발</t>
  </si>
  <si>
    <t>033230</t>
  </si>
  <si>
    <t>인성정보</t>
  </si>
  <si>
    <t>007330</t>
  </si>
  <si>
    <t>푸른저축은행</t>
  </si>
  <si>
    <t>007110</t>
  </si>
  <si>
    <t>일신석재</t>
  </si>
  <si>
    <t>134380</t>
  </si>
  <si>
    <t>미원화학</t>
  </si>
  <si>
    <t>048430</t>
  </si>
  <si>
    <t>유라테크</t>
  </si>
  <si>
    <t>015590</t>
  </si>
  <si>
    <t>대경기계</t>
  </si>
  <si>
    <t>009155</t>
  </si>
  <si>
    <t>삼성전기우</t>
  </si>
  <si>
    <t>010040</t>
  </si>
  <si>
    <t>한국내화</t>
  </si>
  <si>
    <t>058530</t>
  </si>
  <si>
    <t>059210</t>
  </si>
  <si>
    <t>메타바이오메드</t>
  </si>
  <si>
    <t>080220</t>
  </si>
  <si>
    <t>제주반도체</t>
  </si>
  <si>
    <t>080000</t>
  </si>
  <si>
    <t>에스엔유</t>
  </si>
  <si>
    <t>014940</t>
  </si>
  <si>
    <t>오리엔탈정공</t>
  </si>
  <si>
    <t>090370</t>
  </si>
  <si>
    <t>아비스타</t>
  </si>
  <si>
    <t>035620</t>
  </si>
  <si>
    <t>바른손이앤에이</t>
  </si>
  <si>
    <t>196450</t>
  </si>
  <si>
    <t>065950</t>
  </si>
  <si>
    <t>웰크론</t>
  </si>
  <si>
    <t>001810</t>
  </si>
  <si>
    <t>무림SP</t>
  </si>
  <si>
    <t>036500</t>
  </si>
  <si>
    <t>011320</t>
  </si>
  <si>
    <t>유니크</t>
  </si>
  <si>
    <t>016670</t>
  </si>
  <si>
    <t>포비스티앤씨</t>
  </si>
  <si>
    <t>099320</t>
  </si>
  <si>
    <t>쎄트렉아이</t>
  </si>
  <si>
    <t>053620</t>
  </si>
  <si>
    <t>태양</t>
  </si>
  <si>
    <t>068930</t>
  </si>
  <si>
    <t>디지털대성</t>
  </si>
  <si>
    <t>095910</t>
  </si>
  <si>
    <t>에스에너지</t>
  </si>
  <si>
    <t>023800</t>
  </si>
  <si>
    <t>인지컨트롤스</t>
  </si>
  <si>
    <t>056700</t>
  </si>
  <si>
    <t>신화인터텍</t>
  </si>
  <si>
    <t>001000</t>
  </si>
  <si>
    <t>신라섬유</t>
  </si>
  <si>
    <t>008600</t>
  </si>
  <si>
    <t>윌비스</t>
  </si>
  <si>
    <t>050110</t>
  </si>
  <si>
    <t>캠시스</t>
  </si>
  <si>
    <t>036630</t>
  </si>
  <si>
    <t>세종텔레콤</t>
  </si>
  <si>
    <t>001560</t>
  </si>
  <si>
    <t>제일연마</t>
  </si>
  <si>
    <t>037330</t>
  </si>
  <si>
    <t>인지디스플레</t>
  </si>
  <si>
    <t>090850</t>
  </si>
  <si>
    <t>이지웰페어</t>
  </si>
  <si>
    <t>002230</t>
  </si>
  <si>
    <t>피에스텍</t>
  </si>
  <si>
    <t>006125</t>
  </si>
  <si>
    <t>SK케미칼우</t>
  </si>
  <si>
    <t>018680</t>
  </si>
  <si>
    <t>서울제약</t>
  </si>
  <si>
    <t>089980</t>
  </si>
  <si>
    <t>상아프론테크</t>
  </si>
  <si>
    <t>089530</t>
  </si>
  <si>
    <t>에이티세미콘</t>
  </si>
  <si>
    <t>066910</t>
  </si>
  <si>
    <t>손오공</t>
  </si>
  <si>
    <t>053610</t>
  </si>
  <si>
    <t>083310</t>
  </si>
  <si>
    <t>엘오티베큠</t>
  </si>
  <si>
    <t>025550</t>
  </si>
  <si>
    <t>한국선재</t>
  </si>
  <si>
    <t>092600</t>
  </si>
  <si>
    <t>넥스트칩</t>
  </si>
  <si>
    <t>150900</t>
  </si>
  <si>
    <t>파수닷컴</t>
  </si>
  <si>
    <t>024070</t>
  </si>
  <si>
    <t>WISCOM</t>
  </si>
  <si>
    <t>050090</t>
  </si>
  <si>
    <t>휘닉스소재</t>
  </si>
  <si>
    <t>092870</t>
  </si>
  <si>
    <t>엑시콘</t>
  </si>
  <si>
    <t>102210</t>
  </si>
  <si>
    <t>해덕파워웨이</t>
  </si>
  <si>
    <t>041460</t>
  </si>
  <si>
    <t>한국전자인증</t>
  </si>
  <si>
    <t>096630</t>
  </si>
  <si>
    <t>에스코넥</t>
  </si>
  <si>
    <t>090410</t>
  </si>
  <si>
    <t>덕신하우징</t>
  </si>
  <si>
    <t>119650</t>
  </si>
  <si>
    <t>KC코트렐</t>
  </si>
  <si>
    <t>038070</t>
  </si>
  <si>
    <t>서린바이오</t>
  </si>
  <si>
    <t>099830</t>
  </si>
  <si>
    <t>108675</t>
  </si>
  <si>
    <t>LG하우시스우</t>
  </si>
  <si>
    <t>047820</t>
  </si>
  <si>
    <t>초록뱀</t>
  </si>
  <si>
    <t>025530</t>
  </si>
  <si>
    <t>SJM홀딩스</t>
  </si>
  <si>
    <t>083650</t>
  </si>
  <si>
    <t>비에이치아이</t>
  </si>
  <si>
    <t>023900</t>
  </si>
  <si>
    <t>풍국주정</t>
  </si>
  <si>
    <t>093320</t>
  </si>
  <si>
    <t>케이아이엔엑스</t>
  </si>
  <si>
    <t>061040</t>
  </si>
  <si>
    <t>알에프텍</t>
  </si>
  <si>
    <t>081000</t>
  </si>
  <si>
    <t>일진다이아</t>
  </si>
  <si>
    <t>068790</t>
  </si>
  <si>
    <t>DMS</t>
  </si>
  <si>
    <t>001380</t>
  </si>
  <si>
    <t>084730</t>
  </si>
  <si>
    <t>팅크웨어</t>
  </si>
  <si>
    <t>023810</t>
  </si>
  <si>
    <t>인팩</t>
  </si>
  <si>
    <t>005620</t>
  </si>
  <si>
    <t>대성합동지주</t>
  </si>
  <si>
    <t>019685</t>
  </si>
  <si>
    <t>대교우B</t>
  </si>
  <si>
    <t>052900</t>
  </si>
  <si>
    <t>090730</t>
  </si>
  <si>
    <t>002600</t>
  </si>
  <si>
    <t>조흥</t>
  </si>
  <si>
    <t>046940</t>
  </si>
  <si>
    <t>우원개발</t>
  </si>
  <si>
    <t>079940</t>
  </si>
  <si>
    <t>가비아</t>
  </si>
  <si>
    <t>017550</t>
  </si>
  <si>
    <t>수산중공업</t>
  </si>
  <si>
    <t>008700</t>
  </si>
  <si>
    <t>아남전자</t>
  </si>
  <si>
    <t>038460</t>
  </si>
  <si>
    <t>바이오스마트</t>
  </si>
  <si>
    <t>092220</t>
  </si>
  <si>
    <t>KEC</t>
  </si>
  <si>
    <t>018470</t>
  </si>
  <si>
    <t>조일알미늄</t>
  </si>
  <si>
    <t>017680</t>
  </si>
  <si>
    <t>데코앤이</t>
  </si>
  <si>
    <t>153490</t>
  </si>
  <si>
    <t>우리이앤엘</t>
  </si>
  <si>
    <t>115310</t>
  </si>
  <si>
    <t>인포바인</t>
  </si>
  <si>
    <t>000760</t>
  </si>
  <si>
    <t>이화산업</t>
  </si>
  <si>
    <t>024800</t>
  </si>
  <si>
    <t>유성티엔에스</t>
  </si>
  <si>
    <t>023760</t>
  </si>
  <si>
    <t>한국캐피탈</t>
  </si>
  <si>
    <t>062860</t>
  </si>
  <si>
    <t>티엘아이</t>
  </si>
  <si>
    <t>119850</t>
  </si>
  <si>
    <t>지엔씨에너지</t>
  </si>
  <si>
    <t>094820</t>
  </si>
  <si>
    <t>일진파워</t>
  </si>
  <si>
    <t>182360</t>
  </si>
  <si>
    <t>큐브엔터</t>
  </si>
  <si>
    <t>036010</t>
  </si>
  <si>
    <t>아비코전자</t>
  </si>
  <si>
    <t>094190</t>
  </si>
  <si>
    <t>이엘케이</t>
  </si>
  <si>
    <t>065570</t>
  </si>
  <si>
    <t>삼영이엔씨</t>
  </si>
  <si>
    <t>054940</t>
  </si>
  <si>
    <t>엑사이엔씨</t>
  </si>
  <si>
    <t>037350</t>
  </si>
  <si>
    <t>성도이엔지</t>
  </si>
  <si>
    <t>170790</t>
  </si>
  <si>
    <t>파이오링크</t>
  </si>
  <si>
    <t>007120</t>
  </si>
  <si>
    <t>002070</t>
  </si>
  <si>
    <t>남영비비안</t>
  </si>
  <si>
    <t>159910</t>
  </si>
  <si>
    <t>090470</t>
  </si>
  <si>
    <t>004830</t>
  </si>
  <si>
    <t>덕성</t>
  </si>
  <si>
    <t>032560</t>
  </si>
  <si>
    <t>황금에스티</t>
  </si>
  <si>
    <t>001840</t>
  </si>
  <si>
    <t>이화공영</t>
  </si>
  <si>
    <t>006140</t>
  </si>
  <si>
    <t>피제이전자</t>
  </si>
  <si>
    <t>067170</t>
  </si>
  <si>
    <t>오텍</t>
  </si>
  <si>
    <t>043710</t>
  </si>
  <si>
    <t>024830</t>
  </si>
  <si>
    <t>세원물산</t>
  </si>
  <si>
    <t>005420</t>
  </si>
  <si>
    <t>코스모화학</t>
  </si>
  <si>
    <t>038950</t>
  </si>
  <si>
    <t>파인디지털</t>
  </si>
  <si>
    <t>900110</t>
  </si>
  <si>
    <t>이스트아시아홀딩스</t>
  </si>
  <si>
    <t>036690</t>
  </si>
  <si>
    <t>코맥스</t>
  </si>
  <si>
    <t>039440</t>
  </si>
  <si>
    <t>에스티아이</t>
  </si>
  <si>
    <t>063570</t>
  </si>
  <si>
    <t>한국전자금융</t>
  </si>
  <si>
    <t>134780</t>
  </si>
  <si>
    <t>화진</t>
  </si>
  <si>
    <t>061970</t>
  </si>
  <si>
    <t>엘비세미콘</t>
  </si>
  <si>
    <t>073490</t>
  </si>
  <si>
    <t>이노와이어리스</t>
  </si>
  <si>
    <t>014580</t>
  </si>
  <si>
    <t>백광소재</t>
  </si>
  <si>
    <t>000910</t>
  </si>
  <si>
    <t>유니온</t>
  </si>
  <si>
    <t>039310</t>
  </si>
  <si>
    <t>세중</t>
  </si>
  <si>
    <t>033180</t>
  </si>
  <si>
    <t>필룩스</t>
  </si>
  <si>
    <t>048910</t>
  </si>
  <si>
    <t>대원미디어</t>
  </si>
  <si>
    <t>005320</t>
  </si>
  <si>
    <t>국동</t>
  </si>
  <si>
    <t>072130</t>
  </si>
  <si>
    <t>유엔젤</t>
  </si>
  <si>
    <t>004140</t>
  </si>
  <si>
    <t>동방</t>
  </si>
  <si>
    <t>001070</t>
  </si>
  <si>
    <t>대한방직</t>
  </si>
  <si>
    <t>066130</t>
  </si>
  <si>
    <t>하츠</t>
  </si>
  <si>
    <t>003547</t>
  </si>
  <si>
    <t>대신증권2우B</t>
  </si>
  <si>
    <t>014130</t>
  </si>
  <si>
    <t>한익스프레스</t>
  </si>
  <si>
    <t>111870</t>
  </si>
  <si>
    <t>삼본정밀전자</t>
  </si>
  <si>
    <t>096240</t>
  </si>
  <si>
    <t>청담러닝</t>
  </si>
  <si>
    <t>012280</t>
  </si>
  <si>
    <t>영화금속</t>
  </si>
  <si>
    <t>032960</t>
  </si>
  <si>
    <t>동일기연</t>
  </si>
  <si>
    <t>045660</t>
  </si>
  <si>
    <t>에이텍</t>
  </si>
  <si>
    <t>060560</t>
  </si>
  <si>
    <t>065560</t>
  </si>
  <si>
    <t>큐브스</t>
  </si>
  <si>
    <t>189860</t>
  </si>
  <si>
    <t>서전기전</t>
  </si>
  <si>
    <t>026180</t>
  </si>
  <si>
    <t>현대정보기술</t>
  </si>
  <si>
    <t>039200</t>
  </si>
  <si>
    <t>오스코텍</t>
  </si>
  <si>
    <t>002720</t>
  </si>
  <si>
    <t>국제약품</t>
  </si>
  <si>
    <t>119860</t>
  </si>
  <si>
    <t>다나와</t>
  </si>
  <si>
    <t>101390</t>
  </si>
  <si>
    <t>아이엠</t>
  </si>
  <si>
    <t>036090</t>
  </si>
  <si>
    <t>위지트</t>
  </si>
  <si>
    <t>071950</t>
  </si>
  <si>
    <t>코아스</t>
  </si>
  <si>
    <t>042500</t>
  </si>
  <si>
    <t>링네트</t>
  </si>
  <si>
    <t>001620</t>
  </si>
  <si>
    <t>동국실업</t>
  </si>
  <si>
    <t>001570</t>
  </si>
  <si>
    <t>금양</t>
  </si>
  <si>
    <t>073070</t>
  </si>
  <si>
    <t>넥센테크</t>
  </si>
  <si>
    <t>099660</t>
  </si>
  <si>
    <t>한솔신텍</t>
  </si>
  <si>
    <t>008260</t>
  </si>
  <si>
    <t>NI스틸</t>
  </si>
  <si>
    <t>137400</t>
  </si>
  <si>
    <t>피엔티</t>
  </si>
  <si>
    <t>049470</t>
  </si>
  <si>
    <t>SGA</t>
  </si>
  <si>
    <t>017370</t>
  </si>
  <si>
    <t>우신시스템</t>
  </si>
  <si>
    <t>000950</t>
  </si>
  <si>
    <t>전방</t>
  </si>
  <si>
    <t>036640</t>
  </si>
  <si>
    <t>HRS</t>
  </si>
  <si>
    <t>115480</t>
  </si>
  <si>
    <t>씨유메디칼</t>
  </si>
  <si>
    <t>046070</t>
  </si>
  <si>
    <t>코다코</t>
  </si>
  <si>
    <t>040160</t>
  </si>
  <si>
    <t>누리텔레콤</t>
  </si>
  <si>
    <t>123040</t>
  </si>
  <si>
    <t>엠에스오토텍</t>
  </si>
  <si>
    <t>019770</t>
  </si>
  <si>
    <t>004200</t>
  </si>
  <si>
    <t>고려개발</t>
  </si>
  <si>
    <t>006890</t>
  </si>
  <si>
    <t>태경화학</t>
  </si>
  <si>
    <t>176750</t>
  </si>
  <si>
    <t>듀켐바이오</t>
  </si>
  <si>
    <t>189690</t>
  </si>
  <si>
    <t>포시에스</t>
  </si>
  <si>
    <t>039020</t>
  </si>
  <si>
    <t>096775</t>
  </si>
  <si>
    <t>SK이노베이션우</t>
  </si>
  <si>
    <t>091590</t>
  </si>
  <si>
    <t>남화토건</t>
  </si>
  <si>
    <t>057540</t>
  </si>
  <si>
    <t>옴니시스템</t>
  </si>
  <si>
    <t>039340</t>
  </si>
  <si>
    <t>한국경제TV</t>
  </si>
  <si>
    <t>054450</t>
  </si>
  <si>
    <t>텔레칩스</t>
  </si>
  <si>
    <t>020120</t>
  </si>
  <si>
    <t>다우인큐브</t>
  </si>
  <si>
    <t>089850</t>
  </si>
  <si>
    <t>유비벨록스</t>
  </si>
  <si>
    <t>010660</t>
  </si>
  <si>
    <t>화천기계</t>
  </si>
  <si>
    <t>114630</t>
  </si>
  <si>
    <t>우노앤컴퍼니</t>
  </si>
  <si>
    <t>083930</t>
  </si>
  <si>
    <t>아바코</t>
  </si>
  <si>
    <t>032680</t>
  </si>
  <si>
    <t>소프트센</t>
  </si>
  <si>
    <t>006060</t>
  </si>
  <si>
    <t>화승인더</t>
  </si>
  <si>
    <t>002630</t>
  </si>
  <si>
    <t>오리엔트바이오</t>
  </si>
  <si>
    <t>007370</t>
  </si>
  <si>
    <t>진양제약</t>
  </si>
  <si>
    <t>065350</t>
  </si>
  <si>
    <t>신성델타테크</t>
  </si>
  <si>
    <t>078600</t>
  </si>
  <si>
    <t>대주전자재료</t>
  </si>
  <si>
    <t>065130</t>
  </si>
  <si>
    <t>탑엔지니어링</t>
  </si>
  <si>
    <t>017480</t>
  </si>
  <si>
    <t>삼현철강</t>
  </si>
  <si>
    <t>023460</t>
  </si>
  <si>
    <t>CNH</t>
  </si>
  <si>
    <t>043590</t>
  </si>
  <si>
    <t>크로바하이텍</t>
  </si>
  <si>
    <t>199800</t>
  </si>
  <si>
    <t>툴젠</t>
  </si>
  <si>
    <t>024880</t>
  </si>
  <si>
    <t>케이피에프</t>
  </si>
  <si>
    <t>011560</t>
  </si>
  <si>
    <t>세보엠이씨</t>
  </si>
  <si>
    <t>052020</t>
  </si>
  <si>
    <t>에스티큐브</t>
  </si>
  <si>
    <t>081580</t>
  </si>
  <si>
    <t>성우전자</t>
  </si>
  <si>
    <t>122690</t>
  </si>
  <si>
    <t>서진오토모티브</t>
  </si>
  <si>
    <t>038110</t>
  </si>
  <si>
    <t>에코플라스틱</t>
  </si>
  <si>
    <t>049950</t>
  </si>
  <si>
    <t>미래컴퍼니</t>
  </si>
  <si>
    <t>011500</t>
  </si>
  <si>
    <t>한농화성</t>
  </si>
  <si>
    <t>000220</t>
  </si>
  <si>
    <t>유유제약</t>
  </si>
  <si>
    <t>046390</t>
  </si>
  <si>
    <t>삼화네트웍스</t>
  </si>
  <si>
    <t>085910</t>
  </si>
  <si>
    <t>네오티스</t>
  </si>
  <si>
    <t>013810</t>
  </si>
  <si>
    <t>스페코</t>
  </si>
  <si>
    <t>004720</t>
  </si>
  <si>
    <t>우리들제약</t>
  </si>
  <si>
    <t>001340</t>
  </si>
  <si>
    <t>백광산업</t>
  </si>
  <si>
    <t>057030</t>
  </si>
  <si>
    <t>009810</t>
  </si>
  <si>
    <t>096610</t>
  </si>
  <si>
    <t>알에프세미</t>
  </si>
  <si>
    <t>950110</t>
  </si>
  <si>
    <t>SBI액시즈</t>
  </si>
  <si>
    <t>024810</t>
  </si>
  <si>
    <t>이화전기</t>
  </si>
  <si>
    <t>006090</t>
  </si>
  <si>
    <t>사조오양</t>
  </si>
  <si>
    <t>025440</t>
  </si>
  <si>
    <t>대성엘텍</t>
  </si>
  <si>
    <t>101170</t>
  </si>
  <si>
    <t>우림기계</t>
  </si>
  <si>
    <t>003720</t>
  </si>
  <si>
    <t>삼영화학</t>
  </si>
  <si>
    <t>066790</t>
  </si>
  <si>
    <t>씨씨에스</t>
  </si>
  <si>
    <t>180400</t>
  </si>
  <si>
    <t>엠지메드</t>
  </si>
  <si>
    <t>105550</t>
  </si>
  <si>
    <t>트루윈</t>
  </si>
  <si>
    <t>049480</t>
  </si>
  <si>
    <t>오픈베이스</t>
  </si>
  <si>
    <t>090710</t>
  </si>
  <si>
    <t>012030</t>
  </si>
  <si>
    <t>005980</t>
  </si>
  <si>
    <t>성지건설</t>
  </si>
  <si>
    <t>155660</t>
  </si>
  <si>
    <t>DSR</t>
  </si>
  <si>
    <t>200230</t>
  </si>
  <si>
    <t>텔콘</t>
  </si>
  <si>
    <t>002710</t>
  </si>
  <si>
    <t>TCC동양</t>
  </si>
  <si>
    <t>005870</t>
  </si>
  <si>
    <t>휴니드</t>
  </si>
  <si>
    <t>109860</t>
  </si>
  <si>
    <t>동일금속</t>
  </si>
  <si>
    <t>059090</t>
  </si>
  <si>
    <t>미코</t>
  </si>
  <si>
    <t>123840</t>
  </si>
  <si>
    <t>한일진공</t>
  </si>
  <si>
    <t>014570</t>
  </si>
  <si>
    <t>고려제약</t>
  </si>
  <si>
    <t>039420</t>
  </si>
  <si>
    <t>케이엘넷</t>
  </si>
  <si>
    <t>039290</t>
  </si>
  <si>
    <t>인포뱅크</t>
  </si>
  <si>
    <t>120115</t>
  </si>
  <si>
    <t>코오롱인더우</t>
  </si>
  <si>
    <t>037400</t>
  </si>
  <si>
    <t>우리조명</t>
  </si>
  <si>
    <t>002140</t>
  </si>
  <si>
    <t>고려산업</t>
  </si>
  <si>
    <t>000157</t>
  </si>
  <si>
    <t>두산2우B</t>
  </si>
  <si>
    <t>192390</t>
  </si>
  <si>
    <t>윈하이텍</t>
  </si>
  <si>
    <t>053660</t>
  </si>
  <si>
    <t>현진소재</t>
  </si>
  <si>
    <t>031510</t>
  </si>
  <si>
    <t>오스템</t>
  </si>
  <si>
    <t>003475</t>
  </si>
  <si>
    <t>유안타증권우</t>
  </si>
  <si>
    <t>065940</t>
  </si>
  <si>
    <t>177830</t>
  </si>
  <si>
    <t>파버나인</t>
  </si>
  <si>
    <t>017180</t>
  </si>
  <si>
    <t>명문제약</t>
  </si>
  <si>
    <t>012620</t>
  </si>
  <si>
    <t>원일특강</t>
  </si>
  <si>
    <t>033830</t>
  </si>
  <si>
    <t>006340</t>
  </si>
  <si>
    <t>대원전선</t>
  </si>
  <si>
    <t>033320</t>
  </si>
  <si>
    <t>제이씨현시스템</t>
  </si>
  <si>
    <t>011700</t>
  </si>
  <si>
    <t>한신기계</t>
  </si>
  <si>
    <t>033540</t>
  </si>
  <si>
    <t>파라텍</t>
  </si>
  <si>
    <t>023150</t>
  </si>
  <si>
    <t>MH에탄올</t>
  </si>
  <si>
    <t>109070</t>
  </si>
  <si>
    <t>KGP</t>
  </si>
  <si>
    <t>051630</t>
  </si>
  <si>
    <t>진양화학</t>
  </si>
  <si>
    <t>023350</t>
  </si>
  <si>
    <t>한국종합기술</t>
  </si>
  <si>
    <t>050120</t>
  </si>
  <si>
    <t>라이브플렉스</t>
  </si>
  <si>
    <t>069330</t>
  </si>
  <si>
    <t>유아이디</t>
  </si>
  <si>
    <t>054040</t>
  </si>
  <si>
    <t>한국컴퓨터</t>
  </si>
  <si>
    <t>001470</t>
  </si>
  <si>
    <t>삼부토건</t>
  </si>
  <si>
    <t>009730</t>
  </si>
  <si>
    <t>코센</t>
  </si>
  <si>
    <t>100090</t>
  </si>
  <si>
    <t>삼강엠앤티</t>
  </si>
  <si>
    <t>015260</t>
  </si>
  <si>
    <t>에이엔피</t>
  </si>
  <si>
    <t>082800</t>
  </si>
  <si>
    <t>루미마이크로</t>
  </si>
  <si>
    <t>050540</t>
  </si>
  <si>
    <t>017510</t>
  </si>
  <si>
    <t>세명전기</t>
  </si>
  <si>
    <t>065060</t>
  </si>
  <si>
    <t>지엔코</t>
  </si>
  <si>
    <t>096300</t>
  </si>
  <si>
    <t>베트남개발1</t>
  </si>
  <si>
    <t>104460</t>
  </si>
  <si>
    <t>동양피엔에프</t>
  </si>
  <si>
    <t>018700</t>
  </si>
  <si>
    <t>바른손</t>
  </si>
  <si>
    <t>058730</t>
  </si>
  <si>
    <t>동아에스텍</t>
  </si>
  <si>
    <t>056360</t>
  </si>
  <si>
    <t>코위버</t>
  </si>
  <si>
    <t>043200</t>
  </si>
  <si>
    <t>파루</t>
  </si>
  <si>
    <t>131180</t>
  </si>
  <si>
    <t>딜리</t>
  </si>
  <si>
    <t>SK우</t>
  </si>
  <si>
    <t>067900</t>
  </si>
  <si>
    <t>와이엔텍</t>
  </si>
  <si>
    <t>053260</t>
  </si>
  <si>
    <t>금강철강</t>
  </si>
  <si>
    <t>068940</t>
  </si>
  <si>
    <t>아이씨케이</t>
  </si>
  <si>
    <t>004100</t>
  </si>
  <si>
    <t>태양금속</t>
  </si>
  <si>
    <t>066410</t>
  </si>
  <si>
    <t>083450</t>
  </si>
  <si>
    <t>GST</t>
  </si>
  <si>
    <t>069730</t>
  </si>
  <si>
    <t>DSR제강</t>
  </si>
  <si>
    <t>011690</t>
  </si>
  <si>
    <t>유양디앤유</t>
  </si>
  <si>
    <t>042370</t>
  </si>
  <si>
    <t>비츠로테크</t>
  </si>
  <si>
    <t>004770</t>
  </si>
  <si>
    <t>써니전자</t>
  </si>
  <si>
    <t>052420</t>
  </si>
  <si>
    <t>오성엘에스티</t>
  </si>
  <si>
    <t>078860</t>
  </si>
  <si>
    <t>090080</t>
  </si>
  <si>
    <t>평화산업</t>
  </si>
  <si>
    <t>051390</t>
  </si>
  <si>
    <t>014970</t>
  </si>
  <si>
    <t>삼륭물산</t>
  </si>
  <si>
    <t>038530</t>
  </si>
  <si>
    <t>087220</t>
  </si>
  <si>
    <t>스틸플라워</t>
  </si>
  <si>
    <t>054220</t>
  </si>
  <si>
    <t>비츠로시스</t>
  </si>
  <si>
    <t>039610</t>
  </si>
  <si>
    <t>화성</t>
  </si>
  <si>
    <t>075130</t>
  </si>
  <si>
    <t>플랜티넷</t>
  </si>
  <si>
    <t>018500</t>
  </si>
  <si>
    <t>동원금속</t>
  </si>
  <si>
    <t>006740</t>
  </si>
  <si>
    <t>영풍제지</t>
  </si>
  <si>
    <t>130580</t>
  </si>
  <si>
    <t>나이스디앤비</t>
  </si>
  <si>
    <t>153360</t>
  </si>
  <si>
    <t>하이골드3호</t>
  </si>
  <si>
    <t>005070</t>
  </si>
  <si>
    <t>코스모신소재</t>
  </si>
  <si>
    <t>131220</t>
  </si>
  <si>
    <t>대한과학</t>
  </si>
  <si>
    <t>101930</t>
  </si>
  <si>
    <t>인화정공</t>
  </si>
  <si>
    <t>037440</t>
  </si>
  <si>
    <t>희림</t>
  </si>
  <si>
    <t>086040</t>
  </si>
  <si>
    <t>바이오톡스텍</t>
  </si>
  <si>
    <t>024120</t>
  </si>
  <si>
    <t>KB오토시스</t>
  </si>
  <si>
    <t>089790</t>
  </si>
  <si>
    <t>제이티</t>
  </si>
  <si>
    <t>033310</t>
  </si>
  <si>
    <t>디케이디앤아이</t>
  </si>
  <si>
    <t>060260</t>
  </si>
  <si>
    <t>뉴보텍</t>
  </si>
  <si>
    <t>002760</t>
  </si>
  <si>
    <t>보락</t>
  </si>
  <si>
    <t>149940</t>
  </si>
  <si>
    <t>033100</t>
  </si>
  <si>
    <t>제룡전기</t>
  </si>
  <si>
    <t>159650</t>
  </si>
  <si>
    <t>하이골드8호</t>
  </si>
  <si>
    <t>008110</t>
  </si>
  <si>
    <t>대동전자</t>
  </si>
  <si>
    <t>024840</t>
  </si>
  <si>
    <t>갑을메탈</t>
  </si>
  <si>
    <t>126640</t>
  </si>
  <si>
    <t>화신정공</t>
  </si>
  <si>
    <t>092460</t>
  </si>
  <si>
    <t>한라IMS</t>
  </si>
  <si>
    <t>011300</t>
  </si>
  <si>
    <t>성안</t>
  </si>
  <si>
    <t>039010</t>
  </si>
  <si>
    <t>현대통신</t>
  </si>
  <si>
    <t>049630</t>
  </si>
  <si>
    <t>재영솔루텍</t>
  </si>
  <si>
    <t>042510</t>
  </si>
  <si>
    <t>라온시큐어</t>
  </si>
  <si>
    <t>054180</t>
  </si>
  <si>
    <t>중앙오션</t>
  </si>
  <si>
    <t>054540</t>
  </si>
  <si>
    <t>삼영엠텍</t>
  </si>
  <si>
    <t>101680</t>
  </si>
  <si>
    <t>한국정밀기계</t>
  </si>
  <si>
    <t>054090</t>
  </si>
  <si>
    <t>삼진엘앤디</t>
  </si>
  <si>
    <t>083470</t>
  </si>
  <si>
    <t>KJ프리텍</t>
  </si>
  <si>
    <t>049430</t>
  </si>
  <si>
    <t>코메론</t>
  </si>
  <si>
    <t>105740</t>
  </si>
  <si>
    <t>디케이락</t>
  </si>
  <si>
    <t>036260</t>
  </si>
  <si>
    <t>004090</t>
  </si>
  <si>
    <t>한국석유</t>
  </si>
  <si>
    <t>071670</t>
  </si>
  <si>
    <t>에이테크솔루션</t>
  </si>
  <si>
    <t>079650</t>
  </si>
  <si>
    <t>서산</t>
  </si>
  <si>
    <t>114450</t>
  </si>
  <si>
    <t>KPX생명과학</t>
  </si>
  <si>
    <t>043290</t>
  </si>
  <si>
    <t>케이맥</t>
  </si>
  <si>
    <t>032800</t>
  </si>
  <si>
    <t>판타지오</t>
  </si>
  <si>
    <t>068050</t>
  </si>
  <si>
    <t>팬엔터테인먼트</t>
  </si>
  <si>
    <t>002900</t>
  </si>
  <si>
    <t>동양물산</t>
  </si>
  <si>
    <t>099340</t>
  </si>
  <si>
    <t>하나니켈1호</t>
  </si>
  <si>
    <t>064520</t>
  </si>
  <si>
    <t>바른전자</t>
  </si>
  <si>
    <t>155900</t>
  </si>
  <si>
    <t>바다로19호</t>
  </si>
  <si>
    <t>036180</t>
  </si>
  <si>
    <t>영인프런티어</t>
  </si>
  <si>
    <t>041190</t>
  </si>
  <si>
    <t>우리기술투자</t>
  </si>
  <si>
    <t>057680</t>
  </si>
  <si>
    <t>옴니텔</t>
  </si>
  <si>
    <t>010170</t>
  </si>
  <si>
    <t>대한광통신</t>
  </si>
  <si>
    <t>005820</t>
  </si>
  <si>
    <t>원림</t>
  </si>
  <si>
    <t>036810</t>
  </si>
  <si>
    <t>에프에스티</t>
  </si>
  <si>
    <t>078350</t>
  </si>
  <si>
    <t>한양디지텍</t>
  </si>
  <si>
    <t>004590</t>
  </si>
  <si>
    <t>한국가구</t>
  </si>
  <si>
    <t>019010</t>
  </si>
  <si>
    <t>그랜드백화점</t>
  </si>
  <si>
    <t>106520</t>
  </si>
  <si>
    <t>디지탈옵틱</t>
  </si>
  <si>
    <t>025950</t>
  </si>
  <si>
    <t>동신건설</t>
  </si>
  <si>
    <t>033050</t>
  </si>
  <si>
    <t>제이엠아이</t>
  </si>
  <si>
    <t>083640</t>
  </si>
  <si>
    <t>064480</t>
  </si>
  <si>
    <t>브리지텍</t>
  </si>
  <si>
    <t>091580</t>
  </si>
  <si>
    <t>상신이디피</t>
  </si>
  <si>
    <t>203400</t>
  </si>
  <si>
    <t>에이비온</t>
  </si>
  <si>
    <t>050860</t>
  </si>
  <si>
    <t>아세아텍</t>
  </si>
  <si>
    <t>089230</t>
  </si>
  <si>
    <t>006920</t>
  </si>
  <si>
    <t>모헨즈</t>
  </si>
  <si>
    <t>126870</t>
  </si>
  <si>
    <t>뉴로스</t>
  </si>
  <si>
    <t>001550</t>
  </si>
  <si>
    <t>조비</t>
  </si>
  <si>
    <t>007770</t>
  </si>
  <si>
    <t>한일화학</t>
  </si>
  <si>
    <t>023450</t>
  </si>
  <si>
    <t>동남합성</t>
  </si>
  <si>
    <t>004270</t>
  </si>
  <si>
    <t>남성</t>
  </si>
  <si>
    <t>078935</t>
  </si>
  <si>
    <t>GS우</t>
  </si>
  <si>
    <t>076080</t>
  </si>
  <si>
    <t>웰크론한텍</t>
  </si>
  <si>
    <t>026940</t>
  </si>
  <si>
    <t>부국철강</t>
  </si>
  <si>
    <t>134580</t>
  </si>
  <si>
    <t>디엠티</t>
  </si>
  <si>
    <t>079190</t>
  </si>
  <si>
    <t>EMW</t>
  </si>
  <si>
    <t>111820</t>
  </si>
  <si>
    <t>처음앤씨</t>
  </si>
  <si>
    <t>042600</t>
  </si>
  <si>
    <t>새로닉스</t>
  </si>
  <si>
    <t>006580</t>
  </si>
  <si>
    <t>대양제지</t>
  </si>
  <si>
    <t>115570</t>
  </si>
  <si>
    <t>스타플렉스</t>
  </si>
  <si>
    <t>182690</t>
  </si>
  <si>
    <t>테라셈</t>
  </si>
  <si>
    <t>139050</t>
  </si>
  <si>
    <t>경봉</t>
  </si>
  <si>
    <t>009780</t>
  </si>
  <si>
    <t>엠에스씨</t>
  </si>
  <si>
    <t>008775</t>
  </si>
  <si>
    <t>호텔신라우</t>
  </si>
  <si>
    <t>068330</t>
  </si>
  <si>
    <t>일신바이오</t>
  </si>
  <si>
    <t>017250</t>
  </si>
  <si>
    <t>인터엠</t>
  </si>
  <si>
    <t>021040</t>
  </si>
  <si>
    <t>대호피앤씨</t>
  </si>
  <si>
    <t>053050</t>
  </si>
  <si>
    <t>지에스이</t>
  </si>
  <si>
    <t>161570</t>
  </si>
  <si>
    <t>140520</t>
  </si>
  <si>
    <t>대창스틸</t>
  </si>
  <si>
    <t>043340</t>
  </si>
  <si>
    <t>에쎈테크</t>
  </si>
  <si>
    <t>011080</t>
  </si>
  <si>
    <t>001820</t>
  </si>
  <si>
    <t>삼화콘덴서</t>
  </si>
  <si>
    <t>033430</t>
  </si>
  <si>
    <t>003010</t>
  </si>
  <si>
    <t>혜인</t>
  </si>
  <si>
    <t>044960</t>
  </si>
  <si>
    <t>이-글 벳</t>
  </si>
  <si>
    <t>071090</t>
  </si>
  <si>
    <t>하이스틸</t>
  </si>
  <si>
    <t>126880</t>
  </si>
  <si>
    <t>제이엔케이히터</t>
  </si>
  <si>
    <t>002220</t>
  </si>
  <si>
    <t>한일철강</t>
  </si>
  <si>
    <t>066310</t>
  </si>
  <si>
    <t>큐에스아이</t>
  </si>
  <si>
    <t>202960</t>
  </si>
  <si>
    <t>판도라티비</t>
  </si>
  <si>
    <t>138610</t>
  </si>
  <si>
    <t>나이벡</t>
  </si>
  <si>
    <t>010280</t>
  </si>
  <si>
    <t>쌍용정보통신</t>
  </si>
  <si>
    <t>001275</t>
  </si>
  <si>
    <t>부국증권우</t>
  </si>
  <si>
    <t>037460</t>
  </si>
  <si>
    <t>삼지전자</t>
  </si>
  <si>
    <t>065450</t>
  </si>
  <si>
    <t>빅텍</t>
  </si>
  <si>
    <t>008870</t>
  </si>
  <si>
    <t>금비</t>
  </si>
  <si>
    <t>067920</t>
  </si>
  <si>
    <t>이글루시큐리티</t>
  </si>
  <si>
    <t>037760</t>
  </si>
  <si>
    <t>쎄니트</t>
  </si>
  <si>
    <t>031820</t>
  </si>
  <si>
    <t>콤텍시스템</t>
  </si>
  <si>
    <t>005360</t>
  </si>
  <si>
    <t>모나미</t>
  </si>
  <si>
    <t>003465</t>
  </si>
  <si>
    <t>유화증권우</t>
  </si>
  <si>
    <t>900130</t>
  </si>
  <si>
    <t>웨이포트</t>
  </si>
  <si>
    <t>187270</t>
  </si>
  <si>
    <t>신화콘텍</t>
  </si>
  <si>
    <t>101000</t>
  </si>
  <si>
    <t>디엠씨</t>
  </si>
  <si>
    <t>017650</t>
  </si>
  <si>
    <t>대림제지</t>
  </si>
  <si>
    <t>172580</t>
  </si>
  <si>
    <t>하이골드12호</t>
  </si>
  <si>
    <t>023430</t>
  </si>
  <si>
    <t>027740</t>
  </si>
  <si>
    <t>마니커</t>
  </si>
  <si>
    <t>005860</t>
  </si>
  <si>
    <t>한일사료</t>
  </si>
  <si>
    <t>112240</t>
  </si>
  <si>
    <t>에스에프씨</t>
  </si>
  <si>
    <t>900100</t>
  </si>
  <si>
    <t>뉴프라이드</t>
  </si>
  <si>
    <t>900070</t>
  </si>
  <si>
    <t>글로벌에스엠</t>
  </si>
  <si>
    <t>086670</t>
  </si>
  <si>
    <t>비엠티</t>
  </si>
  <si>
    <t>117670</t>
  </si>
  <si>
    <t>006200</t>
  </si>
  <si>
    <t>한국전자홀딩스</t>
  </si>
  <si>
    <t>011420</t>
  </si>
  <si>
    <t>080530</t>
  </si>
  <si>
    <t>002410</t>
  </si>
  <si>
    <t>범양건영</t>
  </si>
  <si>
    <t>025820</t>
  </si>
  <si>
    <t>이구산업</t>
  </si>
  <si>
    <t>026150</t>
  </si>
  <si>
    <t>특수건설</t>
  </si>
  <si>
    <t>010770</t>
  </si>
  <si>
    <t>평화홀딩스</t>
  </si>
  <si>
    <t>045060</t>
  </si>
  <si>
    <t>오공</t>
  </si>
  <si>
    <t>093520</t>
  </si>
  <si>
    <t>매커스</t>
  </si>
  <si>
    <t>053290</t>
  </si>
  <si>
    <t>능률교육</t>
  </si>
  <si>
    <t>142760</t>
  </si>
  <si>
    <t>바이오리더스</t>
  </si>
  <si>
    <t>065710</t>
  </si>
  <si>
    <t>서호전기</t>
  </si>
  <si>
    <t>052670</t>
  </si>
  <si>
    <t>제일바이오</t>
  </si>
  <si>
    <t>003925</t>
  </si>
  <si>
    <t>남양유업우</t>
  </si>
  <si>
    <t>143540</t>
  </si>
  <si>
    <t>영우디에스피</t>
  </si>
  <si>
    <t>012340</t>
  </si>
  <si>
    <t>뉴인텍</t>
  </si>
  <si>
    <t>009310</t>
  </si>
  <si>
    <t>참엔지니어링</t>
  </si>
  <si>
    <t>027970</t>
  </si>
  <si>
    <t>세하</t>
  </si>
  <si>
    <t>043100</t>
  </si>
  <si>
    <t>솔고바이오</t>
  </si>
  <si>
    <t>090740</t>
  </si>
  <si>
    <t>연이정보통신</t>
  </si>
  <si>
    <t>114190</t>
  </si>
  <si>
    <t>웰크론강원</t>
  </si>
  <si>
    <t>007610</t>
  </si>
  <si>
    <t>선도전기</t>
  </si>
  <si>
    <t>033340</t>
  </si>
  <si>
    <t>좋은사람들</t>
  </si>
  <si>
    <t>054410</t>
  </si>
  <si>
    <t>케이피티</t>
  </si>
  <si>
    <t>021050</t>
  </si>
  <si>
    <t>서원</t>
  </si>
  <si>
    <t>049800</t>
  </si>
  <si>
    <t>우진플라임</t>
  </si>
  <si>
    <t>069460</t>
  </si>
  <si>
    <t>대호에이엘</t>
  </si>
  <si>
    <t>052460</t>
  </si>
  <si>
    <t>아이크래프트</t>
  </si>
  <si>
    <t>033200</t>
  </si>
  <si>
    <t>모아텍</t>
  </si>
  <si>
    <t>087730</t>
  </si>
  <si>
    <t>네패스신소재</t>
  </si>
  <si>
    <t>008470</t>
  </si>
  <si>
    <t>부스타</t>
  </si>
  <si>
    <t>079970</t>
  </si>
  <si>
    <t>투비소프트</t>
  </si>
  <si>
    <t>032980</t>
  </si>
  <si>
    <t>051490</t>
  </si>
  <si>
    <t>나라엠앤디</t>
  </si>
  <si>
    <t>039230</t>
  </si>
  <si>
    <t>005960</t>
  </si>
  <si>
    <t>동부건설</t>
  </si>
  <si>
    <t>008370</t>
  </si>
  <si>
    <t>원풍</t>
  </si>
  <si>
    <t>094970</t>
  </si>
  <si>
    <t>제이엠티</t>
  </si>
  <si>
    <t>128660</t>
  </si>
  <si>
    <t>피제이메탈</t>
  </si>
  <si>
    <t>115500</t>
  </si>
  <si>
    <t>케이씨에스</t>
  </si>
  <si>
    <t>008420</t>
  </si>
  <si>
    <t>문배철강</t>
  </si>
  <si>
    <t>024940</t>
  </si>
  <si>
    <t>PN풍년</t>
  </si>
  <si>
    <t>009460</t>
  </si>
  <si>
    <t>한창제지</t>
  </si>
  <si>
    <t>065690</t>
  </si>
  <si>
    <t>대진디엠피</t>
  </si>
  <si>
    <t>032790</t>
  </si>
  <si>
    <t>078650</t>
  </si>
  <si>
    <t>코렌</t>
  </si>
  <si>
    <t>005030</t>
  </si>
  <si>
    <t>부산주공</t>
  </si>
  <si>
    <t>003680</t>
  </si>
  <si>
    <t>한성기업</t>
  </si>
  <si>
    <t>100660</t>
  </si>
  <si>
    <t>서암기계공업</t>
  </si>
  <si>
    <t>083550</t>
  </si>
  <si>
    <t>케이엠</t>
  </si>
  <si>
    <t>018620</t>
  </si>
  <si>
    <t>우진비앤지</t>
  </si>
  <si>
    <t>039740</t>
  </si>
  <si>
    <t>한국정보공학</t>
  </si>
  <si>
    <t>052860</t>
  </si>
  <si>
    <t>아이앤씨</t>
  </si>
  <si>
    <t>003310</t>
  </si>
  <si>
    <t>대주산업</t>
  </si>
  <si>
    <t>000520</t>
  </si>
  <si>
    <t>삼일제약</t>
  </si>
  <si>
    <t>032940</t>
  </si>
  <si>
    <t>원익</t>
  </si>
  <si>
    <t>036170</t>
  </si>
  <si>
    <t>씨티엘</t>
  </si>
  <si>
    <t>004410</t>
  </si>
  <si>
    <t>서울식품</t>
  </si>
  <si>
    <t>002680</t>
  </si>
  <si>
    <t>137950</t>
  </si>
  <si>
    <t>제이씨케미칼</t>
  </si>
  <si>
    <t>001465</t>
  </si>
  <si>
    <t>BYC우</t>
  </si>
  <si>
    <t>049720</t>
  </si>
  <si>
    <t>고려신용정보</t>
  </si>
  <si>
    <t>139670</t>
  </si>
  <si>
    <t>넥스트리밍</t>
  </si>
  <si>
    <t>039240</t>
  </si>
  <si>
    <t>경남스틸</t>
  </si>
  <si>
    <t>194610</t>
  </si>
  <si>
    <t>우성아이비</t>
  </si>
  <si>
    <t>064820</t>
  </si>
  <si>
    <t>020180</t>
  </si>
  <si>
    <t>대신정보통신</t>
  </si>
  <si>
    <t>147830</t>
  </si>
  <si>
    <t>제룡산업</t>
  </si>
  <si>
    <t>014200</t>
  </si>
  <si>
    <t>광림</t>
  </si>
  <si>
    <t>032820</t>
  </si>
  <si>
    <t>우리기술</t>
  </si>
  <si>
    <t>208640</t>
  </si>
  <si>
    <t>036120</t>
  </si>
  <si>
    <t>003780</t>
  </si>
  <si>
    <t>진양산업</t>
  </si>
  <si>
    <t>045890</t>
  </si>
  <si>
    <t>동부라이텍</t>
  </si>
  <si>
    <t>016600</t>
  </si>
  <si>
    <t>큐캐피탈</t>
  </si>
  <si>
    <t>192410</t>
  </si>
  <si>
    <t>감마누</t>
  </si>
  <si>
    <t>082660</t>
  </si>
  <si>
    <t>삼우엠스</t>
  </si>
  <si>
    <t>109740</t>
  </si>
  <si>
    <t>디에스케이</t>
  </si>
  <si>
    <t>080010</t>
  </si>
  <si>
    <t>이상네트웍스</t>
  </si>
  <si>
    <t>032080</t>
  </si>
  <si>
    <t>아즈텍WB</t>
  </si>
  <si>
    <t>065420</t>
  </si>
  <si>
    <t>에스아이리소스</t>
  </si>
  <si>
    <t>006110</t>
  </si>
  <si>
    <t>삼아알미늄</t>
  </si>
  <si>
    <t>042040</t>
  </si>
  <si>
    <t>케이피엠테크</t>
  </si>
  <si>
    <t>032280</t>
  </si>
  <si>
    <t>삼일</t>
  </si>
  <si>
    <t>031310</t>
  </si>
  <si>
    <t>아이즈비전</t>
  </si>
  <si>
    <t>099520</t>
  </si>
  <si>
    <t>131390</t>
  </si>
  <si>
    <t>피앤이솔루션</t>
  </si>
  <si>
    <t>137940</t>
  </si>
  <si>
    <t>넥스트아이</t>
  </si>
  <si>
    <t>024060</t>
  </si>
  <si>
    <t>흥구석유</t>
  </si>
  <si>
    <t>027040</t>
  </si>
  <si>
    <t>서울전자통신</t>
  </si>
  <si>
    <t>171010</t>
  </si>
  <si>
    <t>램테크놀러지</t>
  </si>
  <si>
    <t>093240</t>
  </si>
  <si>
    <t>115610</t>
  </si>
  <si>
    <t>이미지스</t>
  </si>
  <si>
    <t>010600</t>
  </si>
  <si>
    <t>와이비로드</t>
  </si>
  <si>
    <t>196490</t>
  </si>
  <si>
    <t>디에이테크놀로지</t>
  </si>
  <si>
    <t>000440</t>
  </si>
  <si>
    <t>중앙에너비스</t>
  </si>
  <si>
    <t>090360</t>
  </si>
  <si>
    <t>로보스타</t>
  </si>
  <si>
    <t>009320</t>
  </si>
  <si>
    <t>대우부품</t>
  </si>
  <si>
    <t>004740</t>
  </si>
  <si>
    <t>보루네오</t>
  </si>
  <si>
    <t>052300</t>
  </si>
  <si>
    <t>009470</t>
  </si>
  <si>
    <t>삼화전기</t>
  </si>
  <si>
    <t>017000</t>
  </si>
  <si>
    <t>신원종합개발</t>
  </si>
  <si>
    <t>089150</t>
  </si>
  <si>
    <t>케이씨티</t>
  </si>
  <si>
    <t>200470</t>
  </si>
  <si>
    <t>하이셈</t>
  </si>
  <si>
    <t>048470</t>
  </si>
  <si>
    <t>대동스틸</t>
  </si>
  <si>
    <t>032750</t>
  </si>
  <si>
    <t>삼진</t>
  </si>
  <si>
    <t>032540</t>
  </si>
  <si>
    <t>TJ미디어</t>
  </si>
  <si>
    <t>046310</t>
  </si>
  <si>
    <t>백금T&amp;A</t>
  </si>
  <si>
    <t>054920</t>
  </si>
  <si>
    <t>006050</t>
  </si>
  <si>
    <t>국영지앤엠</t>
  </si>
  <si>
    <t>019990</t>
  </si>
  <si>
    <t>에너토크</t>
  </si>
  <si>
    <t>088790</t>
  </si>
  <si>
    <t>진도</t>
  </si>
  <si>
    <t>038010</t>
  </si>
  <si>
    <t>제일테크노스</t>
  </si>
  <si>
    <t>010420</t>
  </si>
  <si>
    <t>한솔PNS</t>
  </si>
  <si>
    <t>036620</t>
  </si>
  <si>
    <t>버추얼텍</t>
  </si>
  <si>
    <t>131100</t>
  </si>
  <si>
    <t>리켐</t>
  </si>
  <si>
    <t>119500</t>
  </si>
  <si>
    <t>포메탈</t>
  </si>
  <si>
    <t>183350</t>
  </si>
  <si>
    <t>엘피케이</t>
  </si>
  <si>
    <t>032580</t>
  </si>
  <si>
    <t>피델릭스</t>
  </si>
  <si>
    <t>105330</t>
  </si>
  <si>
    <t>케이엔더블유</t>
  </si>
  <si>
    <t>093230</t>
  </si>
  <si>
    <t>이아이디</t>
  </si>
  <si>
    <t>067010</t>
  </si>
  <si>
    <t>이씨에스</t>
  </si>
  <si>
    <t>072520</t>
  </si>
  <si>
    <t>063440</t>
  </si>
  <si>
    <t>109080</t>
  </si>
  <si>
    <t>옵티시스</t>
  </si>
  <si>
    <t>060900</t>
  </si>
  <si>
    <t>100030</t>
  </si>
  <si>
    <t>모바일리더</t>
  </si>
  <si>
    <t>123570</t>
  </si>
  <si>
    <t>이엠넷</t>
  </si>
  <si>
    <t>047440</t>
  </si>
  <si>
    <t>레이젠</t>
  </si>
  <si>
    <t>049120</t>
  </si>
  <si>
    <t>파인디앤씨</t>
  </si>
  <si>
    <t>106080</t>
  </si>
  <si>
    <t>하이소닉</t>
  </si>
  <si>
    <t>048830</t>
  </si>
  <si>
    <t>엔피케이</t>
  </si>
  <si>
    <t>013360</t>
  </si>
  <si>
    <t>일성건설</t>
  </si>
  <si>
    <t>043220</t>
  </si>
  <si>
    <t>118000</t>
  </si>
  <si>
    <t>우리들휴브레인</t>
  </si>
  <si>
    <t>155650</t>
  </si>
  <si>
    <t>와이엠씨</t>
  </si>
  <si>
    <t>005670</t>
  </si>
  <si>
    <t>푸드웰</t>
  </si>
  <si>
    <t>044060</t>
  </si>
  <si>
    <t>조광ILI</t>
  </si>
  <si>
    <t>030790</t>
  </si>
  <si>
    <t>동양네트웍스</t>
  </si>
  <si>
    <t>008500</t>
  </si>
  <si>
    <t>일정실업</t>
  </si>
  <si>
    <t>089140</t>
  </si>
  <si>
    <t>넥스턴</t>
  </si>
  <si>
    <t>091970</t>
  </si>
  <si>
    <t>나노캠텍</t>
  </si>
  <si>
    <t>101360</t>
  </si>
  <si>
    <t>이엔드디</t>
  </si>
  <si>
    <t>070590</t>
  </si>
  <si>
    <t>한솔인티큐브</t>
  </si>
  <si>
    <t>019660</t>
  </si>
  <si>
    <t>019590</t>
  </si>
  <si>
    <t>엠벤처투자</t>
  </si>
  <si>
    <t>023960</t>
  </si>
  <si>
    <t>에쓰씨엔지니어링</t>
  </si>
  <si>
    <t>075970</t>
  </si>
  <si>
    <t>동국알앤에스</t>
  </si>
  <si>
    <t>002355</t>
  </si>
  <si>
    <t>넥센타이어1우B</t>
  </si>
  <si>
    <t>101160</t>
  </si>
  <si>
    <t>월덱스</t>
  </si>
  <si>
    <t>018290</t>
  </si>
  <si>
    <t>지엠피</t>
  </si>
  <si>
    <t>044780</t>
  </si>
  <si>
    <t>025890</t>
  </si>
  <si>
    <t>한국주강</t>
  </si>
  <si>
    <t>011390</t>
  </si>
  <si>
    <t>부산산업</t>
  </si>
  <si>
    <t>121800</t>
  </si>
  <si>
    <t>153460</t>
  </si>
  <si>
    <t>네이블</t>
  </si>
  <si>
    <t>054930</t>
  </si>
  <si>
    <t>유신</t>
  </si>
  <si>
    <t>023770</t>
  </si>
  <si>
    <t>플레이위드</t>
  </si>
  <si>
    <t>024740</t>
  </si>
  <si>
    <t>한일단조</t>
  </si>
  <si>
    <t>067630</t>
  </si>
  <si>
    <t>210120</t>
  </si>
  <si>
    <t>053270</t>
  </si>
  <si>
    <t>구영테크</t>
  </si>
  <si>
    <t>066590</t>
  </si>
  <si>
    <t>우수AMS</t>
  </si>
  <si>
    <t>056730</t>
  </si>
  <si>
    <t>046120</t>
  </si>
  <si>
    <t>오르비텍</t>
  </si>
  <si>
    <t>059120</t>
  </si>
  <si>
    <t>아진엑스텍</t>
  </si>
  <si>
    <t>045520</t>
  </si>
  <si>
    <t>크린앤사이언스</t>
  </si>
  <si>
    <t>045510</t>
  </si>
  <si>
    <t>정원엔시스</t>
  </si>
  <si>
    <t>079170</t>
  </si>
  <si>
    <t>한창산업</t>
  </si>
  <si>
    <t>009140</t>
  </si>
  <si>
    <t>경인전자</t>
  </si>
  <si>
    <t>021650</t>
  </si>
  <si>
    <t>한국큐빅</t>
  </si>
  <si>
    <t>035460</t>
  </si>
  <si>
    <t>기산텔레콤</t>
  </si>
  <si>
    <t>101140</t>
  </si>
  <si>
    <t>아티스</t>
  </si>
  <si>
    <t>019490</t>
  </si>
  <si>
    <t>하이트론</t>
  </si>
  <si>
    <t>099220</t>
  </si>
  <si>
    <t>SDN</t>
  </si>
  <si>
    <t>054300</t>
  </si>
  <si>
    <t>073540</t>
  </si>
  <si>
    <t>에프알텍</t>
  </si>
  <si>
    <t>044380</t>
  </si>
  <si>
    <t>주연테크</t>
  </si>
  <si>
    <t>052600</t>
  </si>
  <si>
    <t>한네트</t>
  </si>
  <si>
    <t>004365</t>
  </si>
  <si>
    <t>세방우</t>
  </si>
  <si>
    <t>064800</t>
  </si>
  <si>
    <t>필링크</t>
  </si>
  <si>
    <t>010640</t>
  </si>
  <si>
    <t>진양폴리</t>
  </si>
  <si>
    <t>005450</t>
  </si>
  <si>
    <t>신한</t>
  </si>
  <si>
    <t>007630</t>
  </si>
  <si>
    <t>060540</t>
  </si>
  <si>
    <t>에스에이티</t>
  </si>
  <si>
    <t>215050</t>
  </si>
  <si>
    <t>비엔디생활건강</t>
  </si>
  <si>
    <t>023790</t>
  </si>
  <si>
    <t>동일철강</t>
  </si>
  <si>
    <t>008800</t>
  </si>
  <si>
    <t>007460</t>
  </si>
  <si>
    <t>나라케이아이씨</t>
  </si>
  <si>
    <t>091440</t>
  </si>
  <si>
    <t>텔레필드</t>
  </si>
  <si>
    <t>141070</t>
  </si>
  <si>
    <t>맥스로텍</t>
  </si>
  <si>
    <t>036480</t>
  </si>
  <si>
    <t>대성미생물</t>
  </si>
  <si>
    <t>050760</t>
  </si>
  <si>
    <t>에스폴리텍</t>
  </si>
  <si>
    <t>127160</t>
  </si>
  <si>
    <t>매직마이크로</t>
  </si>
  <si>
    <t>013700</t>
  </si>
  <si>
    <t>085670</t>
  </si>
  <si>
    <t>뉴프렉스</t>
  </si>
  <si>
    <t>103230</t>
  </si>
  <si>
    <t>에스앤더블류</t>
  </si>
  <si>
    <t>193250</t>
  </si>
  <si>
    <t>046970</t>
  </si>
  <si>
    <t>204690</t>
  </si>
  <si>
    <t>다린</t>
  </si>
  <si>
    <t>029480</t>
  </si>
  <si>
    <t>097800</t>
  </si>
  <si>
    <t>윈팩</t>
  </si>
  <si>
    <t>024850</t>
  </si>
  <si>
    <t>피에스엠씨</t>
  </si>
  <si>
    <t>145270</t>
  </si>
  <si>
    <t>케이탑리츠</t>
  </si>
  <si>
    <t>080470</t>
  </si>
  <si>
    <t>성창오토텍</t>
  </si>
  <si>
    <t>037230</t>
  </si>
  <si>
    <t>한국팩키지</t>
  </si>
  <si>
    <t>065770</t>
  </si>
  <si>
    <t>CS</t>
  </si>
  <si>
    <t>030720</t>
  </si>
  <si>
    <t>동원수산</t>
  </si>
  <si>
    <t>043260</t>
  </si>
  <si>
    <t>성호전자</t>
  </si>
  <si>
    <t>177350</t>
  </si>
  <si>
    <t>베셀</t>
  </si>
  <si>
    <t>064290</t>
  </si>
  <si>
    <t>인텍플러스</t>
  </si>
  <si>
    <t>073010</t>
  </si>
  <si>
    <t>케이에스피</t>
  </si>
  <si>
    <t>009620</t>
  </si>
  <si>
    <t>삼보산업</t>
  </si>
  <si>
    <t>086250</t>
  </si>
  <si>
    <t>화신테크</t>
  </si>
  <si>
    <t>069540</t>
  </si>
  <si>
    <t>115440</t>
  </si>
  <si>
    <t>우리넷</t>
  </si>
  <si>
    <t>044480</t>
  </si>
  <si>
    <t>유니더스</t>
  </si>
  <si>
    <t>093380</t>
  </si>
  <si>
    <t>풍강</t>
  </si>
  <si>
    <t>072770</t>
  </si>
  <si>
    <t>070300</t>
  </si>
  <si>
    <t>065440</t>
  </si>
  <si>
    <t>이루온</t>
  </si>
  <si>
    <t>054630</t>
  </si>
  <si>
    <t>에이디칩스</t>
  </si>
  <si>
    <t>091340</t>
  </si>
  <si>
    <t>S&amp;K폴리텍</t>
  </si>
  <si>
    <t>051170</t>
  </si>
  <si>
    <t>130740</t>
  </si>
  <si>
    <t>티피씨글로벌</t>
  </si>
  <si>
    <t>043910</t>
  </si>
  <si>
    <t>자연과환경</t>
  </si>
  <si>
    <t>013000</t>
  </si>
  <si>
    <t>세우글로벌</t>
  </si>
  <si>
    <t>134790</t>
  </si>
  <si>
    <t>팀스</t>
  </si>
  <si>
    <t>066110</t>
  </si>
  <si>
    <t>104040</t>
  </si>
  <si>
    <t>대성파인텍</t>
  </si>
  <si>
    <t>131090</t>
  </si>
  <si>
    <t>시큐브</t>
  </si>
  <si>
    <t>012600</t>
  </si>
  <si>
    <t>청호컴넷</t>
  </si>
  <si>
    <t>109820</t>
  </si>
  <si>
    <t>진매트릭스</t>
  </si>
  <si>
    <t>007280</t>
  </si>
  <si>
    <t>한국특수형강</t>
  </si>
  <si>
    <t>씨아이에스</t>
  </si>
  <si>
    <t>084180</t>
  </si>
  <si>
    <t>수성</t>
  </si>
  <si>
    <t>090150</t>
  </si>
  <si>
    <t>광진윈텍</t>
  </si>
  <si>
    <t>신성이엔지</t>
  </si>
  <si>
    <t>064090</t>
  </si>
  <si>
    <t>025880</t>
  </si>
  <si>
    <t>케이씨피드</t>
  </si>
  <si>
    <t>081150</t>
  </si>
  <si>
    <t>티플랙스</t>
  </si>
  <si>
    <t>071280</t>
  </si>
  <si>
    <t>로체시스템즈</t>
  </si>
  <si>
    <t>038620</t>
  </si>
  <si>
    <t>위즈코프</t>
  </si>
  <si>
    <t>035290</t>
  </si>
  <si>
    <t>060230</t>
  </si>
  <si>
    <t>이그잭스</t>
  </si>
  <si>
    <t>098660</t>
  </si>
  <si>
    <t>에스티오</t>
  </si>
  <si>
    <t>077280</t>
  </si>
  <si>
    <t>한컴지엠디</t>
  </si>
  <si>
    <t>073190</t>
  </si>
  <si>
    <t>디비케이</t>
  </si>
  <si>
    <t>131400</t>
  </si>
  <si>
    <t>액트</t>
  </si>
  <si>
    <t>078130</t>
  </si>
  <si>
    <t>국일제지</t>
  </si>
  <si>
    <t>001685</t>
  </si>
  <si>
    <t>대상우</t>
  </si>
  <si>
    <t>002290</t>
  </si>
  <si>
    <t>삼일기업공사</t>
  </si>
  <si>
    <t>005255</t>
  </si>
  <si>
    <t>녹십자홀딩스1우</t>
  </si>
  <si>
    <t>094360</t>
  </si>
  <si>
    <t>칩스앤미디어</t>
  </si>
  <si>
    <t>016920</t>
  </si>
  <si>
    <t>카스</t>
  </si>
  <si>
    <t>043360</t>
  </si>
  <si>
    <t>디지아이</t>
  </si>
  <si>
    <t>130500</t>
  </si>
  <si>
    <t>043580</t>
  </si>
  <si>
    <t>에임하이</t>
  </si>
  <si>
    <t>096350</t>
  </si>
  <si>
    <t>대창솔루션</t>
  </si>
  <si>
    <t>014910</t>
  </si>
  <si>
    <t>성문전자</t>
  </si>
  <si>
    <t>158310</t>
  </si>
  <si>
    <t>048870</t>
  </si>
  <si>
    <t>코아로직</t>
  </si>
  <si>
    <t>009190</t>
  </si>
  <si>
    <t>대양금속</t>
  </si>
  <si>
    <t>053160</t>
  </si>
  <si>
    <t>프리엠스</t>
  </si>
  <si>
    <t>086060</t>
  </si>
  <si>
    <t>진바이오텍</t>
  </si>
  <si>
    <t>058370</t>
  </si>
  <si>
    <t>019180</t>
  </si>
  <si>
    <t>티에이치엔</t>
  </si>
  <si>
    <t>060480</t>
  </si>
  <si>
    <t>국일신동</t>
  </si>
  <si>
    <t>046110</t>
  </si>
  <si>
    <t>한일네트웍스</t>
  </si>
  <si>
    <t>069140</t>
  </si>
  <si>
    <t>누리플랜</t>
  </si>
  <si>
    <t>067770</t>
  </si>
  <si>
    <t>세진티에스</t>
  </si>
  <si>
    <t>002870</t>
  </si>
  <si>
    <t>신풍제지</t>
  </si>
  <si>
    <t>096690</t>
  </si>
  <si>
    <t>073640</t>
  </si>
  <si>
    <t>삼원테크</t>
  </si>
  <si>
    <t>154030</t>
  </si>
  <si>
    <t>아시아종묘</t>
  </si>
  <si>
    <t>081970</t>
  </si>
  <si>
    <t>한솔넥스지</t>
  </si>
  <si>
    <t>035200</t>
  </si>
  <si>
    <t>프럼파스트</t>
  </si>
  <si>
    <t>205500</t>
  </si>
  <si>
    <t>060380</t>
  </si>
  <si>
    <t>동양에스텍</t>
  </si>
  <si>
    <t>023440</t>
  </si>
  <si>
    <t>제일제강</t>
  </si>
  <si>
    <t>114920</t>
  </si>
  <si>
    <t>대주이엔티</t>
  </si>
  <si>
    <t>047770</t>
  </si>
  <si>
    <t>코데즈컴바인</t>
  </si>
  <si>
    <t>072950</t>
  </si>
  <si>
    <t>빛샘전자</t>
  </si>
  <si>
    <t>113810</t>
  </si>
  <si>
    <t>디젠스</t>
  </si>
  <si>
    <t>136510</t>
  </si>
  <si>
    <t>쎄미시스코</t>
  </si>
  <si>
    <t>058450</t>
  </si>
  <si>
    <t>일야</t>
  </si>
  <si>
    <t>099410</t>
  </si>
  <si>
    <t>동방선기</t>
  </si>
  <si>
    <t>031860</t>
  </si>
  <si>
    <t>010240</t>
  </si>
  <si>
    <t>흥국</t>
  </si>
  <si>
    <t>033600</t>
  </si>
  <si>
    <t>이젠텍</t>
  </si>
  <si>
    <t>051980</t>
  </si>
  <si>
    <t>003580</t>
  </si>
  <si>
    <t>동원</t>
  </si>
  <si>
    <t>086830</t>
  </si>
  <si>
    <t>008830</t>
  </si>
  <si>
    <t>대동기어</t>
  </si>
  <si>
    <t>054340</t>
  </si>
  <si>
    <t>엔알케이</t>
  </si>
  <si>
    <t>011330</t>
  </si>
  <si>
    <t>유니켐</t>
  </si>
  <si>
    <t>033250</t>
  </si>
  <si>
    <t>체시스</t>
  </si>
  <si>
    <t>121890</t>
  </si>
  <si>
    <t>에스디시스템</t>
  </si>
  <si>
    <t>091270</t>
  </si>
  <si>
    <t>유디피</t>
  </si>
  <si>
    <t>000105</t>
  </si>
  <si>
    <t>유한양행우</t>
  </si>
  <si>
    <t>089890</t>
  </si>
  <si>
    <t>고려반도체</t>
  </si>
  <si>
    <t>203690</t>
  </si>
  <si>
    <t>057880</t>
  </si>
  <si>
    <t>토필드</t>
  </si>
  <si>
    <t>044180</t>
  </si>
  <si>
    <t>116100</t>
  </si>
  <si>
    <t>태양기계</t>
  </si>
  <si>
    <t>121850</t>
  </si>
  <si>
    <t>코이즈</t>
  </si>
  <si>
    <t>115530</t>
  </si>
  <si>
    <t>씨엔플러스</t>
  </si>
  <si>
    <t>078940</t>
  </si>
  <si>
    <t>일경산업개발</t>
  </si>
  <si>
    <t>096040</t>
  </si>
  <si>
    <t>이트론</t>
  </si>
  <si>
    <t>045340</t>
  </si>
  <si>
    <t>토탈소프트</t>
  </si>
  <si>
    <t>026910</t>
  </si>
  <si>
    <t>광진실업</t>
  </si>
  <si>
    <t>058420</t>
  </si>
  <si>
    <t>제이웨이</t>
  </si>
  <si>
    <t>078590</t>
  </si>
  <si>
    <t>두올산업</t>
  </si>
  <si>
    <t>122800</t>
  </si>
  <si>
    <t>088290</t>
  </si>
  <si>
    <t>이원컴포텍</t>
  </si>
  <si>
    <t>101670</t>
  </si>
  <si>
    <t>코리아에스이</t>
  </si>
  <si>
    <t>039670</t>
  </si>
  <si>
    <t>스포츠서울</t>
  </si>
  <si>
    <t>001420</t>
  </si>
  <si>
    <t>태원물산</t>
  </si>
  <si>
    <t>007530</t>
  </si>
  <si>
    <t>영신금속</t>
  </si>
  <si>
    <t>003495</t>
  </si>
  <si>
    <t>대한항공우</t>
  </si>
  <si>
    <t>025870</t>
  </si>
  <si>
    <t>신라에스지</t>
  </si>
  <si>
    <t>033790</t>
  </si>
  <si>
    <t>서화정보통신</t>
  </si>
  <si>
    <t>204440</t>
  </si>
  <si>
    <t>대우스팩2호</t>
  </si>
  <si>
    <t>058220</t>
  </si>
  <si>
    <t>아리온</t>
  </si>
  <si>
    <t>092300</t>
  </si>
  <si>
    <t>현우산업</t>
  </si>
  <si>
    <t>074610</t>
  </si>
  <si>
    <t>이엔쓰리</t>
  </si>
  <si>
    <t>051160</t>
  </si>
  <si>
    <t>지어소프트</t>
  </si>
  <si>
    <t>200350</t>
  </si>
  <si>
    <t>래몽래인</t>
  </si>
  <si>
    <t>198440</t>
  </si>
  <si>
    <t>엔에이치스팩3호</t>
  </si>
  <si>
    <t>051380</t>
  </si>
  <si>
    <t>피씨디렉트</t>
  </si>
  <si>
    <t>093640</t>
  </si>
  <si>
    <t>다믈멀티미디어</t>
  </si>
  <si>
    <t>148250</t>
  </si>
  <si>
    <t>알엔투테크놀로지</t>
  </si>
  <si>
    <t>140910</t>
  </si>
  <si>
    <t>000087</t>
  </si>
  <si>
    <t>하이트진로2우B</t>
  </si>
  <si>
    <t>065180</t>
  </si>
  <si>
    <t>해피드림</t>
  </si>
  <si>
    <t>003535</t>
  </si>
  <si>
    <t>한화투자증권우</t>
  </si>
  <si>
    <t>051780</t>
  </si>
  <si>
    <t>큐로홀딩스</t>
  </si>
  <si>
    <t>197140</t>
  </si>
  <si>
    <t>디지캡</t>
  </si>
  <si>
    <t>010580</t>
  </si>
  <si>
    <t>지코</t>
  </si>
  <si>
    <t>134060</t>
  </si>
  <si>
    <t>이퓨쳐</t>
  </si>
  <si>
    <t>053060</t>
  </si>
  <si>
    <t>세동</t>
  </si>
  <si>
    <t>094940</t>
  </si>
  <si>
    <t>푸른기술</t>
  </si>
  <si>
    <t>094860</t>
  </si>
  <si>
    <t>코닉글로리</t>
  </si>
  <si>
    <t>001770</t>
  </si>
  <si>
    <t>신화실업</t>
  </si>
  <si>
    <t>045300</t>
  </si>
  <si>
    <t>성우테크론</t>
  </si>
  <si>
    <t>004920</t>
  </si>
  <si>
    <t>109960</t>
  </si>
  <si>
    <t>140290</t>
  </si>
  <si>
    <t>청광종건</t>
  </si>
  <si>
    <t>011230</t>
  </si>
  <si>
    <t>삼화전자</t>
  </si>
  <si>
    <t>189700</t>
  </si>
  <si>
    <t>디피앤케이</t>
  </si>
  <si>
    <t>079810</t>
  </si>
  <si>
    <t>디이엔티</t>
  </si>
  <si>
    <t>083660</t>
  </si>
  <si>
    <t>002420</t>
  </si>
  <si>
    <t>세기상사</t>
  </si>
  <si>
    <t>064850</t>
  </si>
  <si>
    <t>에프앤가이드</t>
  </si>
  <si>
    <t>056000</t>
  </si>
  <si>
    <t>066430</t>
  </si>
  <si>
    <t>187790</t>
  </si>
  <si>
    <t>203450</t>
  </si>
  <si>
    <t>유니온커뮤니티</t>
  </si>
  <si>
    <t>002025</t>
  </si>
  <si>
    <t>코오롱우</t>
  </si>
  <si>
    <t>119830</t>
  </si>
  <si>
    <t>아이텍반도체</t>
  </si>
  <si>
    <t>065500</t>
  </si>
  <si>
    <t>오리엔트정공</t>
  </si>
  <si>
    <t>101400</t>
  </si>
  <si>
    <t>네오피델리티</t>
  </si>
  <si>
    <t>001140</t>
  </si>
  <si>
    <t>국보</t>
  </si>
  <si>
    <t>030270</t>
  </si>
  <si>
    <t>013720</t>
  </si>
  <si>
    <t>청보산업</t>
  </si>
  <si>
    <t>184230</t>
  </si>
  <si>
    <t>004135</t>
  </si>
  <si>
    <t>대덕GDS우</t>
  </si>
  <si>
    <t>095300</t>
  </si>
  <si>
    <t>204630</t>
  </si>
  <si>
    <t>028040</t>
  </si>
  <si>
    <t>020400</t>
  </si>
  <si>
    <t>대동금속</t>
  </si>
  <si>
    <t>178600</t>
  </si>
  <si>
    <t>대동고려삼</t>
  </si>
  <si>
    <t>050320</t>
  </si>
  <si>
    <t>004255</t>
  </si>
  <si>
    <t>NPC우</t>
  </si>
  <si>
    <t>073570</t>
  </si>
  <si>
    <t>에이티테크놀러지</t>
  </si>
  <si>
    <t>096870</t>
  </si>
  <si>
    <t>엘디티</t>
  </si>
  <si>
    <t>005725</t>
  </si>
  <si>
    <t>넥센우</t>
  </si>
  <si>
    <t>085980</t>
  </si>
  <si>
    <t>세화피앤씨</t>
  </si>
  <si>
    <t>000075</t>
  </si>
  <si>
    <t>삼양홀딩스우</t>
  </si>
  <si>
    <t>165270</t>
  </si>
  <si>
    <t>금오하이텍</t>
  </si>
  <si>
    <t>144740</t>
  </si>
  <si>
    <t>피엠디아카데미</t>
  </si>
  <si>
    <t>042940</t>
  </si>
  <si>
    <t>르네코</t>
  </si>
  <si>
    <t>007815</t>
  </si>
  <si>
    <t>코리아써우</t>
  </si>
  <si>
    <t>214270</t>
  </si>
  <si>
    <t>032860</t>
  </si>
  <si>
    <t>005257</t>
  </si>
  <si>
    <t>녹십자홀딩스2우</t>
  </si>
  <si>
    <t>206640</t>
  </si>
  <si>
    <t>207760</t>
  </si>
  <si>
    <t>205100</t>
  </si>
  <si>
    <t>005745</t>
  </si>
  <si>
    <t>156170</t>
  </si>
  <si>
    <t>비앤에스미디어</t>
  </si>
  <si>
    <t>123010</t>
  </si>
  <si>
    <t>옵토팩</t>
  </si>
  <si>
    <t>206400</t>
  </si>
  <si>
    <t>199150</t>
  </si>
  <si>
    <t>데이터스트림즈</t>
  </si>
  <si>
    <t>083590</t>
  </si>
  <si>
    <t>아시아12호</t>
  </si>
  <si>
    <t>208370</t>
  </si>
  <si>
    <t>197210</t>
  </si>
  <si>
    <t>리드</t>
  </si>
  <si>
    <t>205470</t>
  </si>
  <si>
    <t>하이제2호스팩</t>
  </si>
  <si>
    <t>208350</t>
  </si>
  <si>
    <t>107640</t>
  </si>
  <si>
    <t>한중엔시에스</t>
  </si>
  <si>
    <t>207930</t>
  </si>
  <si>
    <t>SK1호스팩</t>
  </si>
  <si>
    <t>203650</t>
  </si>
  <si>
    <t>214150</t>
  </si>
  <si>
    <t>케이티비스팩2호</t>
  </si>
  <si>
    <t>204760</t>
  </si>
  <si>
    <t>현대에이블스팩1호</t>
  </si>
  <si>
    <t>084440</t>
  </si>
  <si>
    <t>유비온</t>
  </si>
  <si>
    <t>208710</t>
  </si>
  <si>
    <t>186230</t>
  </si>
  <si>
    <t>그린플러스</t>
  </si>
  <si>
    <t>닉스테크</t>
  </si>
  <si>
    <t>019570</t>
  </si>
  <si>
    <t>제미니투자</t>
  </si>
  <si>
    <t>090970</t>
  </si>
  <si>
    <t>코리아01호</t>
  </si>
  <si>
    <t>121060</t>
  </si>
  <si>
    <t>유니포인트</t>
  </si>
  <si>
    <t>090990</t>
  </si>
  <si>
    <t>코리아03호</t>
  </si>
  <si>
    <t>091000</t>
  </si>
  <si>
    <t>코리아04호</t>
  </si>
  <si>
    <t>090980</t>
  </si>
  <si>
    <t>코리아02호</t>
  </si>
  <si>
    <t>110660</t>
  </si>
  <si>
    <t>세신버팔로</t>
  </si>
  <si>
    <t>086460</t>
  </si>
  <si>
    <t>에스엔피제네틱스</t>
  </si>
  <si>
    <t>122640</t>
  </si>
  <si>
    <t>예스티</t>
  </si>
  <si>
    <t>002005</t>
  </si>
  <si>
    <t>한국유리우</t>
  </si>
  <si>
    <t>084695</t>
  </si>
  <si>
    <t>대상홀딩스우</t>
  </si>
  <si>
    <t>136660</t>
  </si>
  <si>
    <t>큐엠씨</t>
  </si>
  <si>
    <t>158300</t>
  </si>
  <si>
    <t>에스에이티이엔지</t>
  </si>
  <si>
    <t>135270</t>
  </si>
  <si>
    <t>세종머티리얼즈</t>
  </si>
  <si>
    <t>204840</t>
  </si>
  <si>
    <t>021880</t>
  </si>
  <si>
    <t>080440</t>
  </si>
  <si>
    <t>001795</t>
  </si>
  <si>
    <t>대한제당우</t>
  </si>
  <si>
    <t>189350</t>
  </si>
  <si>
    <t>코셋</t>
  </si>
  <si>
    <t>18064K</t>
  </si>
  <si>
    <t>한진칼우</t>
  </si>
  <si>
    <t>206660</t>
  </si>
  <si>
    <t>골든브릿지제2호스팩</t>
  </si>
  <si>
    <t>007575</t>
  </si>
  <si>
    <t>일양약품우</t>
  </si>
  <si>
    <t>210610</t>
  </si>
  <si>
    <t>소프트캠프</t>
  </si>
  <si>
    <t>009835</t>
  </si>
  <si>
    <t>한화케미칼우</t>
  </si>
  <si>
    <t>000885</t>
  </si>
  <si>
    <t>한화우</t>
  </si>
  <si>
    <t>145995</t>
  </si>
  <si>
    <t>삼양사우</t>
  </si>
  <si>
    <t>019175</t>
  </si>
  <si>
    <t>신풍제약우</t>
  </si>
  <si>
    <t>083380</t>
  </si>
  <si>
    <t>동북아13호</t>
  </si>
  <si>
    <t>083370</t>
  </si>
  <si>
    <t>동북아12호</t>
  </si>
  <si>
    <t>083350</t>
  </si>
  <si>
    <t>동북아10호</t>
  </si>
  <si>
    <t>083390</t>
  </si>
  <si>
    <t>동북아14호</t>
  </si>
  <si>
    <t>099350</t>
  </si>
  <si>
    <t>하나니켈2호</t>
  </si>
  <si>
    <t>083360</t>
  </si>
  <si>
    <t>동북아11호</t>
  </si>
  <si>
    <t>001515</t>
  </si>
  <si>
    <t>SK증권우</t>
  </si>
  <si>
    <t>009415</t>
  </si>
  <si>
    <t>태영건설우</t>
  </si>
  <si>
    <t>189330</t>
  </si>
  <si>
    <t>씨이랩</t>
  </si>
  <si>
    <t>179720</t>
  </si>
  <si>
    <t>옐로페이</t>
  </si>
  <si>
    <t>126340</t>
  </si>
  <si>
    <t>비나텍</t>
  </si>
  <si>
    <t>140660</t>
  </si>
  <si>
    <t>위월드</t>
  </si>
  <si>
    <t>185190</t>
  </si>
  <si>
    <t>수프로</t>
  </si>
  <si>
    <t>208140</t>
  </si>
  <si>
    <t>002995</t>
  </si>
  <si>
    <t>금호산업우</t>
  </si>
  <si>
    <t>183410</t>
  </si>
  <si>
    <t>데카시스템</t>
  </si>
  <si>
    <t>208870</t>
  </si>
  <si>
    <t>하나머스트3호스팩</t>
  </si>
  <si>
    <t>189540</t>
  </si>
  <si>
    <t>씨티네트웍스</t>
  </si>
  <si>
    <t>149010</t>
  </si>
  <si>
    <t>아이케이세미콘</t>
  </si>
  <si>
    <t>014825</t>
  </si>
  <si>
    <t>동원시스템즈우</t>
  </si>
  <si>
    <t>207720</t>
  </si>
  <si>
    <t>엔에이치SL스팩</t>
  </si>
  <si>
    <t>000225</t>
  </si>
  <si>
    <t>유유제약1우</t>
  </si>
  <si>
    <t>001755</t>
  </si>
  <si>
    <t>한양증권우</t>
  </si>
  <si>
    <t>000145</t>
  </si>
  <si>
    <t>하이트진로홀딩스우</t>
  </si>
  <si>
    <t>004985</t>
  </si>
  <si>
    <t>성신양회우</t>
  </si>
  <si>
    <t>014285</t>
  </si>
  <si>
    <t>금강공업우</t>
  </si>
  <si>
    <t>208890</t>
  </si>
  <si>
    <t>에듀케이션파트너</t>
  </si>
  <si>
    <t>000725</t>
  </si>
  <si>
    <t>현대건설우</t>
  </si>
  <si>
    <t>090355</t>
  </si>
  <si>
    <t>노루페인트우</t>
  </si>
  <si>
    <t>00781K</t>
  </si>
  <si>
    <t>코리아써키트2우B</t>
  </si>
  <si>
    <t>016385</t>
  </si>
  <si>
    <t>동부제철우</t>
  </si>
  <si>
    <t>004565</t>
  </si>
  <si>
    <t>현대비앤지스틸우</t>
  </si>
  <si>
    <t>012205</t>
  </si>
  <si>
    <t>계양전기우</t>
  </si>
  <si>
    <t>004835</t>
  </si>
  <si>
    <t>덕성우</t>
  </si>
  <si>
    <t>000995</t>
  </si>
  <si>
    <t>동부하이텍1우</t>
  </si>
  <si>
    <t>001799</t>
  </si>
  <si>
    <t>대한제당3우B</t>
  </si>
  <si>
    <t>010145</t>
  </si>
  <si>
    <t>삼성중공우</t>
  </si>
  <si>
    <t>004989</t>
  </si>
  <si>
    <t>성신양회3우B</t>
  </si>
  <si>
    <t>000325</t>
  </si>
  <si>
    <t>노루홀딩스우</t>
  </si>
  <si>
    <t>004545</t>
  </si>
  <si>
    <t>깨끗한나라우</t>
  </si>
  <si>
    <t>004105</t>
  </si>
  <si>
    <t>태양금속우</t>
  </si>
  <si>
    <t>011155</t>
  </si>
  <si>
    <t>CJ씨푸드1우</t>
  </si>
  <si>
    <t>021045</t>
  </si>
  <si>
    <t>대호피앤씨우</t>
  </si>
  <si>
    <t>003075</t>
  </si>
  <si>
    <t>코오롱글로벌우</t>
  </si>
  <si>
    <t>005965</t>
  </si>
  <si>
    <t>동부건설우</t>
  </si>
  <si>
    <t>000327</t>
  </si>
  <si>
    <t>노루홀딩스2우B</t>
  </si>
  <si>
    <t>000545</t>
  </si>
  <si>
    <t>흥국화재우</t>
  </si>
  <si>
    <t>001527</t>
  </si>
  <si>
    <t>동양2우B</t>
  </si>
  <si>
    <t>006345</t>
  </si>
  <si>
    <t>대원전선우</t>
  </si>
  <si>
    <t>003415</t>
  </si>
  <si>
    <t>쌍용양회우</t>
  </si>
  <si>
    <t>001525</t>
  </si>
  <si>
    <t>동양우</t>
  </si>
  <si>
    <t>008355</t>
  </si>
  <si>
    <t>남선알미우</t>
  </si>
  <si>
    <t>004987</t>
  </si>
  <si>
    <t>성신양회2우B</t>
  </si>
  <si>
    <t>004415</t>
  </si>
  <si>
    <t>서울식품우</t>
  </si>
  <si>
    <t>001065</t>
  </si>
  <si>
    <t>JW중외제약우</t>
  </si>
  <si>
    <t>001745</t>
  </si>
  <si>
    <t>SK네트웍스우</t>
  </si>
  <si>
    <t>032685</t>
  </si>
  <si>
    <t>소프트센우</t>
  </si>
  <si>
    <t>000227</t>
  </si>
  <si>
    <t>유유제약2우B</t>
  </si>
  <si>
    <t>014915</t>
  </si>
  <si>
    <t>성문전자우</t>
  </si>
  <si>
    <t>001067</t>
  </si>
  <si>
    <t>JW중외제약2우B</t>
  </si>
  <si>
    <t>013367</t>
  </si>
  <si>
    <t>일성건설2우B</t>
  </si>
  <si>
    <t>009275</t>
  </si>
  <si>
    <t>신원우</t>
  </si>
  <si>
    <t>000547</t>
  </si>
  <si>
    <t>흥국화재2우B</t>
  </si>
  <si>
    <t>001529</t>
  </si>
  <si>
    <t>동양3우B</t>
  </si>
  <si>
    <t>Snapshot 기업개요 재무제표 재무비율 투자지표 컨센서스</t>
  </si>
  <si>
    <t>지분분석 업종분석 경쟁사비교 거래소공시 금감원공시</t>
  </si>
  <si>
    <t>3개월 1년 3년</t>
  </si>
  <si>
    <t>SELL BUY</t>
  </si>
  <si>
    <t>주가추이, 내부자거래</t>
  </si>
  <si>
    <t>외국인 보유비중, 시가총액</t>
  </si>
  <si>
    <t xml:space="preserve">   값입니다.</t>
  </si>
  <si>
    <t xml:space="preserve">   시작점의 지수 및 주가) * 100 입니다.</t>
  </si>
  <si>
    <t xml:space="preserve">  전년동기대비(%)</t>
  </si>
  <si>
    <t>최대주주등 (본인+특별관계자)</t>
  </si>
  <si>
    <t>10%이상주주 (본인+특별관계자)</t>
  </si>
  <si>
    <t>5%이상주주 (본인+특별관계자)</t>
  </si>
  <si>
    <t>임원 (5%미만 중, 임원인자)</t>
  </si>
  <si>
    <t>자기주식 (자사주+자사주펀드)</t>
  </si>
  <si>
    <t>연결 별도</t>
  </si>
  <si>
    <t>EPS PER EV/EBITDA ROE 배당수익률</t>
  </si>
  <si>
    <t>전체 연간 분기</t>
  </si>
  <si>
    <t xml:space="preserve">  지배주주순이익</t>
  </si>
  <si>
    <t xml:space="preserve">  비지배주주순이익</t>
  </si>
  <si>
    <t xml:space="preserve">  지배주주지분</t>
  </si>
  <si>
    <t xml:space="preserve">  비지배주주지분</t>
  </si>
  <si>
    <t>차트 감추기 차트 보이기</t>
  </si>
  <si>
    <t>주요재무항목</t>
  </si>
  <si>
    <t>손익계산서(주요재무항목):자세한내용은클릭후팝업창참고</t>
  </si>
  <si>
    <t>성장성지표</t>
  </si>
  <si>
    <t>손익계산서(성장성지표):자세한내용은클릭후팝업창참고</t>
  </si>
  <si>
    <t>판매비와관리비계산에참여한계정펼치기</t>
  </si>
  <si>
    <t>인건비</t>
  </si>
  <si>
    <t>유무형자산상각비</t>
  </si>
  <si>
    <t>연구개발비</t>
  </si>
  <si>
    <t>광고선전비</t>
  </si>
  <si>
    <t>판매비</t>
  </si>
  <si>
    <t>관리비</t>
  </si>
  <si>
    <t>기타원가성비용</t>
  </si>
  <si>
    <t>기타</t>
  </si>
  <si>
    <t>금융수익계산에참여한계정펼치기</t>
  </si>
  <si>
    <t>이자수익</t>
  </si>
  <si>
    <t>배당금수익</t>
  </si>
  <si>
    <t>외환이익</t>
  </si>
  <si>
    <t>대손충당금환입액</t>
  </si>
  <si>
    <t>매출채권처분이익</t>
  </si>
  <si>
    <t>금융자산처분이익</t>
  </si>
  <si>
    <t>금융자산평가이익</t>
  </si>
  <si>
    <t>금융자산손상차손환입</t>
  </si>
  <si>
    <t>파생상품이익</t>
  </si>
  <si>
    <t>기타금융수익</t>
  </si>
  <si>
    <t>금융원가계산에참여한계정펼치기</t>
  </si>
  <si>
    <t>이자비용</t>
  </si>
  <si>
    <t>외환손실</t>
  </si>
  <si>
    <t>대손상각비</t>
  </si>
  <si>
    <t>매출채권처분손실</t>
  </si>
  <si>
    <t>금융자산처분손실</t>
  </si>
  <si>
    <t>금융자산평가손실</t>
  </si>
  <si>
    <t>금융자산손상차손</t>
  </si>
  <si>
    <t>파생상품손실</t>
  </si>
  <si>
    <t>기타금융원가</t>
  </si>
  <si>
    <t>기타수익계산에참여한계정펼치기</t>
  </si>
  <si>
    <t>재고자산감모손실환입</t>
  </si>
  <si>
    <t>재고자산폐기(처분)이익</t>
  </si>
  <si>
    <t>자산처분(폐기)이익</t>
  </si>
  <si>
    <t>자산평가이익</t>
  </si>
  <si>
    <t>자산손상차손환입</t>
  </si>
  <si>
    <t>임대료수익</t>
  </si>
  <si>
    <t>로열티수익</t>
  </si>
  <si>
    <t>수수료수익</t>
  </si>
  <si>
    <t>대손충당금환입</t>
  </si>
  <si>
    <t>충당부채환입액</t>
  </si>
  <si>
    <t>기타비용계산에참여한계정펼치기</t>
  </si>
  <si>
    <t>재고자산감모손실</t>
  </si>
  <si>
    <t>재고자산폐기(처분)손실</t>
  </si>
  <si>
    <t>자산처분(폐기)손실</t>
  </si>
  <si>
    <t>자산평가손실</t>
  </si>
  <si>
    <t>자산손상차손</t>
  </si>
  <si>
    <t>기타대손상각비</t>
  </si>
  <si>
    <t>충당부채전입액</t>
  </si>
  <si>
    <t>종속기업,공동지배기업및관계기업관련손익계산에참여한계정펼치기</t>
  </si>
  <si>
    <t>지분법손익</t>
  </si>
  <si>
    <t>종속기업,공동지배기업및관계기업투자주식처분손익</t>
  </si>
  <si>
    <t>종속기업,공동지배기업및관계기업투자주식손상관련손익</t>
  </si>
  <si>
    <t>단위:억원</t>
  </si>
  <si>
    <t>재무상태표(주요재무항목):자세한내용은클릭후팝업창참고</t>
  </si>
  <si>
    <t>안정성지표</t>
  </si>
  <si>
    <t>재무상태표(안정성지표):자세한내용은클릭후팝업창참고</t>
  </si>
  <si>
    <t>유동자산계산에참여한계정펼치기</t>
  </si>
  <si>
    <t>재고자산</t>
  </si>
  <si>
    <t>유동생물자산</t>
  </si>
  <si>
    <t>유동금융자산</t>
  </si>
  <si>
    <t>매출채권및기타유동채권</t>
  </si>
  <si>
    <t>당기법인세자산</t>
  </si>
  <si>
    <t>기타유동자산</t>
  </si>
  <si>
    <t>현금및현금성자산</t>
  </si>
  <si>
    <t>매각예정비유동자산및처분자산집단</t>
  </si>
  <si>
    <t>비유동자산계산에참여한계정펼치기</t>
  </si>
  <si>
    <t>유형자산</t>
  </si>
  <si>
    <t>무형자산</t>
  </si>
  <si>
    <t>비유동생물자산</t>
  </si>
  <si>
    <t>투자부동산</t>
  </si>
  <si>
    <t>장기금융자산</t>
  </si>
  <si>
    <t>관계기업등지분관련투자자산</t>
  </si>
  <si>
    <t>장기매출채권및기타비유동채권</t>
  </si>
  <si>
    <t>이연법인세자산</t>
  </si>
  <si>
    <t>장기당기법인세자산</t>
  </si>
  <si>
    <t>기타비유동자산</t>
  </si>
  <si>
    <t>기타금융업자산</t>
  </si>
  <si>
    <t>유동부채계산에참여한계정펼치기</t>
  </si>
  <si>
    <t>단기사채</t>
  </si>
  <si>
    <t>단기차입금</t>
  </si>
  <si>
    <t>유동성장기부채</t>
  </si>
  <si>
    <t>유동금융부채</t>
  </si>
  <si>
    <t>매입채무및기타유동채무</t>
  </si>
  <si>
    <t>유동종업원급여충당부채</t>
  </si>
  <si>
    <t>기타단기충당부채</t>
  </si>
  <si>
    <t>당기법인세부채</t>
  </si>
  <si>
    <t>기타유동부채</t>
  </si>
  <si>
    <t>매각예정으로분류된처분자산집단에포함된부채</t>
  </si>
  <si>
    <t>비유동부채계산에참여한계정펼치기</t>
  </si>
  <si>
    <t>사채</t>
  </si>
  <si>
    <t>장기차입금</t>
  </si>
  <si>
    <t>비유동금융부채</t>
  </si>
  <si>
    <t>장기매입채무및기타비유동채무</t>
  </si>
  <si>
    <t>비유동종업원급여충당부채</t>
  </si>
  <si>
    <t>기타장기충당부채</t>
  </si>
  <si>
    <t>이연법인세부채</t>
  </si>
  <si>
    <t>장기당기법인세부채</t>
  </si>
  <si>
    <t>기타비유동부채</t>
  </si>
  <si>
    <t>기타금융업부채</t>
  </si>
  <si>
    <t>신종자본증권</t>
  </si>
  <si>
    <t>자본잉여금</t>
  </si>
  <si>
    <t>기타자본</t>
  </si>
  <si>
    <t>기타포괄손익누계액</t>
  </si>
  <si>
    <t>이익잉여금(결손금)</t>
  </si>
  <si>
    <t>InvestedCapital</t>
  </si>
  <si>
    <t>현금흐름표(InvestedCapital):자세한내용은클릭후팝업창참고</t>
  </si>
  <si>
    <t>FreeCashFlow</t>
  </si>
  <si>
    <t>현금흐름표(FreeCashFlow):자세한내용은클릭후팝업창참고</t>
  </si>
  <si>
    <t>당기순손익</t>
  </si>
  <si>
    <t>법인세비용차감전계속사업이익</t>
  </si>
  <si>
    <t>현금유출이없는비용등가산계산에참여한계정펼치기</t>
  </si>
  <si>
    <t>퇴직급여</t>
  </si>
  <si>
    <t>종업원급여</t>
  </si>
  <si>
    <t>주식보상비</t>
  </si>
  <si>
    <t>감가상각비</t>
  </si>
  <si>
    <t>무형자산상각비</t>
  </si>
  <si>
    <t>기타의대손상각비</t>
  </si>
  <si>
    <t>금융원가</t>
  </si>
  <si>
    <t>배당금지급</t>
  </si>
  <si>
    <t>금융부채관련손실</t>
  </si>
  <si>
    <t>사채상환손실</t>
  </si>
  <si>
    <t>투자자산평가손실</t>
  </si>
  <si>
    <t>자산재평가손실</t>
  </si>
  <si>
    <t>지분법관련손실</t>
  </si>
  <si>
    <t>종속기업관련손실</t>
  </si>
  <si>
    <t>관계기업관련손익</t>
  </si>
  <si>
    <t>기타비용</t>
  </si>
  <si>
    <t>(현금유입이없는수익등차감)계산에참여한계정펼치기</t>
  </si>
  <si>
    <t>금융수익</t>
  </si>
  <si>
    <t>금융부채관련이익</t>
  </si>
  <si>
    <t>사채상환이익</t>
  </si>
  <si>
    <t>퇴직급여충당부채환입액</t>
  </si>
  <si>
    <t>주식보상비환입</t>
  </si>
  <si>
    <t>투자자산평가이익</t>
  </si>
  <si>
    <t>자산재평가이익</t>
  </si>
  <si>
    <t>지분법관련이익</t>
  </si>
  <si>
    <t>종속회사관련이익</t>
  </si>
  <si>
    <t>법인세수익</t>
  </si>
  <si>
    <t>기타수익</t>
  </si>
  <si>
    <t>영업활동으로인한자산부채변동(운전자본변동)계산에참여한계정펼치기</t>
  </si>
  <si>
    <t>자산의감소(증가)</t>
  </si>
  <si>
    <t>부채의증가(감소)</t>
  </si>
  <si>
    <t>정부보조금등의변동</t>
  </si>
  <si>
    <t>기타운전자본의변동</t>
  </si>
  <si>
    <t>*영업에서창출된현금흐름</t>
  </si>
  <si>
    <t>기타영업활동으로인한현금흐름계산에참여한계정펼치기</t>
  </si>
  <si>
    <t>이자수입</t>
  </si>
  <si>
    <t>이자지급(-)</t>
  </si>
  <si>
    <t>배당금수입</t>
  </si>
  <si>
    <t>배당금지급(-)</t>
  </si>
  <si>
    <t>법인세환입</t>
  </si>
  <si>
    <t>법인세납부(-)</t>
  </si>
  <si>
    <t>중단영업관련현금흐름</t>
  </si>
  <si>
    <t>투자활동으로인한현금유입액계산에참여한계정펼치기</t>
  </si>
  <si>
    <t>유동금융자산의감소</t>
  </si>
  <si>
    <t>장기금융상품의감소</t>
  </si>
  <si>
    <t>매도가능금융자산의감소</t>
  </si>
  <si>
    <t>만기보유금융자산의감소</t>
  </si>
  <si>
    <t>장기대여금의감소</t>
  </si>
  <si>
    <t>파생상품의변동</t>
  </si>
  <si>
    <t>기타비유동금융자산의감소</t>
  </si>
  <si>
    <t>관계기업등지분관련투자자산의감소</t>
  </si>
  <si>
    <t>유형자산의감소</t>
  </si>
  <si>
    <t>무형자산의감소</t>
  </si>
  <si>
    <t>생물자산의감소</t>
  </si>
  <si>
    <t>투자부동산의감소</t>
  </si>
  <si>
    <t>기타투자활동으로인한현금유입액</t>
  </si>
  <si>
    <t>(투자활동으로인한현금유출액)계산에참여한계정펼치기</t>
  </si>
  <si>
    <t>유동금융자산의증가</t>
  </si>
  <si>
    <t>장기금융상품의증가</t>
  </si>
  <si>
    <t>매도가능금융자산의증가</t>
  </si>
  <si>
    <t>만기보유금융자산의증가</t>
  </si>
  <si>
    <t>장기대여금의증가</t>
  </si>
  <si>
    <t>기타비유동금융자산의증가</t>
  </si>
  <si>
    <t>관계기업등지분관련투자자산의증가</t>
  </si>
  <si>
    <t>유형자산의증가</t>
  </si>
  <si>
    <t>무형자산의증가</t>
  </si>
  <si>
    <t>생물자산의증가</t>
  </si>
  <si>
    <t>투자부동산의증가</t>
  </si>
  <si>
    <t>기타투자활동으로인한현금유출액</t>
  </si>
  <si>
    <t>기타투자활동으로인한현금흐름계산에참여한계정펼치기</t>
  </si>
  <si>
    <t>재무활동으로인한현금유입액계산에참여한계정펼치기</t>
  </si>
  <si>
    <t>사채의증가</t>
  </si>
  <si>
    <t>차입금의증가</t>
  </si>
  <si>
    <t>미지급금의증가</t>
  </si>
  <si>
    <t>유동성장기부채의증가</t>
  </si>
  <si>
    <t>기타금융부채의증가</t>
  </si>
  <si>
    <t>기타부채의증가</t>
  </si>
  <si>
    <t>유상증자</t>
  </si>
  <si>
    <t>자기주식의처분</t>
  </si>
  <si>
    <t>주식매입선택권의행사</t>
  </si>
  <si>
    <t>자본구성항목의증가</t>
  </si>
  <si>
    <t>기타재무활동으로인한현금유입액</t>
  </si>
  <si>
    <t>(재무활동으로인한현금유출액)계산에참여한계정펼치기</t>
  </si>
  <si>
    <t>사채의감소</t>
  </si>
  <si>
    <t>차입금의감소</t>
  </si>
  <si>
    <t>미지급금의감소</t>
  </si>
  <si>
    <t>유동성장기부채의감소</t>
  </si>
  <si>
    <t>기타금융부채의감소</t>
  </si>
  <si>
    <t>기타부채의감소</t>
  </si>
  <si>
    <t>유상감자</t>
  </si>
  <si>
    <t>자기주식의취득</t>
  </si>
  <si>
    <t>자본구성항목의감소</t>
  </si>
  <si>
    <t>기타재무활동으로인한현금유출액</t>
  </si>
  <si>
    <t>기타재무활동으로인한현금흐름계산에참여한계정펼치기</t>
  </si>
  <si>
    <t>Buy</t>
  </si>
  <si>
    <t>Consensus</t>
  </si>
  <si>
    <t>종목코드</t>
  </si>
  <si>
    <t>종목명</t>
  </si>
  <si>
    <t>일동홀딩스</t>
  </si>
  <si>
    <t>대유플러스</t>
  </si>
  <si>
    <t>강남제비스코</t>
  </si>
  <si>
    <t>00088K</t>
  </si>
  <si>
    <t>한화3우B</t>
  </si>
  <si>
    <t>SG충방</t>
  </si>
  <si>
    <t>알보젠코리아</t>
  </si>
  <si>
    <t>KB손해보험</t>
  </si>
  <si>
    <t>한탑</t>
  </si>
  <si>
    <t>002690</t>
  </si>
  <si>
    <t>동일제강</t>
  </si>
  <si>
    <t>002800</t>
  </si>
  <si>
    <t>신신제약</t>
  </si>
  <si>
    <t>에이프로젠제약</t>
  </si>
  <si>
    <t>롯데정밀화학</t>
  </si>
  <si>
    <t>004440</t>
  </si>
  <si>
    <t>대림씨엔에스</t>
  </si>
  <si>
    <t>씨아이테크</t>
  </si>
  <si>
    <t>SPC삼립</t>
  </si>
  <si>
    <t>크라운해태홀딩스</t>
  </si>
  <si>
    <t>크라운해태홀딩스우</t>
  </si>
  <si>
    <t>인스코비</t>
  </si>
  <si>
    <t>미래에셋대우</t>
  </si>
  <si>
    <t>미래에셋대우우</t>
  </si>
  <si>
    <t>미래아이앤지</t>
  </si>
  <si>
    <t>샘표</t>
  </si>
  <si>
    <t>암니스</t>
  </si>
  <si>
    <t>대명코퍼레이션</t>
  </si>
  <si>
    <t>에스엠코어</t>
  </si>
  <si>
    <t>사조동아원</t>
  </si>
  <si>
    <t>행남생활건강</t>
  </si>
  <si>
    <t>엔케이물산</t>
  </si>
  <si>
    <t>형지I&amp;C</t>
  </si>
  <si>
    <t>갤럭시아에스엠</t>
  </si>
  <si>
    <t>동부</t>
  </si>
  <si>
    <t>키위미디어그룹</t>
  </si>
  <si>
    <t>한화테크윈</t>
  </si>
  <si>
    <t>서연전자</t>
  </si>
  <si>
    <t>013310</t>
  </si>
  <si>
    <t>아진산업</t>
  </si>
  <si>
    <t>까뮤이앤씨</t>
  </si>
  <si>
    <t>부방</t>
  </si>
  <si>
    <t>리더스코스메틱</t>
  </si>
  <si>
    <t>016740</t>
  </si>
  <si>
    <t>두올</t>
  </si>
  <si>
    <t>웅진</t>
  </si>
  <si>
    <t>한온시스템</t>
  </si>
  <si>
    <t>글로본</t>
  </si>
  <si>
    <t>서연탑메탈</t>
  </si>
  <si>
    <t>메이슨캐피탈</t>
  </si>
  <si>
    <t>KB캐피탈</t>
  </si>
  <si>
    <t>정산애강</t>
  </si>
  <si>
    <t>제이준코스메틱</t>
  </si>
  <si>
    <t>제이에스티나</t>
  </si>
  <si>
    <t>스페로 글로벌</t>
  </si>
  <si>
    <t>02826K</t>
  </si>
  <si>
    <t>삼성물산우B</t>
  </si>
  <si>
    <t>바른테크놀로지</t>
  </si>
  <si>
    <t>에스마크</t>
  </si>
  <si>
    <t>원익홀딩스</t>
  </si>
  <si>
    <t>엔에스엔</t>
  </si>
  <si>
    <t>GMR 머티리얼즈</t>
  </si>
  <si>
    <t>바이온</t>
  </si>
  <si>
    <t>03473K</t>
  </si>
  <si>
    <t>지투알</t>
  </si>
  <si>
    <t>에이원앤</t>
  </si>
  <si>
    <t>카카오</t>
  </si>
  <si>
    <t>SCI평가정보</t>
  </si>
  <si>
    <t>이매진아시아</t>
  </si>
  <si>
    <t>SK머티리얼즈</t>
  </si>
  <si>
    <t>SFA반도체</t>
  </si>
  <si>
    <t>심텍홀딩스</t>
  </si>
  <si>
    <t>038160</t>
  </si>
  <si>
    <t>팍스넷</t>
  </si>
  <si>
    <t>삼표시멘트</t>
  </si>
  <si>
    <t>골드퍼시픽</t>
  </si>
  <si>
    <t>에코바이오</t>
  </si>
  <si>
    <t>이건홀딩스</t>
  </si>
  <si>
    <t>039570</t>
  </si>
  <si>
    <t>아이콘트롤스</t>
  </si>
  <si>
    <t>에이치엘비파워</t>
  </si>
  <si>
    <t>서울리거</t>
  </si>
  <si>
    <t>KD건설</t>
  </si>
  <si>
    <t>에이치케이</t>
  </si>
  <si>
    <t>코아시아홀딩스</t>
  </si>
  <si>
    <t>우리로</t>
  </si>
  <si>
    <t>포스코대우</t>
  </si>
  <si>
    <t>047920</t>
  </si>
  <si>
    <t>씨트리</t>
  </si>
  <si>
    <t>한국코퍼레이션</t>
  </si>
  <si>
    <t>050960</t>
  </si>
  <si>
    <t>수산아이앤티</t>
  </si>
  <si>
    <t>YW</t>
  </si>
  <si>
    <t>넥스트바이오홀딩스</t>
  </si>
  <si>
    <t>이에스에이</t>
  </si>
  <si>
    <t>SK바이오랜드</t>
  </si>
  <si>
    <t>W홀딩컴퍼니</t>
  </si>
  <si>
    <t>KMH하이텍</t>
  </si>
  <si>
    <t>팬스타엔터프라이즈</t>
  </si>
  <si>
    <t>APS홀딩스</t>
  </si>
  <si>
    <t>한컴시큐어</t>
  </si>
  <si>
    <t>신스타임즈</t>
  </si>
  <si>
    <t>056090</t>
  </si>
  <si>
    <t>유앤아이</t>
  </si>
  <si>
    <t>포스링크</t>
  </si>
  <si>
    <t>와이비엠넷</t>
  </si>
  <si>
    <t>058110</t>
  </si>
  <si>
    <t>멕아이씨에스</t>
  </si>
  <si>
    <t>비엔씨컴퍼니</t>
  </si>
  <si>
    <t>크레아플래닛</t>
  </si>
  <si>
    <t>NHN한국사이버결제</t>
  </si>
  <si>
    <t>홈센타홀딩스</t>
  </si>
  <si>
    <t>에프엔씨애드컬쳐</t>
  </si>
  <si>
    <t>063760</t>
  </si>
  <si>
    <t>이엘피</t>
  </si>
  <si>
    <t>한양하이타오</t>
  </si>
  <si>
    <t>케이프</t>
  </si>
  <si>
    <t>MP그룹</t>
  </si>
  <si>
    <t>넥스트BT</t>
  </si>
  <si>
    <t>065660</t>
  </si>
  <si>
    <t>안트로젠</t>
  </si>
  <si>
    <t>바이오빌</t>
  </si>
  <si>
    <t>한프</t>
  </si>
  <si>
    <t>투윈글로벌</t>
  </si>
  <si>
    <t>브레인콘텐츠</t>
  </si>
  <si>
    <t>멀티캠퍼스</t>
  </si>
  <si>
    <t>JW신약</t>
  </si>
  <si>
    <t>에이치엘비생명과학</t>
  </si>
  <si>
    <t>067730</t>
  </si>
  <si>
    <t>로지시스</t>
  </si>
  <si>
    <t>069500</t>
  </si>
  <si>
    <t>KODEX 200</t>
  </si>
  <si>
    <t>라이트론</t>
  </si>
  <si>
    <t>069660</t>
  </si>
  <si>
    <t>KOSEF 200</t>
  </si>
  <si>
    <t>한솔시큐어</t>
  </si>
  <si>
    <t>070960</t>
  </si>
  <si>
    <t>용평리조트</t>
  </si>
  <si>
    <t>071460</t>
  </si>
  <si>
    <t>대유위니아</t>
  </si>
  <si>
    <t>우리산업홀딩스</t>
  </si>
  <si>
    <t>태양씨앤엘</t>
  </si>
  <si>
    <t>네오디안테크놀로지</t>
  </si>
  <si>
    <t>072990</t>
  </si>
  <si>
    <t>에이치시티</t>
  </si>
  <si>
    <t>073560</t>
  </si>
  <si>
    <t>우리손에프앤지</t>
  </si>
  <si>
    <t>075580</t>
  </si>
  <si>
    <t>세진중공업</t>
  </si>
  <si>
    <t>유비쿼스홀딩스</t>
  </si>
  <si>
    <t>아이오케이</t>
  </si>
  <si>
    <t>079550</t>
  </si>
  <si>
    <t>LIG넥스원</t>
  </si>
  <si>
    <t>인베니아</t>
  </si>
  <si>
    <t>모다이노칩</t>
  </si>
  <si>
    <t>코디</t>
  </si>
  <si>
    <t>083500</t>
  </si>
  <si>
    <t>에프엔에스테크</t>
  </si>
  <si>
    <t>인콘</t>
  </si>
  <si>
    <t>CSA 코스믹</t>
  </si>
  <si>
    <t>휴온스글로벌</t>
  </si>
  <si>
    <t>TBH글로벌</t>
  </si>
  <si>
    <t>08537M</t>
  </si>
  <si>
    <t>루트로닉3우C</t>
  </si>
  <si>
    <t>085620</t>
  </si>
  <si>
    <t>미래에셋생명</t>
  </si>
  <si>
    <t>신양오라컴</t>
  </si>
  <si>
    <t>쇼박스</t>
  </si>
  <si>
    <t>087010</t>
  </si>
  <si>
    <t>펩트론</t>
  </si>
  <si>
    <t>087260</t>
  </si>
  <si>
    <t>모바일어플라이언스</t>
  </si>
  <si>
    <t>087600</t>
  </si>
  <si>
    <t>픽셀플러스</t>
  </si>
  <si>
    <t>동우팜투테이블</t>
  </si>
  <si>
    <t>THE E&amp;M</t>
  </si>
  <si>
    <t>089590</t>
  </si>
  <si>
    <t>제주항공</t>
  </si>
  <si>
    <t>제이스텍</t>
  </si>
  <si>
    <t>디에스티로봇</t>
  </si>
  <si>
    <t>SIMPAC Metal</t>
  </si>
  <si>
    <t>091160</t>
  </si>
  <si>
    <t>KODEX 반도체</t>
  </si>
  <si>
    <t>091170</t>
  </si>
  <si>
    <t>KODEX 은행</t>
  </si>
  <si>
    <t>091180</t>
  </si>
  <si>
    <t>KODEX 자동차</t>
  </si>
  <si>
    <t>091210</t>
  </si>
  <si>
    <t>TIGER KRX100</t>
  </si>
  <si>
    <t>091220</t>
  </si>
  <si>
    <t>TIGER 은행</t>
  </si>
  <si>
    <t>091230</t>
  </si>
  <si>
    <t>TIGER 반도체</t>
  </si>
  <si>
    <t>형지엘리트</t>
  </si>
  <si>
    <t>094170</t>
  </si>
  <si>
    <t>동운아나텍</t>
  </si>
  <si>
    <t>슈프리마에이치큐</t>
  </si>
  <si>
    <t>095570</t>
  </si>
  <si>
    <t>AJ네트웍스</t>
  </si>
  <si>
    <t>네오위즈</t>
  </si>
  <si>
    <t>097750</t>
  </si>
  <si>
    <t>TREX 중소형가치</t>
  </si>
  <si>
    <t>098560</t>
  </si>
  <si>
    <t>TIGER 방송통신</t>
  </si>
  <si>
    <t>099140</t>
  </si>
  <si>
    <t>KODEX China H</t>
  </si>
  <si>
    <t>ITX엠투엠</t>
  </si>
  <si>
    <t>씨그널엔터테인먼트그</t>
  </si>
  <si>
    <t>100910</t>
  </si>
  <si>
    <t>KOSEF KRX100</t>
  </si>
  <si>
    <t>101280</t>
  </si>
  <si>
    <t>KODEX Japan</t>
  </si>
  <si>
    <t>101530</t>
  </si>
  <si>
    <t>해태제과식품</t>
  </si>
  <si>
    <t>102110</t>
  </si>
  <si>
    <t>TIGER 200</t>
  </si>
  <si>
    <t>동성코퍼레이션</t>
  </si>
  <si>
    <t>102780</t>
  </si>
  <si>
    <t>KODEX 삼성그룹</t>
  </si>
  <si>
    <t>102960</t>
  </si>
  <si>
    <t>KODEX 기계장비</t>
  </si>
  <si>
    <t>102970</t>
  </si>
  <si>
    <t>KODEX 증권</t>
  </si>
  <si>
    <t>NHN벅스</t>
  </si>
  <si>
    <t>104520</t>
  </si>
  <si>
    <t>KOSEF 블루칩</t>
  </si>
  <si>
    <t>104530</t>
  </si>
  <si>
    <t>KOSEF 고배당</t>
  </si>
  <si>
    <t>105010</t>
  </si>
  <si>
    <t>TIGER 라틴</t>
  </si>
  <si>
    <t>105190</t>
  </si>
  <si>
    <t>KINDEX 200</t>
  </si>
  <si>
    <t>105780</t>
  </si>
  <si>
    <t>KBSTAR 5대그룹주</t>
  </si>
  <si>
    <t>108450</t>
  </si>
  <si>
    <t>KINDEX 삼성그룹SW</t>
  </si>
  <si>
    <t>108590</t>
  </si>
  <si>
    <t>TREX 200</t>
  </si>
  <si>
    <t>인터파크</t>
  </si>
  <si>
    <t>셀바스AI</t>
  </si>
  <si>
    <t>109610</t>
  </si>
  <si>
    <t>에스와이패널</t>
  </si>
  <si>
    <t>에이프로젠 H&amp;G</t>
  </si>
  <si>
    <t>111110</t>
  </si>
  <si>
    <t>호전실업</t>
  </si>
  <si>
    <t>114100</t>
  </si>
  <si>
    <t>KBSTAR 국고채</t>
  </si>
  <si>
    <t>114260</t>
  </si>
  <si>
    <t>KODEX 국고채</t>
  </si>
  <si>
    <t>114460</t>
  </si>
  <si>
    <t>KINDEX 국고채</t>
  </si>
  <si>
    <t>114470</t>
  </si>
  <si>
    <t>KOSEF 국고채</t>
  </si>
  <si>
    <t>114800</t>
  </si>
  <si>
    <t>KODEX 인버스</t>
  </si>
  <si>
    <t>114820</t>
  </si>
  <si>
    <t>TIGER 국채3</t>
  </si>
  <si>
    <t>115180</t>
  </si>
  <si>
    <t>큐리언트</t>
  </si>
  <si>
    <t>115960</t>
  </si>
  <si>
    <t>연우</t>
  </si>
  <si>
    <t>117460</t>
  </si>
  <si>
    <t>KODEX 에너지화학</t>
  </si>
  <si>
    <t>117680</t>
  </si>
  <si>
    <t>KODEX 철강</t>
  </si>
  <si>
    <t>117690</t>
  </si>
  <si>
    <t>TIGER 차이나</t>
  </si>
  <si>
    <t>117700</t>
  </si>
  <si>
    <t>KODEX 건설</t>
  </si>
  <si>
    <t>골프존뉴딘</t>
  </si>
  <si>
    <t>122090</t>
  </si>
  <si>
    <t>ARIRANG KOSPI50</t>
  </si>
  <si>
    <t>122260</t>
  </si>
  <si>
    <t>KOSEF 통안채</t>
  </si>
  <si>
    <t>122630</t>
  </si>
  <si>
    <t>KODEX 레버리지</t>
  </si>
  <si>
    <t>썬텍</t>
  </si>
  <si>
    <t>123310</t>
  </si>
  <si>
    <t>TIGER 인버스</t>
  </si>
  <si>
    <t>123320</t>
  </si>
  <si>
    <t>TIGER 레버리지</t>
  </si>
  <si>
    <t>123890</t>
  </si>
  <si>
    <t>한국자산신탁</t>
  </si>
  <si>
    <t>127710</t>
  </si>
  <si>
    <t>아시아경제</t>
  </si>
  <si>
    <t>GH신소재</t>
  </si>
  <si>
    <t>130680</t>
  </si>
  <si>
    <t>TIGER 원유선물(H)</t>
  </si>
  <si>
    <t>130730</t>
  </si>
  <si>
    <t>KOSEF 단기자금</t>
  </si>
  <si>
    <t>131760</t>
  </si>
  <si>
    <t>파인텍</t>
  </si>
  <si>
    <t>131890</t>
  </si>
  <si>
    <t>KINDEX 삼성그룹EW</t>
  </si>
  <si>
    <t>132030</t>
  </si>
  <si>
    <t>KODEX 골드선물(H)</t>
  </si>
  <si>
    <t>133690</t>
  </si>
  <si>
    <t>TIGER 나스닥100</t>
  </si>
  <si>
    <t>133750</t>
  </si>
  <si>
    <t>메가엠디</t>
  </si>
  <si>
    <t>136280</t>
  </si>
  <si>
    <t>KODEX 소비재</t>
  </si>
  <si>
    <t>136340</t>
  </si>
  <si>
    <t>KBSTAR 우량회사채</t>
  </si>
  <si>
    <t>137610</t>
  </si>
  <si>
    <t>TIGER 농산물선물(H)</t>
  </si>
  <si>
    <t>137930</t>
  </si>
  <si>
    <t>마이다스 커버드콜</t>
  </si>
  <si>
    <t>138230</t>
  </si>
  <si>
    <t>KOSEF 달러선물</t>
  </si>
  <si>
    <t>138520</t>
  </si>
  <si>
    <t>TIGER 삼성그룹</t>
  </si>
  <si>
    <t>138530</t>
  </si>
  <si>
    <t>TIGER LG그룹+</t>
  </si>
  <si>
    <t>138540</t>
  </si>
  <si>
    <t>TIGER 현대차그룹+</t>
  </si>
  <si>
    <t>엘아이에스</t>
  </si>
  <si>
    <t>138910</t>
  </si>
  <si>
    <t>KODEX 구리선물(H)</t>
  </si>
  <si>
    <t>138920</t>
  </si>
  <si>
    <t>KODEX 콩선물(H)</t>
  </si>
  <si>
    <t>BNK금융지주</t>
  </si>
  <si>
    <t>139220</t>
  </si>
  <si>
    <t>TIGER 200 건설</t>
  </si>
  <si>
    <t>139230</t>
  </si>
  <si>
    <t>TIGER 200 중공업</t>
  </si>
  <si>
    <t>139240</t>
  </si>
  <si>
    <t>TIGER 200 철강소재</t>
  </si>
  <si>
    <t>139250</t>
  </si>
  <si>
    <t>TIGER 200 에너지화학</t>
  </si>
  <si>
    <t>139260</t>
  </si>
  <si>
    <t>TIGER 200 IT</t>
  </si>
  <si>
    <t>139270</t>
  </si>
  <si>
    <t>TIGER 200 금융</t>
  </si>
  <si>
    <t>139280</t>
  </si>
  <si>
    <t>TIGER 경기방어</t>
  </si>
  <si>
    <t>139290</t>
  </si>
  <si>
    <t>TIGER 200 경기소비재</t>
  </si>
  <si>
    <t>139310</t>
  </si>
  <si>
    <t>TIGER 금속선물(H)</t>
  </si>
  <si>
    <t>139320</t>
  </si>
  <si>
    <t>TIGER 금은선물(H)</t>
  </si>
  <si>
    <t>139660</t>
  </si>
  <si>
    <t>KOSEF 달러인버스선물</t>
  </si>
  <si>
    <t>140070</t>
  </si>
  <si>
    <t>서플러스글로벌</t>
  </si>
  <si>
    <t>140570</t>
  </si>
  <si>
    <t>KBSTAR 수출주</t>
  </si>
  <si>
    <t>140580</t>
  </si>
  <si>
    <t>KBSTAR 우량업종</t>
  </si>
  <si>
    <t>140700</t>
  </si>
  <si>
    <t>KODEX 보험</t>
  </si>
  <si>
    <t>140710</t>
  </si>
  <si>
    <t>KODEX 운송</t>
  </si>
  <si>
    <t>140860</t>
  </si>
  <si>
    <t>파크시스템스</t>
  </si>
  <si>
    <t>에이리츠</t>
  </si>
  <si>
    <t>140950</t>
  </si>
  <si>
    <t>파워 K100</t>
  </si>
  <si>
    <t>141240</t>
  </si>
  <si>
    <t>ARIRANG K100EW</t>
  </si>
  <si>
    <t>142210</t>
  </si>
  <si>
    <t>유니트론텍</t>
  </si>
  <si>
    <t>143210</t>
  </si>
  <si>
    <t>핸즈코퍼레이션</t>
  </si>
  <si>
    <t>143460</t>
  </si>
  <si>
    <t>KINDEX 밸류대형</t>
  </si>
  <si>
    <t>143850</t>
  </si>
  <si>
    <t>TIGER S&amp;P500선물(H)</t>
  </si>
  <si>
    <t>143860</t>
  </si>
  <si>
    <t>TIGER 헬스케어</t>
  </si>
  <si>
    <t>144510</t>
  </si>
  <si>
    <t>녹십자랩셀</t>
  </si>
  <si>
    <t>144600</t>
  </si>
  <si>
    <t>KODEX 은선물(H)</t>
  </si>
  <si>
    <t>144960</t>
  </si>
  <si>
    <t>뉴파워프라즈마</t>
  </si>
  <si>
    <t>145020</t>
  </si>
  <si>
    <t>휴젤</t>
  </si>
  <si>
    <t>145670</t>
  </si>
  <si>
    <t>KINDEX 인버스</t>
  </si>
  <si>
    <t>145720</t>
  </si>
  <si>
    <t>덴티움</t>
  </si>
  <si>
    <t>147760</t>
  </si>
  <si>
    <t>마이크로프랜드</t>
  </si>
  <si>
    <t>147970</t>
  </si>
  <si>
    <t>TIGER 모멘텀</t>
  </si>
  <si>
    <t>148020</t>
  </si>
  <si>
    <t>KBSTAR 200</t>
  </si>
  <si>
    <t>148070</t>
  </si>
  <si>
    <t>KOSEF 10년국고채</t>
  </si>
  <si>
    <t>모다</t>
  </si>
  <si>
    <t>150460</t>
  </si>
  <si>
    <t>TIGER 중국소비테마</t>
  </si>
  <si>
    <t>152100</t>
  </si>
  <si>
    <t>ARIRANG 200</t>
  </si>
  <si>
    <t>152180</t>
  </si>
  <si>
    <t>TIGER 생활필수품</t>
  </si>
  <si>
    <t>152280</t>
  </si>
  <si>
    <t>KOSEF 200 선물</t>
  </si>
  <si>
    <t>152330</t>
  </si>
  <si>
    <t>코리아오토글라스</t>
  </si>
  <si>
    <t>152380</t>
  </si>
  <si>
    <t>KODEX 10년국채선물</t>
  </si>
  <si>
    <t>152500</t>
  </si>
  <si>
    <t>KINDEX 레버리지</t>
  </si>
  <si>
    <t>152870</t>
  </si>
  <si>
    <t>파워 K200</t>
  </si>
  <si>
    <t>153130</t>
  </si>
  <si>
    <t>KODEX 단기채권</t>
  </si>
  <si>
    <t>153270</t>
  </si>
  <si>
    <t>KOSEF 100</t>
  </si>
  <si>
    <t>156080</t>
  </si>
  <si>
    <t>KODEX MSCI KOREA</t>
  </si>
  <si>
    <t>157450</t>
  </si>
  <si>
    <t>TIGER 유동자금</t>
  </si>
  <si>
    <t>157490</t>
  </si>
  <si>
    <t>TIGER 소프트웨어</t>
  </si>
  <si>
    <t>157500</t>
  </si>
  <si>
    <t>TIGER 증권</t>
  </si>
  <si>
    <t>157510</t>
  </si>
  <si>
    <t>TIGER 자동차</t>
  </si>
  <si>
    <t>157520</t>
  </si>
  <si>
    <t>TIGER 화학</t>
  </si>
  <si>
    <t>인터불스</t>
  </si>
  <si>
    <t>스킨앤스킨</t>
  </si>
  <si>
    <t>160580</t>
  </si>
  <si>
    <t>TIGER 구리실물</t>
  </si>
  <si>
    <t>160600</t>
  </si>
  <si>
    <t>에스엔텍</t>
  </si>
  <si>
    <t>160980</t>
  </si>
  <si>
    <t>싸이맥스</t>
  </si>
  <si>
    <t>161490</t>
  </si>
  <si>
    <t>ARIRANG 방어주</t>
  </si>
  <si>
    <t>161500</t>
  </si>
  <si>
    <t>ARIRANG 주도주</t>
  </si>
  <si>
    <t>161510</t>
  </si>
  <si>
    <t>ARIRANG 고배당주</t>
  </si>
  <si>
    <t>미동앤씨네마</t>
  </si>
  <si>
    <t>166400</t>
  </si>
  <si>
    <t>TIGER 커버드C200</t>
  </si>
  <si>
    <t>166480</t>
  </si>
  <si>
    <t>코아스템</t>
  </si>
  <si>
    <t>167860</t>
  </si>
  <si>
    <t>KOSEF 10년국고채 레</t>
  </si>
  <si>
    <t>168300</t>
  </si>
  <si>
    <t>KTOP 50</t>
  </si>
  <si>
    <t>168580</t>
  </si>
  <si>
    <t>KINDEX 중국본토CSI30</t>
  </si>
  <si>
    <t>169950</t>
  </si>
  <si>
    <t>KODEX 중국본토 A50</t>
  </si>
  <si>
    <t>174350</t>
  </si>
  <si>
    <t>TIGER 로우볼</t>
  </si>
  <si>
    <t>174880</t>
  </si>
  <si>
    <t>장원테크</t>
  </si>
  <si>
    <t>175140</t>
  </si>
  <si>
    <t>인포마크</t>
  </si>
  <si>
    <t>176440</t>
  </si>
  <si>
    <t>에이치엔티</t>
  </si>
  <si>
    <t>176710</t>
  </si>
  <si>
    <t>파워 국고채</t>
  </si>
  <si>
    <t>176950</t>
  </si>
  <si>
    <t>KODEX 인버스국채선물</t>
  </si>
  <si>
    <t>178320</t>
  </si>
  <si>
    <t>서진시스템</t>
  </si>
  <si>
    <t>178780</t>
  </si>
  <si>
    <t>유테크</t>
  </si>
  <si>
    <t>181480</t>
  </si>
  <si>
    <t>KINDEX 미국리츠부동</t>
  </si>
  <si>
    <t>182400</t>
  </si>
  <si>
    <t>에이티젠</t>
  </si>
  <si>
    <t>182480</t>
  </si>
  <si>
    <t>TIGER US리츠(합성 H)</t>
  </si>
  <si>
    <t>182490</t>
  </si>
  <si>
    <t>TIGER 단기선진하이일</t>
  </si>
  <si>
    <t>183300</t>
  </si>
  <si>
    <t>코미코</t>
  </si>
  <si>
    <t>183700</t>
  </si>
  <si>
    <t>KBSTAR 채권혼합</t>
  </si>
  <si>
    <t>183710</t>
  </si>
  <si>
    <t>KBSTAR 주식혼합</t>
  </si>
  <si>
    <t>SGA솔루션즈</t>
  </si>
  <si>
    <t>185680</t>
  </si>
  <si>
    <t>KODEX 미국바이오(합</t>
  </si>
  <si>
    <t>187420</t>
  </si>
  <si>
    <t>제노포커스</t>
  </si>
  <si>
    <t>나노</t>
  </si>
  <si>
    <t>189300</t>
  </si>
  <si>
    <t>인텔리안테크</t>
  </si>
  <si>
    <t>189400</t>
  </si>
  <si>
    <t>ARIRANG AC 월드(합성</t>
  </si>
  <si>
    <t>189980</t>
  </si>
  <si>
    <t>흥국에프엔비</t>
  </si>
  <si>
    <t>190510</t>
  </si>
  <si>
    <t>나무가</t>
  </si>
  <si>
    <t>190620</t>
  </si>
  <si>
    <t>KINDEX 단기자금</t>
  </si>
  <si>
    <t>191410</t>
  </si>
  <si>
    <t>육일씨엔에쓰</t>
  </si>
  <si>
    <t>192080</t>
  </si>
  <si>
    <t>더블유게임즈</t>
  </si>
  <si>
    <t>192090</t>
  </si>
  <si>
    <t>TIGER 차이나A300</t>
  </si>
  <si>
    <t>192720</t>
  </si>
  <si>
    <t>파워 고배당저변동성</t>
  </si>
  <si>
    <t>와이제이엠게임즈</t>
  </si>
  <si>
    <t>194370</t>
  </si>
  <si>
    <t>제이에스코퍼레이션</t>
  </si>
  <si>
    <t>195440</t>
  </si>
  <si>
    <t>퓨전데이타</t>
  </si>
  <si>
    <t>195870</t>
  </si>
  <si>
    <t>해성디에스</t>
  </si>
  <si>
    <t>195920</t>
  </si>
  <si>
    <t>TIGER 일본(합성 H)</t>
  </si>
  <si>
    <t>195930</t>
  </si>
  <si>
    <t>TIGER 유로스탁스50(</t>
  </si>
  <si>
    <t>195970</t>
  </si>
  <si>
    <t>ARIRANG 선진국(합성</t>
  </si>
  <si>
    <t>195980</t>
  </si>
  <si>
    <t>ARIRANG 신흥국(합성</t>
  </si>
  <si>
    <t>196030</t>
  </si>
  <si>
    <t>KINDEX 일본레버리지(</t>
  </si>
  <si>
    <t>196220</t>
  </si>
  <si>
    <t>KBSTAR 일본레버리지(</t>
  </si>
  <si>
    <t>196230</t>
  </si>
  <si>
    <t>KBSTAR 단기통안채</t>
  </si>
  <si>
    <t>196300</t>
  </si>
  <si>
    <t>애니젠</t>
  </si>
  <si>
    <t>온다 엔터테인먼트</t>
  </si>
  <si>
    <t>196700</t>
  </si>
  <si>
    <t>웹스</t>
  </si>
  <si>
    <t>200020</t>
  </si>
  <si>
    <t>KODEX 미국IT(합성)</t>
  </si>
  <si>
    <t>200030</t>
  </si>
  <si>
    <t>KODEX 미국산업재(합</t>
  </si>
  <si>
    <t>200040</t>
  </si>
  <si>
    <t>KODEX 미국금융(합성)</t>
  </si>
  <si>
    <t>200050</t>
  </si>
  <si>
    <t>KODEX MSCI독일(합성)</t>
  </si>
  <si>
    <t>200250</t>
  </si>
  <si>
    <t>KOSEF 인디아(합성)</t>
  </si>
  <si>
    <t>서연이화</t>
  </si>
  <si>
    <t>201490</t>
  </si>
  <si>
    <t>미투온</t>
  </si>
  <si>
    <t>드림시큐리티</t>
  </si>
  <si>
    <t>프로스테믹스</t>
  </si>
  <si>
    <t>203780</t>
  </si>
  <si>
    <t>TIGER 나스닥바이오</t>
  </si>
  <si>
    <t>204210</t>
  </si>
  <si>
    <t>모두투어리츠</t>
  </si>
  <si>
    <t>204420</t>
  </si>
  <si>
    <t>ARIRANG 차이나H 레버</t>
  </si>
  <si>
    <t>204450</t>
  </si>
  <si>
    <t>KODEX China H 레버리</t>
  </si>
  <si>
    <t>204480</t>
  </si>
  <si>
    <t>TIGER 차이나A레버리</t>
  </si>
  <si>
    <t>화이브라더스</t>
  </si>
  <si>
    <t>지엘팜텍</t>
  </si>
  <si>
    <t>엑셈</t>
  </si>
  <si>
    <t>액션스퀘어</t>
  </si>
  <si>
    <t>205720</t>
  </si>
  <si>
    <t>KINDEX 일본인버스(합</t>
  </si>
  <si>
    <t>엔터메이트</t>
  </si>
  <si>
    <t>206560</t>
  </si>
  <si>
    <t>덱스터</t>
  </si>
  <si>
    <t>바디텍메드</t>
  </si>
  <si>
    <t>206650</t>
  </si>
  <si>
    <t>유바이오로직스</t>
  </si>
  <si>
    <t>미스터블루</t>
  </si>
  <si>
    <t>207940</t>
  </si>
  <si>
    <t>삼성바이오로직스</t>
  </si>
  <si>
    <t>정다운</t>
  </si>
  <si>
    <t>지란지교시큐리티</t>
  </si>
  <si>
    <t>셀바스헬스케어</t>
  </si>
  <si>
    <t>208470</t>
  </si>
  <si>
    <t>SMART MSCI선진국(합</t>
  </si>
  <si>
    <t>썸에이지</t>
  </si>
  <si>
    <t>바이오로그디바이스</t>
  </si>
  <si>
    <t>208860</t>
  </si>
  <si>
    <t>엔지스테크널러지</t>
  </si>
  <si>
    <t>210780</t>
  </si>
  <si>
    <t>TIGER 코스피고배당</t>
  </si>
  <si>
    <t>210980</t>
  </si>
  <si>
    <t>SK디앤디</t>
  </si>
  <si>
    <t>211210</t>
  </si>
  <si>
    <t>마이티 코스피고배당</t>
  </si>
  <si>
    <t>211260</t>
  </si>
  <si>
    <t>KINDEX 배당성장</t>
  </si>
  <si>
    <t>211270</t>
  </si>
  <si>
    <t>AP위성</t>
  </si>
  <si>
    <t>211560</t>
  </si>
  <si>
    <t>TIGER 배당성장</t>
  </si>
  <si>
    <t>211900</t>
  </si>
  <si>
    <t>KODEX 배당성장</t>
  </si>
  <si>
    <t>212560</t>
  </si>
  <si>
    <t>네오오토</t>
  </si>
  <si>
    <t>213090</t>
  </si>
  <si>
    <t>미래테크놀로지</t>
  </si>
  <si>
    <t>213610</t>
  </si>
  <si>
    <t>KODEX 삼성그룹밸류</t>
  </si>
  <si>
    <t>213630</t>
  </si>
  <si>
    <t>ARIRANG 미국고배당주</t>
  </si>
  <si>
    <t>214180</t>
  </si>
  <si>
    <t>민앤지</t>
  </si>
  <si>
    <t>퓨쳐스트림네트웍스</t>
  </si>
  <si>
    <t>214320</t>
  </si>
  <si>
    <t>이노션</t>
  </si>
  <si>
    <t>214330</t>
  </si>
  <si>
    <t>금호에이치티</t>
  </si>
  <si>
    <t>214370</t>
  </si>
  <si>
    <t>케어젠</t>
  </si>
  <si>
    <t>214390</t>
  </si>
  <si>
    <t>경보제약</t>
  </si>
  <si>
    <t>214420</t>
  </si>
  <si>
    <t>토니모리</t>
  </si>
  <si>
    <t>214430</t>
  </si>
  <si>
    <t>아이쓰리시스템</t>
  </si>
  <si>
    <t>214450</t>
  </si>
  <si>
    <t>파마리서치프로덕트</t>
  </si>
  <si>
    <t>214680</t>
  </si>
  <si>
    <t>디알텍</t>
  </si>
  <si>
    <t>214870</t>
  </si>
  <si>
    <t>에치디프로</t>
  </si>
  <si>
    <t>214980</t>
  </si>
  <si>
    <t>KODEX 단기채권PLUS</t>
  </si>
  <si>
    <t>215100</t>
  </si>
  <si>
    <t>하나머스트4호스팩</t>
  </si>
  <si>
    <t>215200</t>
  </si>
  <si>
    <t>메가스터디교육</t>
  </si>
  <si>
    <t>215360</t>
  </si>
  <si>
    <t>215380</t>
  </si>
  <si>
    <t>한화MGI스팩</t>
  </si>
  <si>
    <t>215480</t>
  </si>
  <si>
    <t>대우SBI스팩1호</t>
  </si>
  <si>
    <t>215580</t>
  </si>
  <si>
    <t>대우스팩3호</t>
  </si>
  <si>
    <t>215600</t>
  </si>
  <si>
    <t>신라젠</t>
  </si>
  <si>
    <t>215620</t>
  </si>
  <si>
    <t>흥국 S&amp;P 로우볼</t>
  </si>
  <si>
    <t>215750</t>
  </si>
  <si>
    <t>미래에셋제3호스팩</t>
  </si>
  <si>
    <t>215790</t>
  </si>
  <si>
    <t>엔에이치스팩5호</t>
  </si>
  <si>
    <t>216050</t>
  </si>
  <si>
    <t>인크로스</t>
  </si>
  <si>
    <t>217190</t>
  </si>
  <si>
    <t>제너셈</t>
  </si>
  <si>
    <t>217480</t>
  </si>
  <si>
    <t>에스디생명공학</t>
  </si>
  <si>
    <t>217500</t>
  </si>
  <si>
    <t>하이제3호스팩</t>
  </si>
  <si>
    <t>217600</t>
  </si>
  <si>
    <t>켐온</t>
  </si>
  <si>
    <t>217730</t>
  </si>
  <si>
    <t>강스템바이오텍</t>
  </si>
  <si>
    <t>217770</t>
  </si>
  <si>
    <t>TIGER 원유인버스선물</t>
  </si>
  <si>
    <t>217780</t>
  </si>
  <si>
    <t>TIGER 차이나A인버스(</t>
  </si>
  <si>
    <t>217810</t>
  </si>
  <si>
    <t>엔에이치스팩7호</t>
  </si>
  <si>
    <t>217820</t>
  </si>
  <si>
    <t>엔에스</t>
  </si>
  <si>
    <t>218150</t>
  </si>
  <si>
    <t>하나머스트5호스팩</t>
  </si>
  <si>
    <t>218420</t>
  </si>
  <si>
    <t>KODEX 미국에너지(합</t>
  </si>
  <si>
    <t>218710</t>
  </si>
  <si>
    <t>키움스팩3호</t>
  </si>
  <si>
    <t>219130</t>
  </si>
  <si>
    <t>타이거일렉</t>
  </si>
  <si>
    <t>219390</t>
  </si>
  <si>
    <t>KBSTAR 미국원유생산</t>
  </si>
  <si>
    <t>219480</t>
  </si>
  <si>
    <t>KODEX S&amp;P500선물(H)</t>
  </si>
  <si>
    <t>219550</t>
  </si>
  <si>
    <t>한강인터트레이드</t>
  </si>
  <si>
    <t>219580</t>
  </si>
  <si>
    <t>골든브릿지제3호스팩</t>
  </si>
  <si>
    <t>219860</t>
  </si>
  <si>
    <t>한화에이스스팩2호</t>
  </si>
  <si>
    <t>219900</t>
  </si>
  <si>
    <t>KINDEX 중국본토레버</t>
  </si>
  <si>
    <t>219960</t>
  </si>
  <si>
    <t>유안타제2호스팩</t>
  </si>
  <si>
    <t>220100</t>
  </si>
  <si>
    <t>퓨쳐켐</t>
  </si>
  <si>
    <t>220130</t>
  </si>
  <si>
    <t>SMART 중국본토 중소</t>
  </si>
  <si>
    <t>220180</t>
  </si>
  <si>
    <t>핸디소프트</t>
  </si>
  <si>
    <t>220630</t>
  </si>
  <si>
    <t>해마로푸드서비스</t>
  </si>
  <si>
    <t>221200</t>
  </si>
  <si>
    <t>유진스팩3호</t>
  </si>
  <si>
    <t>221610</t>
  </si>
  <si>
    <t>한솔씨앤피</t>
  </si>
  <si>
    <t>221840</t>
  </si>
  <si>
    <t>하이즈항공</t>
  </si>
  <si>
    <t>221950</t>
  </si>
  <si>
    <t>케이비드림3호스팩</t>
  </si>
  <si>
    <t>221980</t>
  </si>
  <si>
    <t>케이디켐</t>
  </si>
  <si>
    <t>222040</t>
  </si>
  <si>
    <t>뉴트리바이오텍</t>
  </si>
  <si>
    <t>222080</t>
  </si>
  <si>
    <t>222110</t>
  </si>
  <si>
    <t>팬젠</t>
  </si>
  <si>
    <t>222170</t>
  </si>
  <si>
    <t>ARIRANG S&amp;P 배당성장</t>
  </si>
  <si>
    <t>222180</t>
  </si>
  <si>
    <t>ARIRANG 스마트베타 V</t>
  </si>
  <si>
    <t>222190</t>
  </si>
  <si>
    <t>ARIRANG 스마트베타 M</t>
  </si>
  <si>
    <t>222200</t>
  </si>
  <si>
    <t>ARIRANG 스마트베타 Q</t>
  </si>
  <si>
    <t>222390</t>
  </si>
  <si>
    <t>케이비제8호스팩</t>
  </si>
  <si>
    <t>222420</t>
  </si>
  <si>
    <t>쎄노텍</t>
  </si>
  <si>
    <t>222800</t>
  </si>
  <si>
    <t>222810</t>
  </si>
  <si>
    <t>222980</t>
  </si>
  <si>
    <t>한국맥널티</t>
  </si>
  <si>
    <t>223040</t>
  </si>
  <si>
    <t>교보5호스팩</t>
  </si>
  <si>
    <t>223190</t>
  </si>
  <si>
    <t>KODEX 200가치저변동</t>
  </si>
  <si>
    <t>224060</t>
  </si>
  <si>
    <t>코디엠</t>
  </si>
  <si>
    <t>224110</t>
  </si>
  <si>
    <t>에이텍티앤</t>
  </si>
  <si>
    <t>225030</t>
  </si>
  <si>
    <t>TIGER S&amp;P500인버스선</t>
  </si>
  <si>
    <t>225040</t>
  </si>
  <si>
    <t>TIGER S&amp;P500레버리지</t>
  </si>
  <si>
    <t>225050</t>
  </si>
  <si>
    <t>TIGER 유로스탁스레버</t>
  </si>
  <si>
    <t>225060</t>
  </si>
  <si>
    <t>TIGER 이머징마켓레버</t>
  </si>
  <si>
    <t>225130</t>
  </si>
  <si>
    <t>KINDEX 골드선물 레버</t>
  </si>
  <si>
    <t>225330</t>
  </si>
  <si>
    <t>씨엠에스에듀</t>
  </si>
  <si>
    <t>225430</t>
  </si>
  <si>
    <t>IBKS제3호스팩</t>
  </si>
  <si>
    <t>225440</t>
  </si>
  <si>
    <t>이베스트스팩3호</t>
  </si>
  <si>
    <t>225530</t>
  </si>
  <si>
    <t>보광산업</t>
  </si>
  <si>
    <t>225570</t>
  </si>
  <si>
    <t>엔에이치스팩9호</t>
  </si>
  <si>
    <t>225590</t>
  </si>
  <si>
    <t>신영스팩2호</t>
  </si>
  <si>
    <t>225650</t>
  </si>
  <si>
    <t>쿠첸</t>
  </si>
  <si>
    <t>225800</t>
  </si>
  <si>
    <t>KOSEF 미국달러선물</t>
  </si>
  <si>
    <t>226320</t>
  </si>
  <si>
    <t>잇츠스킨</t>
  </si>
  <si>
    <t>226340</t>
  </si>
  <si>
    <t>에이치엠씨3호스팩</t>
  </si>
  <si>
    <t>226350</t>
  </si>
  <si>
    <t>아이엠텍</t>
  </si>
  <si>
    <t>226360</t>
  </si>
  <si>
    <t>케이비드림4호스팩</t>
  </si>
  <si>
    <t>226380</t>
  </si>
  <si>
    <t>KINDEX 한류</t>
  </si>
  <si>
    <t>226440</t>
  </si>
  <si>
    <t>동부스팩3호</t>
  </si>
  <si>
    <t>226490</t>
  </si>
  <si>
    <t>KODEX 코스피</t>
  </si>
  <si>
    <t>226850</t>
  </si>
  <si>
    <t>키움스팩4호</t>
  </si>
  <si>
    <t>226980</t>
  </si>
  <si>
    <t>KODEX 200 중소형</t>
  </si>
  <si>
    <t>227540</t>
  </si>
  <si>
    <t>TIGER 200 헬스케어</t>
  </si>
  <si>
    <t>227550</t>
  </si>
  <si>
    <t>TIGER 200 산업재</t>
  </si>
  <si>
    <t>227560</t>
  </si>
  <si>
    <t>TIGER 200 생활소비재</t>
  </si>
  <si>
    <t>227570</t>
  </si>
  <si>
    <t>TIGER 우량가치</t>
  </si>
  <si>
    <t>227830</t>
  </si>
  <si>
    <t>ARIRANG 코스피</t>
  </si>
  <si>
    <t>227840</t>
  </si>
  <si>
    <t>현대코퍼레이션홀딩스</t>
  </si>
  <si>
    <t>227930</t>
  </si>
  <si>
    <t>KINDEX 코스닥 150</t>
  </si>
  <si>
    <t>227950</t>
  </si>
  <si>
    <t>골든브릿지제4호스팩</t>
  </si>
  <si>
    <t>228340</t>
  </si>
  <si>
    <t>동양파일</t>
  </si>
  <si>
    <t>228790</t>
  </si>
  <si>
    <t>TIGER 화장품</t>
  </si>
  <si>
    <t>228800</t>
  </si>
  <si>
    <t>TIGER 여행레저</t>
  </si>
  <si>
    <t>228810</t>
  </si>
  <si>
    <t>TIGER 미디어컨텐츠</t>
  </si>
  <si>
    <t>228820</t>
  </si>
  <si>
    <t>TIGER KTOP30</t>
  </si>
  <si>
    <t>228850</t>
  </si>
  <si>
    <t>레이언스</t>
  </si>
  <si>
    <t>229200</t>
  </si>
  <si>
    <t>KODEX 코스닥 150</t>
  </si>
  <si>
    <t>229640</t>
  </si>
  <si>
    <t>LS전선아시아</t>
  </si>
  <si>
    <t>229720</t>
  </si>
  <si>
    <t>KODEX KTOP30</t>
  </si>
  <si>
    <t>230240</t>
  </si>
  <si>
    <t>하나금융7호스팩</t>
  </si>
  <si>
    <t>230360</t>
  </si>
  <si>
    <t>에코마케팅</t>
  </si>
  <si>
    <t>230480</t>
  </si>
  <si>
    <t>230490</t>
  </si>
  <si>
    <t>동부제4호스팩</t>
  </si>
  <si>
    <t>230980</t>
  </si>
  <si>
    <t>솔트웍스</t>
  </si>
  <si>
    <t>232080</t>
  </si>
  <si>
    <t>TIGER 코스닥150</t>
  </si>
  <si>
    <t>232140</t>
  </si>
  <si>
    <t>와이아이케이</t>
  </si>
  <si>
    <t>232270</t>
  </si>
  <si>
    <t>케이비제9호스팩</t>
  </si>
  <si>
    <t>232330</t>
  </si>
  <si>
    <t>SK3호스팩</t>
  </si>
  <si>
    <t>232590</t>
  </si>
  <si>
    <t>KINDEX 골드선물 인버</t>
  </si>
  <si>
    <t>233160</t>
  </si>
  <si>
    <t>TIGER 코스닥150 레버</t>
  </si>
  <si>
    <t>233740</t>
  </si>
  <si>
    <t>KODEX 코스닥150 레버</t>
  </si>
  <si>
    <t>234080</t>
  </si>
  <si>
    <t>JW생명과학</t>
  </si>
  <si>
    <t>234310</t>
  </si>
  <si>
    <t>KBSTAR V&amp;S셀렉트밸류</t>
  </si>
  <si>
    <t>234790</t>
  </si>
  <si>
    <t>KINDEX 코스닥150 레</t>
  </si>
  <si>
    <t>234920</t>
  </si>
  <si>
    <t>자이글</t>
  </si>
  <si>
    <t>235010</t>
  </si>
  <si>
    <t>하이에이아이1호스팩</t>
  </si>
  <si>
    <t>236200</t>
  </si>
  <si>
    <t>236350</t>
  </si>
  <si>
    <t>TIGER 인도레버리지(</t>
  </si>
  <si>
    <t>236460</t>
  </si>
  <si>
    <t>ARIRANG 스마트베타 L</t>
  </si>
  <si>
    <t>237350</t>
  </si>
  <si>
    <t>KODEX 200 대형</t>
  </si>
  <si>
    <t>237370</t>
  </si>
  <si>
    <t>KODEX 배당성장채권혼</t>
  </si>
  <si>
    <t>237440</t>
  </si>
  <si>
    <t>TIGER 경기방어채권혼</t>
  </si>
  <si>
    <t>237690</t>
  </si>
  <si>
    <t>에스티팜</t>
  </si>
  <si>
    <t>237750</t>
  </si>
  <si>
    <t>피앤씨테크</t>
  </si>
  <si>
    <t>237880</t>
  </si>
  <si>
    <t>클리오</t>
  </si>
  <si>
    <t>238090</t>
  </si>
  <si>
    <t>앤디포스</t>
  </si>
  <si>
    <t>238120</t>
  </si>
  <si>
    <t>로고스바이오</t>
  </si>
  <si>
    <t>238670</t>
  </si>
  <si>
    <t>ARIRANG 스마트베타Qu</t>
  </si>
  <si>
    <t>238720</t>
  </si>
  <si>
    <t>KINDEX 일본Nikkei225</t>
  </si>
  <si>
    <t>239340</t>
  </si>
  <si>
    <t>미래에셋제5호스팩</t>
  </si>
  <si>
    <t>239610</t>
  </si>
  <si>
    <t>에이치엘사이언스</t>
  </si>
  <si>
    <t>239660</t>
  </si>
  <si>
    <t>ARIRANG 우량회사채50</t>
  </si>
  <si>
    <t>240540</t>
  </si>
  <si>
    <t>한국4호스팩</t>
  </si>
  <si>
    <t>240810</t>
  </si>
  <si>
    <t>241180</t>
  </si>
  <si>
    <t>TIGER 일본니케이225</t>
  </si>
  <si>
    <t>241390</t>
  </si>
  <si>
    <t>241520</t>
  </si>
  <si>
    <t>DSC인베스트먼트</t>
  </si>
  <si>
    <t>241560</t>
  </si>
  <si>
    <t>두산밥캣</t>
  </si>
  <si>
    <t>241590</t>
  </si>
  <si>
    <t>화승엔터프라이즈</t>
  </si>
  <si>
    <t>241690</t>
  </si>
  <si>
    <t>유니테크노</t>
  </si>
  <si>
    <t>241710</t>
  </si>
  <si>
    <t>코스메카코리아</t>
  </si>
  <si>
    <t>241790</t>
  </si>
  <si>
    <t>오션브릿지</t>
  </si>
  <si>
    <t>241820</t>
  </si>
  <si>
    <t>피씨엘</t>
  </si>
  <si>
    <t>242040</t>
  </si>
  <si>
    <t>교보비엔케이스팩</t>
  </si>
  <si>
    <t>243070</t>
  </si>
  <si>
    <t>243880</t>
  </si>
  <si>
    <t>TIGER 200IT레버리지</t>
  </si>
  <si>
    <t>243890</t>
  </si>
  <si>
    <t>TIGER 200에너지화학</t>
  </si>
  <si>
    <t>244580</t>
  </si>
  <si>
    <t>KODEX 바이오</t>
  </si>
  <si>
    <t>244620</t>
  </si>
  <si>
    <t>KODEX 모멘텀Plus</t>
  </si>
  <si>
    <t>244660</t>
  </si>
  <si>
    <t>KODEX 퀄리티Plus</t>
  </si>
  <si>
    <t>244670</t>
  </si>
  <si>
    <t>KODEX 밸류Plus</t>
  </si>
  <si>
    <t>244820</t>
  </si>
  <si>
    <t>ARIRANG 스마트베타4</t>
  </si>
  <si>
    <t>245340</t>
  </si>
  <si>
    <t>TIGER 미국다우존스30</t>
  </si>
  <si>
    <t>245350</t>
  </si>
  <si>
    <t>TIGER 유로스탁스배당</t>
  </si>
  <si>
    <t>245360</t>
  </si>
  <si>
    <t>TIGER 차이나H</t>
  </si>
  <si>
    <t>245710</t>
  </si>
  <si>
    <t>KINDEX 베트남VN30(합</t>
  </si>
  <si>
    <t>246690</t>
  </si>
  <si>
    <t>티에스인베스트먼트</t>
  </si>
  <si>
    <t>246720</t>
  </si>
  <si>
    <t>아스타</t>
  </si>
  <si>
    <t>247780</t>
  </si>
  <si>
    <t>KODEX 가치투자</t>
  </si>
  <si>
    <t>247790</t>
  </si>
  <si>
    <t>KODEX 성장투자</t>
  </si>
  <si>
    <t>247800</t>
  </si>
  <si>
    <t>KODEX 턴어라운드투자</t>
  </si>
  <si>
    <t>248170</t>
  </si>
  <si>
    <t>248260</t>
  </si>
  <si>
    <t>TIGER 일본헬스케어(</t>
  </si>
  <si>
    <t>248270</t>
  </si>
  <si>
    <t>TIGER 글로벌헬스케어</t>
  </si>
  <si>
    <t>249420</t>
  </si>
  <si>
    <t>250060</t>
  </si>
  <si>
    <t>모비스</t>
  </si>
  <si>
    <t>250730</t>
  </si>
  <si>
    <t>KBSTAR 차이나H주(H)</t>
  </si>
  <si>
    <t>250780</t>
  </si>
  <si>
    <t>TIGER 코스닥150인버</t>
  </si>
  <si>
    <t>251340</t>
  </si>
  <si>
    <t>KODEX 코스닥150인버</t>
  </si>
  <si>
    <t>251350</t>
  </si>
  <si>
    <t>KODEX MSCI World</t>
  </si>
  <si>
    <t>251590</t>
  </si>
  <si>
    <t>ARIRANG 고배당저변동</t>
  </si>
  <si>
    <t>251600</t>
  </si>
  <si>
    <t>ARIRANG 고배당주채권</t>
  </si>
  <si>
    <t>251890</t>
  </si>
  <si>
    <t>KINDEX 코스닥(합성)</t>
  </si>
  <si>
    <t>252400</t>
  </si>
  <si>
    <t>KBSTAR 200선물레버리</t>
  </si>
  <si>
    <t>252410</t>
  </si>
  <si>
    <t>KBSTAR 200선물인버스</t>
  </si>
  <si>
    <t>252420</t>
  </si>
  <si>
    <t>252650</t>
  </si>
  <si>
    <t>KODEX 200동일가중</t>
  </si>
  <si>
    <t>252670</t>
  </si>
  <si>
    <t>KODEX 200선물인버스2</t>
  </si>
  <si>
    <t>252710</t>
  </si>
  <si>
    <t>TIGER 200선물인버스2</t>
  </si>
  <si>
    <t>252720</t>
  </si>
  <si>
    <t>KBSTAR 모멘텀밸류</t>
  </si>
  <si>
    <t>252730</t>
  </si>
  <si>
    <t>KBSTAR 모멘텀로우볼</t>
  </si>
  <si>
    <t>253150</t>
  </si>
  <si>
    <t>ARIRANG 200선물레버</t>
  </si>
  <si>
    <t>253160</t>
  </si>
  <si>
    <t>ARIRANG 200선물인버</t>
  </si>
  <si>
    <t>253230</t>
  </si>
  <si>
    <t>KOSEF 200선물인버스2</t>
  </si>
  <si>
    <t>253240</t>
  </si>
  <si>
    <t>KOSEF 200선물인버스</t>
  </si>
  <si>
    <t>253250</t>
  </si>
  <si>
    <t>KOSEF 200선물레버리</t>
  </si>
  <si>
    <t>253280</t>
  </si>
  <si>
    <t>KBSTAR 헬스케어</t>
  </si>
  <si>
    <t>253290</t>
  </si>
  <si>
    <t>KBSTAR 헬스케어채권</t>
  </si>
  <si>
    <t>253990</t>
  </si>
  <si>
    <t>TIGER 대만TAIEX파생(</t>
  </si>
  <si>
    <t>254120</t>
  </si>
  <si>
    <t>IBKS제5호스팩</t>
  </si>
  <si>
    <t>256440</t>
  </si>
  <si>
    <t>KINDEX 인도네시아MSC</t>
  </si>
  <si>
    <t>256450</t>
  </si>
  <si>
    <t>ARIRANG 심천차이넥스</t>
  </si>
  <si>
    <t>256750</t>
  </si>
  <si>
    <t>KODEX 심천ChiNext(합</t>
  </si>
  <si>
    <t>256840</t>
  </si>
  <si>
    <t>엔에이치스팩11호</t>
  </si>
  <si>
    <t>257730</t>
  </si>
  <si>
    <t>신한제3호스팩</t>
  </si>
  <si>
    <t>260200</t>
  </si>
  <si>
    <t>KOSEF 배당바이백플러</t>
  </si>
  <si>
    <t>260270</t>
  </si>
  <si>
    <t>KOSEF 저PBR가중</t>
  </si>
  <si>
    <t>261060</t>
  </si>
  <si>
    <t>TIGER 코스닥150IT</t>
  </si>
  <si>
    <t>261070</t>
  </si>
  <si>
    <t>TIGER 코스닥150바이</t>
  </si>
  <si>
    <t>261110</t>
  </si>
  <si>
    <t>TIGER 미국달러선물레</t>
  </si>
  <si>
    <t>261120</t>
  </si>
  <si>
    <t>TIGER 미국달러선물인</t>
  </si>
  <si>
    <t>261140</t>
  </si>
  <si>
    <t>TIGER 우선주</t>
  </si>
  <si>
    <t>261220</t>
  </si>
  <si>
    <t>KODEX WTI원유선물(H)</t>
  </si>
  <si>
    <t>261240</t>
  </si>
  <si>
    <t>KODEX 미국달러선물</t>
  </si>
  <si>
    <t>261250</t>
  </si>
  <si>
    <t>KODEX 미국달러선물레</t>
  </si>
  <si>
    <t>261260</t>
  </si>
  <si>
    <t>KODEX 미국달러선물인</t>
  </si>
  <si>
    <t>261270</t>
  </si>
  <si>
    <t>261920</t>
  </si>
  <si>
    <t>KINDEX 필리핀MSCI(합</t>
  </si>
  <si>
    <t>262830</t>
  </si>
  <si>
    <t>대신밸런스제4호스팩</t>
  </si>
  <si>
    <t>263190</t>
  </si>
  <si>
    <t>ARIRANG 우량단기채권</t>
  </si>
  <si>
    <t>263770</t>
  </si>
  <si>
    <t>신영스팩3호</t>
  </si>
  <si>
    <t>264450</t>
  </si>
  <si>
    <t>264900</t>
  </si>
  <si>
    <t>26490K</t>
  </si>
  <si>
    <t>크라운제과우</t>
  </si>
  <si>
    <t>265520</t>
  </si>
  <si>
    <t>265690</t>
  </si>
  <si>
    <t>KINDEX 러시아MSCI(합</t>
  </si>
  <si>
    <t>266140</t>
  </si>
  <si>
    <t>TIGER 지속배당</t>
  </si>
  <si>
    <t>266160</t>
  </si>
  <si>
    <t>KBSTAR 고배당</t>
  </si>
  <si>
    <t>266360</t>
  </si>
  <si>
    <t>KODEX IT소프트웨어</t>
  </si>
  <si>
    <t>266370</t>
  </si>
  <si>
    <t>KODEX IT하드웨어</t>
  </si>
  <si>
    <t>266390</t>
  </si>
  <si>
    <t>KODEX 경기소비재</t>
  </si>
  <si>
    <t>266410</t>
  </si>
  <si>
    <t>KODEX 필수소비재</t>
  </si>
  <si>
    <t>266420</t>
  </si>
  <si>
    <t>KODEX 헬스케어</t>
  </si>
  <si>
    <t>266550</t>
  </si>
  <si>
    <t>ARIRANG 중형주저변동</t>
  </si>
  <si>
    <t>267440</t>
  </si>
  <si>
    <t>KBSTAR 미국장기국채</t>
  </si>
  <si>
    <t>267450</t>
  </si>
  <si>
    <t>267500</t>
  </si>
  <si>
    <t>900250</t>
  </si>
  <si>
    <t>크리스탈신소재</t>
  </si>
  <si>
    <t>900260</t>
  </si>
  <si>
    <t>로스웰</t>
  </si>
  <si>
    <t>900270</t>
  </si>
  <si>
    <t>헝셩그룹</t>
  </si>
  <si>
    <t>900280</t>
  </si>
  <si>
    <t>골든센츄리</t>
  </si>
  <si>
    <t>900290</t>
  </si>
  <si>
    <t>GRT</t>
  </si>
  <si>
    <t>900300</t>
  </si>
  <si>
    <t>오가닉티코스메틱</t>
  </si>
  <si>
    <t>950140</t>
  </si>
  <si>
    <t>잉글우드랩(Reg.S)</t>
  </si>
  <si>
    <t>이베스트1807</t>
    <phoneticPr fontId="2" type="noConversion"/>
  </si>
  <si>
    <t>IBK투자증권</t>
  </si>
  <si>
    <t>토러스투자증권</t>
  </si>
  <si>
    <t>하나금융투자</t>
  </si>
  <si>
    <t>결산월</t>
  </si>
  <si>
    <t>단위</t>
  </si>
  <si>
    <t>2016</t>
  </si>
  <si>
    <t>2015</t>
  </si>
  <si>
    <t>2014</t>
  </si>
  <si>
    <t>2013</t>
  </si>
  <si>
    <t>2012</t>
  </si>
  <si>
    <t>2011</t>
  </si>
  <si>
    <t>2010</t>
  </si>
  <si>
    <t>2009</t>
  </si>
  <si>
    <t>2008</t>
  </si>
  <si>
    <t>2007</t>
  </si>
  <si>
    <t>2006</t>
  </si>
  <si>
    <t>2005</t>
  </si>
  <si>
    <t>12</t>
  </si>
  <si>
    <t>천원</t>
  </si>
  <si>
    <t>03</t>
  </si>
  <si>
    <t>000980</t>
  </si>
  <si>
    <t>극동건설</t>
  </si>
  <si>
    <t>06</t>
  </si>
  <si>
    <t>001490</t>
  </si>
  <si>
    <t>천지산업</t>
  </si>
  <si>
    <t>001590</t>
  </si>
  <si>
    <t>일화모직공업</t>
  </si>
  <si>
    <t>11</t>
  </si>
  <si>
    <t>001890</t>
  </si>
  <si>
    <t>영창뮤직</t>
  </si>
  <si>
    <t>001970</t>
  </si>
  <si>
    <t>SG신성건설</t>
  </si>
  <si>
    <t>002470</t>
  </si>
  <si>
    <t>신영건설</t>
  </si>
  <si>
    <t>002480</t>
  </si>
  <si>
    <t>범양사</t>
  </si>
  <si>
    <t>002580</t>
  </si>
  <si>
    <t>삼미</t>
  </si>
  <si>
    <t>003260</t>
  </si>
  <si>
    <t>서광</t>
  </si>
  <si>
    <t>003340</t>
  </si>
  <si>
    <t>SK건설</t>
  </si>
  <si>
    <t>09</t>
  </si>
  <si>
    <t>005900</t>
  </si>
  <si>
    <t>동양건설산업</t>
  </si>
  <si>
    <t>008120</t>
  </si>
  <si>
    <t>엠소닉</t>
  </si>
  <si>
    <t>008340</t>
  </si>
  <si>
    <t>대주코레스</t>
  </si>
  <si>
    <t>008690</t>
  </si>
  <si>
    <t>한양</t>
  </si>
  <si>
    <t>010090</t>
  </si>
  <si>
    <t>이마트에브리데이</t>
  </si>
  <si>
    <t>011870</t>
  </si>
  <si>
    <t>삼보이엔씨</t>
  </si>
  <si>
    <t>012350</t>
  </si>
  <si>
    <t>한국체인공업</t>
  </si>
  <si>
    <t>012580</t>
  </si>
  <si>
    <t>신세계톰보이</t>
  </si>
  <si>
    <t>012670</t>
  </si>
  <si>
    <t>환영철강공업</t>
  </si>
  <si>
    <t>012760</t>
  </si>
  <si>
    <t>동아</t>
  </si>
  <si>
    <t>013090</t>
  </si>
  <si>
    <t>인켈</t>
  </si>
  <si>
    <t>013890</t>
  </si>
  <si>
    <t>지누스</t>
  </si>
  <si>
    <t>013900</t>
  </si>
  <si>
    <t>두원중공업</t>
  </si>
  <si>
    <t>015150</t>
  </si>
  <si>
    <t>다산</t>
  </si>
  <si>
    <t>015200</t>
  </si>
  <si>
    <t>성원</t>
  </si>
  <si>
    <t>015370</t>
  </si>
  <si>
    <t>보성</t>
  </si>
  <si>
    <t>018360</t>
  </si>
  <si>
    <t>삼성메디슨</t>
  </si>
  <si>
    <t>020920</t>
  </si>
  <si>
    <t>코리아로터리</t>
  </si>
  <si>
    <t>아이이</t>
  </si>
  <si>
    <t>025100</t>
  </si>
  <si>
    <t>포스코건설</t>
  </si>
  <si>
    <t>026710</t>
  </si>
  <si>
    <t>동진건설</t>
  </si>
  <si>
    <t>030950</t>
  </si>
  <si>
    <t>보진재</t>
  </si>
  <si>
    <t>031690</t>
  </si>
  <si>
    <t>케이티파워텔</t>
  </si>
  <si>
    <t>엠젠플러스</t>
  </si>
  <si>
    <t>033030</t>
  </si>
  <si>
    <t>지오엠씨</t>
  </si>
  <si>
    <t>코리드</t>
  </si>
  <si>
    <t>033480</t>
  </si>
  <si>
    <t>제주국제컨벤</t>
  </si>
  <si>
    <t>티비씨</t>
  </si>
  <si>
    <t>035430</t>
  </si>
  <si>
    <t>드림라인</t>
  </si>
  <si>
    <t>036150</t>
  </si>
  <si>
    <t>에스피반도체</t>
  </si>
  <si>
    <t>에스에스컴텍</t>
  </si>
  <si>
    <t>036840</t>
  </si>
  <si>
    <t>휴코드</t>
  </si>
  <si>
    <t>037030</t>
  </si>
  <si>
    <t>파워넷</t>
  </si>
  <si>
    <t>037640</t>
  </si>
  <si>
    <t>지에스엔텍</t>
  </si>
  <si>
    <t>037890</t>
  </si>
  <si>
    <t>에어미디어</t>
  </si>
  <si>
    <t>038520</t>
  </si>
  <si>
    <t>오리엔트전자</t>
  </si>
  <si>
    <t>038710</t>
  </si>
  <si>
    <t>콜마파마</t>
  </si>
  <si>
    <t>039110</t>
  </si>
  <si>
    <t>에스피컴텍</t>
  </si>
  <si>
    <t>폭스브레인</t>
  </si>
  <si>
    <t>040100</t>
  </si>
  <si>
    <t>케이아이티</t>
  </si>
  <si>
    <t>040470</t>
  </si>
  <si>
    <t>코리아2000</t>
  </si>
  <si>
    <t>040480</t>
  </si>
  <si>
    <t>코캄</t>
  </si>
  <si>
    <t>040830</t>
  </si>
  <si>
    <t>롯데글로벌로지스</t>
  </si>
  <si>
    <t>040850</t>
  </si>
  <si>
    <t>인슈넷</t>
  </si>
  <si>
    <t>040870</t>
  </si>
  <si>
    <t>파이널데이터</t>
  </si>
  <si>
    <t>041500</t>
  </si>
  <si>
    <t>대한바이오</t>
  </si>
  <si>
    <t>042000</t>
  </si>
  <si>
    <t>카페24</t>
  </si>
  <si>
    <t>042380</t>
  </si>
  <si>
    <t>세메스</t>
  </si>
  <si>
    <t>043500</t>
  </si>
  <si>
    <t>드림텍</t>
  </si>
  <si>
    <t>043540</t>
  </si>
  <si>
    <t>인터하우스</t>
  </si>
  <si>
    <t>043720</t>
  </si>
  <si>
    <t>안국바이오</t>
  </si>
  <si>
    <t>043880</t>
  </si>
  <si>
    <t>SK텔링크</t>
  </si>
  <si>
    <t>043990</t>
  </si>
  <si>
    <t>넷피아</t>
  </si>
  <si>
    <t>044590</t>
  </si>
  <si>
    <t>제일테크</t>
  </si>
  <si>
    <t>044990</t>
  </si>
  <si>
    <t>에이치엔에스하이텍</t>
  </si>
  <si>
    <t>045020</t>
  </si>
  <si>
    <t>포앤티</t>
  </si>
  <si>
    <t>046400</t>
  </si>
  <si>
    <t>디브이에스코리아</t>
  </si>
  <si>
    <t>047730</t>
  </si>
  <si>
    <t>텔라움</t>
  </si>
  <si>
    <t>049130</t>
  </si>
  <si>
    <t>하우리</t>
  </si>
  <si>
    <t>에스아이티글로벌</t>
  </si>
  <si>
    <t>050480</t>
  </si>
  <si>
    <t>마이다스IT</t>
  </si>
  <si>
    <t>썬코어</t>
  </si>
  <si>
    <t>051810</t>
  </si>
  <si>
    <t>모보</t>
  </si>
  <si>
    <t>052510</t>
  </si>
  <si>
    <t>에코솔루션</t>
  </si>
  <si>
    <t>053580</t>
  </si>
  <si>
    <t>웹케시</t>
  </si>
  <si>
    <t>054190</t>
  </si>
  <si>
    <t>한국우사회</t>
  </si>
  <si>
    <t>056880</t>
  </si>
  <si>
    <t>휘라포토닉스</t>
  </si>
  <si>
    <t>058970</t>
  </si>
  <si>
    <t>엠로</t>
  </si>
  <si>
    <t>퍼시픽바이오</t>
  </si>
  <si>
    <t>061610</t>
  </si>
  <si>
    <t>투에버</t>
  </si>
  <si>
    <t>062580</t>
  </si>
  <si>
    <t>인산가</t>
  </si>
  <si>
    <t>062760</t>
  </si>
  <si>
    <t>코스텍시스</t>
  </si>
  <si>
    <t>063180</t>
  </si>
  <si>
    <t>유니텍</t>
  </si>
  <si>
    <t>065310</t>
  </si>
  <si>
    <t>미니멈컬렉션</t>
  </si>
  <si>
    <t>066190</t>
  </si>
  <si>
    <t>삼중테크</t>
  </si>
  <si>
    <t>066400</t>
  </si>
  <si>
    <t>HANATOURIST</t>
  </si>
  <si>
    <t>와이오엠</t>
  </si>
  <si>
    <t>066830</t>
  </si>
  <si>
    <t>제노텍</t>
  </si>
  <si>
    <t>066870</t>
  </si>
  <si>
    <t>비트로시스</t>
  </si>
  <si>
    <t>067370</t>
  </si>
  <si>
    <t>선바이오</t>
  </si>
  <si>
    <t>068420</t>
  </si>
  <si>
    <t>엔터미디어</t>
  </si>
  <si>
    <t>068560</t>
  </si>
  <si>
    <t>우신공업</t>
  </si>
  <si>
    <t>070080</t>
  </si>
  <si>
    <t>삼보오토</t>
  </si>
  <si>
    <t>072700</t>
  </si>
  <si>
    <t>더존다스</t>
  </si>
  <si>
    <t>072930</t>
  </si>
  <si>
    <t>금산</t>
  </si>
  <si>
    <t>073710</t>
  </si>
  <si>
    <t>씨디네트웍스</t>
  </si>
  <si>
    <t>073960</t>
  </si>
  <si>
    <t>씨브이네트</t>
  </si>
  <si>
    <t>074000</t>
  </si>
  <si>
    <t>엠텍비젼에셋</t>
  </si>
  <si>
    <t>075120</t>
  </si>
  <si>
    <t>현대아산</t>
  </si>
  <si>
    <t>076340</t>
  </si>
  <si>
    <t>관악산업</t>
  </si>
  <si>
    <t>078060</t>
  </si>
  <si>
    <t>매일방송</t>
  </si>
  <si>
    <t>079180</t>
  </si>
  <si>
    <t>내일신문</t>
  </si>
  <si>
    <t>에스제이케이</t>
  </si>
  <si>
    <t>080640</t>
  </si>
  <si>
    <t>미라콤아이앤씨</t>
  </si>
  <si>
    <t>086220</t>
  </si>
  <si>
    <t>네추럴FNP</t>
  </si>
  <si>
    <t>092590</t>
  </si>
  <si>
    <t>럭스피아</t>
  </si>
  <si>
    <t>08</t>
  </si>
  <si>
    <t>093860</t>
  </si>
  <si>
    <t>풍국</t>
  </si>
  <si>
    <t>세한엔에스브이</t>
  </si>
  <si>
    <t>제이스테판</t>
  </si>
  <si>
    <t>씨그널엔터테인먼트그룹</t>
  </si>
  <si>
    <t>100380</t>
  </si>
  <si>
    <t>한섬피앤디</t>
  </si>
  <si>
    <t>101910</t>
  </si>
  <si>
    <t>동부메탈</t>
  </si>
  <si>
    <t>102420</t>
  </si>
  <si>
    <t>에코엘이디</t>
  </si>
  <si>
    <t>102950</t>
  </si>
  <si>
    <t>아하정보통신</t>
  </si>
  <si>
    <t>103660</t>
  </si>
  <si>
    <t>씨앗</t>
  </si>
  <si>
    <t>104230</t>
  </si>
  <si>
    <t>LS전선</t>
  </si>
  <si>
    <t>104690</t>
  </si>
  <si>
    <t>에코텍</t>
  </si>
  <si>
    <t>110030</t>
  </si>
  <si>
    <t>완도전복</t>
  </si>
  <si>
    <t>112190</t>
  </si>
  <si>
    <t>KC산업</t>
  </si>
  <si>
    <t>114750</t>
  </si>
  <si>
    <t>YD생명과학</t>
  </si>
  <si>
    <t>115400</t>
  </si>
  <si>
    <t>명보기업</t>
  </si>
  <si>
    <t>115410</t>
  </si>
  <si>
    <t>케이디이노</t>
  </si>
  <si>
    <t>115580</t>
  </si>
  <si>
    <t>현대인프라</t>
  </si>
  <si>
    <t>알파홀딩스</t>
  </si>
  <si>
    <t>120780</t>
  </si>
  <si>
    <t>전우정밀</t>
  </si>
  <si>
    <t>비덴트</t>
  </si>
  <si>
    <t>123440</t>
  </si>
  <si>
    <t>퀀텀에너지</t>
  </si>
  <si>
    <t>123900</t>
  </si>
  <si>
    <t>골든블루</t>
  </si>
  <si>
    <t>129050</t>
  </si>
  <si>
    <t>앤알커뮤니</t>
  </si>
  <si>
    <t>135160</t>
  </si>
  <si>
    <t>지오씨</t>
  </si>
  <si>
    <t>138290</t>
  </si>
  <si>
    <t>지성이씨에스</t>
  </si>
  <si>
    <t>140310</t>
  </si>
  <si>
    <t>자일대우자판</t>
  </si>
  <si>
    <t>140320</t>
  </si>
  <si>
    <t>대우산업개발</t>
  </si>
  <si>
    <t>143500</t>
  </si>
  <si>
    <t>KBS미디어</t>
  </si>
  <si>
    <t>148140</t>
  </si>
  <si>
    <t>비디아이</t>
  </si>
  <si>
    <t>148780</t>
  </si>
  <si>
    <t>비플라이소프트</t>
  </si>
  <si>
    <t>피노텍</t>
  </si>
  <si>
    <t>161990</t>
  </si>
  <si>
    <t>삼보컴퓨터</t>
  </si>
  <si>
    <t>166220</t>
  </si>
  <si>
    <t>지에스엘제약</t>
  </si>
  <si>
    <t>167380</t>
  </si>
  <si>
    <t>나무기술</t>
  </si>
  <si>
    <t>168570</t>
  </si>
  <si>
    <t>산타크루즈</t>
  </si>
  <si>
    <t>168950</t>
  </si>
  <si>
    <t>우일음료</t>
  </si>
  <si>
    <t>170120</t>
  </si>
  <si>
    <t>네오홀딩스</t>
  </si>
  <si>
    <t>173130</t>
  </si>
  <si>
    <t>오파스넷</t>
  </si>
  <si>
    <t>179690</t>
  </si>
  <si>
    <t>셀인바이오</t>
  </si>
  <si>
    <t>183560</t>
  </si>
  <si>
    <t>엔알미광텍</t>
  </si>
  <si>
    <t>184560</t>
  </si>
  <si>
    <t>동화엠파크홀</t>
  </si>
  <si>
    <t>189390</t>
  </si>
  <si>
    <t>중부트레이딩</t>
  </si>
  <si>
    <t>190410</t>
  </si>
  <si>
    <t>LS아이앤디</t>
  </si>
  <si>
    <t>191600</t>
  </si>
  <si>
    <t>티케이씨</t>
  </si>
  <si>
    <t>199290</t>
  </si>
  <si>
    <t>바이오프로테크</t>
  </si>
  <si>
    <t>199870</t>
  </si>
  <si>
    <t>세기리텍</t>
  </si>
  <si>
    <t>200580</t>
  </si>
  <si>
    <t>메디쎄이</t>
  </si>
  <si>
    <t>201150</t>
  </si>
  <si>
    <t>교육혁명</t>
  </si>
  <si>
    <t>205290</t>
  </si>
  <si>
    <t>케미메디</t>
  </si>
  <si>
    <t>206300</t>
  </si>
  <si>
    <t>엠텍비젼</t>
  </si>
  <si>
    <t>206950</t>
  </si>
  <si>
    <t>볼빅</t>
  </si>
  <si>
    <t>208850</t>
  </si>
  <si>
    <t>이비테크</t>
  </si>
  <si>
    <t>빅텐츠</t>
  </si>
  <si>
    <t>211050</t>
  </si>
  <si>
    <t>인카금융서비스</t>
  </si>
  <si>
    <t>212310</t>
  </si>
  <si>
    <t>디오메디칼</t>
  </si>
  <si>
    <t>214310</t>
  </si>
  <si>
    <t>세미콘라이트</t>
  </si>
  <si>
    <t>214610</t>
  </si>
  <si>
    <t>나노바이오시스</t>
  </si>
  <si>
    <t>215570</t>
  </si>
  <si>
    <t>크로넥스</t>
  </si>
  <si>
    <t>215640</t>
  </si>
  <si>
    <t>우진이엔지</t>
  </si>
  <si>
    <t>216280</t>
  </si>
  <si>
    <t>원텍</t>
  </si>
  <si>
    <t>216400</t>
  </si>
  <si>
    <t>바이오코아</t>
  </si>
  <si>
    <t>217270</t>
  </si>
  <si>
    <t>넵튠</t>
  </si>
  <si>
    <t>217320</t>
  </si>
  <si>
    <t>썬테크</t>
  </si>
  <si>
    <t>217880</t>
  </si>
  <si>
    <t>틸론</t>
  </si>
  <si>
    <t>217950</t>
  </si>
  <si>
    <t>바이오씨앤디</t>
  </si>
  <si>
    <t>219420</t>
  </si>
  <si>
    <t>링크제니시스</t>
  </si>
  <si>
    <t>219750</t>
  </si>
  <si>
    <t>지티지웰니스</t>
  </si>
  <si>
    <t>220110</t>
  </si>
  <si>
    <t>드림티엔터테인먼트</t>
  </si>
  <si>
    <t>220250</t>
  </si>
  <si>
    <t>카이노스메드</t>
  </si>
  <si>
    <t>221800</t>
  </si>
  <si>
    <t>유투바이오</t>
  </si>
  <si>
    <t>222160</t>
  </si>
  <si>
    <t>바이옵트로</t>
  </si>
  <si>
    <t>222670</t>
  </si>
  <si>
    <t>플럼라인생명과학</t>
  </si>
  <si>
    <t>223220</t>
  </si>
  <si>
    <t>구름컴퍼니</t>
  </si>
  <si>
    <t>223310</t>
  </si>
  <si>
    <t>이에스브이</t>
  </si>
  <si>
    <t>224020</t>
  </si>
  <si>
    <t>에스케이씨에스</t>
  </si>
  <si>
    <t>224760</t>
  </si>
  <si>
    <t>엔에스컴퍼니</t>
  </si>
  <si>
    <t>224810</t>
  </si>
  <si>
    <t>엄지하우스</t>
  </si>
  <si>
    <t>225220</t>
  </si>
  <si>
    <t>제놀루션</t>
  </si>
  <si>
    <t>225850</t>
  </si>
  <si>
    <t>미애부</t>
  </si>
  <si>
    <t>226400</t>
  </si>
  <si>
    <t>오스테오닉</t>
  </si>
  <si>
    <t>226610</t>
  </si>
  <si>
    <t>한국비엔씨</t>
  </si>
  <si>
    <t>227420</t>
  </si>
  <si>
    <t>오백볼트</t>
  </si>
  <si>
    <t>228180</t>
  </si>
  <si>
    <t>한국티씨엠</t>
  </si>
  <si>
    <t>228760</t>
  </si>
  <si>
    <t>지노믹트리</t>
  </si>
  <si>
    <t>229000</t>
  </si>
  <si>
    <t>젠큐릭스</t>
  </si>
  <si>
    <t>229480</t>
  </si>
  <si>
    <t>줌인터넷</t>
  </si>
  <si>
    <t>229500</t>
  </si>
  <si>
    <t>노브메타파마</t>
  </si>
  <si>
    <t>230400</t>
  </si>
  <si>
    <t>자비스</t>
  </si>
  <si>
    <t>232290</t>
  </si>
  <si>
    <t>SGA시스템즈</t>
  </si>
  <si>
    <t>232360</t>
  </si>
  <si>
    <t>아스팩오일</t>
  </si>
  <si>
    <t>232530</t>
  </si>
  <si>
    <t>이엠티</t>
  </si>
  <si>
    <t>232680</t>
  </si>
  <si>
    <t>라온테크</t>
  </si>
  <si>
    <t>232830</t>
  </si>
  <si>
    <t>시큐센</t>
  </si>
  <si>
    <t>233190</t>
  </si>
  <si>
    <t>미래자원엠엘</t>
  </si>
  <si>
    <t>233990</t>
  </si>
  <si>
    <t>하우동천</t>
  </si>
  <si>
    <t>234070</t>
  </si>
  <si>
    <t>에이원알폼</t>
  </si>
  <si>
    <t>234100</t>
  </si>
  <si>
    <t>세원</t>
  </si>
  <si>
    <t>235090</t>
  </si>
  <si>
    <t>씨케이컴퍼니</t>
  </si>
  <si>
    <t>236340</t>
  </si>
  <si>
    <t>메디젠휴먼케어</t>
  </si>
  <si>
    <t>237010</t>
  </si>
  <si>
    <t>끄렘드라끄렘</t>
  </si>
  <si>
    <t>237720</t>
  </si>
  <si>
    <t>케이엠제약</t>
  </si>
  <si>
    <t>238500</t>
  </si>
  <si>
    <t>로보쓰리</t>
  </si>
  <si>
    <t>239890</t>
  </si>
  <si>
    <t>피엔에이치테크</t>
  </si>
  <si>
    <t>240340</t>
  </si>
  <si>
    <t>인터코스</t>
  </si>
  <si>
    <t>241510</t>
  </si>
  <si>
    <t>이에스산업</t>
  </si>
  <si>
    <t>242350</t>
  </si>
  <si>
    <t>피엔아이시스템</t>
  </si>
  <si>
    <t>242420</t>
  </si>
  <si>
    <t>본느</t>
  </si>
  <si>
    <t>242850</t>
  </si>
  <si>
    <t>영현무역</t>
  </si>
  <si>
    <t>243870</t>
  </si>
  <si>
    <t>굿센</t>
  </si>
  <si>
    <t>244880</t>
  </si>
  <si>
    <t>나눔테크</t>
  </si>
  <si>
    <t>245030</t>
  </si>
  <si>
    <t>스페이스솔루션</t>
  </si>
  <si>
    <t>245450</t>
  </si>
  <si>
    <t>씨앤에스링크</t>
  </si>
  <si>
    <t>246250</t>
  </si>
  <si>
    <t>에스엘에스</t>
  </si>
  <si>
    <t>246830</t>
  </si>
  <si>
    <t>시냅스엠</t>
  </si>
  <si>
    <t>247300</t>
  </si>
  <si>
    <t>인프라웨어테크놀러지</t>
  </si>
  <si>
    <t>250300</t>
  </si>
  <si>
    <t>제이에스피브이</t>
  </si>
  <si>
    <t>251280</t>
  </si>
  <si>
    <t>안지오랩</t>
  </si>
  <si>
    <t>251430</t>
  </si>
  <si>
    <t>쎄니팡</t>
  </si>
  <si>
    <t>251960</t>
  </si>
  <si>
    <t>엠에프엠코리아</t>
  </si>
  <si>
    <t>252370</t>
  </si>
  <si>
    <t>유쎌</t>
  </si>
  <si>
    <t>252940</t>
  </si>
  <si>
    <t>에스엠로보틱스</t>
  </si>
  <si>
    <t>253840</t>
  </si>
  <si>
    <t>수젠텍</t>
  </si>
  <si>
    <t>256090</t>
  </si>
  <si>
    <t>패션플랫폼</t>
  </si>
  <si>
    <t>256940</t>
  </si>
  <si>
    <t>케이피에스</t>
  </si>
  <si>
    <t>258250</t>
  </si>
  <si>
    <t>피시피아비아이티</t>
  </si>
  <si>
    <t>258540</t>
  </si>
  <si>
    <t>스템랩</t>
  </si>
  <si>
    <t>260490</t>
  </si>
  <si>
    <t>캐로스</t>
  </si>
  <si>
    <t>260970</t>
  </si>
  <si>
    <t>에스앤디</t>
  </si>
  <si>
    <t>266870</t>
  </si>
  <si>
    <t>플렉스파워에이더블유에스</t>
  </si>
  <si>
    <t>Home</t>
  </si>
  <si>
    <t>Mail</t>
  </si>
  <si>
    <t>Flickr</t>
  </si>
  <si>
    <t>Tumblr</t>
  </si>
  <si>
    <t>News</t>
  </si>
  <si>
    <t>Sports</t>
  </si>
  <si>
    <t>Finance</t>
  </si>
  <si>
    <t>Celebrity</t>
  </si>
  <si>
    <t>Answers</t>
  </si>
  <si>
    <t>Groups</t>
  </si>
  <si>
    <t>Mobile</t>
  </si>
  <si>
    <t>More</t>
  </si>
  <si>
    <t>FirefoxTry Yahoo Finance on Firefox »</t>
  </si>
  <si>
    <t>Yahoo</t>
  </si>
  <si>
    <t>Search</t>
  </si>
  <si>
    <t>Sign in</t>
  </si>
  <si>
    <t>Finance Home</t>
  </si>
  <si>
    <t>Originals</t>
  </si>
  <si>
    <t>Events</t>
  </si>
  <si>
    <t>Personal Finance</t>
  </si>
  <si>
    <t>Technology</t>
  </si>
  <si>
    <t>Markets</t>
  </si>
  <si>
    <t>Industries</t>
  </si>
  <si>
    <t>My Screeners</t>
  </si>
  <si>
    <t>My Portfolio</t>
  </si>
  <si>
    <t>Some parts of this page is not supported on your current browser version. Upgrade to new Firefox.</t>
  </si>
  <si>
    <t>x</t>
  </si>
  <si>
    <t>S&amp;P 500</t>
  </si>
  <si>
    <t>-7.15 (-0.30%)</t>
  </si>
  <si>
    <t>Dow 30</t>
  </si>
  <si>
    <t>-30.95 (-0.15%)</t>
  </si>
  <si>
    <t>Nasdaq</t>
  </si>
  <si>
    <t>-6.26 (-0.11%)</t>
  </si>
  <si>
    <t>Crude Oil</t>
  </si>
  <si>
    <t>Gold</t>
  </si>
  <si>
    <t>Silver</t>
  </si>
  <si>
    <t>EUR/USD</t>
  </si>
  <si>
    <t>10-Yr Bond</t>
  </si>
  <si>
    <t>-0.00 (-0.18%)</t>
  </si>
  <si>
    <t>People also watch</t>
  </si>
  <si>
    <t>Summary</t>
  </si>
  <si>
    <t>Statistics</t>
  </si>
  <si>
    <t>Profile</t>
  </si>
  <si>
    <t>Financials</t>
  </si>
  <si>
    <t>Options</t>
  </si>
  <si>
    <t>Holders</t>
  </si>
  <si>
    <t>Historical Data</t>
  </si>
  <si>
    <t>Analysts</t>
  </si>
  <si>
    <t>Show:</t>
  </si>
  <si>
    <t>Historical Prices</t>
  </si>
  <si>
    <t>Frequency:</t>
  </si>
  <si>
    <t>Currency in KRW</t>
  </si>
  <si>
    <t>Date</t>
  </si>
  <si>
    <t>Open</t>
  </si>
  <si>
    <t>High</t>
  </si>
  <si>
    <t>Low</t>
  </si>
  <si>
    <t>Close</t>
  </si>
  <si>
    <t>Adj Close*</t>
  </si>
  <si>
    <t>Volume</t>
  </si>
  <si>
    <t>Monthly</t>
  </si>
  <si>
    <t>ROE(가중평균)</t>
    <phoneticPr fontId="2" type="noConversion"/>
  </si>
  <si>
    <t>종목코드</t>
    <phoneticPr fontId="2" type="noConversion"/>
  </si>
  <si>
    <t>지배주주지분 순이익</t>
    <phoneticPr fontId="2" type="noConversion"/>
  </si>
  <si>
    <t xml:space="preserve">지배주주지분  </t>
    <phoneticPr fontId="2" type="noConversion"/>
  </si>
  <si>
    <t>ROE</t>
    <phoneticPr fontId="2" type="noConversion"/>
  </si>
  <si>
    <t>최종 데이터</t>
    <phoneticPr fontId="2" type="noConversion"/>
  </si>
  <si>
    <t>초과이익 지속</t>
    <phoneticPr fontId="2" type="noConversion"/>
  </si>
  <si>
    <t>10년 지속</t>
    <phoneticPr fontId="2" type="noConversion"/>
  </si>
  <si>
    <t>5년 지속</t>
    <phoneticPr fontId="2" type="noConversion"/>
  </si>
  <si>
    <t>지배주주지분</t>
    <phoneticPr fontId="2" type="noConversion"/>
  </si>
  <si>
    <t>PV of RI</t>
    <phoneticPr fontId="2" type="noConversion"/>
  </si>
  <si>
    <t>요구수익률</t>
    <phoneticPr fontId="2" type="noConversion"/>
  </si>
  <si>
    <t>기업가치</t>
    <phoneticPr fontId="2" type="noConversion"/>
  </si>
  <si>
    <t>Spread</t>
    <phoneticPr fontId="2" type="noConversion"/>
  </si>
  <si>
    <t>주식수</t>
    <phoneticPr fontId="2" type="noConversion"/>
  </si>
  <si>
    <t>분석일</t>
    <phoneticPr fontId="2" type="noConversion"/>
  </si>
  <si>
    <t>주당가치</t>
    <phoneticPr fontId="2" type="noConversion"/>
  </si>
  <si>
    <t>PER</t>
    <phoneticPr fontId="2" type="noConversion"/>
  </si>
  <si>
    <t>ROE 지속가정</t>
    <phoneticPr fontId="2" type="noConversion"/>
  </si>
  <si>
    <t>감소계수</t>
    <phoneticPr fontId="2" type="noConversion"/>
  </si>
  <si>
    <t>지배주주순이익</t>
    <phoneticPr fontId="2" type="noConversion"/>
  </si>
  <si>
    <t>초과이익</t>
    <phoneticPr fontId="2" type="noConversion"/>
  </si>
  <si>
    <t>RIM</t>
    <phoneticPr fontId="2" type="noConversion"/>
  </si>
  <si>
    <t>현재가치</t>
    <phoneticPr fontId="2" type="noConversion"/>
  </si>
  <si>
    <t>ROE 10년지속</t>
    <phoneticPr fontId="2" type="noConversion"/>
  </si>
  <si>
    <t>ROE 5년지속</t>
    <phoneticPr fontId="2" type="noConversion"/>
  </si>
  <si>
    <t>10년 감소</t>
    <phoneticPr fontId="2" type="noConversion"/>
  </si>
  <si>
    <t>5년 감소</t>
    <phoneticPr fontId="2" type="noConversion"/>
  </si>
  <si>
    <t>일자</t>
  </si>
  <si>
    <t>회사채 I(공모사채) /무보증 /BBB-</t>
  </si>
  <si>
    <t>5년</t>
  </si>
  <si>
    <t>금투협</t>
  </si>
  <si>
    <t>민평평균</t>
  </si>
  <si>
    <t>나이스</t>
  </si>
  <si>
    <t>한국</t>
  </si>
  <si>
    <t>FNP</t>
  </si>
  <si>
    <t>2017/04/18</t>
  </si>
  <si>
    <t>8.602</t>
  </si>
  <si>
    <t>8.618</t>
  </si>
  <si>
    <t>8.596</t>
  </si>
  <si>
    <t>8.591</t>
  </si>
  <si>
    <t>8.605</t>
  </si>
  <si>
    <t>2017/04/17</t>
  </si>
  <si>
    <t>2017/04/14</t>
  </si>
  <si>
    <t>8.610</t>
  </si>
  <si>
    <t>8.626</t>
  </si>
  <si>
    <t>8.604</t>
  </si>
  <si>
    <t>8.599</t>
  </si>
  <si>
    <t>8.613</t>
  </si>
  <si>
    <t>2017/04/13</t>
  </si>
  <si>
    <t>8.608</t>
  </si>
  <si>
    <t>8.623</t>
  </si>
  <si>
    <t>2017/04/12</t>
  </si>
  <si>
    <t>8.637</t>
  </si>
  <si>
    <t>8.653</t>
  </si>
  <si>
    <t>8.634</t>
  </si>
  <si>
    <t>8.640</t>
  </si>
  <si>
    <t>2017/04/11</t>
  </si>
  <si>
    <t>8.656</t>
  </si>
  <si>
    <t>8.643</t>
  </si>
  <si>
    <t>2017/04/10</t>
  </si>
  <si>
    <t>8.682</t>
  </si>
  <si>
    <t>8.698</t>
  </si>
  <si>
    <t>8.679</t>
  </si>
  <si>
    <t>8.668</t>
  </si>
  <si>
    <t>8.683</t>
  </si>
  <si>
    <t>2017/04/07</t>
  </si>
  <si>
    <t>8.635</t>
  </si>
  <si>
    <t>8.651</t>
  </si>
  <si>
    <t>8.632</t>
  </si>
  <si>
    <t>8.621</t>
  </si>
  <si>
    <t>8.636</t>
  </si>
  <si>
    <t>2017/04/06</t>
  </si>
  <si>
    <t>8.625</t>
  </si>
  <si>
    <t>8.641</t>
  </si>
  <si>
    <t>8.622</t>
  </si>
  <si>
    <t>8.611</t>
  </si>
  <si>
    <t>2017/04/05</t>
  </si>
  <si>
    <t>8.577</t>
  </si>
  <si>
    <t>8.572</t>
  </si>
  <si>
    <t>8.566</t>
  </si>
  <si>
    <t>8.581</t>
  </si>
  <si>
    <t>2017/04/04</t>
  </si>
  <si>
    <t>8.563</t>
  </si>
  <si>
    <t>8.557</t>
  </si>
  <si>
    <t>8.551</t>
  </si>
  <si>
    <t>2017/04/03</t>
  </si>
  <si>
    <t>8.586</t>
  </si>
  <si>
    <t>8.603</t>
  </si>
  <si>
    <t>8.573</t>
  </si>
  <si>
    <t>2017/03/31</t>
  </si>
  <si>
    <t>8.609</t>
  </si>
  <si>
    <t>8.628</t>
  </si>
  <si>
    <t>8.593</t>
  </si>
  <si>
    <t>2017/03/30</t>
  </si>
  <si>
    <t>2017/03/29</t>
  </si>
  <si>
    <t>8.601</t>
  </si>
  <si>
    <t>8.597</t>
  </si>
  <si>
    <t>2017/03/28</t>
  </si>
  <si>
    <t>8.607</t>
  </si>
  <si>
    <t>2017/03/27</t>
  </si>
  <si>
    <t>8.598</t>
  </si>
  <si>
    <t>8.616</t>
  </si>
  <si>
    <t>2017/03/24</t>
  </si>
  <si>
    <t>8.629</t>
  </si>
  <si>
    <t>2017/03/23</t>
  </si>
  <si>
    <t>2017/03/22</t>
  </si>
  <si>
    <t>8.606</t>
  </si>
  <si>
    <t>8.576</t>
  </si>
  <si>
    <t>8.588</t>
  </si>
  <si>
    <t>2017/03/21</t>
  </si>
  <si>
    <t>8.619</t>
  </si>
  <si>
    <t>8.633</t>
  </si>
  <si>
    <t>8.624</t>
  </si>
  <si>
    <t>2017/03/20</t>
  </si>
  <si>
    <t>2017/03/17</t>
  </si>
  <si>
    <t>8.600</t>
  </si>
  <si>
    <t>2017/03/16</t>
  </si>
  <si>
    <t>8.620</t>
  </si>
  <si>
    <t>2017/03/15</t>
  </si>
  <si>
    <t>8.706</t>
  </si>
  <si>
    <t>8.723</t>
  </si>
  <si>
    <t>8.711</t>
  </si>
  <si>
    <t>8.688</t>
  </si>
  <si>
    <t>8.705</t>
  </si>
  <si>
    <t>2017/03/14</t>
  </si>
  <si>
    <t>8.726</t>
  </si>
  <si>
    <t>8.743</t>
  </si>
  <si>
    <t>8.736</t>
  </si>
  <si>
    <t>8.708</t>
  </si>
  <si>
    <t>8.720</t>
  </si>
  <si>
    <t>2017/03/13</t>
  </si>
  <si>
    <t>8.715</t>
  </si>
  <si>
    <t>8.733</t>
  </si>
  <si>
    <t>8.724</t>
  </si>
  <si>
    <t>8.696</t>
  </si>
  <si>
    <t>8.710</t>
  </si>
  <si>
    <t>2017/03/10</t>
  </si>
  <si>
    <t>8.719</t>
  </si>
  <si>
    <t>8.728</t>
  </si>
  <si>
    <t>2017/03/09</t>
  </si>
  <si>
    <t>8.741</t>
  </si>
  <si>
    <t>8.751</t>
  </si>
  <si>
    <t>8.744</t>
  </si>
  <si>
    <t>2017/03/08</t>
  </si>
  <si>
    <t>8.725</t>
  </si>
  <si>
    <t>2017/03/07</t>
  </si>
  <si>
    <t>8.739</t>
  </si>
  <si>
    <t>8.738</t>
  </si>
  <si>
    <t>2017/03/06</t>
  </si>
  <si>
    <t>8.674</t>
  </si>
  <si>
    <t>8.686</t>
  </si>
  <si>
    <t>8.676</t>
  </si>
  <si>
    <t>8.661</t>
  </si>
  <si>
    <t>8.673</t>
  </si>
  <si>
    <t>2017/03/03</t>
  </si>
  <si>
    <t>8.644</t>
  </si>
  <si>
    <t>8.646</t>
  </si>
  <si>
    <t>8.631</t>
  </si>
  <si>
    <t>2017/03/02</t>
  </si>
  <si>
    <t>8.649</t>
  </si>
  <si>
    <t>8.648</t>
  </si>
  <si>
    <t>2017/02/28</t>
  </si>
  <si>
    <t>8.578</t>
  </si>
  <si>
    <t>2017/02/27</t>
  </si>
  <si>
    <t>2017/02/24</t>
  </si>
  <si>
    <t>2017/02/23</t>
  </si>
  <si>
    <t>2017/02/22</t>
  </si>
  <si>
    <t>8.655</t>
  </si>
  <si>
    <t>8.663</t>
  </si>
  <si>
    <t>8.658</t>
  </si>
  <si>
    <t>2017/02/21</t>
  </si>
  <si>
    <t>2017/02/20</t>
  </si>
  <si>
    <t>2017/02/17</t>
  </si>
  <si>
    <t>8.579</t>
  </si>
  <si>
    <t>8.583</t>
  </si>
  <si>
    <t>8.569</t>
  </si>
  <si>
    <t>2017/02/16</t>
  </si>
  <si>
    <t>2017/02/15</t>
  </si>
  <si>
    <t>8.584</t>
  </si>
  <si>
    <t>8.574</t>
  </si>
  <si>
    <t>2017/02/14</t>
  </si>
  <si>
    <t>8.567</t>
  </si>
  <si>
    <t>8.571</t>
  </si>
  <si>
    <t>2017/02/13</t>
  </si>
  <si>
    <t>8.582</t>
  </si>
  <si>
    <t>2017/02/10</t>
  </si>
  <si>
    <t>8.562</t>
  </si>
  <si>
    <t>2017/02/09</t>
  </si>
  <si>
    <t>8.564</t>
  </si>
  <si>
    <t>2017/02/08</t>
  </si>
  <si>
    <t>8.560</t>
  </si>
  <si>
    <t>8.568</t>
  </si>
  <si>
    <t>8.552</t>
  </si>
  <si>
    <t>8.558</t>
  </si>
  <si>
    <t>2017/02/07</t>
  </si>
  <si>
    <t>8.575</t>
  </si>
  <si>
    <t>2017/02/06</t>
  </si>
  <si>
    <t>8.590</t>
  </si>
  <si>
    <t>2017/02/03</t>
  </si>
  <si>
    <t>8.615</t>
  </si>
  <si>
    <t>2017/02/02</t>
  </si>
  <si>
    <t>8.592</t>
  </si>
  <si>
    <t>2017/02/01</t>
  </si>
  <si>
    <t>2017/01/31</t>
  </si>
  <si>
    <t>2017/01/26</t>
  </si>
  <si>
    <t>8.614</t>
  </si>
  <si>
    <t>2017/01/25</t>
  </si>
  <si>
    <t>8.553</t>
  </si>
  <si>
    <t>2017/01/24</t>
  </si>
  <si>
    <t>8.542</t>
  </si>
  <si>
    <t>8.543</t>
  </si>
  <si>
    <t>8.536</t>
  </si>
  <si>
    <t>8.538</t>
  </si>
  <si>
    <t>2017/01/23</t>
  </si>
  <si>
    <t>2017/01/20</t>
  </si>
  <si>
    <t>2017/01/19</t>
  </si>
  <si>
    <t>2017/01/18</t>
  </si>
  <si>
    <t>8.559</t>
  </si>
  <si>
    <t>2017/01/17</t>
  </si>
  <si>
    <t>8.545</t>
  </si>
  <si>
    <t>8.539</t>
  </si>
  <si>
    <t>8.548</t>
  </si>
  <si>
    <t>2017/01/16</t>
  </si>
  <si>
    <t>8.549</t>
  </si>
  <si>
    <t>2017/01/13</t>
  </si>
  <si>
    <t>8.532</t>
  </si>
  <si>
    <t>8.528</t>
  </si>
  <si>
    <t>8.527</t>
  </si>
  <si>
    <t>2017/01/12</t>
  </si>
  <si>
    <t>8.523</t>
  </si>
  <si>
    <t>8.522</t>
  </si>
  <si>
    <t>2017/01/11</t>
  </si>
  <si>
    <t>2017/01/10</t>
  </si>
  <si>
    <t>2017/01/09</t>
  </si>
  <si>
    <t>8.587</t>
  </si>
  <si>
    <t>2017/01/06</t>
  </si>
  <si>
    <t>8.556</t>
  </si>
  <si>
    <t>2017/01/05</t>
  </si>
  <si>
    <t>8.530</t>
  </si>
  <si>
    <t>8.541</t>
  </si>
  <si>
    <t>8.526</t>
  </si>
  <si>
    <t>8.517</t>
  </si>
  <si>
    <t>2017/01/04</t>
  </si>
  <si>
    <t>8.561</t>
  </si>
  <si>
    <t>2017/01/03</t>
  </si>
  <si>
    <t>8.537</t>
  </si>
  <si>
    <t>2017/01/02</t>
  </si>
  <si>
    <t>8.547</t>
  </si>
  <si>
    <t>2016/12/30</t>
  </si>
  <si>
    <t>8.570</t>
  </si>
  <si>
    <t>8.554</t>
  </si>
  <si>
    <t>2016/12/29</t>
  </si>
  <si>
    <t>2016/12/28</t>
  </si>
  <si>
    <t>2016/12/27</t>
  </si>
  <si>
    <t>8.595</t>
  </si>
  <si>
    <t>2016/12/26</t>
  </si>
  <si>
    <t>8.589</t>
  </si>
  <si>
    <t>2016/12/23</t>
  </si>
  <si>
    <t>2016/12/22</t>
  </si>
  <si>
    <t>2016/12/21</t>
  </si>
  <si>
    <t>2016/12/20</t>
  </si>
  <si>
    <t>8.659</t>
  </si>
  <si>
    <t>8.666</t>
  </si>
  <si>
    <t>8.664</t>
  </si>
  <si>
    <t>2016/12/19</t>
  </si>
  <si>
    <t>8.657</t>
  </si>
  <si>
    <t>8.654</t>
  </si>
  <si>
    <t>2016/12/16</t>
  </si>
  <si>
    <t>2016/12/15</t>
  </si>
  <si>
    <t>8.671</t>
  </si>
  <si>
    <t>2016/12/14</t>
  </si>
  <si>
    <t>8.612</t>
  </si>
  <si>
    <t>2016/12/13</t>
  </si>
  <si>
    <t>8.662</t>
  </si>
  <si>
    <t>8.681</t>
  </si>
  <si>
    <t>2016/12/12</t>
  </si>
  <si>
    <t>8.748</t>
  </si>
  <si>
    <t>8.737</t>
  </si>
  <si>
    <t>8.746</t>
  </si>
  <si>
    <t>2016/12/09</t>
  </si>
  <si>
    <t>8.716</t>
  </si>
  <si>
    <t>8.707</t>
  </si>
  <si>
    <t>2016/12/08</t>
  </si>
  <si>
    <t>8.665</t>
  </si>
  <si>
    <t>2016/12/07</t>
  </si>
  <si>
    <t>8.694</t>
  </si>
  <si>
    <t>8.703</t>
  </si>
  <si>
    <t>2016/12/06</t>
  </si>
  <si>
    <t>8.713</t>
  </si>
  <si>
    <t>2016/12/05</t>
  </si>
  <si>
    <t>8.693</t>
  </si>
  <si>
    <t>8.701</t>
  </si>
  <si>
    <t>8.692</t>
  </si>
  <si>
    <t>2016/12/02</t>
  </si>
  <si>
    <t>8.761</t>
  </si>
  <si>
    <t>8.762</t>
  </si>
  <si>
    <t>8.756</t>
  </si>
  <si>
    <t>8.768</t>
  </si>
  <si>
    <t>2016/12/01</t>
  </si>
  <si>
    <t>8.697</t>
  </si>
  <si>
    <t>2016/11/30</t>
  </si>
  <si>
    <t>8.680</t>
  </si>
  <si>
    <t>2016/11/29</t>
  </si>
  <si>
    <t>8.667</t>
  </si>
  <si>
    <t>8.677</t>
  </si>
  <si>
    <t>2016/11/28</t>
  </si>
  <si>
    <t>2016/11/25</t>
  </si>
  <si>
    <t>8.722</t>
  </si>
  <si>
    <t>8.731</t>
  </si>
  <si>
    <t>8.727</t>
  </si>
  <si>
    <t>2016/11/24</t>
  </si>
  <si>
    <t>8.721</t>
  </si>
  <si>
    <t>2016/11/23</t>
  </si>
  <si>
    <t>8.647</t>
  </si>
  <si>
    <t>8.645</t>
  </si>
  <si>
    <t>2016/11/22</t>
  </si>
  <si>
    <t>8.652</t>
  </si>
  <si>
    <t>2016/11/21</t>
  </si>
  <si>
    <t>8.638</t>
  </si>
  <si>
    <t>8.639</t>
  </si>
  <si>
    <t>2016/11/18</t>
  </si>
  <si>
    <t>2016/11/17</t>
  </si>
  <si>
    <t>2016/11/16</t>
  </si>
  <si>
    <t>8.650</t>
  </si>
  <si>
    <t>2016/11/15</t>
  </si>
  <si>
    <t>8.555</t>
  </si>
  <si>
    <t>2016/11/14</t>
  </si>
  <si>
    <t>2016/11/11</t>
  </si>
  <si>
    <t>8.437</t>
  </si>
  <si>
    <t>8.433</t>
  </si>
  <si>
    <t>8.440</t>
  </si>
  <si>
    <t>8.441</t>
  </si>
  <si>
    <t>8.434</t>
  </si>
  <si>
    <t>2016/11/10</t>
  </si>
  <si>
    <t>8.359</t>
  </si>
  <si>
    <t>8.353</t>
  </si>
  <si>
    <t>8.360</t>
  </si>
  <si>
    <t>8.361</t>
  </si>
  <si>
    <t>8.364</t>
  </si>
  <si>
    <t>2016/11/09</t>
  </si>
  <si>
    <t>8.230</t>
  </si>
  <si>
    <t>8.228</t>
  </si>
  <si>
    <t>8.234</t>
  </si>
  <si>
    <t>2016/11/08</t>
  </si>
  <si>
    <t>8.270</t>
  </si>
  <si>
    <t>8.272</t>
  </si>
  <si>
    <t>8.267</t>
  </si>
  <si>
    <t>8.273</t>
  </si>
  <si>
    <t>8.271</t>
  </si>
  <si>
    <t>2016/11/07</t>
  </si>
  <si>
    <t>8.288</t>
  </si>
  <si>
    <t>8.290</t>
  </si>
  <si>
    <t>8.285</t>
  </si>
  <si>
    <t>8.291</t>
  </si>
  <si>
    <t>8.289</t>
  </si>
  <si>
    <t>2016/11/04</t>
  </si>
  <si>
    <t>8.283</t>
  </si>
  <si>
    <t>8.282</t>
  </si>
  <si>
    <t>8.281</t>
  </si>
  <si>
    <t>2016/11/03</t>
  </si>
  <si>
    <t>8.256</t>
  </si>
  <si>
    <t>8.255</t>
  </si>
  <si>
    <t>8.261</t>
  </si>
  <si>
    <t>8.254</t>
  </si>
  <si>
    <t>2016/11/02</t>
  </si>
  <si>
    <t>8.250</t>
  </si>
  <si>
    <t>2016/11/01</t>
  </si>
  <si>
    <t>8.280</t>
  </si>
  <si>
    <t>8.279</t>
  </si>
  <si>
    <t>2016/10/31</t>
  </si>
  <si>
    <t>8.247</t>
  </si>
  <si>
    <t>8.241</t>
  </si>
  <si>
    <t>2016/10/28</t>
  </si>
  <si>
    <t>8.277</t>
  </si>
  <si>
    <t>8.276</t>
  </si>
  <si>
    <t>2016/10/27</t>
  </si>
  <si>
    <t>8.223</t>
  </si>
  <si>
    <t>8.225</t>
  </si>
  <si>
    <t>8.217</t>
  </si>
  <si>
    <t>8.229</t>
  </si>
  <si>
    <t>8.221</t>
  </si>
  <si>
    <t>2016/10/26</t>
  </si>
  <si>
    <t>8.213</t>
  </si>
  <si>
    <t>8.215</t>
  </si>
  <si>
    <t>8.207</t>
  </si>
  <si>
    <t>8.214</t>
  </si>
  <si>
    <t>8.216</t>
  </si>
  <si>
    <t>2016/10/25</t>
  </si>
  <si>
    <t>8.192</t>
  </si>
  <si>
    <t>8.198</t>
  </si>
  <si>
    <t>8.185</t>
  </si>
  <si>
    <t>8.194</t>
  </si>
  <si>
    <t>2016/10/24</t>
  </si>
  <si>
    <t>8.160</t>
  </si>
  <si>
    <t>8.170</t>
  </si>
  <si>
    <t>8.152</t>
  </si>
  <si>
    <t>8.159</t>
  </si>
  <si>
    <t>8.161</t>
  </si>
  <si>
    <t>2016/10/21</t>
  </si>
  <si>
    <t>8.181</t>
  </si>
  <si>
    <t>8.188</t>
  </si>
  <si>
    <t>8.175</t>
  </si>
  <si>
    <t>8.184</t>
  </si>
  <si>
    <t>8.179</t>
  </si>
  <si>
    <t>2016/10/20</t>
  </si>
  <si>
    <t>8.147</t>
  </si>
  <si>
    <t>8.158</t>
  </si>
  <si>
    <t>8.140</t>
  </si>
  <si>
    <t>8.151</t>
  </si>
  <si>
    <t>8.141</t>
  </si>
  <si>
    <t>2016/10/19</t>
  </si>
  <si>
    <t>8.145</t>
  </si>
  <si>
    <t>8.148</t>
  </si>
  <si>
    <t>2016/10/18</t>
  </si>
  <si>
    <t>8.139</t>
  </si>
  <si>
    <t>8.135</t>
  </si>
  <si>
    <t>8.138</t>
  </si>
  <si>
    <t>2016/10/17</t>
  </si>
  <si>
    <t>8.156</t>
  </si>
  <si>
    <t>2016/10/14</t>
  </si>
  <si>
    <t>8.082</t>
  </si>
  <si>
    <t>8.083</t>
  </si>
  <si>
    <t>8.078</t>
  </si>
  <si>
    <t>8.089</t>
  </si>
  <si>
    <t>8.081</t>
  </si>
  <si>
    <t>2016/10/13</t>
  </si>
  <si>
    <t>8.068</t>
  </si>
  <si>
    <t>8.073</t>
  </si>
  <si>
    <t>8.065</t>
  </si>
  <si>
    <t>8.071</t>
  </si>
  <si>
    <t>8.063</t>
  </si>
  <si>
    <t>2016/10/12</t>
  </si>
  <si>
    <t>8.098</t>
  </si>
  <si>
    <t>8.101</t>
  </si>
  <si>
    <t>8.093</t>
  </si>
  <si>
    <t>8.099</t>
  </si>
  <si>
    <t>2016/10/11</t>
  </si>
  <si>
    <t>8.124</t>
  </si>
  <si>
    <t>8.128</t>
  </si>
  <si>
    <t>8.120</t>
  </si>
  <si>
    <t>8.126</t>
  </si>
  <si>
    <t>2016/10/10</t>
  </si>
  <si>
    <t>8.084</t>
  </si>
  <si>
    <t>8.088</t>
  </si>
  <si>
    <t>2016/10/07</t>
  </si>
  <si>
    <t>8.044</t>
  </si>
  <si>
    <t>8.045</t>
  </si>
  <si>
    <t>8.040</t>
  </si>
  <si>
    <t>8.052</t>
  </si>
  <si>
    <t>2016/10/06</t>
  </si>
  <si>
    <t>8.048</t>
  </si>
  <si>
    <t>2016/10/05</t>
  </si>
  <si>
    <t>8.035</t>
  </si>
  <si>
    <t>8.038</t>
  </si>
  <si>
    <t>8.030</t>
  </si>
  <si>
    <t>8.042</t>
  </si>
  <si>
    <t>2016/10/04</t>
  </si>
  <si>
    <t>7.988</t>
  </si>
  <si>
    <t>7.993</t>
  </si>
  <si>
    <t>7.985</t>
  </si>
  <si>
    <t>7.997</t>
  </si>
  <si>
    <t>7.980</t>
  </si>
  <si>
    <t>2016/09/30</t>
  </si>
  <si>
    <t>7.963</t>
  </si>
  <si>
    <t>7.968</t>
  </si>
  <si>
    <t>7.965</t>
  </si>
  <si>
    <t>7.967</t>
  </si>
  <si>
    <t>7.955</t>
  </si>
  <si>
    <t>2016/09/29</t>
  </si>
  <si>
    <t>7.999</t>
  </si>
  <si>
    <t>7.998</t>
  </si>
  <si>
    <t>8.005</t>
  </si>
  <si>
    <t>8.000</t>
  </si>
  <si>
    <t>7.995</t>
  </si>
  <si>
    <t>2016/09/28</t>
  </si>
  <si>
    <t>8.015</t>
  </si>
  <si>
    <t>8.020</t>
  </si>
  <si>
    <t>8.018</t>
  </si>
  <si>
    <t>8.010</t>
  </si>
  <si>
    <t>2016/09/27</t>
  </si>
  <si>
    <t>8.022</t>
  </si>
  <si>
    <t>8.025</t>
  </si>
  <si>
    <t>8.021</t>
  </si>
  <si>
    <t>2016/09/26</t>
  </si>
  <si>
    <t>8.008</t>
  </si>
  <si>
    <t>8.009</t>
  </si>
  <si>
    <t>8.003</t>
  </si>
  <si>
    <t>2016/09/23</t>
  </si>
  <si>
    <t>8.004</t>
  </si>
  <si>
    <t>8.002</t>
  </si>
  <si>
    <t>8.012</t>
  </si>
  <si>
    <t>2016/09/22</t>
  </si>
  <si>
    <t>7.990</t>
  </si>
  <si>
    <t>7.994</t>
  </si>
  <si>
    <t>7.983</t>
  </si>
  <si>
    <t>2016/09/21</t>
  </si>
  <si>
    <t>8.043</t>
  </si>
  <si>
    <t>2016/09/20</t>
  </si>
  <si>
    <t>8.047</t>
  </si>
  <si>
    <t>8.046</t>
  </si>
  <si>
    <t>2016/09/19</t>
  </si>
  <si>
    <t>8.074</t>
  </si>
  <si>
    <t>8.077</t>
  </si>
  <si>
    <t>8.075</t>
  </si>
  <si>
    <t>2016/09/13</t>
  </si>
  <si>
    <t>8.064</t>
  </si>
  <si>
    <t>8.067</t>
  </si>
  <si>
    <t>2016/09/12</t>
  </si>
  <si>
    <t>8.061</t>
  </si>
  <si>
    <t>2016/09/09</t>
  </si>
  <si>
    <t>8.016</t>
  </si>
  <si>
    <t>8.014</t>
  </si>
  <si>
    <t>2016/09/08</t>
  </si>
  <si>
    <t>7.970</t>
  </si>
  <si>
    <t>7.973</t>
  </si>
  <si>
    <t>7.971</t>
  </si>
  <si>
    <t>7.969</t>
  </si>
  <si>
    <t>2016/09/07</t>
  </si>
  <si>
    <t>7.959</t>
  </si>
  <si>
    <t>7.961</t>
  </si>
  <si>
    <t>7.957</t>
  </si>
  <si>
    <t>7.956</t>
  </si>
  <si>
    <t>2016/09/06</t>
  </si>
  <si>
    <t>7.987</t>
  </si>
  <si>
    <t>7.986</t>
  </si>
  <si>
    <t>2016/09/05</t>
  </si>
  <si>
    <t>7.996</t>
  </si>
  <si>
    <t>7.989</t>
  </si>
  <si>
    <t>2016/09/02</t>
  </si>
  <si>
    <t>2016/09/01</t>
  </si>
  <si>
    <t>8.024</t>
  </si>
  <si>
    <t>8.028</t>
  </si>
  <si>
    <t>2016/08/31</t>
  </si>
  <si>
    <t>2016/08/30</t>
  </si>
  <si>
    <t>7.972</t>
  </si>
  <si>
    <t>7.978</t>
  </si>
  <si>
    <t>7.976</t>
  </si>
  <si>
    <t>2016/08/29</t>
  </si>
  <si>
    <t>7.947</t>
  </si>
  <si>
    <t>7.953</t>
  </si>
  <si>
    <t>7.951</t>
  </si>
  <si>
    <t>7.943</t>
  </si>
  <si>
    <t>7.944</t>
  </si>
  <si>
    <t>2016/08/26</t>
  </si>
  <si>
    <t>7.913</t>
  </si>
  <si>
    <t>7.918</t>
  </si>
  <si>
    <t>7.916</t>
  </si>
  <si>
    <t>7.910</t>
  </si>
  <si>
    <t>7.909</t>
  </si>
  <si>
    <t>2016/08/25</t>
  </si>
  <si>
    <t>7.903</t>
  </si>
  <si>
    <t>7.908</t>
  </si>
  <si>
    <t>7.900</t>
  </si>
  <si>
    <t>7.904</t>
  </si>
  <si>
    <t>2016/08/24</t>
  </si>
  <si>
    <t>7.906</t>
  </si>
  <si>
    <t>7.911</t>
  </si>
  <si>
    <t>7.907</t>
  </si>
  <si>
    <t>2016/08/23</t>
  </si>
  <si>
    <t>7.898</t>
  </si>
  <si>
    <t>7.892</t>
  </si>
  <si>
    <t>7.899</t>
  </si>
  <si>
    <t>2016/08/22</t>
  </si>
  <si>
    <t>7.897</t>
  </si>
  <si>
    <t>2016/08/19</t>
  </si>
  <si>
    <t>7.895</t>
  </si>
  <si>
    <t>2016/08/18</t>
  </si>
  <si>
    <t>7.896</t>
  </si>
  <si>
    <t>7.901</t>
  </si>
  <si>
    <t>7.893</t>
  </si>
  <si>
    <t>7.894</t>
  </si>
  <si>
    <t>2016/08/17</t>
  </si>
  <si>
    <t>2016/08/16</t>
  </si>
  <si>
    <t>7.889</t>
  </si>
  <si>
    <t>7.888</t>
  </si>
  <si>
    <t>7.886</t>
  </si>
  <si>
    <t>2016/08/12</t>
  </si>
  <si>
    <t>7.891</t>
  </si>
  <si>
    <t>2016/08/11</t>
  </si>
  <si>
    <t>2016/08/10</t>
  </si>
  <si>
    <t>7.887</t>
  </si>
  <si>
    <t>7.884</t>
  </si>
  <si>
    <t>2016/08/09</t>
  </si>
  <si>
    <t>2016/08/08</t>
  </si>
  <si>
    <t>7.922</t>
  </si>
  <si>
    <t>7.926</t>
  </si>
  <si>
    <t>7.921</t>
  </si>
  <si>
    <t>7.919</t>
  </si>
  <si>
    <t>2016/08/05</t>
  </si>
  <si>
    <t>2016/08/04</t>
  </si>
  <si>
    <t>7.912</t>
  </si>
  <si>
    <t>7.914</t>
  </si>
  <si>
    <t>2016/08/03</t>
  </si>
  <si>
    <t>7.924</t>
  </si>
  <si>
    <t>2016/08/02</t>
  </si>
  <si>
    <t>7.890</t>
  </si>
  <si>
    <t>2016/08/01</t>
  </si>
  <si>
    <t>7.873</t>
  </si>
  <si>
    <t>7.876</t>
  </si>
  <si>
    <t>7.871</t>
  </si>
  <si>
    <t>7.872</t>
  </si>
  <si>
    <t>7.874</t>
  </si>
  <si>
    <t>2016/07/29</t>
  </si>
  <si>
    <t>7.883</t>
  </si>
  <si>
    <t>7.881</t>
  </si>
  <si>
    <t>7.882</t>
  </si>
  <si>
    <t>2016/07/28</t>
  </si>
  <si>
    <t>7.866</t>
  </si>
  <si>
    <t>7.863</t>
  </si>
  <si>
    <t>7.864</t>
  </si>
  <si>
    <t>2016/07/27</t>
  </si>
  <si>
    <t>2016/07/26</t>
  </si>
  <si>
    <t>2016/07/25</t>
  </si>
  <si>
    <t>7.905</t>
  </si>
  <si>
    <t>2016/07/22</t>
  </si>
  <si>
    <t>7.902</t>
  </si>
  <si>
    <t>2016/07/21</t>
  </si>
  <si>
    <t>7.915</t>
  </si>
  <si>
    <t>7.917</t>
  </si>
  <si>
    <t>2016/07/20</t>
  </si>
  <si>
    <t>2016/07/19</t>
  </si>
  <si>
    <t>2016/07/18</t>
  </si>
  <si>
    <t>2016/07/15</t>
  </si>
  <si>
    <t>2016/07/14</t>
  </si>
  <si>
    <t>7.880</t>
  </si>
  <si>
    <t>7.877</t>
  </si>
  <si>
    <t>2016/07/13</t>
  </si>
  <si>
    <t>2016/07/12</t>
  </si>
  <si>
    <t>2016/07/11</t>
  </si>
  <si>
    <t>7.885</t>
  </si>
  <si>
    <t>2016/07/08</t>
  </si>
  <si>
    <t>2016/07/07</t>
  </si>
  <si>
    <t>2016/07/06</t>
  </si>
  <si>
    <t>2016/07/05</t>
  </si>
  <si>
    <t>7.923</t>
  </si>
  <si>
    <t>7.937</t>
  </si>
  <si>
    <t>2016/07/04</t>
  </si>
  <si>
    <t>2016/07/01</t>
  </si>
  <si>
    <t>7.920</t>
  </si>
  <si>
    <t>2016/06/30</t>
  </si>
  <si>
    <t>7.950</t>
  </si>
  <si>
    <t>7.949</t>
  </si>
  <si>
    <t>2016/06/29</t>
  </si>
  <si>
    <t>7.935</t>
  </si>
  <si>
    <t>7.952</t>
  </si>
  <si>
    <t>7.928</t>
  </si>
  <si>
    <t>7.934</t>
  </si>
  <si>
    <t>7.929</t>
  </si>
  <si>
    <t>2016/06/28</t>
  </si>
  <si>
    <t>7.946</t>
  </si>
  <si>
    <t>2016/06/27</t>
  </si>
  <si>
    <t>7.960</t>
  </si>
  <si>
    <t>7.936</t>
  </si>
  <si>
    <t>7.942</t>
  </si>
  <si>
    <t>2016/06/24</t>
  </si>
  <si>
    <t>7.958</t>
  </si>
  <si>
    <t>7.975</t>
  </si>
  <si>
    <t>2016/06/23</t>
  </si>
  <si>
    <t>8.056</t>
  </si>
  <si>
    <t>8.051</t>
  </si>
  <si>
    <t>8.055</t>
  </si>
  <si>
    <t>8.054</t>
  </si>
  <si>
    <t>2016/06/22</t>
  </si>
  <si>
    <t>8.072</t>
  </si>
  <si>
    <t>8.070</t>
  </si>
  <si>
    <t>8.069</t>
  </si>
  <si>
    <t>2016/06/21</t>
  </si>
  <si>
    <t>8.060</t>
  </si>
  <si>
    <t>8.059</t>
  </si>
  <si>
    <t>2016/06/20</t>
  </si>
  <si>
    <t>8.092</t>
  </si>
  <si>
    <t>8.079</t>
  </si>
  <si>
    <t>2016/06/17</t>
  </si>
  <si>
    <t>8.049</t>
  </si>
  <si>
    <t>2016/06/16</t>
  </si>
  <si>
    <t>8.033</t>
  </si>
  <si>
    <t>8.034</t>
  </si>
  <si>
    <t>8.031</t>
  </si>
  <si>
    <t>2016/06/15</t>
  </si>
  <si>
    <t>8.062</t>
  </si>
  <si>
    <t>2016/06/14</t>
  </si>
  <si>
    <t>8.066</t>
  </si>
  <si>
    <t>2016/06/13</t>
  </si>
  <si>
    <t>8.036</t>
  </si>
  <si>
    <t>8.041</t>
  </si>
  <si>
    <t>2016/06/10</t>
  </si>
  <si>
    <t>8.080</t>
  </si>
  <si>
    <t>2016/06/09</t>
  </si>
  <si>
    <t>2016/06/08</t>
  </si>
  <si>
    <t>8.115</t>
  </si>
  <si>
    <t>8.125</t>
  </si>
  <si>
    <t>8.111</t>
  </si>
  <si>
    <t>8.112</t>
  </si>
  <si>
    <t>8.114</t>
  </si>
  <si>
    <t>2016/06/07</t>
  </si>
  <si>
    <t>8.142</t>
  </si>
  <si>
    <t>8.137</t>
  </si>
  <si>
    <t>2016/06/03</t>
  </si>
  <si>
    <t>8.162</t>
  </si>
  <si>
    <t>8.172</t>
  </si>
  <si>
    <t>8.157</t>
  </si>
  <si>
    <t>2016/06/02</t>
  </si>
  <si>
    <t>8.176</t>
  </si>
  <si>
    <t>2016/06/01</t>
  </si>
  <si>
    <t>8.174</t>
  </si>
  <si>
    <t>8.171</t>
  </si>
  <si>
    <t>2016/05/31</t>
  </si>
  <si>
    <t>8.237</t>
  </si>
  <si>
    <t>2016/05/30</t>
  </si>
  <si>
    <t>8.233</t>
  </si>
  <si>
    <t>8.242</t>
  </si>
  <si>
    <t>2016/05/27</t>
  </si>
  <si>
    <t>8.196</t>
  </si>
  <si>
    <t>8.205</t>
  </si>
  <si>
    <t>8.191</t>
  </si>
  <si>
    <t>8.193</t>
  </si>
  <si>
    <t>2016/05/26</t>
  </si>
  <si>
    <t>8.204</t>
  </si>
  <si>
    <t>8.212</t>
  </si>
  <si>
    <t>8.203</t>
  </si>
  <si>
    <t>2016/05/25</t>
  </si>
  <si>
    <t>8.201</t>
  </si>
  <si>
    <t>8.210</t>
  </si>
  <si>
    <t>2016/05/24</t>
  </si>
  <si>
    <t>8.178</t>
  </si>
  <si>
    <t>8.183</t>
  </si>
  <si>
    <t>2016/05/23</t>
  </si>
  <si>
    <t>8.209</t>
  </si>
  <si>
    <t>8.208</t>
  </si>
  <si>
    <t>2016/05/20</t>
  </si>
  <si>
    <t>8.220</t>
  </si>
  <si>
    <t>8.206</t>
  </si>
  <si>
    <t>8.211</t>
  </si>
  <si>
    <t>2016/05/19</t>
  </si>
  <si>
    <t>8.231</t>
  </si>
  <si>
    <t>2016/05/18</t>
  </si>
  <si>
    <t>8.222</t>
  </si>
  <si>
    <t>2016/05/17</t>
  </si>
  <si>
    <t>8.197</t>
  </si>
  <si>
    <t>2016/05/16</t>
  </si>
  <si>
    <t>2016/05/13</t>
  </si>
  <si>
    <t>8.187</t>
  </si>
  <si>
    <t>8.173</t>
  </si>
  <si>
    <t>2016/05/12</t>
  </si>
  <si>
    <t>8.167</t>
  </si>
  <si>
    <t>8.168</t>
  </si>
  <si>
    <t>8.166</t>
  </si>
  <si>
    <t>2016/05/11</t>
  </si>
  <si>
    <t>2016/05/10</t>
  </si>
  <si>
    <t>2016/05/09</t>
  </si>
  <si>
    <t>2016/05/04</t>
  </si>
  <si>
    <t>8.182</t>
  </si>
  <si>
    <t>8.190</t>
  </si>
  <si>
    <t>2016/05/03</t>
  </si>
  <si>
    <t>8.199</t>
  </si>
  <si>
    <t>2016/05/02</t>
  </si>
  <si>
    <t>2016/04/29</t>
  </si>
  <si>
    <t>2016/04/28</t>
  </si>
  <si>
    <t>2016/04/27</t>
  </si>
  <si>
    <t>2016/04/26</t>
  </si>
  <si>
    <t>2016/04/25</t>
  </si>
  <si>
    <t>8.219</t>
  </si>
  <si>
    <t>2016/04/22</t>
  </si>
  <si>
    <t>8.227</t>
  </si>
  <si>
    <t>8.235</t>
  </si>
  <si>
    <t>8.226</t>
  </si>
  <si>
    <t>2016/04/21</t>
  </si>
  <si>
    <t>2016/04/20</t>
  </si>
  <si>
    <t>2016/04/19</t>
  </si>
  <si>
    <t>8.246</t>
  </si>
  <si>
    <t>2016/04/18</t>
  </si>
  <si>
    <t>8.262</t>
  </si>
  <si>
    <t>8.257</t>
  </si>
  <si>
    <t>8.266</t>
  </si>
  <si>
    <t>2016/04/15</t>
  </si>
  <si>
    <t>8.243</t>
  </si>
  <si>
    <t>8.252</t>
  </si>
  <si>
    <t>8.238</t>
  </si>
  <si>
    <t>8.239</t>
  </si>
  <si>
    <t>2016/04/14</t>
  </si>
  <si>
    <t>8.248</t>
  </si>
  <si>
    <t>2016/04/12</t>
  </si>
  <si>
    <t>2016/04/11</t>
  </si>
  <si>
    <t>2016/04/08</t>
  </si>
  <si>
    <t>8.202</t>
  </si>
  <si>
    <t>2016/04/07</t>
  </si>
  <si>
    <t>2016/04/06</t>
  </si>
  <si>
    <t>2016/04/05</t>
  </si>
  <si>
    <t>8.186</t>
  </si>
  <si>
    <t>8.189</t>
  </si>
  <si>
    <t>2016/04/04</t>
  </si>
  <si>
    <t>8.177</t>
  </si>
  <si>
    <t>2016/04/01</t>
  </si>
  <si>
    <t>2016/03/31</t>
  </si>
  <si>
    <t>2016/03/30</t>
  </si>
  <si>
    <t>2016/03/29</t>
  </si>
  <si>
    <t>8.195</t>
  </si>
  <si>
    <t>2016/03/28</t>
  </si>
  <si>
    <t>2016/03/25</t>
  </si>
  <si>
    <t>8.236</t>
  </si>
  <si>
    <t>2016/03/24</t>
  </si>
  <si>
    <t>8.251</t>
  </si>
  <si>
    <t>8.249</t>
  </si>
  <si>
    <t>2016/03/23</t>
  </si>
  <si>
    <t>8.260</t>
  </si>
  <si>
    <t>8.264</t>
  </si>
  <si>
    <t>2016/03/22</t>
  </si>
  <si>
    <t>8.253</t>
  </si>
  <si>
    <t>2016/03/21</t>
  </si>
  <si>
    <t>8.240</t>
  </si>
  <si>
    <t>2016/03/18</t>
  </si>
  <si>
    <t>8.245</t>
  </si>
  <si>
    <t>2016/03/17</t>
  </si>
  <si>
    <t>8.263</t>
  </si>
  <si>
    <t>2016/03/16</t>
  </si>
  <si>
    <t>8.310</t>
  </si>
  <si>
    <t>8.307</t>
  </si>
  <si>
    <t>8.311</t>
  </si>
  <si>
    <t>8.313</t>
  </si>
  <si>
    <t>2016/03/15</t>
  </si>
  <si>
    <t>8.298</t>
  </si>
  <si>
    <t>8.297</t>
  </si>
  <si>
    <t>8.303</t>
  </si>
  <si>
    <t>2016/03/14</t>
  </si>
  <si>
    <t>8.301</t>
  </si>
  <si>
    <t>8.300</t>
  </si>
  <si>
    <t>8.306</t>
  </si>
  <si>
    <t>2016/03/11</t>
  </si>
  <si>
    <t>8.312</t>
  </si>
  <si>
    <t>8.318</t>
  </si>
  <si>
    <t>2016/03/10</t>
  </si>
  <si>
    <t>8.258</t>
  </si>
  <si>
    <t>2016/03/09</t>
  </si>
  <si>
    <t>2016/03/08</t>
  </si>
  <si>
    <t>2016/03/07</t>
  </si>
  <si>
    <t>2016/03/04</t>
  </si>
  <si>
    <t>2016/03/03</t>
  </si>
  <si>
    <t>2016/03/02</t>
  </si>
  <si>
    <t>8.218</t>
  </si>
  <si>
    <t>2016/02/29</t>
  </si>
  <si>
    <t>2016/02/26</t>
  </si>
  <si>
    <t>2016/02/25</t>
  </si>
  <si>
    <t>2016/02/24</t>
  </si>
  <si>
    <t>8.224</t>
  </si>
  <si>
    <t>2016/02/23</t>
  </si>
  <si>
    <t>2016/02/22</t>
  </si>
  <si>
    <t>2016/02/19</t>
  </si>
  <si>
    <t>2016/02/18</t>
  </si>
  <si>
    <t>2016/02/17</t>
  </si>
  <si>
    <t>2016/02/16</t>
  </si>
  <si>
    <t>2016/02/15</t>
  </si>
  <si>
    <t>8.244</t>
  </si>
  <si>
    <t>2016/02/12</t>
  </si>
  <si>
    <t>2016/02/11</t>
  </si>
  <si>
    <t>2016/02/05</t>
  </si>
  <si>
    <t>8.268</t>
  </si>
  <si>
    <t>2016/02/04</t>
  </si>
  <si>
    <t>2016/02/03</t>
  </si>
  <si>
    <t>2016/02/02</t>
  </si>
  <si>
    <t>2016/02/01</t>
  </si>
  <si>
    <t>2016/01/29</t>
  </si>
  <si>
    <t>8.335</t>
  </si>
  <si>
    <t>8.332</t>
  </si>
  <si>
    <t>8.336</t>
  </si>
  <si>
    <t>8.343</t>
  </si>
  <si>
    <t>8.331</t>
  </si>
  <si>
    <t>2016/01/28</t>
  </si>
  <si>
    <t>8.388</t>
  </si>
  <si>
    <t>8.382</t>
  </si>
  <si>
    <t>8.391</t>
  </si>
  <si>
    <t>8.393</t>
  </si>
  <si>
    <t>8.386</t>
  </si>
  <si>
    <t>2016/01/27</t>
  </si>
  <si>
    <t>8.378</t>
  </si>
  <si>
    <t>8.372</t>
  </si>
  <si>
    <t>8.381</t>
  </si>
  <si>
    <t>8.383</t>
  </si>
  <si>
    <t>8.376</t>
  </si>
  <si>
    <t>2016/01/26</t>
  </si>
  <si>
    <t>8.363</t>
  </si>
  <si>
    <t>8.357</t>
  </si>
  <si>
    <t>8.366</t>
  </si>
  <si>
    <t>8.368</t>
  </si>
  <si>
    <t>2016/01/25</t>
  </si>
  <si>
    <t>8.389</t>
  </si>
  <si>
    <t>8.385</t>
  </si>
  <si>
    <t>2016/01/22</t>
  </si>
  <si>
    <t>8.390</t>
  </si>
  <si>
    <t>8.395</t>
  </si>
  <si>
    <t>2016/01/21</t>
  </si>
  <si>
    <t>2016/01/20</t>
  </si>
  <si>
    <t>2016/01/19</t>
  </si>
  <si>
    <t>8.439</t>
  </si>
  <si>
    <t>8.435</t>
  </si>
  <si>
    <t>8.445</t>
  </si>
  <si>
    <t>8.438</t>
  </si>
  <si>
    <t>2016/01/18</t>
  </si>
  <si>
    <t>8.428</t>
  </si>
  <si>
    <t>8.427</t>
  </si>
  <si>
    <t>8.426</t>
  </si>
  <si>
    <t>2016/01/15</t>
  </si>
  <si>
    <t>8.422</t>
  </si>
  <si>
    <t>8.431</t>
  </si>
  <si>
    <t>2016/01/14</t>
  </si>
  <si>
    <t>8.430</t>
  </si>
  <si>
    <t>2016/01/13</t>
  </si>
  <si>
    <t>8.415</t>
  </si>
  <si>
    <t>8.412</t>
  </si>
  <si>
    <t>8.418</t>
  </si>
  <si>
    <t>8.416</t>
  </si>
  <si>
    <t>2016/01/12</t>
  </si>
  <si>
    <t>8.417</t>
  </si>
  <si>
    <t>8.420</t>
  </si>
  <si>
    <t>2016/01/11</t>
  </si>
  <si>
    <t>8.410</t>
  </si>
  <si>
    <t>8.407</t>
  </si>
  <si>
    <t>8.413</t>
  </si>
  <si>
    <t>8.411</t>
  </si>
  <si>
    <t>2016/01/08</t>
  </si>
  <si>
    <t>8.446</t>
  </si>
  <si>
    <t>8.442</t>
  </si>
  <si>
    <t>8.448</t>
  </si>
  <si>
    <t>8.449</t>
  </si>
  <si>
    <t>2016/01/07</t>
  </si>
  <si>
    <t>8.419</t>
  </si>
  <si>
    <t>8.423</t>
  </si>
  <si>
    <t>2016/01/06</t>
  </si>
  <si>
    <t>2016/01/05</t>
  </si>
  <si>
    <t>2016/01/04</t>
  </si>
  <si>
    <t>8.429</t>
  </si>
  <si>
    <t>2015/12/31</t>
  </si>
  <si>
    <t>8.463</t>
  </si>
  <si>
    <t>8.457</t>
  </si>
  <si>
    <t>8.458</t>
  </si>
  <si>
    <t>8.469</t>
  </si>
  <si>
    <t>8.468</t>
  </si>
  <si>
    <t>2015/12/30</t>
  </si>
  <si>
    <t>2015/12/29</t>
  </si>
  <si>
    <t>8.443</t>
  </si>
  <si>
    <t>8.454</t>
  </si>
  <si>
    <t>8.453</t>
  </si>
  <si>
    <t>2015/12/28</t>
  </si>
  <si>
    <t>8.478</t>
  </si>
  <si>
    <t>8.472</t>
  </si>
  <si>
    <t>8.473</t>
  </si>
  <si>
    <t>8.484</t>
  </si>
  <si>
    <t>8.483</t>
  </si>
  <si>
    <t>2015/12/24</t>
  </si>
  <si>
    <t>8.480</t>
  </si>
  <si>
    <t>8.475</t>
  </si>
  <si>
    <t>8.486</t>
  </si>
  <si>
    <t>8.485</t>
  </si>
  <si>
    <t>2015/12/23</t>
  </si>
  <si>
    <t>2015/12/22</t>
  </si>
  <si>
    <t>8.490</t>
  </si>
  <si>
    <t>2015/12/21</t>
  </si>
  <si>
    <t>8.465</t>
  </si>
  <si>
    <t>8.474</t>
  </si>
  <si>
    <t>2015/12/18</t>
  </si>
  <si>
    <t>8.496</t>
  </si>
  <si>
    <t>8.492</t>
  </si>
  <si>
    <t>8.493</t>
  </si>
  <si>
    <t>8.502</t>
  </si>
  <si>
    <t>8.498</t>
  </si>
  <si>
    <t>2015/12/17</t>
  </si>
  <si>
    <t>8.531</t>
  </si>
  <si>
    <t>8.533</t>
  </si>
  <si>
    <t>2015/12/16</t>
  </si>
  <si>
    <t>8.565</t>
  </si>
  <si>
    <t>2015/12/15</t>
  </si>
  <si>
    <t>8.546</t>
  </si>
  <si>
    <t>8.540</t>
  </si>
  <si>
    <t>2015/12/14</t>
  </si>
  <si>
    <t>2015/12/11</t>
  </si>
  <si>
    <t>2015/12/10</t>
  </si>
  <si>
    <t>2015/12/09</t>
  </si>
  <si>
    <t>2015/12/08</t>
  </si>
  <si>
    <t>2015/12/07</t>
  </si>
  <si>
    <t>8.617</t>
  </si>
  <si>
    <t>2015/12/04</t>
  </si>
  <si>
    <t>8.630</t>
  </si>
  <si>
    <t>2015/12/03</t>
  </si>
  <si>
    <t>8.594</t>
  </si>
  <si>
    <t>2015/12/02</t>
  </si>
  <si>
    <t>2015/12/01</t>
  </si>
  <si>
    <t>2015/11/30</t>
  </si>
  <si>
    <t>2015/11/27</t>
  </si>
  <si>
    <t>2015/11/26</t>
  </si>
  <si>
    <t>2015/11/25</t>
  </si>
  <si>
    <t>2015/11/24</t>
  </si>
  <si>
    <t>2015/11/23</t>
  </si>
  <si>
    <t>2015/11/20</t>
  </si>
  <si>
    <t>8.520</t>
  </si>
  <si>
    <t>8.544</t>
  </si>
  <si>
    <t>2015/11/19</t>
  </si>
  <si>
    <t>8.512</t>
  </si>
  <si>
    <t>8.514</t>
  </si>
  <si>
    <t>8.511</t>
  </si>
  <si>
    <t>2015/11/18</t>
  </si>
  <si>
    <t>8.534</t>
  </si>
  <si>
    <t>8.515</t>
  </si>
  <si>
    <t>2015/11/17</t>
  </si>
  <si>
    <t>8.525</t>
  </si>
  <si>
    <t>2015/11/16</t>
  </si>
  <si>
    <t>8.510</t>
  </si>
  <si>
    <t>8.521</t>
  </si>
  <si>
    <t>2015/11/13</t>
  </si>
  <si>
    <t>2015/11/12</t>
  </si>
  <si>
    <t>8.580</t>
  </si>
  <si>
    <t>2015/11/11</t>
  </si>
  <si>
    <t>8.550</t>
  </si>
  <si>
    <t>2015/11/10</t>
  </si>
  <si>
    <t>2015/11/09</t>
  </si>
  <si>
    <t>2015/11/06</t>
  </si>
  <si>
    <t>8.481</t>
  </si>
  <si>
    <t>2015/11/05</t>
  </si>
  <si>
    <t>8.405</t>
  </si>
  <si>
    <t>2015/11/04</t>
  </si>
  <si>
    <t>8.406</t>
  </si>
  <si>
    <t>2015/11/03</t>
  </si>
  <si>
    <t>8.396</t>
  </si>
  <si>
    <t>8.380</t>
  </si>
  <si>
    <t>8.404</t>
  </si>
  <si>
    <t>2015/11/02</t>
  </si>
  <si>
    <t>8.350</t>
  </si>
  <si>
    <t>8.374</t>
  </si>
  <si>
    <t>2015/10/30</t>
  </si>
  <si>
    <t>8.355</t>
  </si>
  <si>
    <t>8.337</t>
  </si>
  <si>
    <t>8.362</t>
  </si>
  <si>
    <t>2015/10/29</t>
  </si>
  <si>
    <t>8.330</t>
  </si>
  <si>
    <t>8.328</t>
  </si>
  <si>
    <t>2015/10/28</t>
  </si>
  <si>
    <t>8.320</t>
  </si>
  <si>
    <t>8.302</t>
  </si>
  <si>
    <t>8.333</t>
  </si>
  <si>
    <t>8.327</t>
  </si>
  <si>
    <t>2015/10/27</t>
  </si>
  <si>
    <t>8.317</t>
  </si>
  <si>
    <t>8.345</t>
  </si>
  <si>
    <t>8.339</t>
  </si>
  <si>
    <t>2015/10/26</t>
  </si>
  <si>
    <t>8.358</t>
  </si>
  <si>
    <t>8.340</t>
  </si>
  <si>
    <t>8.370</t>
  </si>
  <si>
    <t>2015/10/23</t>
  </si>
  <si>
    <t>8.377</t>
  </si>
  <si>
    <t>2015/10/22</t>
  </si>
  <si>
    <t>8.379</t>
  </si>
  <si>
    <t>8.387</t>
  </si>
  <si>
    <t>8.375</t>
  </si>
  <si>
    <t>2015/10/21</t>
  </si>
  <si>
    <t>8.369</t>
  </si>
  <si>
    <t>8.365</t>
  </si>
  <si>
    <t>2015/10/20</t>
  </si>
  <si>
    <t>8.342</t>
  </si>
  <si>
    <t>2015/10/19</t>
  </si>
  <si>
    <t>8.315</t>
  </si>
  <si>
    <t>2015/10/16</t>
  </si>
  <si>
    <t>8.326</t>
  </si>
  <si>
    <t>8.321</t>
  </si>
  <si>
    <t>2015/10/15</t>
  </si>
  <si>
    <t>2015/10/14</t>
  </si>
  <si>
    <t>2015/10/13</t>
  </si>
  <si>
    <t>8.352</t>
  </si>
  <si>
    <t>8.371</t>
  </si>
  <si>
    <t>2015/10/12</t>
  </si>
  <si>
    <t>2015/10/08</t>
  </si>
  <si>
    <t>8.338</t>
  </si>
  <si>
    <t>8.324</t>
  </si>
  <si>
    <t>2015/10/07</t>
  </si>
  <si>
    <t>8.322</t>
  </si>
  <si>
    <t>2015/10/06</t>
  </si>
  <si>
    <t>8.275</t>
  </si>
  <si>
    <t>2015/10/05</t>
  </si>
  <si>
    <t>2015/10/02</t>
  </si>
  <si>
    <t>8.294</t>
  </si>
  <si>
    <t>8.295</t>
  </si>
  <si>
    <t>2015/10/01</t>
  </si>
  <si>
    <t>8.287</t>
  </si>
  <si>
    <t>2015/09/30</t>
  </si>
  <si>
    <t>2015/09/25</t>
  </si>
  <si>
    <t>8.305</t>
  </si>
  <si>
    <t>8.309</t>
  </si>
  <si>
    <t>2015/09/24</t>
  </si>
  <si>
    <t>8.325</t>
  </si>
  <si>
    <t>8.314</t>
  </si>
  <si>
    <t>2015/09/23</t>
  </si>
  <si>
    <t>2015/09/22</t>
  </si>
  <si>
    <t>8.284</t>
  </si>
  <si>
    <t>2015/09/21</t>
  </si>
  <si>
    <t>8.269</t>
  </si>
  <si>
    <t>2015/09/18</t>
  </si>
  <si>
    <t>8.308</t>
  </si>
  <si>
    <t>2015/09/17</t>
  </si>
  <si>
    <t>8.367</t>
  </si>
  <si>
    <t>2015/09/16</t>
  </si>
  <si>
    <t>2015/09/15</t>
  </si>
  <si>
    <t>8.344</t>
  </si>
  <si>
    <t>8.334</t>
  </si>
  <si>
    <t>2015/09/14</t>
  </si>
  <si>
    <t>8.347</t>
  </si>
  <si>
    <t>8.373</t>
  </si>
  <si>
    <t>8.349</t>
  </si>
  <si>
    <t>2015/09/11</t>
  </si>
  <si>
    <t>8.329</t>
  </si>
  <si>
    <t>2015/09/10</t>
  </si>
  <si>
    <t>2015/09/09</t>
  </si>
  <si>
    <t>2015/09/08</t>
  </si>
  <si>
    <t>2015/09/07</t>
  </si>
  <si>
    <t>2015/09/04</t>
  </si>
  <si>
    <t>2015/09/03</t>
  </si>
  <si>
    <t>2015/09/02</t>
  </si>
  <si>
    <t>2015/09/01</t>
  </si>
  <si>
    <t>8.384</t>
  </si>
  <si>
    <t>8.397</t>
  </si>
  <si>
    <t>2015/08/31</t>
  </si>
  <si>
    <t>2015/08/28</t>
  </si>
  <si>
    <t>2015/08/27</t>
  </si>
  <si>
    <t>8.346</t>
  </si>
  <si>
    <t>2015/08/26</t>
  </si>
  <si>
    <t>2015/08/25</t>
  </si>
  <si>
    <t>2015/08/24</t>
  </si>
  <si>
    <t>2015/08/21</t>
  </si>
  <si>
    <t>2015/08/20</t>
  </si>
  <si>
    <t>8.354</t>
  </si>
  <si>
    <t>2015/08/19</t>
  </si>
  <si>
    <t>8.394</t>
  </si>
  <si>
    <t>2015/08/18</t>
  </si>
  <si>
    <t>2015/08/17</t>
  </si>
  <si>
    <t>8.392</t>
  </si>
  <si>
    <t>2015/08/13</t>
  </si>
  <si>
    <t>8.400</t>
  </si>
  <si>
    <t>8.399</t>
  </si>
  <si>
    <t>2015/08/12</t>
  </si>
  <si>
    <t>2015/08/11</t>
  </si>
  <si>
    <t>2015/08/10</t>
  </si>
  <si>
    <t>8.436</t>
  </si>
  <si>
    <t>8.425</t>
  </si>
  <si>
    <t>8.432</t>
  </si>
  <si>
    <t>2015/08/07</t>
  </si>
  <si>
    <t>8.495</t>
  </si>
  <si>
    <t>8.489</t>
  </si>
  <si>
    <t>8.482</t>
  </si>
  <si>
    <t>2015/08/06</t>
  </si>
  <si>
    <t>2015/08/05</t>
  </si>
  <si>
    <t>2015/08/04</t>
  </si>
  <si>
    <t>8.470</t>
  </si>
  <si>
    <t>8.497</t>
  </si>
  <si>
    <t>8.487</t>
  </si>
  <si>
    <t>2015/08/03</t>
  </si>
  <si>
    <t>8.450</t>
  </si>
  <si>
    <t>8.467</t>
  </si>
  <si>
    <t>8.462</t>
  </si>
  <si>
    <t>2015/07/31</t>
  </si>
  <si>
    <t>8.479</t>
  </si>
  <si>
    <t>2015/07/30</t>
  </si>
  <si>
    <t>2015/07/29</t>
  </si>
  <si>
    <t>2015/07/28</t>
  </si>
  <si>
    <t>2015/07/27</t>
  </si>
  <si>
    <t>2015/07/24</t>
  </si>
  <si>
    <t>2015/07/23</t>
  </si>
  <si>
    <t>8.408</t>
  </si>
  <si>
    <t>8.409</t>
  </si>
  <si>
    <t>2015/07/22</t>
  </si>
  <si>
    <t>8.456</t>
  </si>
  <si>
    <t>8.459</t>
  </si>
  <si>
    <t>2015/07/21</t>
  </si>
  <si>
    <t>2015/07/20</t>
  </si>
  <si>
    <t>2015/07/17</t>
  </si>
  <si>
    <t>8.504</t>
  </si>
  <si>
    <t>8.494</t>
  </si>
  <si>
    <t>2015/07/16</t>
  </si>
  <si>
    <t>8.505</t>
  </si>
  <si>
    <t>2015/07/15</t>
  </si>
  <si>
    <t>8.524</t>
  </si>
  <si>
    <t>2015/07/14</t>
  </si>
  <si>
    <t>8.535</t>
  </si>
  <si>
    <t>2015/07/13</t>
  </si>
  <si>
    <t>2015/07/10</t>
  </si>
  <si>
    <t>2015/07/09</t>
  </si>
  <si>
    <t>8.529</t>
  </si>
  <si>
    <t>2015/07/08</t>
  </si>
  <si>
    <t>2015/07/07</t>
  </si>
  <si>
    <t>2015/07/06</t>
  </si>
  <si>
    <t>2015/07/03</t>
  </si>
  <si>
    <t>2015/07/02</t>
  </si>
  <si>
    <t>2015/07/01</t>
  </si>
  <si>
    <t>2015/06/30</t>
  </si>
  <si>
    <t>8.500</t>
  </si>
  <si>
    <t>2015/06/29</t>
  </si>
  <si>
    <t>2015/06/26</t>
  </si>
  <si>
    <t>2015/06/25</t>
  </si>
  <si>
    <t>2015/06/24</t>
  </si>
  <si>
    <t>8.507</t>
  </si>
  <si>
    <t>8.516</t>
  </si>
  <si>
    <t>2015/06/23</t>
  </si>
  <si>
    <t>8.499</t>
  </si>
  <si>
    <t>2015/06/22</t>
  </si>
  <si>
    <t>2015/06/19</t>
  </si>
  <si>
    <t>8.455</t>
  </si>
  <si>
    <t>2015/06/18</t>
  </si>
  <si>
    <t>8.491</t>
  </si>
  <si>
    <t>2015/06/17</t>
  </si>
  <si>
    <t>2015/06/16</t>
  </si>
  <si>
    <t>2015/06/15</t>
  </si>
  <si>
    <t>8.471</t>
  </si>
  <si>
    <t>2015/06/12</t>
  </si>
  <si>
    <t>8.464</t>
  </si>
  <si>
    <t>8.466</t>
  </si>
  <si>
    <t>2015/06/11</t>
  </si>
  <si>
    <t>2015/06/10</t>
  </si>
  <si>
    <t>8.461</t>
  </si>
  <si>
    <t>2015/06/09</t>
  </si>
  <si>
    <t>8.424</t>
  </si>
  <si>
    <t>2015/06/08</t>
  </si>
  <si>
    <t>8.452</t>
  </si>
  <si>
    <t>2015/06/05</t>
  </si>
  <si>
    <t>8.444</t>
  </si>
  <si>
    <t>2015/06/04</t>
  </si>
  <si>
    <t>8.476</t>
  </si>
  <si>
    <t>2015/06/03</t>
  </si>
  <si>
    <t>8.447</t>
  </si>
  <si>
    <t>2015/06/02</t>
  </si>
  <si>
    <t>2015/06/01</t>
  </si>
  <si>
    <t>2015/05/29</t>
  </si>
  <si>
    <t>2015/05/28</t>
  </si>
  <si>
    <t>2015/05/27</t>
  </si>
  <si>
    <t>8.451</t>
  </si>
  <si>
    <t>2015/05/26</t>
  </si>
  <si>
    <t>8.488</t>
  </si>
  <si>
    <t>2015/05/22</t>
  </si>
  <si>
    <t>2015/05/21</t>
  </si>
  <si>
    <t>8.506</t>
  </si>
  <si>
    <t>8.503</t>
  </si>
  <si>
    <t>2015/05/20</t>
  </si>
  <si>
    <t>2015/05/19</t>
  </si>
  <si>
    <t>2015/05/18</t>
  </si>
  <si>
    <t>2015/05/15</t>
  </si>
  <si>
    <t>2015/05/14</t>
  </si>
  <si>
    <t>2015/05/13</t>
  </si>
  <si>
    <t>2015/05/12</t>
  </si>
  <si>
    <t>2015/05/11</t>
  </si>
  <si>
    <t>8.460</t>
  </si>
  <si>
    <t>2015/05/08</t>
  </si>
  <si>
    <t>2015/05/07</t>
  </si>
  <si>
    <t>2015/05/06</t>
  </si>
  <si>
    <t>2015/05/04</t>
  </si>
  <si>
    <t>2015/04/30</t>
  </si>
  <si>
    <t>2015/04/29</t>
  </si>
  <si>
    <t>2015/04/28</t>
  </si>
  <si>
    <t>8.348</t>
  </si>
  <si>
    <t>2015/04/27</t>
  </si>
  <si>
    <t>2015/04/24</t>
  </si>
  <si>
    <t>8.278</t>
  </si>
  <si>
    <t>2015/04/23</t>
  </si>
  <si>
    <t>2015/04/22</t>
  </si>
  <si>
    <t>8.180</t>
  </si>
  <si>
    <t>2015/04/21</t>
  </si>
  <si>
    <t>2015/04/20</t>
  </si>
  <si>
    <t>8.164</t>
  </si>
  <si>
    <t>8.153</t>
  </si>
  <si>
    <t>2015/04/17</t>
  </si>
  <si>
    <t>8.154</t>
  </si>
  <si>
    <t>8.143</t>
  </si>
  <si>
    <t>2015/04/16</t>
  </si>
  <si>
    <t>2015/04/15</t>
  </si>
  <si>
    <t>2015/04/14</t>
  </si>
  <si>
    <t>2015/04/13</t>
  </si>
  <si>
    <t>2015/04/10</t>
  </si>
  <si>
    <t>2015/04/09</t>
  </si>
  <si>
    <t>8.123</t>
  </si>
  <si>
    <t>8.122</t>
  </si>
  <si>
    <t>8.129</t>
  </si>
  <si>
    <t>8.121</t>
  </si>
  <si>
    <t>2015/04/08</t>
  </si>
  <si>
    <t>8.169</t>
  </si>
  <si>
    <t>2015/04/07</t>
  </si>
  <si>
    <t>8.155</t>
  </si>
  <si>
    <t>2015/04/06</t>
  </si>
  <si>
    <t>8.144</t>
  </si>
  <si>
    <t>2015/04/03</t>
  </si>
  <si>
    <t>2015/04/02</t>
  </si>
  <si>
    <t>2015/04/01</t>
  </si>
  <si>
    <t>8.150</t>
  </si>
  <si>
    <t>2015/03/31</t>
  </si>
  <si>
    <t>2015/03/30</t>
  </si>
  <si>
    <t>2015/03/27</t>
  </si>
  <si>
    <t>2015/03/26</t>
  </si>
  <si>
    <t>2015/03/25</t>
  </si>
  <si>
    <t>2015/03/24</t>
  </si>
  <si>
    <t>2015/03/23</t>
  </si>
  <si>
    <t>2015/03/20</t>
  </si>
  <si>
    <t>8.259</t>
  </si>
  <si>
    <t>2015/03/19</t>
  </si>
  <si>
    <t>2015/03/18</t>
  </si>
  <si>
    <t>2015/03/17</t>
  </si>
  <si>
    <t>8.341</t>
  </si>
  <si>
    <t>2015/03/16</t>
  </si>
  <si>
    <t>2015/03/13</t>
  </si>
  <si>
    <t>2015/03/12</t>
  </si>
  <si>
    <t>2015/03/11</t>
  </si>
  <si>
    <t>2015/03/10</t>
  </si>
  <si>
    <t>8.421</t>
  </si>
  <si>
    <t>2015/03/09</t>
  </si>
  <si>
    <t>8.414</t>
  </si>
  <si>
    <t>2015/03/06</t>
  </si>
  <si>
    <t>2015/03/05</t>
  </si>
  <si>
    <t>2015/03/04</t>
  </si>
  <si>
    <t>2015/03/03</t>
  </si>
  <si>
    <t>2015/03/02</t>
  </si>
  <si>
    <t>2015/02/27</t>
  </si>
  <si>
    <t>2015/02/26</t>
  </si>
  <si>
    <t>2015/02/25</t>
  </si>
  <si>
    <t>2015/02/24</t>
  </si>
  <si>
    <t>2015/02/23</t>
  </si>
  <si>
    <t>2015/02/17</t>
  </si>
  <si>
    <t>8.501</t>
  </si>
  <si>
    <t>2015/02/16</t>
  </si>
  <si>
    <t>2015/02/13</t>
  </si>
  <si>
    <t>2015/02/12</t>
  </si>
  <si>
    <t>2015/02/11</t>
  </si>
  <si>
    <t>2015/02/10</t>
  </si>
  <si>
    <t>2015/02/09</t>
  </si>
  <si>
    <t>2015/02/06</t>
  </si>
  <si>
    <t>2015/02/05</t>
  </si>
  <si>
    <t>2015/02/04</t>
  </si>
  <si>
    <t>2015/02/03</t>
  </si>
  <si>
    <t>2015/02/02</t>
  </si>
  <si>
    <t>2015/01/30</t>
  </si>
  <si>
    <t>2015/01/29</t>
  </si>
  <si>
    <t>2015/01/28</t>
  </si>
  <si>
    <t>2015/01/27</t>
  </si>
  <si>
    <t>8.477</t>
  </si>
  <si>
    <t>2015/01/26</t>
  </si>
  <si>
    <t>2015/01/23</t>
  </si>
  <si>
    <t>2015/01/22</t>
  </si>
  <si>
    <t>2015/01/21</t>
  </si>
  <si>
    <t>8.513</t>
  </si>
  <si>
    <t>8.518</t>
  </si>
  <si>
    <t>2015/01/20</t>
  </si>
  <si>
    <t>2015/01/19</t>
  </si>
  <si>
    <t>8.509</t>
  </si>
  <si>
    <t>8.508</t>
  </si>
  <si>
    <t>2015/01/16</t>
  </si>
  <si>
    <t>2015/01/15</t>
  </si>
  <si>
    <t>2015/01/14</t>
  </si>
  <si>
    <t>2015/01/13</t>
  </si>
  <si>
    <t>2015/01/12</t>
  </si>
  <si>
    <t>2015/01/09</t>
  </si>
  <si>
    <t>2015/01/08</t>
  </si>
  <si>
    <t>2015/01/07</t>
  </si>
  <si>
    <t>2015/01/06</t>
  </si>
  <si>
    <t>8.627</t>
  </si>
  <si>
    <t>2015/01/05</t>
  </si>
  <si>
    <t>8.675</t>
  </si>
  <si>
    <t>2015/01/02</t>
  </si>
  <si>
    <t>8.712</t>
  </si>
  <si>
    <t>2014/12/31</t>
  </si>
  <si>
    <t>8.678</t>
  </si>
  <si>
    <t>2014/12/30</t>
  </si>
  <si>
    <t>2014/12/29</t>
  </si>
  <si>
    <t>8.687</t>
  </si>
  <si>
    <t>8.685</t>
  </si>
  <si>
    <t>8.690</t>
  </si>
  <si>
    <t>2014/12/26</t>
  </si>
  <si>
    <t>2014/12/24</t>
  </si>
  <si>
    <t>8.700</t>
  </si>
  <si>
    <t>2014/12/23</t>
  </si>
  <si>
    <t>2014/12/22</t>
  </si>
  <si>
    <t>2014/12/19</t>
  </si>
  <si>
    <t>8.757</t>
  </si>
  <si>
    <t>8.753</t>
  </si>
  <si>
    <t>8.758</t>
  </si>
  <si>
    <t>2014/12/18</t>
  </si>
  <si>
    <t>8.772</t>
  </si>
  <si>
    <t>8.763</t>
  </si>
  <si>
    <t>8.773</t>
  </si>
  <si>
    <t>8.766</t>
  </si>
  <si>
    <t>2014/12/17</t>
  </si>
  <si>
    <t>8.747</t>
  </si>
  <si>
    <t>2014/12/16</t>
  </si>
  <si>
    <t>8.704</t>
  </si>
  <si>
    <t>8.699</t>
  </si>
  <si>
    <t>2014/12/15</t>
  </si>
  <si>
    <t>8.730</t>
  </si>
  <si>
    <t>2014/12/12</t>
  </si>
  <si>
    <t>2014/12/11</t>
  </si>
  <si>
    <t>8.718</t>
  </si>
  <si>
    <t>2014/12/10</t>
  </si>
  <si>
    <t>8.777</t>
  </si>
  <si>
    <t>8.785</t>
  </si>
  <si>
    <t>8.776</t>
  </si>
  <si>
    <t>2014/12/09</t>
  </si>
  <si>
    <t>8.765</t>
  </si>
  <si>
    <t>8.760</t>
  </si>
  <si>
    <t>8.767</t>
  </si>
  <si>
    <t>2014/12/08</t>
  </si>
  <si>
    <t>8.812</t>
  </si>
  <si>
    <t>8.810</t>
  </si>
  <si>
    <t>8.815</t>
  </si>
  <si>
    <t>8.814</t>
  </si>
  <si>
    <t>2014/12/05</t>
  </si>
  <si>
    <t>8.735</t>
  </si>
  <si>
    <t>2014/12/04</t>
  </si>
  <si>
    <t>8.732</t>
  </si>
  <si>
    <t>8.729</t>
  </si>
  <si>
    <t>2014/12/03</t>
  </si>
  <si>
    <t>8.691</t>
  </si>
  <si>
    <t>8.695</t>
  </si>
  <si>
    <t>8.689</t>
  </si>
  <si>
    <t>2014/12/02</t>
  </si>
  <si>
    <t>2014/12/01</t>
  </si>
  <si>
    <t>2014/11/28</t>
  </si>
  <si>
    <t>8.585</t>
  </si>
  <si>
    <t>2014/11/27</t>
  </si>
  <si>
    <t>2014/11/26</t>
  </si>
  <si>
    <t>2014/11/25</t>
  </si>
  <si>
    <t>2014/11/24</t>
  </si>
  <si>
    <t>8.642</t>
  </si>
  <si>
    <t>2014/11/21</t>
  </si>
  <si>
    <t>2014/11/20</t>
  </si>
  <si>
    <t>2014/11/19</t>
  </si>
  <si>
    <t>2014/11/18</t>
  </si>
  <si>
    <t>2014/11/17</t>
  </si>
  <si>
    <t>2014/11/14</t>
  </si>
  <si>
    <t>8.742</t>
  </si>
  <si>
    <t>2014/11/13</t>
  </si>
  <si>
    <t>8.750</t>
  </si>
  <si>
    <t>8.745</t>
  </si>
  <si>
    <t>2014/11/12</t>
  </si>
  <si>
    <t>8.740</t>
  </si>
  <si>
    <t>2014/11/11</t>
  </si>
  <si>
    <t>8.714</t>
  </si>
  <si>
    <t>8.717</t>
  </si>
  <si>
    <t>2014/11/10</t>
  </si>
  <si>
    <t>8.672</t>
  </si>
  <si>
    <t>2014/11/07</t>
  </si>
  <si>
    <t>2014/11/06</t>
  </si>
  <si>
    <t>2014/11/05</t>
  </si>
  <si>
    <t>2014/11/04</t>
  </si>
  <si>
    <t>2014/11/03</t>
  </si>
  <si>
    <t>2014/10/31</t>
  </si>
  <si>
    <t>2014/10/30</t>
  </si>
  <si>
    <t>2014/10/29</t>
  </si>
  <si>
    <t>2014/10/28</t>
  </si>
  <si>
    <t>2014/10/27</t>
  </si>
  <si>
    <t>2014/10/24</t>
  </si>
  <si>
    <t>2014/10/23</t>
  </si>
  <si>
    <t>2014/10/22</t>
  </si>
  <si>
    <t>8.769</t>
  </si>
  <si>
    <t>8.783</t>
  </si>
  <si>
    <t>2014/10/21</t>
  </si>
  <si>
    <t>8.790</t>
  </si>
  <si>
    <t>2014/10/20</t>
  </si>
  <si>
    <t>8.801</t>
  </si>
  <si>
    <t>8.792</t>
  </si>
  <si>
    <t>8.798</t>
  </si>
  <si>
    <t>2014/10/17</t>
  </si>
  <si>
    <t>8.775</t>
  </si>
  <si>
    <t>8.774</t>
  </si>
  <si>
    <t>8.771</t>
  </si>
  <si>
    <t>2014/10/16</t>
  </si>
  <si>
    <t>8.787</t>
  </si>
  <si>
    <t>8.802</t>
  </si>
  <si>
    <t>8.786</t>
  </si>
  <si>
    <t>2014/10/15</t>
  </si>
  <si>
    <t>8.847</t>
  </si>
  <si>
    <t>8.840</t>
  </si>
  <si>
    <t>8.857</t>
  </si>
  <si>
    <t>8.846</t>
  </si>
  <si>
    <t>8.848</t>
  </si>
  <si>
    <t>2014/10/14</t>
  </si>
  <si>
    <t>8.855</t>
  </si>
  <si>
    <t>8.845</t>
  </si>
  <si>
    <t>8.865</t>
  </si>
  <si>
    <t>8.854</t>
  </si>
  <si>
    <t>8.858</t>
  </si>
  <si>
    <t>2014/10/13</t>
  </si>
  <si>
    <t>8.831</t>
  </si>
  <si>
    <t>8.822</t>
  </si>
  <si>
    <t>8.826</t>
  </si>
  <si>
    <t>8.833</t>
  </si>
  <si>
    <t>2014/10/10</t>
  </si>
  <si>
    <t>8.821</t>
  </si>
  <si>
    <t>8.830</t>
  </si>
  <si>
    <t>8.823</t>
  </si>
  <si>
    <t>2014/10/08</t>
  </si>
  <si>
    <t>8.834</t>
  </si>
  <si>
    <t>8.827</t>
  </si>
  <si>
    <t>8.836</t>
  </si>
  <si>
    <t>2014/10/07</t>
  </si>
  <si>
    <t>8.832</t>
  </si>
  <si>
    <t>8.838</t>
  </si>
  <si>
    <t>2014/10/06</t>
  </si>
  <si>
    <t>8.808</t>
  </si>
  <si>
    <t>8.807</t>
  </si>
  <si>
    <t>8.813</t>
  </si>
  <si>
    <t>8.809</t>
  </si>
  <si>
    <t>8.806</t>
  </si>
  <si>
    <t>2014/10/02</t>
  </si>
  <si>
    <t>8.794</t>
  </si>
  <si>
    <t>8.796</t>
  </si>
  <si>
    <t>8.793</t>
  </si>
  <si>
    <t>2014/10/01</t>
  </si>
  <si>
    <t>8.788</t>
  </si>
  <si>
    <t>2014/09/30</t>
  </si>
  <si>
    <t>8.856</t>
  </si>
  <si>
    <t>8.852</t>
  </si>
  <si>
    <t>8.860</t>
  </si>
  <si>
    <t>8.859</t>
  </si>
  <si>
    <t>8.853</t>
  </si>
  <si>
    <t>2014/09/29</t>
  </si>
  <si>
    <t>8.897</t>
  </si>
  <si>
    <t>8.895</t>
  </si>
  <si>
    <t>8.899</t>
  </si>
  <si>
    <t>8.898</t>
  </si>
  <si>
    <t>2014/09/26</t>
  </si>
  <si>
    <t>8.900</t>
  </si>
  <si>
    <t>8.905</t>
  </si>
  <si>
    <t>2014/09/25</t>
  </si>
  <si>
    <t>8.928</t>
  </si>
  <si>
    <t>8.927</t>
  </si>
  <si>
    <t>8.935</t>
  </si>
  <si>
    <t>8.924</t>
  </si>
  <si>
    <t>2014/09/24</t>
  </si>
  <si>
    <t>8.947</t>
  </si>
  <si>
    <t>8.952</t>
  </si>
  <si>
    <t>8.941</t>
  </si>
  <si>
    <t>8.948</t>
  </si>
  <si>
    <t>2014/09/23</t>
  </si>
  <si>
    <t>8.963</t>
  </si>
  <si>
    <t>8.962</t>
  </si>
  <si>
    <t>8.967</t>
  </si>
  <si>
    <t>8.956</t>
  </si>
  <si>
    <t>8.968</t>
  </si>
  <si>
    <t>2014/09/22</t>
  </si>
  <si>
    <t>8.983</t>
  </si>
  <si>
    <t>8.985</t>
  </si>
  <si>
    <t>8.990</t>
  </si>
  <si>
    <t>8.979</t>
  </si>
  <si>
    <t>8.978</t>
  </si>
  <si>
    <t>2014/09/19</t>
  </si>
  <si>
    <t>9.015</t>
  </si>
  <si>
    <t>9.017</t>
  </si>
  <si>
    <t>9.022</t>
  </si>
  <si>
    <t>9.011</t>
  </si>
  <si>
    <t>9.013</t>
  </si>
  <si>
    <t>2014/09/18</t>
  </si>
  <si>
    <t>9.014</t>
  </si>
  <si>
    <t>9.008</t>
  </si>
  <si>
    <t>2014/09/17</t>
  </si>
  <si>
    <t>9.032</t>
  </si>
  <si>
    <t>9.037</t>
  </si>
  <si>
    <t>9.031</t>
  </si>
  <si>
    <t>9.028</t>
  </si>
  <si>
    <t>2014/09/16</t>
  </si>
  <si>
    <t>9.046</t>
  </si>
  <si>
    <t>9.047</t>
  </si>
  <si>
    <t>9.050</t>
  </si>
  <si>
    <t>9.044</t>
  </si>
  <si>
    <t>9.043</t>
  </si>
  <si>
    <t>2014/09/15</t>
  </si>
  <si>
    <t>9.062</t>
  </si>
  <si>
    <t>9.065</t>
  </si>
  <si>
    <t>9.059</t>
  </si>
  <si>
    <t>9.060</t>
  </si>
  <si>
    <t>2014/09/12</t>
  </si>
  <si>
    <t>9.052</t>
  </si>
  <si>
    <t>9.057</t>
  </si>
  <si>
    <t>9.055</t>
  </si>
  <si>
    <t>9.049</t>
  </si>
  <si>
    <t>2014/09/11</t>
  </si>
  <si>
    <t>9.132</t>
  </si>
  <si>
    <t>9.135</t>
  </si>
  <si>
    <t>9.129</t>
  </si>
  <si>
    <t>9.130</t>
  </si>
  <si>
    <t>2014/09/05</t>
  </si>
  <si>
    <t>2014/09/04</t>
  </si>
  <si>
    <t>9.166</t>
  </si>
  <si>
    <t>9.170</t>
  </si>
  <si>
    <t>9.159</t>
  </si>
  <si>
    <t>9.165</t>
  </si>
  <si>
    <t>2014/09/03</t>
  </si>
  <si>
    <t>9.168</t>
  </si>
  <si>
    <t>9.172</t>
  </si>
  <si>
    <t>9.161</t>
  </si>
  <si>
    <t>2014/09/02</t>
  </si>
  <si>
    <t>9.144</t>
  </si>
  <si>
    <t>9.145</t>
  </si>
  <si>
    <t>2014/09/01</t>
  </si>
  <si>
    <t>9.142</t>
  </si>
  <si>
    <t>9.140</t>
  </si>
  <si>
    <t>2014/08/29</t>
  </si>
  <si>
    <t>2014/08/28</t>
  </si>
  <si>
    <t>9.157</t>
  </si>
  <si>
    <t>9.155</t>
  </si>
  <si>
    <t>2014/08/27</t>
  </si>
  <si>
    <t>9.150</t>
  </si>
  <si>
    <t>9.152</t>
  </si>
  <si>
    <t>9.148</t>
  </si>
  <si>
    <t>2014/08/26</t>
  </si>
  <si>
    <t>9.162</t>
  </si>
  <si>
    <t>9.160</t>
  </si>
  <si>
    <t>2014/08/25</t>
  </si>
  <si>
    <t>9.194</t>
  </si>
  <si>
    <t>9.197</t>
  </si>
  <si>
    <t>9.195</t>
  </si>
  <si>
    <t>9.192</t>
  </si>
  <si>
    <t>2014/08/22</t>
  </si>
  <si>
    <t>9.226</t>
  </si>
  <si>
    <t>9.230</t>
  </si>
  <si>
    <t>9.228</t>
  </si>
  <si>
    <t>9.222</t>
  </si>
  <si>
    <t>9.225</t>
  </si>
  <si>
    <t>2014/08/21</t>
  </si>
  <si>
    <t>9.231</t>
  </si>
  <si>
    <t>9.235</t>
  </si>
  <si>
    <t>9.233</t>
  </si>
  <si>
    <t>9.227</t>
  </si>
  <si>
    <t>2014/08/20</t>
  </si>
  <si>
    <t>9.221</t>
  </si>
  <si>
    <t>9.223</t>
  </si>
  <si>
    <t>9.217</t>
  </si>
  <si>
    <t>9.220</t>
  </si>
  <si>
    <t>2014/08/19</t>
  </si>
  <si>
    <t>9.218</t>
  </si>
  <si>
    <t>9.214</t>
  </si>
  <si>
    <t>2014/08/18</t>
  </si>
  <si>
    <t>9.198</t>
  </si>
  <si>
    <t>9.200</t>
  </si>
  <si>
    <t>2014/08/14</t>
  </si>
  <si>
    <t>9.164</t>
  </si>
  <si>
    <t>9.163</t>
  </si>
  <si>
    <t>2014/08/13</t>
  </si>
  <si>
    <t>9.153</t>
  </si>
  <si>
    <t>2014/08/12</t>
  </si>
  <si>
    <t>9.151</t>
  </si>
  <si>
    <t>2014/08/11</t>
  </si>
  <si>
    <t>9.139</t>
  </si>
  <si>
    <t>9.138</t>
  </si>
  <si>
    <t>2014/08/08</t>
  </si>
  <si>
    <t>9.121</t>
  </si>
  <si>
    <t>9.120</t>
  </si>
  <si>
    <t>9.118</t>
  </si>
  <si>
    <t>9.122</t>
  </si>
  <si>
    <t>9.125</t>
  </si>
  <si>
    <t>2014/08/07</t>
  </si>
  <si>
    <t>9.158</t>
  </si>
  <si>
    <t>2014/08/06</t>
  </si>
  <si>
    <t>9.175</t>
  </si>
  <si>
    <t>2014/08/05</t>
  </si>
  <si>
    <t>2014/08/04</t>
  </si>
  <si>
    <t>9.210</t>
  </si>
  <si>
    <t>9.203</t>
  </si>
  <si>
    <t>2014/08/01</t>
  </si>
  <si>
    <t>2014/07/31</t>
  </si>
  <si>
    <t>2014/07/30</t>
  </si>
  <si>
    <t>9.143</t>
  </si>
  <si>
    <t>2014/07/29</t>
  </si>
  <si>
    <t>2014/07/28</t>
  </si>
  <si>
    <t>9.127</t>
  </si>
  <si>
    <t>9.133</t>
  </si>
  <si>
    <t>9.115</t>
  </si>
  <si>
    <t>2014/07/25</t>
  </si>
  <si>
    <t>9.105</t>
  </si>
  <si>
    <t>9.113</t>
  </si>
  <si>
    <t>9.090</t>
  </si>
  <si>
    <t>2014/07/24</t>
  </si>
  <si>
    <t>9.110</t>
  </si>
  <si>
    <t>2014/07/23</t>
  </si>
  <si>
    <t>9.079</t>
  </si>
  <si>
    <t>9.088</t>
  </si>
  <si>
    <t>9.080</t>
  </si>
  <si>
    <t>2014/07/22</t>
  </si>
  <si>
    <t>9.095</t>
  </si>
  <si>
    <t>2014/07/21</t>
  </si>
  <si>
    <t>9.119</t>
  </si>
  <si>
    <t>9.128</t>
  </si>
  <si>
    <t>9.100</t>
  </si>
  <si>
    <t>2014/07/18</t>
  </si>
  <si>
    <t>9.106</t>
  </si>
  <si>
    <t>9.117</t>
  </si>
  <si>
    <t>2014/07/17</t>
  </si>
  <si>
    <t>9.075</t>
  </si>
  <si>
    <t>2014/07/16</t>
  </si>
  <si>
    <t>2014/07/15</t>
  </si>
  <si>
    <t>9.177</t>
  </si>
  <si>
    <t>2014/07/14</t>
  </si>
  <si>
    <t>9.178</t>
  </si>
  <si>
    <t>9.185</t>
  </si>
  <si>
    <t>9.187</t>
  </si>
  <si>
    <t>9.180</t>
  </si>
  <si>
    <t>2014/07/11</t>
  </si>
  <si>
    <t>2014/07/10</t>
  </si>
  <si>
    <t>9.183</t>
  </si>
  <si>
    <t>2014/07/09</t>
  </si>
  <si>
    <t>9.237</t>
  </si>
  <si>
    <t>9.205</t>
  </si>
  <si>
    <t>2014/07/08</t>
  </si>
  <si>
    <t>9.248</t>
  </si>
  <si>
    <t>9.252</t>
  </si>
  <si>
    <t>9.262</t>
  </si>
  <si>
    <t>9.250</t>
  </si>
  <si>
    <t>2014/07/07</t>
  </si>
  <si>
    <t>9.215</t>
  </si>
  <si>
    <t>9.190</t>
  </si>
  <si>
    <t>2014/07/04</t>
  </si>
  <si>
    <t>9.201</t>
  </si>
  <si>
    <t>9.202</t>
  </si>
  <si>
    <t>2014/07/03</t>
  </si>
  <si>
    <t>2014/07/02</t>
  </si>
  <si>
    <t>9.173</t>
  </si>
  <si>
    <t>2014/07/01</t>
  </si>
  <si>
    <t>9.240</t>
  </si>
  <si>
    <t>2014/06/30</t>
  </si>
  <si>
    <t>9.253</t>
  </si>
  <si>
    <t>9.255</t>
  </si>
  <si>
    <t>9.265</t>
  </si>
  <si>
    <t>2014/06/27</t>
  </si>
  <si>
    <t>9.264</t>
  </si>
  <si>
    <t>9.267</t>
  </si>
  <si>
    <t>9.277</t>
  </si>
  <si>
    <t>2014/06/26</t>
  </si>
  <si>
    <t>9.283</t>
  </si>
  <si>
    <t>9.285</t>
  </si>
  <si>
    <t>9.295</t>
  </si>
  <si>
    <t>9.270</t>
  </si>
  <si>
    <t>2014/06/25</t>
  </si>
  <si>
    <t>9.282</t>
  </si>
  <si>
    <t>9.280</t>
  </si>
  <si>
    <t>2014/06/24</t>
  </si>
  <si>
    <t>9.268</t>
  </si>
  <si>
    <t>9.260</t>
  </si>
  <si>
    <t>2014/06/23</t>
  </si>
  <si>
    <t>9.279</t>
  </si>
  <si>
    <t>9.275</t>
  </si>
  <si>
    <t>2014/06/20</t>
  </si>
  <si>
    <t>9.245</t>
  </si>
  <si>
    <t>2014/06/19</t>
  </si>
  <si>
    <t>9.296</t>
  </si>
  <si>
    <t>9.292</t>
  </si>
  <si>
    <t>9.320</t>
  </si>
  <si>
    <t>9.290</t>
  </si>
  <si>
    <t>2014/06/18</t>
  </si>
  <si>
    <t>9.338</t>
  </si>
  <si>
    <t>9.327</t>
  </si>
  <si>
    <t>9.365</t>
  </si>
  <si>
    <t>9.325</t>
  </si>
  <si>
    <t>9.335</t>
  </si>
  <si>
    <t>2014/06/17</t>
  </si>
  <si>
    <t>9.341</t>
  </si>
  <si>
    <t>9.332</t>
  </si>
  <si>
    <t>2014/06/16</t>
  </si>
  <si>
    <t>9.346</t>
  </si>
  <si>
    <t>9.337</t>
  </si>
  <si>
    <t>9.373</t>
  </si>
  <si>
    <t>9.340</t>
  </si>
  <si>
    <t>2014/06/13</t>
  </si>
  <si>
    <t>9.358</t>
  </si>
  <si>
    <t>9.345</t>
  </si>
  <si>
    <t>9.383</t>
  </si>
  <si>
    <t>9.355</t>
  </si>
  <si>
    <t>9.350</t>
  </si>
  <si>
    <t>2014/06/12</t>
  </si>
  <si>
    <t>9.385</t>
  </si>
  <si>
    <t>9.375</t>
  </si>
  <si>
    <t>9.413</t>
  </si>
  <si>
    <t>9.380</t>
  </si>
  <si>
    <t>2014/06/11</t>
  </si>
  <si>
    <t>9.405</t>
  </si>
  <si>
    <t>9.438</t>
  </si>
  <si>
    <t>2014/06/10</t>
  </si>
  <si>
    <t>9.402</t>
  </si>
  <si>
    <t>9.395</t>
  </si>
  <si>
    <t>9.428</t>
  </si>
  <si>
    <t>9.390</t>
  </si>
  <si>
    <t>2014/06/09</t>
  </si>
  <si>
    <t>9.432</t>
  </si>
  <si>
    <t>9.425</t>
  </si>
  <si>
    <t>9.458</t>
  </si>
  <si>
    <t>9.420</t>
  </si>
  <si>
    <t>2014/06/05</t>
  </si>
  <si>
    <t>9.433</t>
  </si>
  <si>
    <t>9.427</t>
  </si>
  <si>
    <t>9.460</t>
  </si>
  <si>
    <t>2014/06/03</t>
  </si>
  <si>
    <t>9.453</t>
  </si>
  <si>
    <t>2014/06/02</t>
  </si>
  <si>
    <t>9.418</t>
  </si>
  <si>
    <t>9.410</t>
  </si>
  <si>
    <t>9.443</t>
  </si>
  <si>
    <t>2014/05/30</t>
  </si>
  <si>
    <t>9.398</t>
  </si>
  <si>
    <t>9.423</t>
  </si>
  <si>
    <t>2014/05/29</t>
  </si>
  <si>
    <t>9.408</t>
  </si>
  <si>
    <t>2014/05/28</t>
  </si>
  <si>
    <t>9.404</t>
  </si>
  <si>
    <t>9.400</t>
  </si>
  <si>
    <t>2014/05/27</t>
  </si>
  <si>
    <t>9.412</t>
  </si>
  <si>
    <t>9.445</t>
  </si>
  <si>
    <t>9.415</t>
  </si>
  <si>
    <t>2014/05/26</t>
  </si>
  <si>
    <t>9.448</t>
  </si>
  <si>
    <t>2014/05/23</t>
  </si>
  <si>
    <t>9.435</t>
  </si>
  <si>
    <t>9.422</t>
  </si>
  <si>
    <t>9.456</t>
  </si>
  <si>
    <t>9.430</t>
  </si>
  <si>
    <t>2014/05/22</t>
  </si>
  <si>
    <t>9.457</t>
  </si>
  <si>
    <t>9.442</t>
  </si>
  <si>
    <t>9.476</t>
  </si>
  <si>
    <t>9.455</t>
  </si>
  <si>
    <t>2014/05/21</t>
  </si>
  <si>
    <t>9.440</t>
  </si>
  <si>
    <t>2014/05/20</t>
  </si>
  <si>
    <t>9.444</t>
  </si>
  <si>
    <t>2014/05/19</t>
  </si>
  <si>
    <t>9.431</t>
  </si>
  <si>
    <t>2014/05/16</t>
  </si>
  <si>
    <t>9.441</t>
  </si>
  <si>
    <t>2014/05/15</t>
  </si>
  <si>
    <t>9.439</t>
  </si>
  <si>
    <t>2014/05/14</t>
  </si>
  <si>
    <t>9.483</t>
  </si>
  <si>
    <t>9.475</t>
  </si>
  <si>
    <t>9.488</t>
  </si>
  <si>
    <t>9.485</t>
  </si>
  <si>
    <t>2014/05/13</t>
  </si>
  <si>
    <t>9.492</t>
  </si>
  <si>
    <t>9.495</t>
  </si>
  <si>
    <t>2014/05/12</t>
  </si>
  <si>
    <t>9.477</t>
  </si>
  <si>
    <t>9.490</t>
  </si>
  <si>
    <t>2014/05/09</t>
  </si>
  <si>
    <t>9.474</t>
  </si>
  <si>
    <t>9.467</t>
  </si>
  <si>
    <t>9.480</t>
  </si>
  <si>
    <t>2014/05/08</t>
  </si>
  <si>
    <t>9.493</t>
  </si>
  <si>
    <t>9.500</t>
  </si>
  <si>
    <t>2014/05/07</t>
  </si>
  <si>
    <t>9.499</t>
  </si>
  <si>
    <t>9.502</t>
  </si>
  <si>
    <t>9.505</t>
  </si>
  <si>
    <t>2014/05/02</t>
  </si>
  <si>
    <t>9.523</t>
  </si>
  <si>
    <t>9.517</t>
  </si>
  <si>
    <t>9.527</t>
  </si>
  <si>
    <t>9.530</t>
  </si>
  <si>
    <t>9.520</t>
  </si>
  <si>
    <t>2014/04/30</t>
  </si>
  <si>
    <t>9.537</t>
  </si>
  <si>
    <t>9.540</t>
  </si>
  <si>
    <t>9.545</t>
  </si>
  <si>
    <t>9.535</t>
  </si>
  <si>
    <t>2014/04/29</t>
  </si>
  <si>
    <t>2014/04/28</t>
  </si>
  <si>
    <t>9.542</t>
  </si>
  <si>
    <t>9.550</t>
  </si>
  <si>
    <t>2014/04/25</t>
  </si>
  <si>
    <t>2014/04/24</t>
  </si>
  <si>
    <t>9.552</t>
  </si>
  <si>
    <t>9.555</t>
  </si>
  <si>
    <t>9.560</t>
  </si>
  <si>
    <t>2014/04/23</t>
  </si>
  <si>
    <t>2014/04/22</t>
  </si>
  <si>
    <t>9.547</t>
  </si>
  <si>
    <t>2014/04/21</t>
  </si>
  <si>
    <t>9.556</t>
  </si>
  <si>
    <t>9.565</t>
  </si>
  <si>
    <t>2014/04/18</t>
  </si>
  <si>
    <t>2014/04/17</t>
  </si>
  <si>
    <t>9.532</t>
  </si>
  <si>
    <t>9.525</t>
  </si>
  <si>
    <t>2014/04/16</t>
  </si>
  <si>
    <t>2014/04/15</t>
  </si>
  <si>
    <t>9.543</t>
  </si>
  <si>
    <t>2014/04/14</t>
  </si>
  <si>
    <t>9.538</t>
  </si>
  <si>
    <t>2014/04/11</t>
  </si>
  <si>
    <t>9.518</t>
  </si>
  <si>
    <t>9.510</t>
  </si>
  <si>
    <t>2014/04/10</t>
  </si>
  <si>
    <t>2014/04/09</t>
  </si>
  <si>
    <t>9.515</t>
  </si>
  <si>
    <t>9.507</t>
  </si>
  <si>
    <t>2014/04/08</t>
  </si>
  <si>
    <t>2014/04/07</t>
  </si>
  <si>
    <t>9.528</t>
  </si>
  <si>
    <t>9.522</t>
  </si>
  <si>
    <t>2014/04/04</t>
  </si>
  <si>
    <t>9.549</t>
  </si>
  <si>
    <t>2014/04/03</t>
  </si>
  <si>
    <t>9.548</t>
  </si>
  <si>
    <t>2014/04/02</t>
  </si>
  <si>
    <t>9.546</t>
  </si>
  <si>
    <t>2014/04/01</t>
  </si>
  <si>
    <t>9.529</t>
  </si>
  <si>
    <t>9.531</t>
  </si>
  <si>
    <t>2014/03/31</t>
  </si>
  <si>
    <t>9.526</t>
  </si>
  <si>
    <t>2014/03/28</t>
  </si>
  <si>
    <t>9.521</t>
  </si>
  <si>
    <t>2014/03/27</t>
  </si>
  <si>
    <t>9.536</t>
  </si>
  <si>
    <t>2014/03/26</t>
  </si>
  <si>
    <t>9.534</t>
  </si>
  <si>
    <t>2014/03/25</t>
  </si>
  <si>
    <t>2014/03/24</t>
  </si>
  <si>
    <t>2014/03/21</t>
  </si>
  <si>
    <t>9.533</t>
  </si>
  <si>
    <t>2014/03/20</t>
  </si>
  <si>
    <t>2014/03/19</t>
  </si>
  <si>
    <t>2014/03/18</t>
  </si>
  <si>
    <t>9.513</t>
  </si>
  <si>
    <t>2014/03/17</t>
  </si>
  <si>
    <t>9.511</t>
  </si>
  <si>
    <t>2014/03/14</t>
  </si>
  <si>
    <t>9.478</t>
  </si>
  <si>
    <t>9.473</t>
  </si>
  <si>
    <t>2014/03/13</t>
  </si>
  <si>
    <t>2014/03/12</t>
  </si>
  <si>
    <t>2014/03/11</t>
  </si>
  <si>
    <t>2014/03/10</t>
  </si>
  <si>
    <t>2014/03/07</t>
  </si>
  <si>
    <t>9.561</t>
  </si>
  <si>
    <t>9.575</t>
  </si>
  <si>
    <t>2014/03/06</t>
  </si>
  <si>
    <t>9.570</t>
  </si>
  <si>
    <t>2014/03/05</t>
  </si>
  <si>
    <t>9.557</t>
  </si>
  <si>
    <t>2014/03/04</t>
  </si>
  <si>
    <t>9.579</t>
  </si>
  <si>
    <t>9.572</t>
  </si>
  <si>
    <t>9.590</t>
  </si>
  <si>
    <t>9.585</t>
  </si>
  <si>
    <t>2014/03/03</t>
  </si>
  <si>
    <t>2014/02/28</t>
  </si>
  <si>
    <t>2014/02/27</t>
  </si>
  <si>
    <t>9.509</t>
  </si>
  <si>
    <t>2014/02/26</t>
  </si>
  <si>
    <t>2014/02/25</t>
  </si>
  <si>
    <t>2014/02/24</t>
  </si>
  <si>
    <t>2014/02/21</t>
  </si>
  <si>
    <t>9.553</t>
  </si>
  <si>
    <t>2014/02/20</t>
  </si>
  <si>
    <t>2014/02/19</t>
  </si>
  <si>
    <t>2014/02/18</t>
  </si>
  <si>
    <t>2014/02/17</t>
  </si>
  <si>
    <t>2014/02/14</t>
  </si>
  <si>
    <t>2014/02/13</t>
  </si>
  <si>
    <t>2014/02/12</t>
  </si>
  <si>
    <t>2014/02/11</t>
  </si>
  <si>
    <t>2014/02/10</t>
  </si>
  <si>
    <t>9.567</t>
  </si>
  <si>
    <t>2014/02/07</t>
  </si>
  <si>
    <t>9.592</t>
  </si>
  <si>
    <t>2014/02/06</t>
  </si>
  <si>
    <t>9.574</t>
  </si>
  <si>
    <t>2014/02/05</t>
  </si>
  <si>
    <t>9.559</t>
  </si>
  <si>
    <t>2014/02/04</t>
  </si>
  <si>
    <t>9.566</t>
  </si>
  <si>
    <t>2014/02/03</t>
  </si>
  <si>
    <t>9.601</t>
  </si>
  <si>
    <t>9.595</t>
  </si>
  <si>
    <t>9.619</t>
  </si>
  <si>
    <t>2014/01/29</t>
  </si>
  <si>
    <t>9.602</t>
  </si>
  <si>
    <t>9.600</t>
  </si>
  <si>
    <t>2014/01/28</t>
  </si>
  <si>
    <t>9.597</t>
  </si>
  <si>
    <t>9.614</t>
  </si>
  <si>
    <t>2014/01/27</t>
  </si>
  <si>
    <t>9.604</t>
  </si>
  <si>
    <t>9.624</t>
  </si>
  <si>
    <t>2014/01/24</t>
  </si>
  <si>
    <t>9.586</t>
  </si>
  <si>
    <t>9.580</t>
  </si>
  <si>
    <t>2014/01/23</t>
  </si>
  <si>
    <t>9.615</t>
  </si>
  <si>
    <t>9.649</t>
  </si>
  <si>
    <t>9.620</t>
  </si>
  <si>
    <t>2014/01/22</t>
  </si>
  <si>
    <t>9.646</t>
  </si>
  <si>
    <t>9.635</t>
  </si>
  <si>
    <t>9.672</t>
  </si>
  <si>
    <t>9.645</t>
  </si>
  <si>
    <t>2014/01/21</t>
  </si>
  <si>
    <t>9.634</t>
  </si>
  <si>
    <t>9.625</t>
  </si>
  <si>
    <t>9.659</t>
  </si>
  <si>
    <t>2014/01/20</t>
  </si>
  <si>
    <t>9.622</t>
  </si>
  <si>
    <t>2014/01/17</t>
  </si>
  <si>
    <t>9.610</t>
  </si>
  <si>
    <t>9.644</t>
  </si>
  <si>
    <t>2014/01/16</t>
  </si>
  <si>
    <t>9.623</t>
  </si>
  <si>
    <t>9.639</t>
  </si>
  <si>
    <t>2014/01/15</t>
  </si>
  <si>
    <t>9.643</t>
  </si>
  <si>
    <t>9.630</t>
  </si>
  <si>
    <t>9.640</t>
  </si>
  <si>
    <t>2014/01/14</t>
  </si>
  <si>
    <t>9.638</t>
  </si>
  <si>
    <t>9.647</t>
  </si>
  <si>
    <t>2014/01/13</t>
  </si>
  <si>
    <t>9.621</t>
  </si>
  <si>
    <t>9.629</t>
  </si>
  <si>
    <t>2014/01/10</t>
  </si>
  <si>
    <t>9.661</t>
  </si>
  <si>
    <t>9.650</t>
  </si>
  <si>
    <t>9.669</t>
  </si>
  <si>
    <t>9.665</t>
  </si>
  <si>
    <t>9.660</t>
  </si>
  <si>
    <t>2014/01/09</t>
  </si>
  <si>
    <t>9.655</t>
  </si>
  <si>
    <t>9.667</t>
  </si>
  <si>
    <t>2014/01/08</t>
  </si>
  <si>
    <t>9.637</t>
  </si>
  <si>
    <t>2014/01/07</t>
  </si>
  <si>
    <t>9.652</t>
  </si>
  <si>
    <t>2014/01/06</t>
  </si>
  <si>
    <t>2014/01/03</t>
  </si>
  <si>
    <t>9.700</t>
  </si>
  <si>
    <t>9.690</t>
  </si>
  <si>
    <t>9.720</t>
  </si>
  <si>
    <t>9.695</t>
  </si>
  <si>
    <t>2014/01/02</t>
  </si>
  <si>
    <t>9.680</t>
  </si>
  <si>
    <t>9.670</t>
  </si>
  <si>
    <t>9.675</t>
  </si>
  <si>
    <t>2013/12/31</t>
  </si>
  <si>
    <t>9.611</t>
  </si>
  <si>
    <t>9.605</t>
  </si>
  <si>
    <t>2013/12/30</t>
  </si>
  <si>
    <t>2013/12/27</t>
  </si>
  <si>
    <t>2013/12/26</t>
  </si>
  <si>
    <t>2013/12/24</t>
  </si>
  <si>
    <t>2013/12/23</t>
  </si>
  <si>
    <t>2013/12/20</t>
  </si>
  <si>
    <t>9.612</t>
  </si>
  <si>
    <t>2013/12/19</t>
  </si>
  <si>
    <t>2013/12/18</t>
  </si>
  <si>
    <t>2013/12/17</t>
  </si>
  <si>
    <t>9.603</t>
  </si>
  <si>
    <t>2013/12/16</t>
  </si>
  <si>
    <t>2013/12/13</t>
  </si>
  <si>
    <t>9.688</t>
  </si>
  <si>
    <t>9.705</t>
  </si>
  <si>
    <t>2013/12/12</t>
  </si>
  <si>
    <t>9.722</t>
  </si>
  <si>
    <t>9.710</t>
  </si>
  <si>
    <t>9.735</t>
  </si>
  <si>
    <t>9.725</t>
  </si>
  <si>
    <t>2013/12/11</t>
  </si>
  <si>
    <t>9.715</t>
  </si>
  <si>
    <t>2013/12/10</t>
  </si>
  <si>
    <t>9.701</t>
  </si>
  <si>
    <t>2013/12/09</t>
  </si>
  <si>
    <t>9.693</t>
  </si>
  <si>
    <t>9.685</t>
  </si>
  <si>
    <t>2013/12/06</t>
  </si>
  <si>
    <t>9.736</t>
  </si>
  <si>
    <t>9.745</t>
  </si>
  <si>
    <t>9.740</t>
  </si>
  <si>
    <t>2013/12/05</t>
  </si>
  <si>
    <t>9.757</t>
  </si>
  <si>
    <t>9.750</t>
  </si>
  <si>
    <t>9.770</t>
  </si>
  <si>
    <t>9.755</t>
  </si>
  <si>
    <t>2013/12/04</t>
  </si>
  <si>
    <t>9.730</t>
  </si>
  <si>
    <t>2013/12/03</t>
  </si>
  <si>
    <t>2013/12/02</t>
  </si>
  <si>
    <t>2013/11/29</t>
  </si>
  <si>
    <t>9.686</t>
  </si>
  <si>
    <t>2013/11/28</t>
  </si>
  <si>
    <t>9.662</t>
  </si>
  <si>
    <t>2013/11/27</t>
  </si>
  <si>
    <t>9.636</t>
  </si>
  <si>
    <t>2013/11/26</t>
  </si>
  <si>
    <t>2013/11/25</t>
  </si>
  <si>
    <t>2013/11/22</t>
  </si>
  <si>
    <t>2013/11/21</t>
  </si>
  <si>
    <t>9.656</t>
  </si>
  <si>
    <t>2013/11/20</t>
  </si>
  <si>
    <t>9.631</t>
  </si>
  <si>
    <t>2013/11/19</t>
  </si>
  <si>
    <t>9.618</t>
  </si>
  <si>
    <t>2013/11/18</t>
  </si>
  <si>
    <t>2013/11/15</t>
  </si>
  <si>
    <t>2013/11/14</t>
  </si>
  <si>
    <t>9.573</t>
  </si>
  <si>
    <t>2013/11/13</t>
  </si>
  <si>
    <t>2013/11/12</t>
  </si>
  <si>
    <t>2013/11/11</t>
  </si>
  <si>
    <t>9.583</t>
  </si>
  <si>
    <t>2013/11/08</t>
  </si>
  <si>
    <t>2013/11/07</t>
  </si>
  <si>
    <t>9.512</t>
  </si>
  <si>
    <t>2013/11/06</t>
  </si>
  <si>
    <t>2013/11/05</t>
  </si>
  <si>
    <t>2013/11/04</t>
  </si>
  <si>
    <t>9.465</t>
  </si>
  <si>
    <t>9.470</t>
  </si>
  <si>
    <t>2013/11/01</t>
  </si>
  <si>
    <t>9.450</t>
  </si>
  <si>
    <t>2013/10/31</t>
  </si>
  <si>
    <t>9.407</t>
  </si>
  <si>
    <t>2013/10/30</t>
  </si>
  <si>
    <t>9.378</t>
  </si>
  <si>
    <t>9.370</t>
  </si>
  <si>
    <t>2013/10/29</t>
  </si>
  <si>
    <t>9.392</t>
  </si>
  <si>
    <t>2013/10/28</t>
  </si>
  <si>
    <t>9.421</t>
  </si>
  <si>
    <t>2013/10/25</t>
  </si>
  <si>
    <t>9.38</t>
  </si>
  <si>
    <t>9.39</t>
  </si>
  <si>
    <t>9.40</t>
  </si>
  <si>
    <t>2013/10/24</t>
  </si>
  <si>
    <t>2013/10/23</t>
  </si>
  <si>
    <t>9.37</t>
  </si>
  <si>
    <t>9.36</t>
  </si>
  <si>
    <t>2013/10/22</t>
  </si>
  <si>
    <t>9.43</t>
  </si>
  <si>
    <t>9.42</t>
  </si>
  <si>
    <t>9.44</t>
  </si>
  <si>
    <t>2013/10/21</t>
  </si>
  <si>
    <t>9.45</t>
  </si>
  <si>
    <t>2013/10/18</t>
  </si>
  <si>
    <t>9.41</t>
  </si>
  <si>
    <t>2013/10/17</t>
  </si>
  <si>
    <t>9.46</t>
  </si>
  <si>
    <t>2013/10/16</t>
  </si>
  <si>
    <t>9.47</t>
  </si>
  <si>
    <t>2013/10/15</t>
  </si>
  <si>
    <t>9.48</t>
  </si>
  <si>
    <t>9.49</t>
  </si>
  <si>
    <t>2013/10/14</t>
  </si>
  <si>
    <t>2013/10/11</t>
  </si>
  <si>
    <t>2013/10/10</t>
  </si>
  <si>
    <t>2013/10/08</t>
  </si>
  <si>
    <t>2013/10/07</t>
  </si>
  <si>
    <t>2013/10/04</t>
  </si>
  <si>
    <t>2013/10/02</t>
  </si>
  <si>
    <t>2013/10/01</t>
  </si>
  <si>
    <t>2013/09/30</t>
  </si>
  <si>
    <t>9.35</t>
  </si>
  <si>
    <t>2013/09/27</t>
  </si>
  <si>
    <t>2013/09/26</t>
  </si>
  <si>
    <t>2013/09/25</t>
  </si>
  <si>
    <t>9.34</t>
  </si>
  <si>
    <t>2013/09/24</t>
  </si>
  <si>
    <t>9.33</t>
  </si>
  <si>
    <t>9.32</t>
  </si>
  <si>
    <t>2013/09/23</t>
  </si>
  <si>
    <t>2013/09/17</t>
  </si>
  <si>
    <t>2013/09/16</t>
  </si>
  <si>
    <t>2013/09/13</t>
  </si>
  <si>
    <t>9.50</t>
  </si>
  <si>
    <t>2013/09/12</t>
  </si>
  <si>
    <t>2013/09/11</t>
  </si>
  <si>
    <t>2013/09/10</t>
  </si>
  <si>
    <t>9.53</t>
  </si>
  <si>
    <t>9.54</t>
  </si>
  <si>
    <t>2013/09/09</t>
  </si>
  <si>
    <t>2013/09/06</t>
  </si>
  <si>
    <t>9.55</t>
  </si>
  <si>
    <t>9.56</t>
  </si>
  <si>
    <t>2013/09/05</t>
  </si>
  <si>
    <t>2013/09/04</t>
  </si>
  <si>
    <t>2013/09/03</t>
  </si>
  <si>
    <t>2013/09/02</t>
  </si>
  <si>
    <t>2013/08/30</t>
  </si>
  <si>
    <t>2013/08/29</t>
  </si>
  <si>
    <t>2013/08/28</t>
  </si>
  <si>
    <t>2013/08/27</t>
  </si>
  <si>
    <t>9.51</t>
  </si>
  <si>
    <t>9.52</t>
  </si>
  <si>
    <t>2013/08/26</t>
  </si>
  <si>
    <t>2013/08/23</t>
  </si>
  <si>
    <t>9.57</t>
  </si>
  <si>
    <t>2013/08/22</t>
  </si>
  <si>
    <t>9.59</t>
  </si>
  <si>
    <t>2013/08/21</t>
  </si>
  <si>
    <t>2013/08/20</t>
  </si>
  <si>
    <t>2013/08/19</t>
  </si>
  <si>
    <t>9.58</t>
  </si>
  <si>
    <t>2013/08/16</t>
  </si>
  <si>
    <t>2013/08/14</t>
  </si>
  <si>
    <t>2013/08/13</t>
  </si>
  <si>
    <t>2013/08/12</t>
  </si>
  <si>
    <t>2013/08/09</t>
  </si>
  <si>
    <t>2013/08/08</t>
  </si>
  <si>
    <t>2013/08/07</t>
  </si>
  <si>
    <t>2013/08/06</t>
  </si>
  <si>
    <t>2013/08/05</t>
  </si>
  <si>
    <t>2013/08/02</t>
  </si>
  <si>
    <t>2013/08/01</t>
  </si>
  <si>
    <t>2013/07/31</t>
  </si>
  <si>
    <t>2013/07/30</t>
  </si>
  <si>
    <t>2013/07/29</t>
  </si>
  <si>
    <t>2013/07/26</t>
  </si>
  <si>
    <t>2013/07/25</t>
  </si>
  <si>
    <t>2013/07/24</t>
  </si>
  <si>
    <t>2013/07/23</t>
  </si>
  <si>
    <t>2013/07/22</t>
  </si>
  <si>
    <t>2013/07/19</t>
  </si>
  <si>
    <t>2013/07/18</t>
  </si>
  <si>
    <t>2013/07/17</t>
  </si>
  <si>
    <t>2013/07/16</t>
  </si>
  <si>
    <t>2013/07/15</t>
  </si>
  <si>
    <t>2013/07/12</t>
  </si>
  <si>
    <t>2013/07/11</t>
  </si>
  <si>
    <t>2013/07/10</t>
  </si>
  <si>
    <t>2013/07/09</t>
  </si>
  <si>
    <t>2013/07/08</t>
  </si>
  <si>
    <t>2013/07/05</t>
  </si>
  <si>
    <t>2013/07/04</t>
  </si>
  <si>
    <t>2013/07/03</t>
  </si>
  <si>
    <t>2013/07/02</t>
  </si>
  <si>
    <t>2013/07/01</t>
  </si>
  <si>
    <t>2013/06/28</t>
  </si>
  <si>
    <t>2013/06/27</t>
  </si>
  <si>
    <t>2013/06/26</t>
  </si>
  <si>
    <t>2013/06/25</t>
  </si>
  <si>
    <t>2013/06/24</t>
  </si>
  <si>
    <t>9.60</t>
  </si>
  <si>
    <t>2013/06/21</t>
  </si>
  <si>
    <t>2013/06/20</t>
  </si>
  <si>
    <t>9.30</t>
  </si>
  <si>
    <t>9.29</t>
  </si>
  <si>
    <t>2013/06/19</t>
  </si>
  <si>
    <t>9.15</t>
  </si>
  <si>
    <t>9.14</t>
  </si>
  <si>
    <t>9.18</t>
  </si>
  <si>
    <t>2013/06/18</t>
  </si>
  <si>
    <t>9.12</t>
  </si>
  <si>
    <t>9.11</t>
  </si>
  <si>
    <t>9.10</t>
  </si>
  <si>
    <t>2013/06/17</t>
  </si>
  <si>
    <t>9.16</t>
  </si>
  <si>
    <t>9.19</t>
  </si>
  <si>
    <t>9.17</t>
  </si>
  <si>
    <t>2013/06/14</t>
  </si>
  <si>
    <t>9.09</t>
  </si>
  <si>
    <t>9.13</t>
  </si>
  <si>
    <t>2013/06/13</t>
  </si>
  <si>
    <t>2013/06/12</t>
  </si>
  <si>
    <t>9.21</t>
  </si>
  <si>
    <t>9.23</t>
  </si>
  <si>
    <t>9.20</t>
  </si>
  <si>
    <t>2013/06/11</t>
  </si>
  <si>
    <t>2013/06/10</t>
  </si>
  <si>
    <t>9.08</t>
  </si>
  <si>
    <t>2013/06/07</t>
  </si>
  <si>
    <t>9.06</t>
  </si>
  <si>
    <t>9.05</t>
  </si>
  <si>
    <t>2013/06/05</t>
  </si>
  <si>
    <t>2013/06/04</t>
  </si>
  <si>
    <t>9.07</t>
  </si>
  <si>
    <t>2013/06/03</t>
  </si>
  <si>
    <t>9.04</t>
  </si>
  <si>
    <t>9.03</t>
  </si>
  <si>
    <t>2013/05/31</t>
  </si>
  <si>
    <t>2013/05/30</t>
  </si>
  <si>
    <t>8.99</t>
  </si>
  <si>
    <t>8.98</t>
  </si>
  <si>
    <t>9.01</t>
  </si>
  <si>
    <t>9.00</t>
  </si>
  <si>
    <t>2013/05/29</t>
  </si>
  <si>
    <t>2013/05/28</t>
  </si>
  <si>
    <t>8.89</t>
  </si>
  <si>
    <t>8.88</t>
  </si>
  <si>
    <t>8.91</t>
  </si>
  <si>
    <t>2013/05/27</t>
  </si>
  <si>
    <t>8.86</t>
  </si>
  <si>
    <t>8.85</t>
  </si>
  <si>
    <t>2013/05/24</t>
  </si>
  <si>
    <t>8.87</t>
  </si>
  <si>
    <t>2013/05/23</t>
  </si>
  <si>
    <t>2013/05/22</t>
  </si>
  <si>
    <t>2013/05/21</t>
  </si>
  <si>
    <t>8.84</t>
  </si>
  <si>
    <t>2013/05/20</t>
  </si>
  <si>
    <t>2013/05/16</t>
  </si>
  <si>
    <t>8.81</t>
  </si>
  <si>
    <t>8.80</t>
  </si>
  <si>
    <t>8.83</t>
  </si>
  <si>
    <t>2013/05/15</t>
  </si>
  <si>
    <t>2013/05/14</t>
  </si>
  <si>
    <t>8.79</t>
  </si>
  <si>
    <t>8.82</t>
  </si>
  <si>
    <t>2013/05/13</t>
  </si>
  <si>
    <t>2013/05/10</t>
  </si>
  <si>
    <t>8.78</t>
  </si>
  <si>
    <t>2013/05/09</t>
  </si>
  <si>
    <t>8.76</t>
  </si>
  <si>
    <t>8.77</t>
  </si>
  <si>
    <t>2013/05/08</t>
  </si>
  <si>
    <t>2013/05/07</t>
  </si>
  <si>
    <t>8.74</t>
  </si>
  <si>
    <t>2013/05/06</t>
  </si>
  <si>
    <t>2013/05/03</t>
  </si>
  <si>
    <t>8.69</t>
  </si>
  <si>
    <t>8.67</t>
  </si>
  <si>
    <t>8.70</t>
  </si>
  <si>
    <t>8.71</t>
  </si>
  <si>
    <t>2013/05/02</t>
  </si>
  <si>
    <t>8.65</t>
  </si>
  <si>
    <t>8.68</t>
  </si>
  <si>
    <t>2013/04/30</t>
  </si>
  <si>
    <t>8.72</t>
  </si>
  <si>
    <t>8.73</t>
  </si>
  <si>
    <t>2013/04/29</t>
  </si>
  <si>
    <t>8.75</t>
  </si>
  <si>
    <t>2013/04/26</t>
  </si>
  <si>
    <t>2013/04/25</t>
  </si>
  <si>
    <t>2013/04/24</t>
  </si>
  <si>
    <t>2013/04/23</t>
  </si>
  <si>
    <t>2013/04/22</t>
  </si>
  <si>
    <t>2013/04/19</t>
  </si>
  <si>
    <t>2013/04/18</t>
  </si>
  <si>
    <t>2013/04/17</t>
  </si>
  <si>
    <t>2013/04/16</t>
  </si>
  <si>
    <t>2013/04/15</t>
  </si>
  <si>
    <t>8.90</t>
  </si>
  <si>
    <t>2013/04/12</t>
  </si>
  <si>
    <t>2013/04/11</t>
  </si>
  <si>
    <t>2013/04/10</t>
  </si>
  <si>
    <t>2013/04/09</t>
  </si>
  <si>
    <t>2013/04/08</t>
  </si>
  <si>
    <t>2013/04/05</t>
  </si>
  <si>
    <t>2013/04/04</t>
  </si>
  <si>
    <t>2013/04/03</t>
  </si>
  <si>
    <t>2013/04/02</t>
  </si>
  <si>
    <t>2013/04/01</t>
  </si>
  <si>
    <t>2013/03/29</t>
  </si>
  <si>
    <t>2013/03/28</t>
  </si>
  <si>
    <t>8.66</t>
  </si>
  <si>
    <t>8.64</t>
  </si>
  <si>
    <t>2013/03/27</t>
  </si>
  <si>
    <t>2013/03/26</t>
  </si>
  <si>
    <t>2013/03/25</t>
  </si>
  <si>
    <t>2013/03/22</t>
  </si>
  <si>
    <t>2013/03/21</t>
  </si>
  <si>
    <t>2013/03/20</t>
  </si>
  <si>
    <t>2013/03/19</t>
  </si>
  <si>
    <t>2013/03/18</t>
  </si>
  <si>
    <t>2013/03/15</t>
  </si>
  <si>
    <t>2013/03/14</t>
  </si>
  <si>
    <t>2013/03/13</t>
  </si>
  <si>
    <t>2013/03/12</t>
  </si>
  <si>
    <t>2013/03/11</t>
  </si>
  <si>
    <t>8.92</t>
  </si>
  <si>
    <t>2013/03/08</t>
  </si>
  <si>
    <t>2013/03/07</t>
  </si>
  <si>
    <t>2013/03/06</t>
  </si>
  <si>
    <t>2013/03/05</t>
  </si>
  <si>
    <t>2013/03/04</t>
  </si>
  <si>
    <t>2013/02/28</t>
  </si>
  <si>
    <t>2013/02/27</t>
  </si>
  <si>
    <t>2013/02/26</t>
  </si>
  <si>
    <t>2013/02/25</t>
  </si>
  <si>
    <t>8.95</t>
  </si>
  <si>
    <t>8.93</t>
  </si>
  <si>
    <t>2013/02/22</t>
  </si>
  <si>
    <t>8.94</t>
  </si>
  <si>
    <t>2013/02/21</t>
  </si>
  <si>
    <t>2013/02/20</t>
  </si>
  <si>
    <t>8.97</t>
  </si>
  <si>
    <t>8.96</t>
  </si>
  <si>
    <t>2013/02/19</t>
  </si>
  <si>
    <t>2013/02/18</t>
  </si>
  <si>
    <t>2013/02/15</t>
  </si>
  <si>
    <t>2013/02/14</t>
  </si>
  <si>
    <t>2013/02/13</t>
  </si>
  <si>
    <t>2013/02/12</t>
  </si>
  <si>
    <t>2013/02/08</t>
  </si>
  <si>
    <t>2013/02/07</t>
  </si>
  <si>
    <t>2013/02/06</t>
  </si>
  <si>
    <t>2013/02/05</t>
  </si>
  <si>
    <t>9.02</t>
  </si>
  <si>
    <t>2013/02/04</t>
  </si>
  <si>
    <t>2013/02/01</t>
  </si>
  <si>
    <t>2013/01/31</t>
  </si>
  <si>
    <t>2013/01/30</t>
  </si>
  <si>
    <t>2013/01/29</t>
  </si>
  <si>
    <t>2013/01/28</t>
  </si>
  <si>
    <t>2013/01/25</t>
  </si>
  <si>
    <t>2013/01/24</t>
  </si>
  <si>
    <t>2013/01/23</t>
  </si>
  <si>
    <t>2013/01/22</t>
  </si>
  <si>
    <t>2013/01/21</t>
  </si>
  <si>
    <t>2013/01/18</t>
  </si>
  <si>
    <t>2013/01/17</t>
  </si>
  <si>
    <t>2013/01/16</t>
  </si>
  <si>
    <t>2013/01/15</t>
  </si>
  <si>
    <t>2013/01/14</t>
  </si>
  <si>
    <t>2013/01/11</t>
  </si>
  <si>
    <t>2013/01/10</t>
  </si>
  <si>
    <t>2013/01/09</t>
  </si>
  <si>
    <t>2013/01/08</t>
  </si>
  <si>
    <t>2013/01/07</t>
  </si>
  <si>
    <t>2013/01/04</t>
  </si>
  <si>
    <t>2013/01/03</t>
  </si>
  <si>
    <t>2013/01/02</t>
  </si>
  <si>
    <t>2012/12/31</t>
  </si>
  <si>
    <t>2012/12/28</t>
  </si>
  <si>
    <t>2012/12/27</t>
  </si>
  <si>
    <t>2012/12/26</t>
  </si>
  <si>
    <t>2012/12/24</t>
  </si>
  <si>
    <t>2012/12/21</t>
  </si>
  <si>
    <t>2012/12/20</t>
  </si>
  <si>
    <t>2012/12/18</t>
  </si>
  <si>
    <t>2012/12/17</t>
  </si>
  <si>
    <t>2012/12/14</t>
  </si>
  <si>
    <t>2012/12/13</t>
  </si>
  <si>
    <t>2012/12/12</t>
  </si>
  <si>
    <t>2012/12/11</t>
  </si>
  <si>
    <t>2012/12/10</t>
  </si>
  <si>
    <t>2012/12/07</t>
  </si>
  <si>
    <t>2012/12/06</t>
  </si>
  <si>
    <t>2012/12/05</t>
  </si>
  <si>
    <t>2012/12/04</t>
  </si>
  <si>
    <t>2012/12/03</t>
  </si>
  <si>
    <t>2012/11/30</t>
  </si>
  <si>
    <t>2012/11/29</t>
  </si>
  <si>
    <t>2012/11/28</t>
  </si>
  <si>
    <t>2012/11/27</t>
  </si>
  <si>
    <t>2012/11/26</t>
  </si>
  <si>
    <t>2012/11/23</t>
  </si>
  <si>
    <t>2012/11/22</t>
  </si>
  <si>
    <t>2012/11/21</t>
  </si>
  <si>
    <t>2012/11/20</t>
  </si>
  <si>
    <t>2012/11/19</t>
  </si>
  <si>
    <t>2012/11/16</t>
  </si>
  <si>
    <t>2012/11/15</t>
  </si>
  <si>
    <t>2012/11/14</t>
  </si>
  <si>
    <t>2012/11/13</t>
  </si>
  <si>
    <t>2012/11/12</t>
  </si>
  <si>
    <t>2012/11/09</t>
  </si>
  <si>
    <t>2012/11/08</t>
  </si>
  <si>
    <t>2012/11/07</t>
  </si>
  <si>
    <t>2012/11/06</t>
  </si>
  <si>
    <t>2012/11/05</t>
  </si>
  <si>
    <t>2012/11/02</t>
  </si>
  <si>
    <t>2012/11/01</t>
  </si>
  <si>
    <t>2012/10/31</t>
  </si>
  <si>
    <t>2012/10/30</t>
  </si>
  <si>
    <t>2012/10/29</t>
  </si>
  <si>
    <t>2012/10/26</t>
  </si>
  <si>
    <t>2012/10/25</t>
  </si>
  <si>
    <t>2012/10/24</t>
  </si>
  <si>
    <t>2012/10/23</t>
  </si>
  <si>
    <t>2012/10/22</t>
  </si>
  <si>
    <t>2012/10/19</t>
  </si>
  <si>
    <t>2012/10/18</t>
  </si>
  <si>
    <t>2012/10/17</t>
  </si>
  <si>
    <t>2012/10/16</t>
  </si>
  <si>
    <t>2012/10/15</t>
  </si>
  <si>
    <t>2012/10/12</t>
  </si>
  <si>
    <t>2012/10/11</t>
  </si>
  <si>
    <t>2012/10/10</t>
  </si>
  <si>
    <t>2012/10/09</t>
  </si>
  <si>
    <t>2012/10/08</t>
  </si>
  <si>
    <t>2012/10/05</t>
  </si>
  <si>
    <t>2012/10/04</t>
  </si>
  <si>
    <t>2012/10/02</t>
  </si>
  <si>
    <t>2012/09/28</t>
  </si>
  <si>
    <t>2012/09/27</t>
  </si>
  <si>
    <t>2012/09/26</t>
  </si>
  <si>
    <t>2012/09/25</t>
  </si>
  <si>
    <t>2012/09/24</t>
  </si>
  <si>
    <t>2012/09/21</t>
  </si>
  <si>
    <t>2012/09/20</t>
  </si>
  <si>
    <t>2012/09/19</t>
  </si>
  <si>
    <t>2012/09/18</t>
  </si>
  <si>
    <t>2012/09/17</t>
  </si>
  <si>
    <t>2012/09/14</t>
  </si>
  <si>
    <t>2012/09/13</t>
  </si>
  <si>
    <t>2012/09/12</t>
  </si>
  <si>
    <t>2012/09/11</t>
  </si>
  <si>
    <t>2012/09/10</t>
  </si>
  <si>
    <t>2012/09/07</t>
  </si>
  <si>
    <t>2012/09/06</t>
  </si>
  <si>
    <t>2012/09/05</t>
  </si>
  <si>
    <t>2012/09/04</t>
  </si>
  <si>
    <t>2012/09/03</t>
  </si>
  <si>
    <t>2012/08/31</t>
  </si>
  <si>
    <t>2012/08/30</t>
  </si>
  <si>
    <t>2012/08/29</t>
  </si>
  <si>
    <t>2012/08/28</t>
  </si>
  <si>
    <t>2012/08/27</t>
  </si>
  <si>
    <t>2012/08/24</t>
  </si>
  <si>
    <t>2012/08/23</t>
  </si>
  <si>
    <t>2012/08/22</t>
  </si>
  <si>
    <t>2012/08/21</t>
  </si>
  <si>
    <t>2012/08/20</t>
  </si>
  <si>
    <t>2012/08/17</t>
  </si>
  <si>
    <t>2012/08/16</t>
  </si>
  <si>
    <t>2012/08/14</t>
  </si>
  <si>
    <t>2012/08/13</t>
  </si>
  <si>
    <t>2012/08/10</t>
  </si>
  <si>
    <t>2012/08/09</t>
  </si>
  <si>
    <t>2012/08/08</t>
  </si>
  <si>
    <t>2012/08/07</t>
  </si>
  <si>
    <t>2012/08/06</t>
  </si>
  <si>
    <t>2012/08/03</t>
  </si>
  <si>
    <t>2012/08/02</t>
  </si>
  <si>
    <t>2012/08/01</t>
  </si>
  <si>
    <t>2012/07/31</t>
  </si>
  <si>
    <t>2012/07/30</t>
  </si>
  <si>
    <t>2012/07/27</t>
  </si>
  <si>
    <t>2012/07/26</t>
  </si>
  <si>
    <t>2012/07/25</t>
  </si>
  <si>
    <t>2012/07/24</t>
  </si>
  <si>
    <t>2012/07/23</t>
  </si>
  <si>
    <t>2012/07/20</t>
  </si>
  <si>
    <t>2012/07/19</t>
  </si>
  <si>
    <t>9.22</t>
  </si>
  <si>
    <t>9.24</t>
  </si>
  <si>
    <t>2012/07/18</t>
  </si>
  <si>
    <t>2012/07/17</t>
  </si>
  <si>
    <t>9.25</t>
  </si>
  <si>
    <t>9.27</t>
  </si>
  <si>
    <t>9.26</t>
  </si>
  <si>
    <t>2012/07/16</t>
  </si>
  <si>
    <t>9.28</t>
  </si>
  <si>
    <t>2012/07/13</t>
  </si>
  <si>
    <t>2012/07/12</t>
  </si>
  <si>
    <t>2012/07/11</t>
  </si>
  <si>
    <t>2012/07/10</t>
  </si>
  <si>
    <t>2012/07/09</t>
  </si>
  <si>
    <t>2012/07/06</t>
  </si>
  <si>
    <t>2012/07/05</t>
  </si>
  <si>
    <t>2012/07/04</t>
  </si>
  <si>
    <t>2012/07/03</t>
  </si>
  <si>
    <t>2012/07/02</t>
  </si>
  <si>
    <t>2012/06/29</t>
  </si>
  <si>
    <t>2012/06/28</t>
  </si>
  <si>
    <t>2012/06/27</t>
  </si>
  <si>
    <t>2012/06/26</t>
  </si>
  <si>
    <t>2012/06/25</t>
  </si>
  <si>
    <t>2012/06/22</t>
  </si>
  <si>
    <t>2012/06/21</t>
  </si>
  <si>
    <t>9.61</t>
  </si>
  <si>
    <t>2012/06/20</t>
  </si>
  <si>
    <t>2012/06/19</t>
  </si>
  <si>
    <t>2012/06/18</t>
  </si>
  <si>
    <t>2012/06/15</t>
  </si>
  <si>
    <t>2012/06/14</t>
  </si>
  <si>
    <t>2012/06/13</t>
  </si>
  <si>
    <t>2012/06/12</t>
  </si>
  <si>
    <t>2012/06/11</t>
  </si>
  <si>
    <t>2012/06/08</t>
  </si>
  <si>
    <t>2012/06/07</t>
  </si>
  <si>
    <t>2012/06/05</t>
  </si>
  <si>
    <t>2012/06/04</t>
  </si>
  <si>
    <t>2012/06/01</t>
  </si>
  <si>
    <t>2012/05/31</t>
  </si>
  <si>
    <t>2012/05/30</t>
  </si>
  <si>
    <t>9.63</t>
  </si>
  <si>
    <t>9.64</t>
  </si>
  <si>
    <t>9.65</t>
  </si>
  <si>
    <t>2012/05/29</t>
  </si>
  <si>
    <t>9.66</t>
  </si>
  <si>
    <t>9.67</t>
  </si>
  <si>
    <t>2012/05/25</t>
  </si>
  <si>
    <t>2012/05/24</t>
  </si>
  <si>
    <t>2012/05/23</t>
  </si>
  <si>
    <t>9.69</t>
  </si>
  <si>
    <t>2012/05/22</t>
  </si>
  <si>
    <t>9.68</t>
  </si>
  <si>
    <t>9.71</t>
  </si>
  <si>
    <t>2012/05/21</t>
  </si>
  <si>
    <t>9.73</t>
  </si>
  <si>
    <t>2012/05/18</t>
  </si>
  <si>
    <t>2012/05/17</t>
  </si>
  <si>
    <t>9.72</t>
  </si>
  <si>
    <t>9.75</t>
  </si>
  <si>
    <t>2012/05/16</t>
  </si>
  <si>
    <t>9.70</t>
  </si>
  <si>
    <t>2012/05/15</t>
  </si>
  <si>
    <t>9.74</t>
  </si>
  <si>
    <t>9.76</t>
  </si>
  <si>
    <t>2012/05/14</t>
  </si>
  <si>
    <t>9.77</t>
  </si>
  <si>
    <t>2012/05/11</t>
  </si>
  <si>
    <t>2012/05/10</t>
  </si>
  <si>
    <t>9.78</t>
  </si>
  <si>
    <t>9.80</t>
  </si>
  <si>
    <t>2012/05/09</t>
  </si>
  <si>
    <t>2012/05/08</t>
  </si>
  <si>
    <t>9.79</t>
  </si>
  <si>
    <t>9.82</t>
  </si>
  <si>
    <t>2012/05/07</t>
  </si>
  <si>
    <t>2012/05/04</t>
  </si>
  <si>
    <t>9.84</t>
  </si>
  <si>
    <t>2012/05/03</t>
  </si>
  <si>
    <t>9.86</t>
  </si>
  <si>
    <t>2012/05/02</t>
  </si>
  <si>
    <t>9.85</t>
  </si>
  <si>
    <t>9.89</t>
  </si>
  <si>
    <t>2012/04/30</t>
  </si>
  <si>
    <t>2012/04/27</t>
  </si>
  <si>
    <t>9.87</t>
  </si>
  <si>
    <t>9.90</t>
  </si>
  <si>
    <t>2012/04/26</t>
  </si>
  <si>
    <t>9.91</t>
  </si>
  <si>
    <t>9.88</t>
  </si>
  <si>
    <t>9.94</t>
  </si>
  <si>
    <t>2012/04/25</t>
  </si>
  <si>
    <t>9.92</t>
  </si>
  <si>
    <t>9.96</t>
  </si>
  <si>
    <t>2012/04/24</t>
  </si>
  <si>
    <t>9.93</t>
  </si>
  <si>
    <t>2012/04/23</t>
  </si>
  <si>
    <t>2012/04/20</t>
  </si>
  <si>
    <t>2012/04/19</t>
  </si>
  <si>
    <t>9.95</t>
  </si>
  <si>
    <t>9.99</t>
  </si>
  <si>
    <t>2012/04/18</t>
  </si>
  <si>
    <t>10.00</t>
  </si>
  <si>
    <t>2012/04/17</t>
  </si>
  <si>
    <t>2012/04/16</t>
  </si>
  <si>
    <t>9.97</t>
  </si>
  <si>
    <t>2012/04/13</t>
  </si>
  <si>
    <t>9.98</t>
  </si>
  <si>
    <t>10.02</t>
  </si>
  <si>
    <t>2012/04/12</t>
  </si>
  <si>
    <t>10.01</t>
  </si>
  <si>
    <t>10.04</t>
  </si>
  <si>
    <t>2012/04/10</t>
  </si>
  <si>
    <t>10.05</t>
  </si>
  <si>
    <t>2012/04/09</t>
  </si>
  <si>
    <t>2012/04/06</t>
  </si>
  <si>
    <t>10.06</t>
  </si>
  <si>
    <t>10.03</t>
  </si>
  <si>
    <t>10.09</t>
  </si>
  <si>
    <t>2012/04/05</t>
  </si>
  <si>
    <t>10.08</t>
  </si>
  <si>
    <t>10.07</t>
  </si>
  <si>
    <t>10.12</t>
  </si>
  <si>
    <t>2012/04/04</t>
  </si>
  <si>
    <t>2012/04/03</t>
  </si>
  <si>
    <t>2012/04/02</t>
  </si>
  <si>
    <t>10.10</t>
  </si>
  <si>
    <t>10.11</t>
  </si>
  <si>
    <t>2012/03/30</t>
  </si>
  <si>
    <t>2012/03/29</t>
  </si>
  <si>
    <t>2012/03/28</t>
  </si>
  <si>
    <t>10.13</t>
  </si>
  <si>
    <t>2012/03/27</t>
  </si>
  <si>
    <t>10.16</t>
  </si>
  <si>
    <t>10.18</t>
  </si>
  <si>
    <t>10.17</t>
  </si>
  <si>
    <t>10.15</t>
  </si>
  <si>
    <t>2012/03/26</t>
  </si>
  <si>
    <t>10.14</t>
  </si>
  <si>
    <t>2012/03/23</t>
  </si>
  <si>
    <t>10.19</t>
  </si>
  <si>
    <t>10.22</t>
  </si>
  <si>
    <t>10.20</t>
  </si>
  <si>
    <t>2012/03/22</t>
  </si>
  <si>
    <t>10.21</t>
  </si>
  <si>
    <t>10.24</t>
  </si>
  <si>
    <t>2012/03/21</t>
  </si>
  <si>
    <t>10.23</t>
  </si>
  <si>
    <t>2012/03/20</t>
  </si>
  <si>
    <t>2012/03/19</t>
  </si>
  <si>
    <t>2012/03/16</t>
  </si>
  <si>
    <t>2012/03/15</t>
  </si>
  <si>
    <t>2012/03/14</t>
  </si>
  <si>
    <t>2012/03/13</t>
  </si>
  <si>
    <t>2012/03/12</t>
  </si>
  <si>
    <t>2012/03/09</t>
  </si>
  <si>
    <t>2012/03/08</t>
  </si>
  <si>
    <t>2012/03/07</t>
  </si>
  <si>
    <t>2012/03/06</t>
  </si>
  <si>
    <t>2012/03/05</t>
  </si>
  <si>
    <t>2012/03/02</t>
  </si>
  <si>
    <t>2012/02/29</t>
  </si>
  <si>
    <t>2012/02/28</t>
  </si>
  <si>
    <t>2012/02/27</t>
  </si>
  <si>
    <t>2012/02/24</t>
  </si>
  <si>
    <t>2012/02/23</t>
  </si>
  <si>
    <t>2012/02/22</t>
  </si>
  <si>
    <t>2012/02/21</t>
  </si>
  <si>
    <t>2012/02/20</t>
  </si>
  <si>
    <t>2012/02/17</t>
  </si>
  <si>
    <t>2012/02/16</t>
  </si>
  <si>
    <t>2012/02/15</t>
  </si>
  <si>
    <t>2012/02/14</t>
  </si>
  <si>
    <t>2012/02/13</t>
  </si>
  <si>
    <t>2012/02/10</t>
  </si>
  <si>
    <t>2012/02/09</t>
  </si>
  <si>
    <t>2012/02/08</t>
  </si>
  <si>
    <t>2012/02/07</t>
  </si>
  <si>
    <t>2012/02/06</t>
  </si>
  <si>
    <t>2012/02/03</t>
  </si>
  <si>
    <t>2012/02/02</t>
  </si>
  <si>
    <t>2012/02/01</t>
  </si>
  <si>
    <t>2012/01/31</t>
  </si>
  <si>
    <t>2012/01/30</t>
  </si>
  <si>
    <t>2012/01/27</t>
  </si>
  <si>
    <t>2012/01/26</t>
  </si>
  <si>
    <t>2012/01/25</t>
  </si>
  <si>
    <t>2012/01/20</t>
  </si>
  <si>
    <t>2012/01/19</t>
  </si>
  <si>
    <t>2012/01/18</t>
  </si>
  <si>
    <t>2012/01/17</t>
  </si>
  <si>
    <t>2012/01/16</t>
  </si>
  <si>
    <t>2012/01/13</t>
  </si>
  <si>
    <t>2012/01/12</t>
  </si>
  <si>
    <t>2012/01/11</t>
  </si>
  <si>
    <t>2012/01/10</t>
  </si>
  <si>
    <t>2012/01/09</t>
  </si>
  <si>
    <t>2012/01/06</t>
  </si>
  <si>
    <t>2012/01/05</t>
  </si>
  <si>
    <t>2012/01/04</t>
  </si>
  <si>
    <t>2012/01/03</t>
  </si>
  <si>
    <t>2012/01/02</t>
  </si>
  <si>
    <t>2011/12/30</t>
  </si>
  <si>
    <t>2011/12/29</t>
  </si>
  <si>
    <t>2011/12/28</t>
  </si>
  <si>
    <t>2011/12/27</t>
  </si>
  <si>
    <t>2011/12/26</t>
  </si>
  <si>
    <t>2011/12/23</t>
  </si>
  <si>
    <t>2011/12/22</t>
  </si>
  <si>
    <t>2011/12/21</t>
  </si>
  <si>
    <t>2011/12/20</t>
  </si>
  <si>
    <t>2011/12/19</t>
  </si>
  <si>
    <t>2011/12/16</t>
  </si>
  <si>
    <t>2011/12/15</t>
  </si>
  <si>
    <t>2011/12/14</t>
  </si>
  <si>
    <t>2011/12/13</t>
  </si>
  <si>
    <t>2011/12/12</t>
  </si>
  <si>
    <t>2011/12/09</t>
  </si>
  <si>
    <t>2011/12/08</t>
  </si>
  <si>
    <t>2011/12/07</t>
  </si>
  <si>
    <t>2011/12/06</t>
  </si>
  <si>
    <t>2011/12/05</t>
  </si>
  <si>
    <t>2011/12/02</t>
  </si>
  <si>
    <t>2011/12/01</t>
  </si>
  <si>
    <t>2011/11/30</t>
  </si>
  <si>
    <t>2011/11/29</t>
  </si>
  <si>
    <t>2011/11/28</t>
  </si>
  <si>
    <t>2011/11/25</t>
  </si>
  <si>
    <t>2011/11/24</t>
  </si>
  <si>
    <t>2011/11/23</t>
  </si>
  <si>
    <t>2011/11/22</t>
  </si>
  <si>
    <t>10.26</t>
  </si>
  <si>
    <t>10.27</t>
  </si>
  <si>
    <t>10.29</t>
  </si>
  <si>
    <t>2011/11/21</t>
  </si>
  <si>
    <t>10.28</t>
  </si>
  <si>
    <t>2011/11/18</t>
  </si>
  <si>
    <t>2011/11/17</t>
  </si>
  <si>
    <t>10.31</t>
  </si>
  <si>
    <t>10.30</t>
  </si>
  <si>
    <t>2011/11/16</t>
  </si>
  <si>
    <t>2011/11/15</t>
  </si>
  <si>
    <t>10.32</t>
  </si>
  <si>
    <t>2011/11/14</t>
  </si>
  <si>
    <t>10.35</t>
  </si>
  <si>
    <t>10.37</t>
  </si>
  <si>
    <t>10.33</t>
  </si>
  <si>
    <t>2011/11/11</t>
  </si>
  <si>
    <t>10.34</t>
  </si>
  <si>
    <t>2011/11/10</t>
  </si>
  <si>
    <t>2011/11/09</t>
  </si>
  <si>
    <t>2011/11/08</t>
  </si>
  <si>
    <t>10.36</t>
  </si>
  <si>
    <t>2011/11/07</t>
  </si>
  <si>
    <t>10.39</t>
  </si>
  <si>
    <t>2011/11/04</t>
  </si>
  <si>
    <t>10.41</t>
  </si>
  <si>
    <t>10.38</t>
  </si>
  <si>
    <t>2011/11/03</t>
  </si>
  <si>
    <t>2011/11/02</t>
  </si>
  <si>
    <t>10.44</t>
  </si>
  <si>
    <t>10.46</t>
  </si>
  <si>
    <t>10.43</t>
  </si>
  <si>
    <t>2011/11/01</t>
  </si>
  <si>
    <t>10.48</t>
  </si>
  <si>
    <t>10.45</t>
  </si>
  <si>
    <t>2011/10/31</t>
  </si>
  <si>
    <t>10.50</t>
  </si>
  <si>
    <t>10.51</t>
  </si>
  <si>
    <t>2011/10/28</t>
  </si>
  <si>
    <t>10.54</t>
  </si>
  <si>
    <t>10.55</t>
  </si>
  <si>
    <t>10.52</t>
  </si>
  <si>
    <t>2011/10/27</t>
  </si>
  <si>
    <t>10.53</t>
  </si>
  <si>
    <t>2011/10/26</t>
  </si>
  <si>
    <t>10.49</t>
  </si>
  <si>
    <t>2011/10/25</t>
  </si>
  <si>
    <t>10.57</t>
  </si>
  <si>
    <t>2011/10/24</t>
  </si>
  <si>
    <t>2011/10/21</t>
  </si>
  <si>
    <t>2011/10/20</t>
  </si>
  <si>
    <t>10.47</t>
  </si>
  <si>
    <t>2011/10/19</t>
  </si>
  <si>
    <t>2011/10/18</t>
  </si>
  <si>
    <t>2011/10/17</t>
  </si>
  <si>
    <t>2011/10/14</t>
  </si>
  <si>
    <t>2011/10/13</t>
  </si>
  <si>
    <t>2011/10/12</t>
  </si>
  <si>
    <t>2011/10/11</t>
  </si>
  <si>
    <t>10.59</t>
  </si>
  <si>
    <t>2011/10/10</t>
  </si>
  <si>
    <t>10.56</t>
  </si>
  <si>
    <t>10.58</t>
  </si>
  <si>
    <t>2011/10/07</t>
  </si>
  <si>
    <t>2011/10/06</t>
  </si>
  <si>
    <t>2011/10/05</t>
  </si>
  <si>
    <t>2011/10/04</t>
  </si>
  <si>
    <t>2011/09/30</t>
  </si>
  <si>
    <t>10.61</t>
  </si>
  <si>
    <t>10.63</t>
  </si>
  <si>
    <t>10.62</t>
  </si>
  <si>
    <t>2011/09/29</t>
  </si>
  <si>
    <t>10.60</t>
  </si>
  <si>
    <t>2011/09/28</t>
  </si>
  <si>
    <t>2011/09/27</t>
  </si>
  <si>
    <t>2011/09/26</t>
  </si>
  <si>
    <t>2011/09/23</t>
  </si>
  <si>
    <t>2011/09/22</t>
  </si>
  <si>
    <t>2011/09/21</t>
  </si>
  <si>
    <t>2011/09/20</t>
  </si>
  <si>
    <t>2011/09/19</t>
  </si>
  <si>
    <t>2011/09/16</t>
  </si>
  <si>
    <t>2011/09/15</t>
  </si>
  <si>
    <t>10.40</t>
  </si>
  <si>
    <t>2011/09/14</t>
  </si>
  <si>
    <t>2011/09/09</t>
  </si>
  <si>
    <t>2011/09/08</t>
  </si>
  <si>
    <t>10.42</t>
  </si>
  <si>
    <t>2011/09/07</t>
  </si>
  <si>
    <t>2011/09/06</t>
  </si>
  <si>
    <t>2011/09/05</t>
  </si>
  <si>
    <t>2011/09/02</t>
  </si>
  <si>
    <t>2011/09/01</t>
  </si>
  <si>
    <t>2011/08/31</t>
  </si>
  <si>
    <t>2011/08/30</t>
  </si>
  <si>
    <t>2011/08/29</t>
  </si>
  <si>
    <t>2011/08/26</t>
  </si>
  <si>
    <t>2011/08/25</t>
  </si>
  <si>
    <t>2011/08/24</t>
  </si>
  <si>
    <t>2011/08/23</t>
  </si>
  <si>
    <t>2011/08/22</t>
  </si>
  <si>
    <t>2011/08/19</t>
  </si>
  <si>
    <t>2011/08/18</t>
  </si>
  <si>
    <t>2011/08/17</t>
  </si>
  <si>
    <t>2011/08/16</t>
  </si>
  <si>
    <t>2011/08/12</t>
  </si>
  <si>
    <t>2011/08/11</t>
  </si>
  <si>
    <t>2011/08/10</t>
  </si>
  <si>
    <t>2011/08/09</t>
  </si>
  <si>
    <t>10.68</t>
  </si>
  <si>
    <t>2011/08/08</t>
  </si>
  <si>
    <t>10.67</t>
  </si>
  <si>
    <t>2011/08/05</t>
  </si>
  <si>
    <t>2011/08/04</t>
  </si>
  <si>
    <t>10.71</t>
  </si>
  <si>
    <t>10.70</t>
  </si>
  <si>
    <t>10.73</t>
  </si>
  <si>
    <t>2011/08/03</t>
  </si>
  <si>
    <t>10.75</t>
  </si>
  <si>
    <t>10.77</t>
  </si>
  <si>
    <t>10.74</t>
  </si>
  <si>
    <t>2011/08/02</t>
  </si>
  <si>
    <t>10.81</t>
  </si>
  <si>
    <t>10.83</t>
  </si>
  <si>
    <t>10.80</t>
  </si>
  <si>
    <t>2011/08/01</t>
  </si>
  <si>
    <t>10.86</t>
  </si>
  <si>
    <t>10.88</t>
  </si>
  <si>
    <t>10.85</t>
  </si>
  <si>
    <t>2011/07/29</t>
  </si>
  <si>
    <t>10.84</t>
  </si>
  <si>
    <t>2011/07/28</t>
  </si>
  <si>
    <t>10.82</t>
  </si>
  <si>
    <t>10.79</t>
  </si>
  <si>
    <t>2011/07/27</t>
  </si>
  <si>
    <t>2011/07/26</t>
  </si>
  <si>
    <t>10.87</t>
  </si>
  <si>
    <t>2011/07/25</t>
  </si>
  <si>
    <t>2011/07/22</t>
  </si>
  <si>
    <t>2011/07/21</t>
  </si>
  <si>
    <t>10.78</t>
  </si>
  <si>
    <t>2011/07/20</t>
  </si>
  <si>
    <t>2011/07/19</t>
  </si>
  <si>
    <t>2011/07/18</t>
  </si>
  <si>
    <t>2011/07/15</t>
  </si>
  <si>
    <t>2011/07/14</t>
  </si>
  <si>
    <t>10.76</t>
  </si>
  <si>
    <t>2011/07/13</t>
  </si>
  <si>
    <t>2011/07/12</t>
  </si>
  <si>
    <t>2011/07/11</t>
  </si>
  <si>
    <t>10.89</t>
  </si>
  <si>
    <t>2011/07/08</t>
  </si>
  <si>
    <t>10.92</t>
  </si>
  <si>
    <t>10.91</t>
  </si>
  <si>
    <t>10.93</t>
  </si>
  <si>
    <t>2011/07/07</t>
  </si>
  <si>
    <t>2011/07/06</t>
  </si>
  <si>
    <t>2011/07/05</t>
  </si>
  <si>
    <t>2011/07/04</t>
  </si>
  <si>
    <t>10.90</t>
  </si>
  <si>
    <t>2011/07/01</t>
  </si>
  <si>
    <t>2011/06/30</t>
  </si>
  <si>
    <t>2011/06/29</t>
  </si>
  <si>
    <t>2011/06/28</t>
  </si>
  <si>
    <t>2011/06/27</t>
  </si>
  <si>
    <t>2011/06/24</t>
  </si>
  <si>
    <t>2011/06/23</t>
  </si>
  <si>
    <t>2011/06/22</t>
  </si>
  <si>
    <t>2011/06/21</t>
  </si>
  <si>
    <t>2011/06/20</t>
  </si>
  <si>
    <t>2011/06/17</t>
  </si>
  <si>
    <t>2011/06/16</t>
  </si>
  <si>
    <t>2011/06/15</t>
  </si>
  <si>
    <t>2011/06/14</t>
  </si>
  <si>
    <t>2011/06/13</t>
  </si>
  <si>
    <t>2011/06/10</t>
  </si>
  <si>
    <t>2011/06/09</t>
  </si>
  <si>
    <t>2011/06/08</t>
  </si>
  <si>
    <t>10.72</t>
  </si>
  <si>
    <t>2011/06/07</t>
  </si>
  <si>
    <t>2011/06/03</t>
  </si>
  <si>
    <t>2011/06/02</t>
  </si>
  <si>
    <t>2011/06/01</t>
  </si>
  <si>
    <t>2011/05/31</t>
  </si>
  <si>
    <t>2011/05/30</t>
  </si>
  <si>
    <t>2011/05/27</t>
  </si>
  <si>
    <t>2011/05/26</t>
  </si>
  <si>
    <t>2011/05/25</t>
  </si>
  <si>
    <t>2011/05/24</t>
  </si>
  <si>
    <t>2011/05/23</t>
  </si>
  <si>
    <t>2011/05/20</t>
  </si>
  <si>
    <t>10.94</t>
  </si>
  <si>
    <t>2011/05/19</t>
  </si>
  <si>
    <t>2011/05/18</t>
  </si>
  <si>
    <t>10.95</t>
  </si>
  <si>
    <t>2011/05/17</t>
  </si>
  <si>
    <t>10.96</t>
  </si>
  <si>
    <t>2011/05/16</t>
  </si>
  <si>
    <t>2011/05/13</t>
  </si>
  <si>
    <t>10.99</t>
  </si>
  <si>
    <t>11.00</t>
  </si>
  <si>
    <t>10.98</t>
  </si>
  <si>
    <t>2011/05/12</t>
  </si>
  <si>
    <t>10.97</t>
  </si>
  <si>
    <t>2011/05/11</t>
  </si>
  <si>
    <t>11.03</t>
  </si>
  <si>
    <t>11.04</t>
  </si>
  <si>
    <t>11.02</t>
  </si>
  <si>
    <t>2011/05/09</t>
  </si>
  <si>
    <t>11.06</t>
  </si>
  <si>
    <t>11.07</t>
  </si>
  <si>
    <t>11.05</t>
  </si>
  <si>
    <t>2011/05/06</t>
  </si>
  <si>
    <t>2011/05/04</t>
  </si>
  <si>
    <t>11.09</t>
  </si>
  <si>
    <t>11.11</t>
  </si>
  <si>
    <t>11.08</t>
  </si>
  <si>
    <t>2011/05/03</t>
  </si>
  <si>
    <t>2011/05/02</t>
  </si>
  <si>
    <t>11.10</t>
  </si>
  <si>
    <t>2011/04/29</t>
  </si>
  <si>
    <t>2011/04/28</t>
  </si>
  <si>
    <t>11.13</t>
  </si>
  <si>
    <t>2011/04/27</t>
  </si>
  <si>
    <t>11.15</t>
  </si>
  <si>
    <t>11.17</t>
  </si>
  <si>
    <t>2011/04/26</t>
  </si>
  <si>
    <t>11.16</t>
  </si>
  <si>
    <t>11.14</t>
  </si>
  <si>
    <t>2011/04/25</t>
  </si>
  <si>
    <t>2011/04/22</t>
  </si>
  <si>
    <t>11.12</t>
  </si>
  <si>
    <t>2011/04/21</t>
  </si>
  <si>
    <t>2011/04/20</t>
  </si>
  <si>
    <t>2011/04/19</t>
  </si>
  <si>
    <t>2011/04/18</t>
  </si>
  <si>
    <t>2011/04/15</t>
  </si>
  <si>
    <t>2011/04/14</t>
  </si>
  <si>
    <t>2011/04/13</t>
  </si>
  <si>
    <t>2011/04/12</t>
  </si>
  <si>
    <t>2011/04/11</t>
  </si>
  <si>
    <t>11.18</t>
  </si>
  <si>
    <t>2011/04/08</t>
  </si>
  <si>
    <t>2011/04/07</t>
  </si>
  <si>
    <t>2011/04/06</t>
  </si>
  <si>
    <t>2011/04/05</t>
  </si>
  <si>
    <t>2011/04/04</t>
  </si>
  <si>
    <t>2011/04/01</t>
  </si>
  <si>
    <t>2011/03/31</t>
  </si>
  <si>
    <t>2011/03/30</t>
  </si>
  <si>
    <t>2011/03/29</t>
  </si>
  <si>
    <t>2011/03/28</t>
  </si>
  <si>
    <t>2011/03/25</t>
  </si>
  <si>
    <t>2011/03/24</t>
  </si>
  <si>
    <t>2011/03/23</t>
  </si>
  <si>
    <t>2011/03/22</t>
  </si>
  <si>
    <t>2011/03/21</t>
  </si>
  <si>
    <t>2011/03/18</t>
  </si>
  <si>
    <t>2011/03/17</t>
  </si>
  <si>
    <t>2011/03/16</t>
  </si>
  <si>
    <t>2011/03/15</t>
  </si>
  <si>
    <t>2011/03/14</t>
  </si>
  <si>
    <t>2011/03/11</t>
  </si>
  <si>
    <t>2011/03/10</t>
  </si>
  <si>
    <t>2011/03/09</t>
  </si>
  <si>
    <t>11.26</t>
  </si>
  <si>
    <t>11.27</t>
  </si>
  <si>
    <t>11.24</t>
  </si>
  <si>
    <t>2011/03/08</t>
  </si>
  <si>
    <t>11.32</t>
  </si>
  <si>
    <t>11.33</t>
  </si>
  <si>
    <t>11.31</t>
  </si>
  <si>
    <t>2011/03/07</t>
  </si>
  <si>
    <t>11.35</t>
  </si>
  <si>
    <t>11.36</t>
  </si>
  <si>
    <t>11.34</t>
  </si>
  <si>
    <t>2011/03/04</t>
  </si>
  <si>
    <t>11.37</t>
  </si>
  <si>
    <t>11.38</t>
  </si>
  <si>
    <t>2011/03/03</t>
  </si>
  <si>
    <t>2011/03/02</t>
  </si>
  <si>
    <t>11.30</t>
  </si>
  <si>
    <t>11.28</t>
  </si>
  <si>
    <t>2011/02/28</t>
  </si>
  <si>
    <t>2011/02/25</t>
  </si>
  <si>
    <t>11.29</t>
  </si>
  <si>
    <t>2011/02/24</t>
  </si>
  <si>
    <t>2011/02/23</t>
  </si>
  <si>
    <t>2011/02/22</t>
  </si>
  <si>
    <t>2011/02/21</t>
  </si>
  <si>
    <t>11.42</t>
  </si>
  <si>
    <t>11.43</t>
  </si>
  <si>
    <t>11.41</t>
  </si>
  <si>
    <t>11.44</t>
  </si>
  <si>
    <t>2011/02/18</t>
  </si>
  <si>
    <t>11.45</t>
  </si>
  <si>
    <t>2011/02/17</t>
  </si>
  <si>
    <t>11.48</t>
  </si>
  <si>
    <t>11.49</t>
  </si>
  <si>
    <t>11.47</t>
  </si>
  <si>
    <t>2011/02/16</t>
  </si>
  <si>
    <t>11.46</t>
  </si>
  <si>
    <t>2011/02/15</t>
  </si>
  <si>
    <t>2011/02/14</t>
  </si>
  <si>
    <t>11.50</t>
  </si>
  <si>
    <t>11.51</t>
  </si>
  <si>
    <t>2011/02/11</t>
  </si>
  <si>
    <t>2011/02/10</t>
  </si>
  <si>
    <t>2011/02/09</t>
  </si>
  <si>
    <t>11.52</t>
  </si>
  <si>
    <t>11.53</t>
  </si>
  <si>
    <t>2011/02/08</t>
  </si>
  <si>
    <t>2011/02/07</t>
  </si>
  <si>
    <t>2011/02/01</t>
  </si>
  <si>
    <t>2011/01/31</t>
  </si>
  <si>
    <t>2011/01/28</t>
  </si>
  <si>
    <t>11.39</t>
  </si>
  <si>
    <t>11.40</t>
  </si>
  <si>
    <t>2011/01/27</t>
  </si>
  <si>
    <t>2011/01/26</t>
  </si>
  <si>
    <t>2011/01/25</t>
  </si>
  <si>
    <t>2011/01/24</t>
  </si>
  <si>
    <t>2011/01/21</t>
  </si>
  <si>
    <t>2011/01/20</t>
  </si>
  <si>
    <t>2011/01/19</t>
  </si>
  <si>
    <t>2011/01/18</t>
  </si>
  <si>
    <t>2011/01/17</t>
  </si>
  <si>
    <t>2011/01/14</t>
  </si>
  <si>
    <t>2011/01/13</t>
  </si>
  <si>
    <t>2011/01/12</t>
  </si>
  <si>
    <t>2011/01/11</t>
  </si>
  <si>
    <t>2011/01/10</t>
  </si>
  <si>
    <t>2011/01/07</t>
  </si>
  <si>
    <t>2011/01/06</t>
  </si>
  <si>
    <t>2011/01/05</t>
  </si>
  <si>
    <t>11.25</t>
  </si>
  <si>
    <t>2011/01/04</t>
  </si>
  <si>
    <t>11.23</t>
  </si>
  <si>
    <t>11.22</t>
  </si>
  <si>
    <t>2011/01/03</t>
  </si>
  <si>
    <t>11.21</t>
  </si>
  <si>
    <t>11.20</t>
  </si>
  <si>
    <t>2010/12/31</t>
  </si>
  <si>
    <t>2010/12/30</t>
  </si>
  <si>
    <t>2010/12/29</t>
  </si>
  <si>
    <t>2010/12/28</t>
  </si>
  <si>
    <t>2010/12/27</t>
  </si>
  <si>
    <t>2010/12/24</t>
  </si>
  <si>
    <t>2010/12/23</t>
  </si>
  <si>
    <t>2010/12/22</t>
  </si>
  <si>
    <t>2010/12/21</t>
  </si>
  <si>
    <t>2010/12/20</t>
  </si>
  <si>
    <t>11.19</t>
  </si>
  <si>
    <t>2010/12/17</t>
  </si>
  <si>
    <t>2010/12/16</t>
  </si>
  <si>
    <t>2010/12/15</t>
  </si>
  <si>
    <t>2010/12/14</t>
  </si>
  <si>
    <t>2010/12/13</t>
  </si>
  <si>
    <t>2010/12/10</t>
  </si>
  <si>
    <t>2010/12/09</t>
  </si>
  <si>
    <t>11.01</t>
  </si>
  <si>
    <t>2010/12/08</t>
  </si>
  <si>
    <t>2010/12/07</t>
  </si>
  <si>
    <t>2010/12/06</t>
  </si>
  <si>
    <t>2010/12/03</t>
  </si>
  <si>
    <t>2010/12/02</t>
  </si>
  <si>
    <t>2010/12/01</t>
  </si>
  <si>
    <t>2010/11/30</t>
  </si>
  <si>
    <t>2010/11/29</t>
  </si>
  <si>
    <t>2010/11/26</t>
  </si>
  <si>
    <t>2010/11/25</t>
  </si>
  <si>
    <t>2010/11/24</t>
  </si>
  <si>
    <t>2010/11/23</t>
  </si>
  <si>
    <t>2010/11/22</t>
  </si>
  <si>
    <t>2010/11/19</t>
  </si>
  <si>
    <t>2010/11/18</t>
  </si>
  <si>
    <t>2010/11/17</t>
  </si>
  <si>
    <t>2010/11/16</t>
  </si>
  <si>
    <t>2010/11/15</t>
  </si>
  <si>
    <t>2010/11/12</t>
  </si>
  <si>
    <t>2010/11/11</t>
  </si>
  <si>
    <t>2010/11/10</t>
  </si>
  <si>
    <t>2010/11/09</t>
  </si>
  <si>
    <t>2010/11/08</t>
  </si>
  <si>
    <t>2010/11/05</t>
  </si>
  <si>
    <t>2010/11/04</t>
  </si>
  <si>
    <t>2010/11/03</t>
  </si>
  <si>
    <t>2010/11/02</t>
  </si>
  <si>
    <t>2010/11/01</t>
  </si>
  <si>
    <t>2010/10/29</t>
  </si>
  <si>
    <t>2010/10/28</t>
  </si>
  <si>
    <t>2010/10/27</t>
  </si>
  <si>
    <t>2010/10/26</t>
  </si>
  <si>
    <t>2010/10/25</t>
  </si>
  <si>
    <t>2010/10/22</t>
  </si>
  <si>
    <t>2010/10/21</t>
  </si>
  <si>
    <t>2010/10/20</t>
  </si>
  <si>
    <t>2010/10/19</t>
  </si>
  <si>
    <t>2010/10/18</t>
  </si>
  <si>
    <t>2010/10/15</t>
  </si>
  <si>
    <t>2010/10/14</t>
  </si>
  <si>
    <t>2010/10/13</t>
  </si>
  <si>
    <t>2010/10/12</t>
  </si>
  <si>
    <t>2010/10/11</t>
  </si>
  <si>
    <t>2010/10/08</t>
  </si>
  <si>
    <t>2010/10/07</t>
  </si>
  <si>
    <t>2010/10/06</t>
  </si>
  <si>
    <t>2010/10/05</t>
  </si>
  <si>
    <t>10.69</t>
  </si>
  <si>
    <t>2010/10/04</t>
  </si>
  <si>
    <t>2010/10/01</t>
  </si>
  <si>
    <t>2010/09/30</t>
  </si>
  <si>
    <t>2010/09/29</t>
  </si>
  <si>
    <t>2010/09/28</t>
  </si>
  <si>
    <t>2010/09/27</t>
  </si>
  <si>
    <t>2010/09/24</t>
  </si>
  <si>
    <t>2010/09/20</t>
  </si>
  <si>
    <t>2010/09/17</t>
  </si>
  <si>
    <t>2010/09/16</t>
  </si>
  <si>
    <t>2010/09/15</t>
  </si>
  <si>
    <t>2010/09/14</t>
  </si>
  <si>
    <t>2010/09/13</t>
  </si>
  <si>
    <t>2010/09/10</t>
  </si>
  <si>
    <t>2010/09/09</t>
  </si>
  <si>
    <t>2010/09/08</t>
  </si>
  <si>
    <t>2010/09/07</t>
  </si>
  <si>
    <t>2010/09/06</t>
  </si>
  <si>
    <t>2010/09/03</t>
  </si>
  <si>
    <t>2010/09/02</t>
  </si>
  <si>
    <t>2010/09/01</t>
  </si>
  <si>
    <t>2010/08/31</t>
  </si>
  <si>
    <t>2010/08/30</t>
  </si>
  <si>
    <t>2010/08/27</t>
  </si>
  <si>
    <t>2010/08/26</t>
  </si>
  <si>
    <t>2010/08/25</t>
  </si>
  <si>
    <t>2010/08/24</t>
  </si>
  <si>
    <t>2010/08/23</t>
  </si>
  <si>
    <t>2010/08/20</t>
  </si>
  <si>
    <t>2010/08/19</t>
  </si>
  <si>
    <t>2010/08/18</t>
  </si>
  <si>
    <t>2010/08/17</t>
  </si>
  <si>
    <t>2010/08/16</t>
  </si>
  <si>
    <t>2010/08/13</t>
  </si>
  <si>
    <t>2010/08/12</t>
  </si>
  <si>
    <t>11.54</t>
  </si>
  <si>
    <t>2010/08/11</t>
  </si>
  <si>
    <t>11.57</t>
  </si>
  <si>
    <t>11.60</t>
  </si>
  <si>
    <t>11.58</t>
  </si>
  <si>
    <t>2010/08/10</t>
  </si>
  <si>
    <t>11.64</t>
  </si>
  <si>
    <t>11.67</t>
  </si>
  <si>
    <t>11.66</t>
  </si>
  <si>
    <t>11.61</t>
  </si>
  <si>
    <t>2010/08/09</t>
  </si>
  <si>
    <t>11.70</t>
  </si>
  <si>
    <t>11.69</t>
  </si>
  <si>
    <t>11.63</t>
  </si>
  <si>
    <t>2010/08/06</t>
  </si>
  <si>
    <t>11.62</t>
  </si>
  <si>
    <t>2010/08/05</t>
  </si>
  <si>
    <t>11.65</t>
  </si>
  <si>
    <t>2010/08/04</t>
  </si>
  <si>
    <t>11.59</t>
  </si>
  <si>
    <t>11.56</t>
  </si>
  <si>
    <t>2010/08/03</t>
  </si>
  <si>
    <t>2010/08/02</t>
  </si>
  <si>
    <t>2010/07/30</t>
  </si>
  <si>
    <t>11.55</t>
  </si>
  <si>
    <t>2010/07/29</t>
  </si>
  <si>
    <t>2010/07/28</t>
  </si>
  <si>
    <t>2010/07/27</t>
  </si>
  <si>
    <t>2010/07/26</t>
  </si>
  <si>
    <t>11.68</t>
  </si>
  <si>
    <t>2010/07/23</t>
  </si>
  <si>
    <t>2010/07/22</t>
  </si>
  <si>
    <t>2010/07/21</t>
  </si>
  <si>
    <t>11.72</t>
  </si>
  <si>
    <t>2010/07/20</t>
  </si>
  <si>
    <t>11.73</t>
  </si>
  <si>
    <t>11.77</t>
  </si>
  <si>
    <t>2010/07/19</t>
  </si>
  <si>
    <t>11.75</t>
  </si>
  <si>
    <t>11.78</t>
  </si>
  <si>
    <t>11.79</t>
  </si>
  <si>
    <t>2010/07/16</t>
  </si>
  <si>
    <t>11.74</t>
  </si>
  <si>
    <t>2010/07/15</t>
  </si>
  <si>
    <t>2010/07/14</t>
  </si>
  <si>
    <t>11.82</t>
  </si>
  <si>
    <t>11.83</t>
  </si>
  <si>
    <t>2010/07/13</t>
  </si>
  <si>
    <t>11.81</t>
  </si>
  <si>
    <t>2010/07/12</t>
  </si>
  <si>
    <t>2010/07/09</t>
  </si>
  <si>
    <t>11.80</t>
  </si>
  <si>
    <t>11.71</t>
  </si>
  <si>
    <t>2010/07/08</t>
  </si>
  <si>
    <t>2010/07/07</t>
  </si>
  <si>
    <t>11.76</t>
  </si>
  <si>
    <t>2010/07/06</t>
  </si>
  <si>
    <t>2010/07/05</t>
  </si>
  <si>
    <t>2010/07/02</t>
  </si>
  <si>
    <t>2010/07/01</t>
  </si>
  <si>
    <t>2010/06/30</t>
  </si>
  <si>
    <t>2010/06/29</t>
  </si>
  <si>
    <t>2010/06/28</t>
  </si>
  <si>
    <t>11.84</t>
  </si>
  <si>
    <t>2010/06/25</t>
  </si>
  <si>
    <t>2010/06/24</t>
  </si>
  <si>
    <t>2010/06/23</t>
  </si>
  <si>
    <t>2010/06/22</t>
  </si>
  <si>
    <t>2010/06/21</t>
  </si>
  <si>
    <t>11.85</t>
  </si>
  <si>
    <t>2010/06/18</t>
  </si>
  <si>
    <t>2010/06/17</t>
  </si>
  <si>
    <t>2010/06/16</t>
  </si>
  <si>
    <t>2010/06/15</t>
  </si>
  <si>
    <t>2010/06/14</t>
  </si>
  <si>
    <t>2010/06/11</t>
  </si>
  <si>
    <t>2010/06/10</t>
  </si>
  <si>
    <t>2010/06/09</t>
  </si>
  <si>
    <t>2010/06/08</t>
  </si>
  <si>
    <t>2010/06/07</t>
  </si>
  <si>
    <t>2010/06/04</t>
  </si>
  <si>
    <t>2010/06/03</t>
  </si>
  <si>
    <t>2010/06/01</t>
  </si>
  <si>
    <t>2010/05/31</t>
  </si>
  <si>
    <t>2010/05/28</t>
  </si>
  <si>
    <t>2010/05/27</t>
  </si>
  <si>
    <t>2010/05/26</t>
  </si>
  <si>
    <t>2010/05/25</t>
  </si>
  <si>
    <t>2010/05/24</t>
  </si>
  <si>
    <t>2010/05/20</t>
  </si>
  <si>
    <t>2010/05/19</t>
  </si>
  <si>
    <t>2010/05/18</t>
  </si>
  <si>
    <t>2010/05/17</t>
  </si>
  <si>
    <t>2010/05/14</t>
  </si>
  <si>
    <t>2010/05/13</t>
  </si>
  <si>
    <t>2010/05/12</t>
  </si>
  <si>
    <t>2010/05/11</t>
  </si>
  <si>
    <t>2010/05/10</t>
  </si>
  <si>
    <t>2010/05/07</t>
  </si>
  <si>
    <t>2010/05/06</t>
  </si>
  <si>
    <t>2010/05/04</t>
  </si>
  <si>
    <t>2010/05/03</t>
  </si>
  <si>
    <t>2010/04/30</t>
  </si>
  <si>
    <t>2010/04/29</t>
  </si>
  <si>
    <t>2010/04/28</t>
  </si>
  <si>
    <t>2010/04/27</t>
  </si>
  <si>
    <t>2010/04/26</t>
  </si>
  <si>
    <t>2010/04/23</t>
  </si>
  <si>
    <t>2010/04/22</t>
  </si>
  <si>
    <t>2010/04/21</t>
  </si>
  <si>
    <t>2010/04/20</t>
  </si>
  <si>
    <t>2010/04/19</t>
  </si>
  <si>
    <t>2010/04/16</t>
  </si>
  <si>
    <t>2010/04/15</t>
  </si>
  <si>
    <t>2010/04/14</t>
  </si>
  <si>
    <t>2010/04/13</t>
  </si>
  <si>
    <t>2010/04/12</t>
  </si>
  <si>
    <t>2010/04/09</t>
  </si>
  <si>
    <t>2010/04/08</t>
  </si>
  <si>
    <t>2010/04/07</t>
  </si>
  <si>
    <t>2010/04/06</t>
  </si>
  <si>
    <t>2010/04/05</t>
  </si>
  <si>
    <t>2010/04/02</t>
  </si>
  <si>
    <t>2010/04/01</t>
  </si>
  <si>
    <t>2010/03/31</t>
  </si>
  <si>
    <t>2010/03/30</t>
  </si>
  <si>
    <t>2010/03/29</t>
  </si>
  <si>
    <t>2010/03/26</t>
  </si>
  <si>
    <t>2010/03/25</t>
  </si>
  <si>
    <t>2010/03/24</t>
  </si>
  <si>
    <t>2010/03/23</t>
  </si>
  <si>
    <t>2010/03/22</t>
  </si>
  <si>
    <t>2010/03/19</t>
  </si>
  <si>
    <t>2010/03/18</t>
  </si>
  <si>
    <t>2010/03/17</t>
  </si>
  <si>
    <t>2010/03/16</t>
  </si>
  <si>
    <t>2010/03/15</t>
  </si>
  <si>
    <t>2010/03/12</t>
  </si>
  <si>
    <t>2010/03/11</t>
  </si>
  <si>
    <t>2010/03/10</t>
  </si>
  <si>
    <t>11.88</t>
  </si>
  <si>
    <t>2010/03/09</t>
  </si>
  <si>
    <t>11.90</t>
  </si>
  <si>
    <t>2010/03/08</t>
  </si>
  <si>
    <t>11.93</t>
  </si>
  <si>
    <t>2010/03/05</t>
  </si>
  <si>
    <t>2010/03/04</t>
  </si>
  <si>
    <t>11.86</t>
  </si>
  <si>
    <t>11.95</t>
  </si>
  <si>
    <t>2010/03/03</t>
  </si>
  <si>
    <t>11.99</t>
  </si>
  <si>
    <t>2010/03/02</t>
  </si>
  <si>
    <t>11.94</t>
  </si>
  <si>
    <t>12.02</t>
  </si>
  <si>
    <t>11.87</t>
  </si>
  <si>
    <t>2010/02/26</t>
  </si>
  <si>
    <t>12.03</t>
  </si>
  <si>
    <t>2010/02/25</t>
  </si>
  <si>
    <t>2010/02/24</t>
  </si>
  <si>
    <t>12.12</t>
  </si>
  <si>
    <t>11.96</t>
  </si>
  <si>
    <t>2010/02/23</t>
  </si>
  <si>
    <t>12.09</t>
  </si>
  <si>
    <t>12.08</t>
  </si>
  <si>
    <t>12.17</t>
  </si>
  <si>
    <t>2010/02/22</t>
  </si>
  <si>
    <t>12.11</t>
  </si>
  <si>
    <t>12.20</t>
  </si>
  <si>
    <t>12.05</t>
  </si>
  <si>
    <t>2010/02/19</t>
  </si>
  <si>
    <t>12.19</t>
  </si>
  <si>
    <t>2010/02/18</t>
  </si>
  <si>
    <t>12.15</t>
  </si>
  <si>
    <t>2010/02/17</t>
  </si>
  <si>
    <t>12.16</t>
  </si>
  <si>
    <t>12.04</t>
  </si>
  <si>
    <t>2010/02/16</t>
  </si>
  <si>
    <t>12.10</t>
  </si>
  <si>
    <t>2010/02/12</t>
  </si>
  <si>
    <t>2010/02/11</t>
  </si>
  <si>
    <t>12.13</t>
  </si>
  <si>
    <t>2010/02/10</t>
  </si>
  <si>
    <t>12.26</t>
  </si>
  <si>
    <t>2010/02/09</t>
  </si>
  <si>
    <t>2010/02/08</t>
  </si>
  <si>
    <t>12.18</t>
  </si>
  <si>
    <t>12.25</t>
  </si>
  <si>
    <t>12.14</t>
  </si>
  <si>
    <t>2010/02/05</t>
  </si>
  <si>
    <t>12.24</t>
  </si>
  <si>
    <t>2010/02/04</t>
  </si>
  <si>
    <t>12.23</t>
  </si>
  <si>
    <t>12.30</t>
  </si>
  <si>
    <t>2010/02/03</t>
  </si>
  <si>
    <t>12.31</t>
  </si>
  <si>
    <t>2010/02/02</t>
  </si>
  <si>
    <t>12.27</t>
  </si>
  <si>
    <t>12.32</t>
  </si>
  <si>
    <t>2010/02/01</t>
  </si>
  <si>
    <t>12.29</t>
  </si>
  <si>
    <t>12.34</t>
  </si>
  <si>
    <t>2010/01/29</t>
  </si>
  <si>
    <t>2010/01/28</t>
  </si>
  <si>
    <t>12.36</t>
  </si>
  <si>
    <t>12.22</t>
  </si>
  <si>
    <t>2010/01/27</t>
  </si>
  <si>
    <t>2010/01/26</t>
  </si>
  <si>
    <t>12.21</t>
  </si>
  <si>
    <t>2010/01/25</t>
  </si>
  <si>
    <t>2010/01/22</t>
  </si>
  <si>
    <t>12.28</t>
  </si>
  <si>
    <t>2010/01/21</t>
  </si>
  <si>
    <t>12.33</t>
  </si>
  <si>
    <t>2010/01/20</t>
  </si>
  <si>
    <t>2010/01/19</t>
  </si>
  <si>
    <t>2010/01/18</t>
  </si>
  <si>
    <t>12.38</t>
  </si>
  <si>
    <t>2010/01/15</t>
  </si>
  <si>
    <t>12.35</t>
  </si>
  <si>
    <t>2010/01/14</t>
  </si>
  <si>
    <t>2010/01/13</t>
  </si>
  <si>
    <t>2010/01/12</t>
  </si>
  <si>
    <t>2010/01/11</t>
  </si>
  <si>
    <t>12.40</t>
  </si>
  <si>
    <t>2010/01/08</t>
  </si>
  <si>
    <t>12.39</t>
  </si>
  <si>
    <t>12.46</t>
  </si>
  <si>
    <t>2010/01/07</t>
  </si>
  <si>
    <t>2010/01/06</t>
  </si>
  <si>
    <t>12.43</t>
  </si>
  <si>
    <t>12.51</t>
  </si>
  <si>
    <t>2010/01/05</t>
  </si>
  <si>
    <t>2010/01/04</t>
  </si>
  <si>
    <t>12.42</t>
  </si>
  <si>
    <t>12.47</t>
  </si>
  <si>
    <t>12.54</t>
  </si>
  <si>
    <t>2009/12/31</t>
  </si>
  <si>
    <t>12.37</t>
  </si>
  <si>
    <t>12.41</t>
  </si>
  <si>
    <t>12.49</t>
  </si>
  <si>
    <t>2009/12/30</t>
  </si>
  <si>
    <t>2009/12/29</t>
  </si>
  <si>
    <t>2009/12/28</t>
  </si>
  <si>
    <t>12.44</t>
  </si>
  <si>
    <t>2009/12/24</t>
  </si>
  <si>
    <t>2009/12/23</t>
  </si>
  <si>
    <t>2009/12/22</t>
  </si>
  <si>
    <t>2009/12/21</t>
  </si>
  <si>
    <t>12.01</t>
  </si>
  <si>
    <t>2009/12/18</t>
  </si>
  <si>
    <t>12.00</t>
  </si>
  <si>
    <t>2009/12/17</t>
  </si>
  <si>
    <t>2009/12/16</t>
  </si>
  <si>
    <t>2009/12/15</t>
  </si>
  <si>
    <t>2009/12/14</t>
  </si>
  <si>
    <t>12.06</t>
  </si>
  <si>
    <t>2009/12/11</t>
  </si>
  <si>
    <t>2009/12/10</t>
  </si>
  <si>
    <t>2009/12/09</t>
  </si>
  <si>
    <t>2009/12/08</t>
  </si>
  <si>
    <t>2009/12/07</t>
  </si>
  <si>
    <t>2009/12/04</t>
  </si>
  <si>
    <t>11.97</t>
  </si>
  <si>
    <t>2009/12/03</t>
  </si>
  <si>
    <t>2009/12/02</t>
  </si>
  <si>
    <t>2009/12/01</t>
  </si>
  <si>
    <t>12.07</t>
  </si>
  <si>
    <t>2009/11/30</t>
  </si>
  <si>
    <t>11.91</t>
  </si>
  <si>
    <t>2009/11/27</t>
  </si>
  <si>
    <t>2009/11/26</t>
  </si>
  <si>
    <t>2009/11/25</t>
  </si>
  <si>
    <t>2009/11/24</t>
  </si>
  <si>
    <t>2009/11/23</t>
  </si>
  <si>
    <t>2009/11/20</t>
  </si>
  <si>
    <t>2009/11/19</t>
  </si>
  <si>
    <t>2009/11/18</t>
  </si>
  <si>
    <t>2009/11/17</t>
  </si>
  <si>
    <t>2009/11/16</t>
  </si>
  <si>
    <t>2009/11/13</t>
  </si>
  <si>
    <t>2009/11/12</t>
  </si>
  <si>
    <t>2009/11/11</t>
  </si>
  <si>
    <t>2009/11/10</t>
  </si>
  <si>
    <t>2009/11/09</t>
  </si>
  <si>
    <t>12.53</t>
  </si>
  <si>
    <t>2009/11/06</t>
  </si>
  <si>
    <t>12.52</t>
  </si>
  <si>
    <t>2009/11/05</t>
  </si>
  <si>
    <t>12.48</t>
  </si>
  <si>
    <t>2009/11/04</t>
  </si>
  <si>
    <t>2009/11/03</t>
  </si>
  <si>
    <t>2009/11/02</t>
  </si>
  <si>
    <t>2009/10/30</t>
  </si>
  <si>
    <t>12.45</t>
  </si>
  <si>
    <t>12.50</t>
  </si>
  <si>
    <t>2009/10/29</t>
  </si>
  <si>
    <t>2009/10/28</t>
  </si>
  <si>
    <t>12.55</t>
  </si>
  <si>
    <t>2009/10/27</t>
  </si>
  <si>
    <t>12.59</t>
  </si>
  <si>
    <t>12.58</t>
  </si>
  <si>
    <t>2009/10/26</t>
  </si>
  <si>
    <t>12.64</t>
  </si>
  <si>
    <t>12.57</t>
  </si>
  <si>
    <t>12.62</t>
  </si>
  <si>
    <t>12.67</t>
  </si>
  <si>
    <t>2009/10/23</t>
  </si>
  <si>
    <t>12.60</t>
  </si>
  <si>
    <t>12.63</t>
  </si>
  <si>
    <t>2009/10/22</t>
  </si>
  <si>
    <t>12.56</t>
  </si>
  <si>
    <t>2009/10/21</t>
  </si>
  <si>
    <t>2009/10/20</t>
  </si>
  <si>
    <t>2009/10/19</t>
  </si>
  <si>
    <t>2009/10/16</t>
  </si>
  <si>
    <t>2009/10/15</t>
  </si>
  <si>
    <t>2009/10/14</t>
  </si>
  <si>
    <t>2009/10/13</t>
  </si>
  <si>
    <t>2009/10/12</t>
  </si>
  <si>
    <t>2009/10/09</t>
  </si>
  <si>
    <t>2009/10/08</t>
  </si>
  <si>
    <t>2009/10/07</t>
  </si>
  <si>
    <t>2009/10/06</t>
  </si>
  <si>
    <t>2009/10/05</t>
  </si>
  <si>
    <t>2009/10/01</t>
  </si>
  <si>
    <t>2009/09/30</t>
  </si>
  <si>
    <t>2009/09/29</t>
  </si>
  <si>
    <t>2009/09/28</t>
  </si>
  <si>
    <t>2009/09/25</t>
  </si>
  <si>
    <t>2009/09/24</t>
  </si>
  <si>
    <t>2009/09/23</t>
  </si>
  <si>
    <t>2009/09/22</t>
  </si>
  <si>
    <t>2009/09/21</t>
  </si>
  <si>
    <t>2009/09/18</t>
  </si>
  <si>
    <t>2009/09/17</t>
  </si>
  <si>
    <t>2009/09/16</t>
  </si>
  <si>
    <t>2009/09/15</t>
  </si>
  <si>
    <t>2009/09/14</t>
  </si>
  <si>
    <t>12.65</t>
  </si>
  <si>
    <t>2009/09/11</t>
  </si>
  <si>
    <t>2009/09/10</t>
  </si>
  <si>
    <t>2009/09/09</t>
  </si>
  <si>
    <t>2009/09/08</t>
  </si>
  <si>
    <t>2009/09/07</t>
  </si>
  <si>
    <t>2009/09/04</t>
  </si>
  <si>
    <t>2009/09/03</t>
  </si>
  <si>
    <t>2009/09/02</t>
  </si>
  <si>
    <t>2009/09/01</t>
  </si>
  <si>
    <t>2009/08/31</t>
  </si>
  <si>
    <t>2009/08/28</t>
  </si>
  <si>
    <t>2009/08/27</t>
  </si>
  <si>
    <t>2009/08/26</t>
  </si>
  <si>
    <t>2009/08/25</t>
  </si>
  <si>
    <t>2009/08/24</t>
  </si>
  <si>
    <t>2009/08/21</t>
  </si>
  <si>
    <t>2009/08/20</t>
  </si>
  <si>
    <t>2009/08/19</t>
  </si>
  <si>
    <t>2009/08/18</t>
  </si>
  <si>
    <t>12.66</t>
  </si>
  <si>
    <t>12.69</t>
  </si>
  <si>
    <t>2009/08/17</t>
  </si>
  <si>
    <t>12.72</t>
  </si>
  <si>
    <t>2009/08/14</t>
  </si>
  <si>
    <t>12.76</t>
  </si>
  <si>
    <t>12.75</t>
  </si>
  <si>
    <t>12.78</t>
  </si>
  <si>
    <t>2009/08/13</t>
  </si>
  <si>
    <t>12.74</t>
  </si>
  <si>
    <t>2009/08/12</t>
  </si>
  <si>
    <t>12.68</t>
  </si>
  <si>
    <t>12.71</t>
  </si>
  <si>
    <t>2009/08/11</t>
  </si>
  <si>
    <t>12.61</t>
  </si>
  <si>
    <t>12.70</t>
  </si>
  <si>
    <t>2009/08/10</t>
  </si>
  <si>
    <t>2009/08/07</t>
  </si>
  <si>
    <t>2009/08/06</t>
  </si>
  <si>
    <t>2009/08/05</t>
  </si>
  <si>
    <t>2009/08/04</t>
  </si>
  <si>
    <t>2009/08/03</t>
  </si>
  <si>
    <t>2009/07/31</t>
  </si>
  <si>
    <t>2009/07/30</t>
  </si>
  <si>
    <t>2009/07/29</t>
  </si>
  <si>
    <t>2009/07/28</t>
  </si>
  <si>
    <t>2009/07/27</t>
  </si>
  <si>
    <t>2009/07/24</t>
  </si>
  <si>
    <t>2009/07/23</t>
  </si>
  <si>
    <t>2009/07/22</t>
  </si>
  <si>
    <t>2009/07/21</t>
  </si>
  <si>
    <t>2009/07/20</t>
  </si>
  <si>
    <t>2009/07/17</t>
  </si>
  <si>
    <t>2009/07/16</t>
  </si>
  <si>
    <t>2009/07/15</t>
  </si>
  <si>
    <t>2009/07/14</t>
  </si>
  <si>
    <t>2009/07/13</t>
  </si>
  <si>
    <t>2009/07/10</t>
  </si>
  <si>
    <t>2009/07/09</t>
  </si>
  <si>
    <t>2009/07/08</t>
  </si>
  <si>
    <t>2009/07/07</t>
  </si>
  <si>
    <t>2009/07/06</t>
  </si>
  <si>
    <t>2009/07/03</t>
  </si>
  <si>
    <t>2009/07/02</t>
  </si>
  <si>
    <t>2009/07/01</t>
  </si>
  <si>
    <t>2009/06/30</t>
  </si>
  <si>
    <t>2009/06/29</t>
  </si>
  <si>
    <t>2009/06/26</t>
  </si>
  <si>
    <t>2009/06/25</t>
  </si>
  <si>
    <t>2009/06/24</t>
  </si>
  <si>
    <t>2009/06/23</t>
  </si>
  <si>
    <t>2009/06/22</t>
  </si>
  <si>
    <t>2009/06/19</t>
  </si>
  <si>
    <t>2009/06/18</t>
  </si>
  <si>
    <t>2009/06/17</t>
  </si>
  <si>
    <t>2009/06/16</t>
  </si>
  <si>
    <t>2009/06/15</t>
  </si>
  <si>
    <t>2009/06/12</t>
  </si>
  <si>
    <t>2009/06/11</t>
  </si>
  <si>
    <t>2009/06/10</t>
  </si>
  <si>
    <t>2009/06/09</t>
  </si>
  <si>
    <t>2009/06/08</t>
  </si>
  <si>
    <t>2009/06/05</t>
  </si>
  <si>
    <t>2009/06/04</t>
  </si>
  <si>
    <t>2009/06/03</t>
  </si>
  <si>
    <t>2009/06/02</t>
  </si>
  <si>
    <t>2009/06/01</t>
  </si>
  <si>
    <t>2009/05/29</t>
  </si>
  <si>
    <t>2009/05/28</t>
  </si>
  <si>
    <t>2009/05/27</t>
  </si>
  <si>
    <t>2009/05/26</t>
  </si>
  <si>
    <t>2009/05/25</t>
  </si>
  <si>
    <t>2009/05/22</t>
  </si>
  <si>
    <t>2009/05/21</t>
  </si>
  <si>
    <t>2009/05/20</t>
  </si>
  <si>
    <t>2009/05/19</t>
  </si>
  <si>
    <t>2009/05/18</t>
  </si>
  <si>
    <t>2009/05/15</t>
  </si>
  <si>
    <t>2009/05/14</t>
  </si>
  <si>
    <t>2009/05/13</t>
  </si>
  <si>
    <t>2009/05/12</t>
  </si>
  <si>
    <t>2009/05/11</t>
  </si>
  <si>
    <t>2009/05/08</t>
  </si>
  <si>
    <t>2009/05/07</t>
  </si>
  <si>
    <t>2009/05/06</t>
  </si>
  <si>
    <t>2009/05/04</t>
  </si>
  <si>
    <t>2009/04/30</t>
  </si>
  <si>
    <t>2009/04/29</t>
  </si>
  <si>
    <t>2009/04/28</t>
  </si>
  <si>
    <t>2009/04/27</t>
  </si>
  <si>
    <t>2009/04/24</t>
  </si>
  <si>
    <t>2009/04/23</t>
  </si>
  <si>
    <t>2009/04/22</t>
  </si>
  <si>
    <t>2009/04/21</t>
  </si>
  <si>
    <t>2009/04/20</t>
  </si>
  <si>
    <t>2009/04/17</t>
  </si>
  <si>
    <t>12.77</t>
  </si>
  <si>
    <t>2009/04/16</t>
  </si>
  <si>
    <t>12.73</t>
  </si>
  <si>
    <t>12.80</t>
  </si>
  <si>
    <t>12.84</t>
  </si>
  <si>
    <t>2009/04/15</t>
  </si>
  <si>
    <t>12.81</t>
  </si>
  <si>
    <t>2009/04/14</t>
  </si>
  <si>
    <t>12.85</t>
  </si>
  <si>
    <t>2009/04/13</t>
  </si>
  <si>
    <t>12.86</t>
  </si>
  <si>
    <t>12.91</t>
  </si>
  <si>
    <t>12.92</t>
  </si>
  <si>
    <t>2009/04/10</t>
  </si>
  <si>
    <t>12.88</t>
  </si>
  <si>
    <t>12.93</t>
  </si>
  <si>
    <t>12.94</t>
  </si>
  <si>
    <t>2009/04/09</t>
  </si>
  <si>
    <t>12.96</t>
  </si>
  <si>
    <t>2009/04/08</t>
  </si>
  <si>
    <t>12.99</t>
  </si>
  <si>
    <t>12.90</t>
  </si>
  <si>
    <t>12.95</t>
  </si>
  <si>
    <t>12.79</t>
  </si>
  <si>
    <t>2009/04/07</t>
  </si>
  <si>
    <t>13.02</t>
  </si>
  <si>
    <t>12.97</t>
  </si>
  <si>
    <t>13.01</t>
  </si>
  <si>
    <t>12.89</t>
  </si>
  <si>
    <t>2009/04/06</t>
  </si>
  <si>
    <t>13.05</t>
  </si>
  <si>
    <t>13.03</t>
  </si>
  <si>
    <t>2009/04/03</t>
  </si>
  <si>
    <t>13.00</t>
  </si>
  <si>
    <t>12.82</t>
  </si>
  <si>
    <t>2009/04/02</t>
  </si>
  <si>
    <t>12.87</t>
  </si>
  <si>
    <t>2009/04/01</t>
  </si>
  <si>
    <t>2009/03/31</t>
  </si>
  <si>
    <t>13.14</t>
  </si>
  <si>
    <t>13.07</t>
  </si>
  <si>
    <t>2009/03/30</t>
  </si>
  <si>
    <t>12.98</t>
  </si>
  <si>
    <t>2009/03/27</t>
  </si>
  <si>
    <t>13.06</t>
  </si>
  <si>
    <t>2009/03/26</t>
  </si>
  <si>
    <t>2009/03/25</t>
  </si>
  <si>
    <t>2009/03/24</t>
  </si>
  <si>
    <t>2009/03/23</t>
  </si>
  <si>
    <t>2009/03/20</t>
  </si>
  <si>
    <t>12.83</t>
  </si>
  <si>
    <t>2009/03/19</t>
  </si>
  <si>
    <t>2009/03/18</t>
  </si>
  <si>
    <t>2009/03/17</t>
  </si>
  <si>
    <t>13.08</t>
  </si>
  <si>
    <t>2009/03/16</t>
  </si>
  <si>
    <t>13.12</t>
  </si>
  <si>
    <t>13.04</t>
  </si>
  <si>
    <t>2009/03/13</t>
  </si>
  <si>
    <t>13.09</t>
  </si>
  <si>
    <t>2009/03/12</t>
  </si>
  <si>
    <t>13.16</t>
  </si>
  <si>
    <t>2009/03/11</t>
  </si>
  <si>
    <t>2009/03/10</t>
  </si>
  <si>
    <t>13.17</t>
  </si>
  <si>
    <t>2009/03/09</t>
  </si>
  <si>
    <t>13.21</t>
  </si>
  <si>
    <t>13.13</t>
  </si>
  <si>
    <t>13.19</t>
  </si>
  <si>
    <t>2009/03/06</t>
  </si>
  <si>
    <t>13.20</t>
  </si>
  <si>
    <t>13.11</t>
  </si>
  <si>
    <t>2009/03/05</t>
  </si>
  <si>
    <t>13.26</t>
  </si>
  <si>
    <t>13.18</t>
  </si>
  <si>
    <t>13.25</t>
  </si>
  <si>
    <t>13.10</t>
  </si>
  <si>
    <t>2009/03/04</t>
  </si>
  <si>
    <t>13.30</t>
  </si>
  <si>
    <t>13.27</t>
  </si>
  <si>
    <t>2009/03/03</t>
  </si>
  <si>
    <t>13.37</t>
  </si>
  <si>
    <t>13.22</t>
  </si>
  <si>
    <t>2009/03/02</t>
  </si>
  <si>
    <t>13.42</t>
  </si>
  <si>
    <t>13.33</t>
  </si>
  <si>
    <t>13.45</t>
  </si>
  <si>
    <t>2009/02/27</t>
  </si>
  <si>
    <t>13.28</t>
  </si>
  <si>
    <t>13.38</t>
  </si>
  <si>
    <t>13.23</t>
  </si>
  <si>
    <t>2009/02/26</t>
  </si>
  <si>
    <t>13.59</t>
  </si>
  <si>
    <t>13.31</t>
  </si>
  <si>
    <t>2009/02/25</t>
  </si>
  <si>
    <t>13.41</t>
  </si>
  <si>
    <t>13.52</t>
  </si>
  <si>
    <t>13.34</t>
  </si>
  <si>
    <t>13.36</t>
  </si>
  <si>
    <t>2009/02/24</t>
  </si>
  <si>
    <t>13.55</t>
  </si>
  <si>
    <t>13.49</t>
  </si>
  <si>
    <t>2009/02/23</t>
  </si>
  <si>
    <t>13.53</t>
  </si>
  <si>
    <t>13.32</t>
  </si>
  <si>
    <t>2009/02/20</t>
  </si>
  <si>
    <t>13.60</t>
  </si>
  <si>
    <t>13.44</t>
  </si>
  <si>
    <t>2009/02/19</t>
  </si>
  <si>
    <t>13.51</t>
  </si>
  <si>
    <t>13.39</t>
  </si>
  <si>
    <t>2009/02/18</t>
  </si>
  <si>
    <t>13.57</t>
  </si>
  <si>
    <t>13.54</t>
  </si>
  <si>
    <t>13.66</t>
  </si>
  <si>
    <t>2009/02/17</t>
  </si>
  <si>
    <t>13.62</t>
  </si>
  <si>
    <t>13.76</t>
  </si>
  <si>
    <t>2009/02/16</t>
  </si>
  <si>
    <t>13.29</t>
  </si>
  <si>
    <t>2009/02/13</t>
  </si>
  <si>
    <t>13.24</t>
  </si>
  <si>
    <t>2009/02/12</t>
  </si>
  <si>
    <t>13.35</t>
  </si>
  <si>
    <t>13.46</t>
  </si>
  <si>
    <t>2009/02/11</t>
  </si>
  <si>
    <t>2009/02/10</t>
  </si>
  <si>
    <t>13.47</t>
  </si>
  <si>
    <t>13.63</t>
  </si>
  <si>
    <t>2009/02/09</t>
  </si>
  <si>
    <t>13.58</t>
  </si>
  <si>
    <t>13.48</t>
  </si>
  <si>
    <t>2009/02/06</t>
  </si>
  <si>
    <t>13.40</t>
  </si>
  <si>
    <t>13.50</t>
  </si>
  <si>
    <t>2009/02/05</t>
  </si>
  <si>
    <t>13.69</t>
  </si>
  <si>
    <t>2009/02/04</t>
  </si>
  <si>
    <t>2009/02/03</t>
  </si>
  <si>
    <t>13.56</t>
  </si>
  <si>
    <t>2009/02/02</t>
  </si>
  <si>
    <t>13.43</t>
  </si>
  <si>
    <t>2009/01/30</t>
  </si>
  <si>
    <t>2009/01/29</t>
  </si>
  <si>
    <t>2009/01/28</t>
  </si>
  <si>
    <t>2009/01/23</t>
  </si>
  <si>
    <t>2009/01/22</t>
  </si>
  <si>
    <t>2009/01/21</t>
  </si>
  <si>
    <t>2009/01/20</t>
  </si>
  <si>
    <t>2009/01/19</t>
  </si>
  <si>
    <t>2009/01/16</t>
  </si>
  <si>
    <t>2009/01/15</t>
  </si>
  <si>
    <t>2009/01/14</t>
  </si>
  <si>
    <t>2009/01/13</t>
  </si>
  <si>
    <t>2009/01/12</t>
  </si>
  <si>
    <t>2009/01/09</t>
  </si>
  <si>
    <t>2009/01/08</t>
  </si>
  <si>
    <t>2009/01/07</t>
  </si>
  <si>
    <t>2009/01/06</t>
  </si>
  <si>
    <t>2009/01/05</t>
  </si>
  <si>
    <t>2009/01/02</t>
  </si>
  <si>
    <t>2008/12/31</t>
  </si>
  <si>
    <t>2008/12/30</t>
  </si>
  <si>
    <t>2008/12/29</t>
  </si>
  <si>
    <t>2008/12/26</t>
  </si>
  <si>
    <t>2008/12/24</t>
  </si>
  <si>
    <t>2008/12/23</t>
  </si>
  <si>
    <t>2008/12/22</t>
  </si>
  <si>
    <t>2008/12/19</t>
  </si>
  <si>
    <t>2008/12/18</t>
  </si>
  <si>
    <t>2008/12/17</t>
  </si>
  <si>
    <t>2008/12/16</t>
  </si>
  <si>
    <t>2008/12/15</t>
  </si>
  <si>
    <t>2008/12/12</t>
  </si>
  <si>
    <t>2008/12/11</t>
  </si>
  <si>
    <t>2008/12/10</t>
  </si>
  <si>
    <t>2008/12/09</t>
  </si>
  <si>
    <t>2008/12/08</t>
  </si>
  <si>
    <t>2008/12/05</t>
  </si>
  <si>
    <t>13.15</t>
  </si>
  <si>
    <t>2008/12/04</t>
  </si>
  <si>
    <t>2008/12/03</t>
  </si>
  <si>
    <t>2008/12/02</t>
  </si>
  <si>
    <t>2008/12/01</t>
  </si>
  <si>
    <t>2008/11/28</t>
  </si>
  <si>
    <t>2008/11/27</t>
  </si>
  <si>
    <t>2008/11/26</t>
  </si>
  <si>
    <t>2008/11/25</t>
  </si>
  <si>
    <t>2008/11/24</t>
  </si>
  <si>
    <t>2008/11/21</t>
  </si>
  <si>
    <t>2008/11/20</t>
  </si>
  <si>
    <t>2008/11/19</t>
  </si>
  <si>
    <t>2008/11/18</t>
  </si>
  <si>
    <t>2008/11/17</t>
  </si>
  <si>
    <t>2008/11/14</t>
  </si>
  <si>
    <t>2008/11/13</t>
  </si>
  <si>
    <t>2008/11/12</t>
  </si>
  <si>
    <t>2008/11/11</t>
  </si>
  <si>
    <t>2008/11/10</t>
  </si>
  <si>
    <t>2008/11/07</t>
  </si>
  <si>
    <t>2008/11/06</t>
  </si>
  <si>
    <t>2008/11/05</t>
  </si>
  <si>
    <t>11.98</t>
  </si>
  <si>
    <t>2008/11/04</t>
  </si>
  <si>
    <t>2008/11/03</t>
  </si>
  <si>
    <t>2008/10/31</t>
  </si>
  <si>
    <t>2008/10/30</t>
  </si>
  <si>
    <t>2008/10/29</t>
  </si>
  <si>
    <t>2008/10/28</t>
  </si>
  <si>
    <t>2008/10/27</t>
  </si>
  <si>
    <t>11.92</t>
  </si>
  <si>
    <t>2008/10/24</t>
  </si>
  <si>
    <t>2008/10/23</t>
  </si>
  <si>
    <t>2008/10/22</t>
  </si>
  <si>
    <t>2008/10/21</t>
  </si>
  <si>
    <t>2008/10/20</t>
  </si>
  <si>
    <t>2008/10/17</t>
  </si>
  <si>
    <t>2008/10/16</t>
  </si>
  <si>
    <t>2008/10/15</t>
  </si>
  <si>
    <t>11.89</t>
  </si>
  <si>
    <t>2008/10/14</t>
  </si>
  <si>
    <t>2008/10/13</t>
  </si>
  <si>
    <t>2008/10/10</t>
  </si>
  <si>
    <t>2008/10/09</t>
  </si>
  <si>
    <t>2008/10/08</t>
  </si>
  <si>
    <t>2008/10/07</t>
  </si>
  <si>
    <t>2008/10/06</t>
  </si>
  <si>
    <t>2008/10/02</t>
  </si>
  <si>
    <t>2008/10/01</t>
  </si>
  <si>
    <t>2008/09/30</t>
  </si>
  <si>
    <t>2008/09/29</t>
  </si>
  <si>
    <t>2008/09/26</t>
  </si>
  <si>
    <t>2008/09/25</t>
  </si>
  <si>
    <t>2008/09/24</t>
  </si>
  <si>
    <t>2008/09/23</t>
  </si>
  <si>
    <t>2008/09/22</t>
  </si>
  <si>
    <t>2008/09/19</t>
  </si>
  <si>
    <t>2008/09/18</t>
  </si>
  <si>
    <t>2008/09/17</t>
  </si>
  <si>
    <t>2008/09/16</t>
  </si>
  <si>
    <t>10.66</t>
  </si>
  <si>
    <t>2008/09/12</t>
  </si>
  <si>
    <t>2008/09/11</t>
  </si>
  <si>
    <t>2008/09/10</t>
  </si>
  <si>
    <t>2008/09/09</t>
  </si>
  <si>
    <t>2008/09/08</t>
  </si>
  <si>
    <t>2008/09/05</t>
  </si>
  <si>
    <t>2008/09/04</t>
  </si>
  <si>
    <t>2008/09/03</t>
  </si>
  <si>
    <t>2008/09/02</t>
  </si>
  <si>
    <t>2008/09/01</t>
  </si>
  <si>
    <t>2008/08/29</t>
  </si>
  <si>
    <t>2008/08/28</t>
  </si>
  <si>
    <t>2008/08/27</t>
  </si>
  <si>
    <t>2008/08/26</t>
  </si>
  <si>
    <t>2008/08/25</t>
  </si>
  <si>
    <t>2008/08/22</t>
  </si>
  <si>
    <t>2008/08/21</t>
  </si>
  <si>
    <t>10.65</t>
  </si>
  <si>
    <t>2008/08/20</t>
  </si>
  <si>
    <t>2008/08/19</t>
  </si>
  <si>
    <t>2008/08/18</t>
  </si>
  <si>
    <t>2008/08/14</t>
  </si>
  <si>
    <t>2008/08/13</t>
  </si>
  <si>
    <t>2008/08/12</t>
  </si>
  <si>
    <t>2008/08/11</t>
  </si>
  <si>
    <t>2008/08/08</t>
  </si>
  <si>
    <t>2008/08/07</t>
  </si>
  <si>
    <t>2008/08/06</t>
  </si>
  <si>
    <t>10.25</t>
  </si>
  <si>
    <t>2008/08/05</t>
  </si>
  <si>
    <t>2008/08/04</t>
  </si>
  <si>
    <t>2008/08/01</t>
  </si>
  <si>
    <t>2008/07/31</t>
  </si>
  <si>
    <t>2008/07/30</t>
  </si>
  <si>
    <t>2008/07/29</t>
  </si>
  <si>
    <t>2008/07/28</t>
  </si>
  <si>
    <t>2008/07/25</t>
  </si>
  <si>
    <t>2008/07/24</t>
  </si>
  <si>
    <t>2008/07/23</t>
  </si>
  <si>
    <t>2008/07/22</t>
  </si>
  <si>
    <t>2008/07/21</t>
  </si>
  <si>
    <t>2008/07/18</t>
  </si>
  <si>
    <t>2008/07/17</t>
  </si>
  <si>
    <t>2008/07/16</t>
  </si>
  <si>
    <t>2008/07/15</t>
  </si>
  <si>
    <t>2008/07/14</t>
  </si>
  <si>
    <t>10.64</t>
  </si>
  <si>
    <t>2008/07/11</t>
  </si>
  <si>
    <t>2008/07/10</t>
  </si>
  <si>
    <t>2008/07/09</t>
  </si>
  <si>
    <t>2008/07/08</t>
  </si>
  <si>
    <t>2008/07/07</t>
  </si>
  <si>
    <t>2008/07/04</t>
  </si>
  <si>
    <t>2008/07/03</t>
  </si>
  <si>
    <t>2008/07/02</t>
  </si>
  <si>
    <t>2008/07/01</t>
  </si>
  <si>
    <t>2008/06/30</t>
  </si>
  <si>
    <t>2008/06/27</t>
  </si>
  <si>
    <t>2008/06/26</t>
  </si>
  <si>
    <t>2008/06/25</t>
  </si>
  <si>
    <t>2008/06/24</t>
  </si>
  <si>
    <t>2008/06/23</t>
  </si>
  <si>
    <t>2008/06/20</t>
  </si>
  <si>
    <t>9.81</t>
  </si>
  <si>
    <t>2008/06/19</t>
  </si>
  <si>
    <t>2008/06/18</t>
  </si>
  <si>
    <t>2008/06/17</t>
  </si>
  <si>
    <t>2008/06/16</t>
  </si>
  <si>
    <t>2008/06/13</t>
  </si>
  <si>
    <t>2008/06/12</t>
  </si>
  <si>
    <t>2008/06/11</t>
  </si>
  <si>
    <t>2008/06/10</t>
  </si>
  <si>
    <t>2008/06/09</t>
  </si>
  <si>
    <t>2008/06/05</t>
  </si>
  <si>
    <t>2008/06/04</t>
  </si>
  <si>
    <t>9.62</t>
  </si>
  <si>
    <t>2008/06/03</t>
  </si>
  <si>
    <t>2008/06/02</t>
  </si>
  <si>
    <t>2008/05/30</t>
  </si>
  <si>
    <t>2008/05/29</t>
  </si>
  <si>
    <t>2008/05/28</t>
  </si>
  <si>
    <t>2008/05/27</t>
  </si>
  <si>
    <t>2008/05/26</t>
  </si>
  <si>
    <t>2008/05/23</t>
  </si>
  <si>
    <t>2008/05/22</t>
  </si>
  <si>
    <t>2008/05/21</t>
  </si>
  <si>
    <t>2008/05/20</t>
  </si>
  <si>
    <t>2008/05/19</t>
  </si>
  <si>
    <t>9.83</t>
  </si>
  <si>
    <t>2008/05/16</t>
  </si>
  <si>
    <t>9.31</t>
  </si>
  <si>
    <t>2008/05/15</t>
  </si>
  <si>
    <t>2008/05/14</t>
  </si>
  <si>
    <t>2008/05/13</t>
  </si>
  <si>
    <t>2008/05/09</t>
  </si>
  <si>
    <t>2008/05/08</t>
  </si>
  <si>
    <t>2008/05/07</t>
  </si>
  <si>
    <t>2008/05/06</t>
  </si>
  <si>
    <t>2008/05/02</t>
  </si>
  <si>
    <t>2008/04/30</t>
  </si>
  <si>
    <t>2008/04/29</t>
  </si>
  <si>
    <t>2008/04/28</t>
  </si>
  <si>
    <t>2008/04/25</t>
  </si>
  <si>
    <t>2008/04/24</t>
  </si>
  <si>
    <t>2008/04/23</t>
  </si>
  <si>
    <t>2008/04/22</t>
  </si>
  <si>
    <t>2008/04/21</t>
  </si>
  <si>
    <t>2008/04/18</t>
  </si>
  <si>
    <t>2008/04/17</t>
  </si>
  <si>
    <t>2008/04/16</t>
  </si>
  <si>
    <t>2008/04/15</t>
  </si>
  <si>
    <t>2008/04/14</t>
  </si>
  <si>
    <t>2008/04/11</t>
  </si>
  <si>
    <t>2008/04/10</t>
  </si>
  <si>
    <t>2008/04/08</t>
  </si>
  <si>
    <t>2008/04/07</t>
  </si>
  <si>
    <t>2008/04/04</t>
  </si>
  <si>
    <t>2008/04/03</t>
  </si>
  <si>
    <t>2008/04/02</t>
  </si>
  <si>
    <t>2008/04/01</t>
  </si>
  <si>
    <t>2008/03/31</t>
  </si>
  <si>
    <t>2008/03/28</t>
  </si>
  <si>
    <t>2008/03/27</t>
  </si>
  <si>
    <t>2008/03/26</t>
  </si>
  <si>
    <t>2008/03/25</t>
  </si>
  <si>
    <t>2008/03/24</t>
  </si>
  <si>
    <t>2008/03/21</t>
  </si>
  <si>
    <t>2008/03/20</t>
  </si>
  <si>
    <t>2008/03/19</t>
  </si>
  <si>
    <t>2008/03/18</t>
  </si>
  <si>
    <t>2008/03/17</t>
  </si>
  <si>
    <t>2008/03/14</t>
  </si>
  <si>
    <t>2008/03/13</t>
  </si>
  <si>
    <t>2008/03/12</t>
  </si>
  <si>
    <t>2008/03/11</t>
  </si>
  <si>
    <t>2008/03/10</t>
  </si>
  <si>
    <t>2008/03/07</t>
  </si>
  <si>
    <t>2008/03/06</t>
  </si>
  <si>
    <t>8.63</t>
  </si>
  <si>
    <t>2008/03/05</t>
  </si>
  <si>
    <t>8.60</t>
  </si>
  <si>
    <t>2008/03/04</t>
  </si>
  <si>
    <t>2008/03/03</t>
  </si>
  <si>
    <t>8.59</t>
  </si>
  <si>
    <t>2008/02/29</t>
  </si>
  <si>
    <t>2008/02/28</t>
  </si>
  <si>
    <t>2008/02/27</t>
  </si>
  <si>
    <t>2008/02/26</t>
  </si>
  <si>
    <t>2008/02/25</t>
  </si>
  <si>
    <t>2008/02/22</t>
  </si>
  <si>
    <t>2008/02/21</t>
  </si>
  <si>
    <t>2008/02/20</t>
  </si>
  <si>
    <t>2008/02/19</t>
  </si>
  <si>
    <t>2008/02/18</t>
  </si>
  <si>
    <t>2008/02/15</t>
  </si>
  <si>
    <t>2008/02/14</t>
  </si>
  <si>
    <t>8.62</t>
  </si>
  <si>
    <t>2008/02/13</t>
  </si>
  <si>
    <t>2008/02/12</t>
  </si>
  <si>
    <t>2008/02/11</t>
  </si>
  <si>
    <t>2008/02/05</t>
  </si>
  <si>
    <t>2008/02/04</t>
  </si>
  <si>
    <t>2008/02/01</t>
  </si>
  <si>
    <t>2008/01/31</t>
  </si>
  <si>
    <t>2008/01/30</t>
  </si>
  <si>
    <t>2008/01/29</t>
  </si>
  <si>
    <t>2008/01/28</t>
  </si>
  <si>
    <t>2008/01/25</t>
  </si>
  <si>
    <t>2008/01/24</t>
  </si>
  <si>
    <t>2008/01/23</t>
  </si>
  <si>
    <t>2008/01/22</t>
  </si>
  <si>
    <t>2008/01/21</t>
  </si>
  <si>
    <t>2008/01/18</t>
  </si>
  <si>
    <t>2008/01/17</t>
  </si>
  <si>
    <t>2008/01/16</t>
  </si>
  <si>
    <t>2008/01/15</t>
  </si>
  <si>
    <t>2008/01/14</t>
  </si>
  <si>
    <t>2008/01/11</t>
  </si>
  <si>
    <t>2008/01/10</t>
  </si>
  <si>
    <t>2008/01/09</t>
  </si>
  <si>
    <t>2008/01/08</t>
  </si>
  <si>
    <t>2008/01/07</t>
  </si>
  <si>
    <t>2008/01/04</t>
  </si>
  <si>
    <t>2008/01/03</t>
  </si>
  <si>
    <t>2008/01/02</t>
  </si>
  <si>
    <t>2007/12/31</t>
  </si>
  <si>
    <t>2007/12/28</t>
  </si>
  <si>
    <t>2007/12/27</t>
  </si>
  <si>
    <t>2007/12/26</t>
  </si>
  <si>
    <t>2007/12/24</t>
  </si>
  <si>
    <t>2007/12/21</t>
  </si>
  <si>
    <t>2007/12/20</t>
  </si>
  <si>
    <t>2007/12/18</t>
  </si>
  <si>
    <t>2007/12/17</t>
  </si>
  <si>
    <t>2007/12/14</t>
  </si>
  <si>
    <t>2007/12/13</t>
  </si>
  <si>
    <t>2007/12/12</t>
  </si>
  <si>
    <t>2007/12/11</t>
  </si>
  <si>
    <t>2007/12/10</t>
  </si>
  <si>
    <t>2007/12/07</t>
  </si>
  <si>
    <t>2007/12/06</t>
  </si>
  <si>
    <t>2007/12/05</t>
  </si>
  <si>
    <t>2007/12/04</t>
  </si>
  <si>
    <t>2007/12/03</t>
  </si>
  <si>
    <t>2007/11/30</t>
  </si>
  <si>
    <t>2007/11/29</t>
  </si>
  <si>
    <t>2007/11/28</t>
  </si>
  <si>
    <t>2007/11/27</t>
  </si>
  <si>
    <t>2007/11/26</t>
  </si>
  <si>
    <t>2007/11/23</t>
  </si>
  <si>
    <t>2007/11/22</t>
  </si>
  <si>
    <t>2007/11/21</t>
  </si>
  <si>
    <t>2007/11/20</t>
  </si>
  <si>
    <t>2007/11/19</t>
  </si>
  <si>
    <t>2007/11/16</t>
  </si>
  <si>
    <t>2007/11/15</t>
  </si>
  <si>
    <t>8.56</t>
  </si>
  <si>
    <t>2007/11/14</t>
  </si>
  <si>
    <t>8.54</t>
  </si>
  <si>
    <t>2007/11/13</t>
  </si>
  <si>
    <t>8.49</t>
  </si>
  <si>
    <t>2007/11/12</t>
  </si>
  <si>
    <t>2007/11/09</t>
  </si>
  <si>
    <t>8.47</t>
  </si>
  <si>
    <t>2007/11/08</t>
  </si>
  <si>
    <t>8.45</t>
  </si>
  <si>
    <t>2007/11/07</t>
  </si>
  <si>
    <t>8.50</t>
  </si>
  <si>
    <t>2007/11/06</t>
  </si>
  <si>
    <t>2007/11/05</t>
  </si>
  <si>
    <t>2007/11/02</t>
  </si>
  <si>
    <t>8.53</t>
  </si>
  <si>
    <t>2007/11/01</t>
  </si>
  <si>
    <t>8.57</t>
  </si>
  <si>
    <t>2007/10/31</t>
  </si>
  <si>
    <t>2007/10/30</t>
  </si>
  <si>
    <t>8.52</t>
  </si>
  <si>
    <t>2007/10/29</t>
  </si>
  <si>
    <t>2007/10/26</t>
  </si>
  <si>
    <t>8.48</t>
  </si>
  <si>
    <t>2007/10/25</t>
  </si>
  <si>
    <t>2007/10/24</t>
  </si>
  <si>
    <t>8.43</t>
  </si>
  <si>
    <t>2007/10/23</t>
  </si>
  <si>
    <t>8.44</t>
  </si>
  <si>
    <t>2007/10/22</t>
  </si>
  <si>
    <t>2007/10/19</t>
  </si>
  <si>
    <t>2007/10/18</t>
  </si>
  <si>
    <t>2007/10/17</t>
  </si>
  <si>
    <t>2007/10/16</t>
  </si>
  <si>
    <t>2007/10/15</t>
  </si>
  <si>
    <t>8.61</t>
  </si>
  <si>
    <t>2007/10/12</t>
  </si>
  <si>
    <t>2007/10/11</t>
  </si>
  <si>
    <t>8.55</t>
  </si>
  <si>
    <t>2007/10/10</t>
  </si>
  <si>
    <t>2007/10/09</t>
  </si>
  <si>
    <t>2007/10/08</t>
  </si>
  <si>
    <t>8.51</t>
  </si>
  <si>
    <t>2007/10/05</t>
  </si>
  <si>
    <t>2007/10/04</t>
  </si>
  <si>
    <t>2007/10/02</t>
  </si>
  <si>
    <t>2007/10/01</t>
  </si>
  <si>
    <t>2007/09/28</t>
  </si>
  <si>
    <t>2007/09/27</t>
  </si>
  <si>
    <t>2007/09/21</t>
  </si>
  <si>
    <t>2007/09/20</t>
  </si>
  <si>
    <t>2007/09/19</t>
  </si>
  <si>
    <t>2007/09/18</t>
  </si>
  <si>
    <t>8.42</t>
  </si>
  <si>
    <t>2007/09/17</t>
  </si>
  <si>
    <t>2007/09/14</t>
  </si>
  <si>
    <t>8.41</t>
  </si>
  <si>
    <t>2007/09/13</t>
  </si>
  <si>
    <t>8.38</t>
  </si>
  <si>
    <t>2007/09/12</t>
  </si>
  <si>
    <t>8.37</t>
  </si>
  <si>
    <t>2007/09/11</t>
  </si>
  <si>
    <t>8.39</t>
  </si>
  <si>
    <t>2007/09/10</t>
  </si>
  <si>
    <t>8.34</t>
  </si>
  <si>
    <t>2007/09/07</t>
  </si>
  <si>
    <t>2007/09/06</t>
  </si>
  <si>
    <t>2007/09/05</t>
  </si>
  <si>
    <t>2007/09/04</t>
  </si>
  <si>
    <t>2007/09/03</t>
  </si>
  <si>
    <t>2007/08/31</t>
  </si>
  <si>
    <t>8.40</t>
  </si>
  <si>
    <t>2007/08/30</t>
  </si>
  <si>
    <t>8.33</t>
  </si>
  <si>
    <t>2007/08/29</t>
  </si>
  <si>
    <t>8.35</t>
  </si>
  <si>
    <t>2007/08/28</t>
  </si>
  <si>
    <t>2007/08/27</t>
  </si>
  <si>
    <t>8.30</t>
  </si>
  <si>
    <t>2007/08/24</t>
  </si>
  <si>
    <t>8.26</t>
  </si>
  <si>
    <t>2007/08/23</t>
  </si>
  <si>
    <t>2007/08/22</t>
  </si>
  <si>
    <t>8.22</t>
  </si>
  <si>
    <t>2007/08/21</t>
  </si>
  <si>
    <t>8.19</t>
  </si>
  <si>
    <t>2007/08/20</t>
  </si>
  <si>
    <t>2007/08/17</t>
  </si>
  <si>
    <t>8.16</t>
  </si>
  <si>
    <t>2007/08/16</t>
  </si>
  <si>
    <t>8.17</t>
  </si>
  <si>
    <t>2007/08/14</t>
  </si>
  <si>
    <t>8.21</t>
  </si>
  <si>
    <t>2007/08/13</t>
  </si>
  <si>
    <t>8.20</t>
  </si>
  <si>
    <t>2007/08/10</t>
  </si>
  <si>
    <t>2007/08/09</t>
  </si>
  <si>
    <t>2007/08/08</t>
  </si>
  <si>
    <t>2007/08/07</t>
  </si>
  <si>
    <t>8.58</t>
  </si>
  <si>
    <t>8.13</t>
  </si>
  <si>
    <t>2007/08/06</t>
  </si>
  <si>
    <t>8.10</t>
  </si>
  <si>
    <t>2007/08/03</t>
  </si>
  <si>
    <t>8.09</t>
  </si>
  <si>
    <t>2007/08/02</t>
  </si>
  <si>
    <t>2007/08/01</t>
  </si>
  <si>
    <t>8.06</t>
  </si>
  <si>
    <t>2007/07/31</t>
  </si>
  <si>
    <t>8.11</t>
  </si>
  <si>
    <t>2007/07/30</t>
  </si>
  <si>
    <t>8.15</t>
  </si>
  <si>
    <t>2007/07/27</t>
  </si>
  <si>
    <t>2007/07/26</t>
  </si>
  <si>
    <t>2007/07/25</t>
  </si>
  <si>
    <t>8.24</t>
  </si>
  <si>
    <t>2007/07/24</t>
  </si>
  <si>
    <t>8.29</t>
  </si>
  <si>
    <t>2007/07/23</t>
  </si>
  <si>
    <t>2007/07/20</t>
  </si>
  <si>
    <t>2007/07/19</t>
  </si>
  <si>
    <t>8.28</t>
  </si>
  <si>
    <t>2007/07/18</t>
  </si>
  <si>
    <t>2007/07/16</t>
  </si>
  <si>
    <t>2007/07/13</t>
  </si>
  <si>
    <t>2007/07/12</t>
  </si>
  <si>
    <t>2007/07/11</t>
  </si>
  <si>
    <t>2007/07/10</t>
  </si>
  <si>
    <t>2007/07/09</t>
  </si>
  <si>
    <t>8.27</t>
  </si>
  <si>
    <t>2007/07/06</t>
  </si>
  <si>
    <t>2007/07/05</t>
  </si>
  <si>
    <t>2007/07/04</t>
  </si>
  <si>
    <t>2007/07/03</t>
  </si>
  <si>
    <t>2007/07/02</t>
  </si>
  <si>
    <t>8.23</t>
  </si>
  <si>
    <t>2007/06/29</t>
  </si>
  <si>
    <t>2007/06/28</t>
  </si>
  <si>
    <t>8.18</t>
  </si>
  <si>
    <t>2007/06/27</t>
  </si>
  <si>
    <t>2007/06/26</t>
  </si>
  <si>
    <t>2007/06/25</t>
  </si>
  <si>
    <t>8.25</t>
  </si>
  <si>
    <t>2007/06/22</t>
  </si>
  <si>
    <t>2007/06/21</t>
  </si>
  <si>
    <t>2007/06/20</t>
  </si>
  <si>
    <t>2007/06/19</t>
  </si>
  <si>
    <t>2007/06/18</t>
  </si>
  <si>
    <t>2007/06/15</t>
  </si>
  <si>
    <t>2007/06/14</t>
  </si>
  <si>
    <t>2007/06/13</t>
  </si>
  <si>
    <t>2007/06/12</t>
  </si>
  <si>
    <t>8.32</t>
  </si>
  <si>
    <t>2007/06/11</t>
  </si>
  <si>
    <t>2007/06/08</t>
  </si>
  <si>
    <t>2007/06/07</t>
  </si>
  <si>
    <t>2007/06/05</t>
  </si>
  <si>
    <t>8.14</t>
  </si>
  <si>
    <t>2007/06/04</t>
  </si>
  <si>
    <t>2007/06/01</t>
  </si>
  <si>
    <t>2007/05/31</t>
  </si>
  <si>
    <t>2007/05/30</t>
  </si>
  <si>
    <t>2007/05/29</t>
  </si>
  <si>
    <t>2007/05/28</t>
  </si>
  <si>
    <t>2007/05/25</t>
  </si>
  <si>
    <t>2007/05/23</t>
  </si>
  <si>
    <t>2007/05/22</t>
  </si>
  <si>
    <t>2007/05/21</t>
  </si>
  <si>
    <t>2007/05/18</t>
  </si>
  <si>
    <t>2007/05/17</t>
  </si>
  <si>
    <t>2007/05/16</t>
  </si>
  <si>
    <t>2007/05/15</t>
  </si>
  <si>
    <t>2007/05/14</t>
  </si>
  <si>
    <t>2007/05/11</t>
  </si>
  <si>
    <t>8.46</t>
  </si>
  <si>
    <t>2007/05/10</t>
  </si>
  <si>
    <t>2007/05/09</t>
  </si>
  <si>
    <t>8.08</t>
  </si>
  <si>
    <t>2007/05/08</t>
  </si>
  <si>
    <t>8.05</t>
  </si>
  <si>
    <t>2007/05/07</t>
  </si>
  <si>
    <t>8.02</t>
  </si>
  <si>
    <t>2007/05/04</t>
  </si>
  <si>
    <t>8.00</t>
  </si>
  <si>
    <t>2007/05/03</t>
  </si>
  <si>
    <t>2007/05/02</t>
  </si>
  <si>
    <t>8.03</t>
  </si>
  <si>
    <t>2007/04/30</t>
  </si>
  <si>
    <t>2007/04/27</t>
  </si>
  <si>
    <t>2007/04/26</t>
  </si>
  <si>
    <t>2007/04/25</t>
  </si>
  <si>
    <t>2007/04/24</t>
  </si>
  <si>
    <t>7.99</t>
  </si>
  <si>
    <t>2007/04/23</t>
  </si>
  <si>
    <t>2007/04/20</t>
  </si>
  <si>
    <t>2007/04/19</t>
  </si>
  <si>
    <t>7.94</t>
  </si>
  <si>
    <t>2007/04/18</t>
  </si>
  <si>
    <t>2007/04/17</t>
  </si>
  <si>
    <t>7.95</t>
  </si>
  <si>
    <t>2007/04/16</t>
  </si>
  <si>
    <t>8.36</t>
  </si>
  <si>
    <t>7.97</t>
  </si>
  <si>
    <t>2007/04/13</t>
  </si>
  <si>
    <t>2007/04/12</t>
  </si>
  <si>
    <t>7.93</t>
  </si>
  <si>
    <t>2007/04/11</t>
  </si>
  <si>
    <t>2007/04/10</t>
  </si>
  <si>
    <t>7.92</t>
  </si>
  <si>
    <t>2007/04/09</t>
  </si>
  <si>
    <t>2007/04/06</t>
  </si>
  <si>
    <t>7.83</t>
  </si>
  <si>
    <t>2007/04/05</t>
  </si>
  <si>
    <t>7.82</t>
  </si>
  <si>
    <t>2007/04/04</t>
  </si>
  <si>
    <t>2007/04/03</t>
  </si>
  <si>
    <t>7.80</t>
  </si>
  <si>
    <t>2007/04/02</t>
  </si>
  <si>
    <t>7.76</t>
  </si>
  <si>
    <t>2007/03/30</t>
  </si>
  <si>
    <t>7.73</t>
  </si>
  <si>
    <t>2007/03/29</t>
  </si>
  <si>
    <t>7.72</t>
  </si>
  <si>
    <t>2007/03/28</t>
  </si>
  <si>
    <t>8.31</t>
  </si>
  <si>
    <t>7.70</t>
  </si>
  <si>
    <t>2007/03/27</t>
  </si>
  <si>
    <t>2007/03/26</t>
  </si>
  <si>
    <t>2007/03/23</t>
  </si>
  <si>
    <t>7.69</t>
  </si>
  <si>
    <t>2007/03/22</t>
  </si>
  <si>
    <t>7.67</t>
  </si>
  <si>
    <t>2007/03/21</t>
  </si>
  <si>
    <t>2007/03/20</t>
  </si>
  <si>
    <t>7.68</t>
  </si>
  <si>
    <t>2007/03/19</t>
  </si>
  <si>
    <t>2007/03/16</t>
  </si>
  <si>
    <t>2007/03/15</t>
  </si>
  <si>
    <t>8.12</t>
  </si>
  <si>
    <t>2007/03/14</t>
  </si>
  <si>
    <t>2007/03/13</t>
  </si>
  <si>
    <t>2007/03/12</t>
  </si>
  <si>
    <t>2007/03/09</t>
  </si>
  <si>
    <t>2007/03/08</t>
  </si>
  <si>
    <t>2007/03/07</t>
  </si>
  <si>
    <t>2007/03/06</t>
  </si>
  <si>
    <t>2007/03/05</t>
  </si>
  <si>
    <t>2007/03/02</t>
  </si>
  <si>
    <t>2007/02/28</t>
  </si>
  <si>
    <t>2007/02/27</t>
  </si>
  <si>
    <t>2007/02/26</t>
  </si>
  <si>
    <t>2007/02/23</t>
  </si>
  <si>
    <t>7.71</t>
  </si>
  <si>
    <t>2007/02/22</t>
  </si>
  <si>
    <t>2007/02/21</t>
  </si>
  <si>
    <t>7.74</t>
  </si>
  <si>
    <t>2007/02/20</t>
  </si>
  <si>
    <t>2007/02/16</t>
  </si>
  <si>
    <t>2007/02/15</t>
  </si>
  <si>
    <t>2007/02/14</t>
  </si>
  <si>
    <t>2007/02/13</t>
  </si>
  <si>
    <t>2007/02/12</t>
  </si>
  <si>
    <t>2007/02/09</t>
  </si>
  <si>
    <t>2007/02/08</t>
  </si>
  <si>
    <t>2007/02/07</t>
  </si>
  <si>
    <t>7.84</t>
  </si>
  <si>
    <t>2007/02/06</t>
  </si>
  <si>
    <t>7.89</t>
  </si>
  <si>
    <t>2007/02/05</t>
  </si>
  <si>
    <t>2007/02/02</t>
  </si>
  <si>
    <t>2007/02/01</t>
  </si>
  <si>
    <t>2007/01/31</t>
  </si>
  <si>
    <t>2007/01/30</t>
  </si>
  <si>
    <t>2007/01/29</t>
  </si>
  <si>
    <t>7.96</t>
  </si>
  <si>
    <t>2007/01/26</t>
  </si>
  <si>
    <t>2007/01/25</t>
  </si>
  <si>
    <t>7.98</t>
  </si>
  <si>
    <t>2007/01/24</t>
  </si>
  <si>
    <t>2007/01/23</t>
  </si>
  <si>
    <t>2007/01/22</t>
  </si>
  <si>
    <t>2007/01/19</t>
  </si>
  <si>
    <t>2007/01/18</t>
  </si>
  <si>
    <t>2007/01/17</t>
  </si>
  <si>
    <t>2007/01/16</t>
  </si>
  <si>
    <t>2007/01/15</t>
  </si>
  <si>
    <t>2007/01/12</t>
  </si>
  <si>
    <t>2007/01/11</t>
  </si>
  <si>
    <t>2007/01/10</t>
  </si>
  <si>
    <t>7.91</t>
  </si>
  <si>
    <t>2007/01/09</t>
  </si>
  <si>
    <t>2007/01/08</t>
  </si>
  <si>
    <t>2007/01/05</t>
  </si>
  <si>
    <t>2007/01/04</t>
  </si>
  <si>
    <t>2007/01/03</t>
  </si>
  <si>
    <t>2007/01/02</t>
  </si>
  <si>
    <t>2006/12/29</t>
  </si>
  <si>
    <t>2006/12/28</t>
  </si>
  <si>
    <t>2006/12/27</t>
  </si>
  <si>
    <t>2006/12/26</t>
  </si>
  <si>
    <t>2006/12/22</t>
  </si>
  <si>
    <t>7.90</t>
  </si>
  <si>
    <t>2006/12/21</t>
  </si>
  <si>
    <t>2006/12/20</t>
  </si>
  <si>
    <t>2006/12/19</t>
  </si>
  <si>
    <t>7.87</t>
  </si>
  <si>
    <t>2006/12/18</t>
  </si>
  <si>
    <t>7.88</t>
  </si>
  <si>
    <t>2006/12/15</t>
  </si>
  <si>
    <t>7.86</t>
  </si>
  <si>
    <t>2006/12/14</t>
  </si>
  <si>
    <t>2006/12/13</t>
  </si>
  <si>
    <t>7.81</t>
  </si>
  <si>
    <t>2006/12/12</t>
  </si>
  <si>
    <t>8.07</t>
  </si>
  <si>
    <t>7.79</t>
  </si>
  <si>
    <t>2006/12/11</t>
  </si>
  <si>
    <t>2006/12/08</t>
  </si>
  <si>
    <t>8.01</t>
  </si>
  <si>
    <t>2006/12/07</t>
  </si>
  <si>
    <t>2006/12/06</t>
  </si>
  <si>
    <t>2006/12/05</t>
  </si>
  <si>
    <t>2006/12/04</t>
  </si>
  <si>
    <t>2006/12/01</t>
  </si>
  <si>
    <t>2006/11/30</t>
  </si>
  <si>
    <t>2006/11/29</t>
  </si>
  <si>
    <t>2006/11/28</t>
  </si>
  <si>
    <t>2006/11/27</t>
  </si>
  <si>
    <t>2006/11/24</t>
  </si>
  <si>
    <t>2006/11/23</t>
  </si>
  <si>
    <t>2006/11/22</t>
  </si>
  <si>
    <t>7.75</t>
  </si>
  <si>
    <t>2006/11/21</t>
  </si>
  <si>
    <t>2006/11/20</t>
  </si>
  <si>
    <t>2006/11/17</t>
  </si>
  <si>
    <t>2006/11/16</t>
  </si>
  <si>
    <t>2006/11/15</t>
  </si>
  <si>
    <t>2006/11/14</t>
  </si>
  <si>
    <t>2006/11/13</t>
  </si>
  <si>
    <t>2006/11/10</t>
  </si>
  <si>
    <t>8.04</t>
  </si>
  <si>
    <t>2006/11/09</t>
  </si>
  <si>
    <t>2006/11/08</t>
  </si>
  <si>
    <t>2006/11/07</t>
  </si>
  <si>
    <t>2006/11/06</t>
  </si>
  <si>
    <t>2006/11/03</t>
  </si>
  <si>
    <t>7.64</t>
  </si>
  <si>
    <t>2006/11/02</t>
  </si>
  <si>
    <t>2006/11/01</t>
  </si>
  <si>
    <t>2006/10/31</t>
  </si>
  <si>
    <t>2006/10/30</t>
  </si>
  <si>
    <t>2006/10/27</t>
  </si>
  <si>
    <t>2006/10/26</t>
  </si>
  <si>
    <t>2006/10/25</t>
  </si>
  <si>
    <t>2006/10/24</t>
  </si>
  <si>
    <t>2006/10/23</t>
  </si>
  <si>
    <t>7.61</t>
  </si>
  <si>
    <t>2006/10/20</t>
  </si>
  <si>
    <t>7.58</t>
  </si>
  <si>
    <t>2006/10/19</t>
  </si>
  <si>
    <t>2006/10/18</t>
  </si>
  <si>
    <t>7.62</t>
  </si>
  <si>
    <t>2006/10/17</t>
  </si>
  <si>
    <t>2006/10/16</t>
  </si>
  <si>
    <t>7.65</t>
  </si>
  <si>
    <t>2006/10/13</t>
  </si>
  <si>
    <t>7.63</t>
  </si>
  <si>
    <t>2006/10/12</t>
  </si>
  <si>
    <t>2006/10/11</t>
  </si>
  <si>
    <t>2006/10/10</t>
  </si>
  <si>
    <t>7.60</t>
  </si>
  <si>
    <t>2006/10/09</t>
  </si>
  <si>
    <t>2006/10/04</t>
  </si>
  <si>
    <t>2006/10/02</t>
  </si>
  <si>
    <t>2006/09/29</t>
  </si>
  <si>
    <t>2006/09/28</t>
  </si>
  <si>
    <t>7.66</t>
  </si>
  <si>
    <t>2006/09/27</t>
  </si>
  <si>
    <t>2006/09/26</t>
  </si>
  <si>
    <t>2006/09/25</t>
  </si>
  <si>
    <t>2006/09/22</t>
  </si>
  <si>
    <t>2006/09/21</t>
  </si>
  <si>
    <t>2006/09/20</t>
  </si>
  <si>
    <t>2006/09/19</t>
  </si>
  <si>
    <t>2006/09/18</t>
  </si>
  <si>
    <t>2006/09/15</t>
  </si>
  <si>
    <t>2006/09/14</t>
  </si>
  <si>
    <t>2006/09/13</t>
  </si>
  <si>
    <t>2006/09/12</t>
  </si>
  <si>
    <t>2006/09/11</t>
  </si>
  <si>
    <t>2006/09/08</t>
  </si>
  <si>
    <t>2006/09/07</t>
  </si>
  <si>
    <t>2006/09/06</t>
  </si>
  <si>
    <t>2006/09/05</t>
  </si>
  <si>
    <t>2006/09/04</t>
  </si>
  <si>
    <t>2006/09/01</t>
  </si>
  <si>
    <t>2006/08/31</t>
  </si>
  <si>
    <t>2006/08/30</t>
  </si>
  <si>
    <t>2006/08/29</t>
  </si>
  <si>
    <t>7.85</t>
  </si>
  <si>
    <t>2006/08/28</t>
  </si>
  <si>
    <t>2006/08/25</t>
  </si>
  <si>
    <t>2006/08/24</t>
  </si>
  <si>
    <t>2006/08/23</t>
  </si>
  <si>
    <t>2006/08/22</t>
  </si>
  <si>
    <t>2006/08/21</t>
  </si>
  <si>
    <t>2006/08/18</t>
  </si>
  <si>
    <t>2006/08/17</t>
  </si>
  <si>
    <t>2006/08/16</t>
  </si>
  <si>
    <t>2006/08/14</t>
  </si>
  <si>
    <t>2006/08/11</t>
  </si>
  <si>
    <t>2006/08/10</t>
  </si>
  <si>
    <t>2006/08/09</t>
  </si>
  <si>
    <t>2006/08/08</t>
  </si>
  <si>
    <t>2006/08/07</t>
  </si>
  <si>
    <t>2006/08/04</t>
  </si>
  <si>
    <t>2006/08/03</t>
  </si>
  <si>
    <t>2006/08/02</t>
  </si>
  <si>
    <t>2006/08/01</t>
  </si>
  <si>
    <t>2006/07/31</t>
  </si>
  <si>
    <t>2006/07/28</t>
  </si>
  <si>
    <t>2006/07/27</t>
  </si>
  <si>
    <t>2006/07/26</t>
  </si>
  <si>
    <t>2006/07/25</t>
  </si>
  <si>
    <t>2006/07/24</t>
  </si>
  <si>
    <t>2006/07/21</t>
  </si>
  <si>
    <t>2006/07/20</t>
  </si>
  <si>
    <t>2006/07/19</t>
  </si>
  <si>
    <t>2006/07/18</t>
  </si>
  <si>
    <t>2006/07/14</t>
  </si>
  <si>
    <t>2006/07/13</t>
  </si>
  <si>
    <t>2006/07/12</t>
  </si>
  <si>
    <t>2006/07/11</t>
  </si>
  <si>
    <t>2006/07/10</t>
  </si>
  <si>
    <t>2006/07/07</t>
  </si>
  <si>
    <t>2006/07/06</t>
  </si>
  <si>
    <t>2006/07/05</t>
  </si>
  <si>
    <t>2006/07/04</t>
  </si>
  <si>
    <t>2006/07/03</t>
  </si>
  <si>
    <t>2006/06/30</t>
  </si>
  <si>
    <t>2006/06/29</t>
  </si>
  <si>
    <t>2006/06/28</t>
  </si>
  <si>
    <t>2006/06/27</t>
  </si>
  <si>
    <t>2006/06/26</t>
  </si>
  <si>
    <t>2006/06/23</t>
  </si>
  <si>
    <t>2006/06/22</t>
  </si>
  <si>
    <t>2006/06/21</t>
  </si>
  <si>
    <t>2006/06/20</t>
  </si>
  <si>
    <t>2006/06/19</t>
  </si>
  <si>
    <t>2006/06/16</t>
  </si>
  <si>
    <t>2006/06/15</t>
  </si>
  <si>
    <t>2006/06/14</t>
  </si>
  <si>
    <t>2006/06/13</t>
  </si>
  <si>
    <t>2006/06/12</t>
  </si>
  <si>
    <t>2006/06/09</t>
  </si>
  <si>
    <t>2006/06/08</t>
  </si>
  <si>
    <t>2006/06/07</t>
  </si>
  <si>
    <t>2006/06/05</t>
  </si>
  <si>
    <t>2006/06/02</t>
  </si>
  <si>
    <t>2006/06/01</t>
  </si>
  <si>
    <t>2006/05/30</t>
  </si>
  <si>
    <t>2006/05/29</t>
  </si>
  <si>
    <t>2006/05/26</t>
  </si>
  <si>
    <t>2006/05/25</t>
  </si>
  <si>
    <t>2006/05/24</t>
  </si>
  <si>
    <t>2006/05/23</t>
  </si>
  <si>
    <t>2006/05/22</t>
  </si>
  <si>
    <t>2006/05/19</t>
  </si>
  <si>
    <t>2006/05/18</t>
  </si>
  <si>
    <t>2006/05/17</t>
  </si>
  <si>
    <t>2006/05/16</t>
  </si>
  <si>
    <t>2006/05/15</t>
  </si>
  <si>
    <t>2006/05/12</t>
  </si>
  <si>
    <t>2006/05/11</t>
  </si>
  <si>
    <t>2006/05/10</t>
  </si>
  <si>
    <t>2006/05/09</t>
  </si>
  <si>
    <t>2006/05/08</t>
  </si>
  <si>
    <t>2006/05/04</t>
  </si>
  <si>
    <t>2006/05/03</t>
  </si>
  <si>
    <t>2006/05/02</t>
  </si>
  <si>
    <t>2006/04/28</t>
  </si>
  <si>
    <t>2006/04/27</t>
  </si>
  <si>
    <t>2006/04/26</t>
  </si>
  <si>
    <t>2006/04/25</t>
  </si>
  <si>
    <t>2006/04/24</t>
  </si>
  <si>
    <t>2006/04/21</t>
  </si>
  <si>
    <t>2006/04/20</t>
  </si>
  <si>
    <t>2006/04/19</t>
  </si>
  <si>
    <t>2006/04/18</t>
  </si>
  <si>
    <t>2006/04/17</t>
  </si>
  <si>
    <t>2006/04/14</t>
  </si>
  <si>
    <t>2006/04/13</t>
  </si>
  <si>
    <t>2006/04/12</t>
  </si>
  <si>
    <t>2006/04/11</t>
  </si>
  <si>
    <t>2006/04/10</t>
  </si>
  <si>
    <t>2006/04/07</t>
  </si>
  <si>
    <t>2006/04/06</t>
  </si>
  <si>
    <t>2006/04/05</t>
  </si>
  <si>
    <t>2006/04/04</t>
  </si>
  <si>
    <t>2006/04/03</t>
  </si>
  <si>
    <t>2006/03/31</t>
  </si>
  <si>
    <t>2006/03/30</t>
  </si>
  <si>
    <t>2006/03/29</t>
  </si>
  <si>
    <t>2006/03/28</t>
  </si>
  <si>
    <t>2006/03/27</t>
  </si>
  <si>
    <t>2006/03/24</t>
  </si>
  <si>
    <t>2006/03/23</t>
  </si>
  <si>
    <t>2006/03/22</t>
  </si>
  <si>
    <t>2006/03/21</t>
  </si>
  <si>
    <t>2006/03/20</t>
  </si>
  <si>
    <t>2006/03/17</t>
  </si>
  <si>
    <t>2006/03/16</t>
  </si>
  <si>
    <t>2006/03/15</t>
  </si>
  <si>
    <t>2006/03/14</t>
  </si>
  <si>
    <t>2006/03/13</t>
  </si>
  <si>
    <t>2006/03/10</t>
  </si>
  <si>
    <t>2006/03/09</t>
  </si>
  <si>
    <t>2006/03/08</t>
  </si>
  <si>
    <t>2006/03/07</t>
  </si>
  <si>
    <t>2006/03/06</t>
  </si>
  <si>
    <t>2006/03/03</t>
  </si>
  <si>
    <t>2006/03/02</t>
  </si>
  <si>
    <t>2006/02/28</t>
  </si>
  <si>
    <t>2006/02/27</t>
  </si>
  <si>
    <t>2006/02/24</t>
  </si>
  <si>
    <t>2006/02/23</t>
  </si>
  <si>
    <t>2006/02/22</t>
  </si>
  <si>
    <t>2006/02/21</t>
  </si>
  <si>
    <t>2006/02/20</t>
  </si>
  <si>
    <t>2006/02/17</t>
  </si>
  <si>
    <t>2006/02/16</t>
  </si>
  <si>
    <t>2006/02/15</t>
  </si>
  <si>
    <t>2006/02/14</t>
  </si>
  <si>
    <t>2006/02/13</t>
  </si>
  <si>
    <t>2006/02/10</t>
  </si>
  <si>
    <t>2006/02/09</t>
  </si>
  <si>
    <t>2006/02/08</t>
  </si>
  <si>
    <t>2006/02/07</t>
  </si>
  <si>
    <t>2006/02/06</t>
  </si>
  <si>
    <t>2006/02/03</t>
  </si>
  <si>
    <t>2006/02/02</t>
  </si>
  <si>
    <t>2006/02/01</t>
  </si>
  <si>
    <t>2006/01/31</t>
  </si>
  <si>
    <t>2006/01/27</t>
  </si>
  <si>
    <t>2006/01/26</t>
  </si>
  <si>
    <t>2006/01/25</t>
  </si>
  <si>
    <t>2006/01/24</t>
  </si>
  <si>
    <t>2006/01/23</t>
  </si>
  <si>
    <t>2006/01/20</t>
  </si>
  <si>
    <t>2006/01/19</t>
  </si>
  <si>
    <t>2006/01/18</t>
  </si>
  <si>
    <t>2006/01/17</t>
  </si>
  <si>
    <t>2006/01/16</t>
  </si>
  <si>
    <t>2006/01/13</t>
  </si>
  <si>
    <t>2006/01/12</t>
  </si>
  <si>
    <t>2006/01/11</t>
  </si>
  <si>
    <t>2006/01/10</t>
  </si>
  <si>
    <t>2006/01/09</t>
  </si>
  <si>
    <t>2006/01/06</t>
  </si>
  <si>
    <t>2006/01/05</t>
  </si>
  <si>
    <t>2006/01/04</t>
  </si>
  <si>
    <t>2006/01/03</t>
  </si>
  <si>
    <t>2006/01/02</t>
  </si>
  <si>
    <t>2005/12/30</t>
  </si>
  <si>
    <t>2005/12/29</t>
  </si>
  <si>
    <t>2005/12/28</t>
  </si>
  <si>
    <t>2005/12/27</t>
  </si>
  <si>
    <t>2005/12/26</t>
  </si>
  <si>
    <t>2005/12/23</t>
  </si>
  <si>
    <t>2005/12/22</t>
  </si>
  <si>
    <t>2005/12/21</t>
  </si>
  <si>
    <t>2005/12/20</t>
  </si>
  <si>
    <t>2005/12/19</t>
  </si>
  <si>
    <t>2005/12/16</t>
  </si>
  <si>
    <t>2005/12/15</t>
  </si>
  <si>
    <t>2005/12/14</t>
  </si>
  <si>
    <t>2005/12/13</t>
  </si>
  <si>
    <t>2005/12/12</t>
  </si>
  <si>
    <t>2005/12/09</t>
  </si>
  <si>
    <t>2005/12/08</t>
  </si>
  <si>
    <t>2005/12/07</t>
  </si>
  <si>
    <t>2005/12/06</t>
  </si>
  <si>
    <t>2005/12/05</t>
  </si>
  <si>
    <t>2005/12/02</t>
  </si>
  <si>
    <t>2005/12/01</t>
  </si>
  <si>
    <t>2005/11/30</t>
  </si>
  <si>
    <t>2005/11/29</t>
  </si>
  <si>
    <t>2005/11/28</t>
  </si>
  <si>
    <t>2005/11/25</t>
  </si>
  <si>
    <t>2005/11/24</t>
  </si>
  <si>
    <t>2005/11/23</t>
  </si>
  <si>
    <t>2005/11/22</t>
  </si>
  <si>
    <t>2005/11/21</t>
  </si>
  <si>
    <t>2005/11/18</t>
  </si>
  <si>
    <t>2005/11/17</t>
  </si>
  <si>
    <t>2005/11/16</t>
  </si>
  <si>
    <t>2005/11/15</t>
  </si>
  <si>
    <t>2005/11/14</t>
  </si>
  <si>
    <t>2005/11/11</t>
  </si>
  <si>
    <t>2005/11/10</t>
  </si>
  <si>
    <t>2005/11/09</t>
  </si>
  <si>
    <t>2005/11/08</t>
  </si>
  <si>
    <t>2005/11/07</t>
  </si>
  <si>
    <t>2005/11/04</t>
  </si>
  <si>
    <t>2005/11/03</t>
  </si>
  <si>
    <t>2005/11/02</t>
  </si>
  <si>
    <t>2005/11/01</t>
  </si>
  <si>
    <t>2005/10/31</t>
  </si>
  <si>
    <t>2005/10/28</t>
  </si>
  <si>
    <t>2005/10/27</t>
  </si>
  <si>
    <t>2005/10/26</t>
  </si>
  <si>
    <t>2005/10/25</t>
  </si>
  <si>
    <t>2005/10/24</t>
  </si>
  <si>
    <t>2005/10/21</t>
  </si>
  <si>
    <t>2005/10/20</t>
  </si>
  <si>
    <t>2005/10/19</t>
  </si>
  <si>
    <t>2005/10/18</t>
  </si>
  <si>
    <t>2005/10/17</t>
  </si>
  <si>
    <t>2005/10/14</t>
  </si>
  <si>
    <t>2005/10/13</t>
  </si>
  <si>
    <t>2005/10/12</t>
  </si>
  <si>
    <t>2005/10/11</t>
  </si>
  <si>
    <t>2005/10/10</t>
  </si>
  <si>
    <t>2005/10/07</t>
  </si>
  <si>
    <t>2005/10/06</t>
  </si>
  <si>
    <t>2005/10/05</t>
  </si>
  <si>
    <t>2005/10/04</t>
  </si>
  <si>
    <t>2005/09/30</t>
  </si>
  <si>
    <t>2005/09/29</t>
  </si>
  <si>
    <t>2005/09/28</t>
  </si>
  <si>
    <t>2005/09/27</t>
  </si>
  <si>
    <t>2005/09/26</t>
  </si>
  <si>
    <t>2005/09/23</t>
  </si>
  <si>
    <t>2005/09/22</t>
  </si>
  <si>
    <t>2005/09/21</t>
  </si>
  <si>
    <t>2005/09/20</t>
  </si>
  <si>
    <t>2005/09/16</t>
  </si>
  <si>
    <t>2005/09/15</t>
  </si>
  <si>
    <t>2005/09/14</t>
  </si>
  <si>
    <t>2005/09/13</t>
  </si>
  <si>
    <t>2005/09/12</t>
  </si>
  <si>
    <t>2005/09/09</t>
  </si>
  <si>
    <t>2005/09/08</t>
  </si>
  <si>
    <t>2005/09/07</t>
  </si>
  <si>
    <t>2005/09/06</t>
  </si>
  <si>
    <t>2005/09/05</t>
  </si>
  <si>
    <t>2005/09/02</t>
  </si>
  <si>
    <t>2005/09/01</t>
  </si>
  <si>
    <t>2005/08/31</t>
  </si>
  <si>
    <t>2005/08/30</t>
  </si>
  <si>
    <t>2005/08/29</t>
  </si>
  <si>
    <t>2005/08/26</t>
  </si>
  <si>
    <t>2005/08/25</t>
  </si>
  <si>
    <t>2005/08/24</t>
  </si>
  <si>
    <t>2005/08/23</t>
  </si>
  <si>
    <t>2005/08/22</t>
  </si>
  <si>
    <t>2005/08/19</t>
  </si>
  <si>
    <t>2005/08/18</t>
  </si>
  <si>
    <t>2005/08/17</t>
  </si>
  <si>
    <t>2005/08/16</t>
  </si>
  <si>
    <t>2005/08/12</t>
  </si>
  <si>
    <t>2005/08/11</t>
  </si>
  <si>
    <t>2005/08/10</t>
  </si>
  <si>
    <t>2005/08/09</t>
  </si>
  <si>
    <t>2005/08/08</t>
  </si>
  <si>
    <t>2005/08/05</t>
  </si>
  <si>
    <t>2005/08/04</t>
  </si>
  <si>
    <t>2005/08/03</t>
  </si>
  <si>
    <t>2005/08/02</t>
  </si>
  <si>
    <t>2005/08/01</t>
  </si>
  <si>
    <t>2005/07/29</t>
  </si>
  <si>
    <t>2005/07/28</t>
  </si>
  <si>
    <t>2005/07/27</t>
  </si>
  <si>
    <t>2005/07/26</t>
  </si>
  <si>
    <t>2005/07/25</t>
  </si>
  <si>
    <t>2005/07/22</t>
  </si>
  <si>
    <t>2005/07/21</t>
  </si>
  <si>
    <t>2005/07/20</t>
  </si>
  <si>
    <t>2005/07/19</t>
  </si>
  <si>
    <t>2005/07/18</t>
  </si>
  <si>
    <t>2005/07/15</t>
  </si>
  <si>
    <t>2005/07/14</t>
  </si>
  <si>
    <t>2005/07/13</t>
  </si>
  <si>
    <t>2005/07/12</t>
  </si>
  <si>
    <t>2005/07/11</t>
  </si>
  <si>
    <t>2005/07/08</t>
  </si>
  <si>
    <t>2005/07/07</t>
  </si>
  <si>
    <t>2005/07/06</t>
  </si>
  <si>
    <t>2005/07/05</t>
  </si>
  <si>
    <t>2005/07/04</t>
  </si>
  <si>
    <t>2005/07/01</t>
  </si>
  <si>
    <t>2005/06/30</t>
  </si>
  <si>
    <t>2005/06/29</t>
  </si>
  <si>
    <t>2005/06/28</t>
  </si>
  <si>
    <t>2005/06/27</t>
  </si>
  <si>
    <t>2005/06/24</t>
  </si>
  <si>
    <t>2005/06/23</t>
  </si>
  <si>
    <t>2005/06/22</t>
  </si>
  <si>
    <t>2005/06/21</t>
  </si>
  <si>
    <t>2005/06/20</t>
  </si>
  <si>
    <t>2005/06/17</t>
  </si>
  <si>
    <t>2005/06/16</t>
  </si>
  <si>
    <t>2005/06/15</t>
  </si>
  <si>
    <t>2005/06/14</t>
  </si>
  <si>
    <t>2005/06/13</t>
  </si>
  <si>
    <t>2005/06/10</t>
  </si>
  <si>
    <t>2005/06/09</t>
  </si>
  <si>
    <t>2005/06/08</t>
  </si>
  <si>
    <t>2005/06/07</t>
  </si>
  <si>
    <t>2005/06/03</t>
  </si>
  <si>
    <t>2005/06/02</t>
  </si>
  <si>
    <t>2005/06/01</t>
  </si>
  <si>
    <t>2005/05/31</t>
  </si>
  <si>
    <t>2005/05/30</t>
  </si>
  <si>
    <t>2005/05/27</t>
  </si>
  <si>
    <t>2005/05/26</t>
  </si>
  <si>
    <t>2005/05/25</t>
  </si>
  <si>
    <t>2005/05/24</t>
  </si>
  <si>
    <t>2005/05/23</t>
  </si>
  <si>
    <t>2005/05/20</t>
  </si>
  <si>
    <t>2005/05/19</t>
  </si>
  <si>
    <t>2005/05/18</t>
  </si>
  <si>
    <t>2005/05/17</t>
  </si>
  <si>
    <t>2005/05/16</t>
  </si>
  <si>
    <t>2005/05/13</t>
  </si>
  <si>
    <t>2005/05/12</t>
  </si>
  <si>
    <t>2005/05/11</t>
  </si>
  <si>
    <t>2005/05/10</t>
  </si>
  <si>
    <t>2005/05/09</t>
  </si>
  <si>
    <t>2005/05/06</t>
  </si>
  <si>
    <t>2005/05/04</t>
  </si>
  <si>
    <t>2005/05/03</t>
  </si>
  <si>
    <t>2005/05/02</t>
  </si>
  <si>
    <t>2005/04/29</t>
  </si>
  <si>
    <t>2005/04/28</t>
  </si>
  <si>
    <t>2005/04/27</t>
  </si>
  <si>
    <t>2005/04/26</t>
  </si>
  <si>
    <t>2005/04/25</t>
  </si>
  <si>
    <t>2005/04/22</t>
  </si>
  <si>
    <t>2005/04/21</t>
  </si>
  <si>
    <t>2005/04/20</t>
  </si>
  <si>
    <t>2005/04/19</t>
  </si>
  <si>
    <t>2005/04/18</t>
  </si>
  <si>
    <t>2005/04/15</t>
  </si>
  <si>
    <t>2005/04/14</t>
  </si>
  <si>
    <t>2005/04/13</t>
  </si>
  <si>
    <t>2005/04/12</t>
  </si>
  <si>
    <t>2005/04/11</t>
  </si>
  <si>
    <t>2005/04/08</t>
  </si>
  <si>
    <t>2005/04/07</t>
  </si>
  <si>
    <t>2005/04/06</t>
  </si>
  <si>
    <t>2005/04/04</t>
  </si>
  <si>
    <t>2005/04/01</t>
  </si>
  <si>
    <t>2005/03/31</t>
  </si>
  <si>
    <t>2005/03/30</t>
  </si>
  <si>
    <t>2005/03/29</t>
  </si>
  <si>
    <t>2005/03/28</t>
  </si>
  <si>
    <t>2005/03/25</t>
  </si>
  <si>
    <t>2005/03/24</t>
  </si>
  <si>
    <t>2005/03/23</t>
  </si>
  <si>
    <t>2005/03/22</t>
  </si>
  <si>
    <t>2005/03/21</t>
  </si>
  <si>
    <t>2005/03/18</t>
  </si>
  <si>
    <t>2005/03/17</t>
  </si>
  <si>
    <t>2005/03/16</t>
  </si>
  <si>
    <t>2005/03/15</t>
  </si>
  <si>
    <t>2005/03/14</t>
  </si>
  <si>
    <t>2005/03/11</t>
  </si>
  <si>
    <t>2005/03/10</t>
  </si>
  <si>
    <t>2005/03/09</t>
  </si>
  <si>
    <t>2005/03/08</t>
  </si>
  <si>
    <t>2005/03/07</t>
  </si>
  <si>
    <t>2005/03/04</t>
  </si>
  <si>
    <t>2005/03/03</t>
  </si>
  <si>
    <t>2005/03/02</t>
  </si>
  <si>
    <t>2005/02/28</t>
  </si>
  <si>
    <t>2005/02/25</t>
  </si>
  <si>
    <t>2005/02/24</t>
  </si>
  <si>
    <t>2005/02/23</t>
  </si>
  <si>
    <t>2005/02/22</t>
  </si>
  <si>
    <t>2005/02/21</t>
  </si>
  <si>
    <t>2005/02/18</t>
  </si>
  <si>
    <t>2005/02/17</t>
  </si>
  <si>
    <t>2005/02/16</t>
  </si>
  <si>
    <t>2005/02/15</t>
  </si>
  <si>
    <t>2005/02/14</t>
  </si>
  <si>
    <t>2005/02/11</t>
  </si>
  <si>
    <t>2005/02/07</t>
  </si>
  <si>
    <t>2005/02/04</t>
  </si>
  <si>
    <t>2005/02/03</t>
  </si>
  <si>
    <t>2005/02/02</t>
  </si>
  <si>
    <t>2005/02/01</t>
  </si>
  <si>
    <t>2005/01/31</t>
  </si>
  <si>
    <t>2005/01/28</t>
  </si>
  <si>
    <t>2005/01/27</t>
  </si>
  <si>
    <t>2005/01/26</t>
  </si>
  <si>
    <t>2005/01/25</t>
  </si>
  <si>
    <t>2005/01/24</t>
  </si>
  <si>
    <t>2005/01/21</t>
  </si>
  <si>
    <t>2005/01/20</t>
  </si>
  <si>
    <t>2005/01/19</t>
  </si>
  <si>
    <t>2005/01/18</t>
  </si>
  <si>
    <t>2005/01/17</t>
  </si>
  <si>
    <t>2005/01/14</t>
  </si>
  <si>
    <t>2005/01/13</t>
  </si>
  <si>
    <t>2005/01/12</t>
  </si>
  <si>
    <t>2005/01/11</t>
  </si>
  <si>
    <t>2005/01/10</t>
  </si>
  <si>
    <t>2005/01/07</t>
  </si>
  <si>
    <t>2005/01/06</t>
  </si>
  <si>
    <t>2005/01/05</t>
  </si>
  <si>
    <t>2005/01/04</t>
  </si>
  <si>
    <t>2005/01/03</t>
  </si>
  <si>
    <t>2004/12/31</t>
  </si>
  <si>
    <t>2004/12/30</t>
  </si>
  <si>
    <t>2004/12/29</t>
  </si>
  <si>
    <t>2004/12/28</t>
  </si>
  <si>
    <t>2004/12/27</t>
  </si>
  <si>
    <t>2004/12/24</t>
  </si>
  <si>
    <t>2004/12/23</t>
  </si>
  <si>
    <t>2004/12/22</t>
  </si>
  <si>
    <t>2004/12/21</t>
  </si>
  <si>
    <t>2004/12/20</t>
  </si>
  <si>
    <t>2004/12/17</t>
  </si>
  <si>
    <t>2004/12/16</t>
  </si>
  <si>
    <t>2004/12/15</t>
  </si>
  <si>
    <t>2004/12/14</t>
  </si>
  <si>
    <t>2004/12/13</t>
  </si>
  <si>
    <t>2004/12/10</t>
  </si>
  <si>
    <t>2004/12/09</t>
  </si>
  <si>
    <t>2004/12/08</t>
  </si>
  <si>
    <t>2004/12/07</t>
  </si>
  <si>
    <t>2004/12/06</t>
  </si>
  <si>
    <t>2004/12/03</t>
  </si>
  <si>
    <t>2004/12/02</t>
  </si>
  <si>
    <t>2004/12/01</t>
  </si>
  <si>
    <t>2004/11/30</t>
  </si>
  <si>
    <t>2004/11/29</t>
  </si>
  <si>
    <t>2004/11/26</t>
  </si>
  <si>
    <t>2004/11/25</t>
  </si>
  <si>
    <t>2004/11/24</t>
  </si>
  <si>
    <t>2004/11/23</t>
  </si>
  <si>
    <t>2004/11/22</t>
  </si>
  <si>
    <t>2004/11/19</t>
  </si>
  <si>
    <t>2004/11/18</t>
  </si>
  <si>
    <t>2004/11/17</t>
  </si>
  <si>
    <t>2004/11/16</t>
  </si>
  <si>
    <t>2004/11/15</t>
  </si>
  <si>
    <t>2004/11/12</t>
  </si>
  <si>
    <t>2004/11/11</t>
  </si>
  <si>
    <t>2004/11/10</t>
  </si>
  <si>
    <t>2004/11/09</t>
  </si>
  <si>
    <t>2004/11/08</t>
  </si>
  <si>
    <t>2004/11/05</t>
  </si>
  <si>
    <t>2004/11/04</t>
  </si>
  <si>
    <t>2004/11/03</t>
  </si>
  <si>
    <t>2004/11/02</t>
  </si>
  <si>
    <t>2004/11/01</t>
  </si>
  <si>
    <t>2004/10/29</t>
  </si>
  <si>
    <t>2004/10/28</t>
  </si>
  <si>
    <t>2004/10/27</t>
  </si>
  <si>
    <t>2004/10/26</t>
  </si>
  <si>
    <t>2004/10/25</t>
  </si>
  <si>
    <t>2004/10/22</t>
  </si>
  <si>
    <t>2004/10/21</t>
  </si>
  <si>
    <t>2004/10/20</t>
  </si>
  <si>
    <t>2004/10/19</t>
  </si>
  <si>
    <t>2004/10/18</t>
  </si>
  <si>
    <t>2004/10/15</t>
  </si>
  <si>
    <t>2004/10/14</t>
  </si>
  <si>
    <t>2004/10/13</t>
  </si>
  <si>
    <t>2004/10/12</t>
  </si>
  <si>
    <t>2004/10/11</t>
  </si>
  <si>
    <t>2004/10/08</t>
  </si>
  <si>
    <t>2004/10/07</t>
  </si>
  <si>
    <t>2004/10/06</t>
  </si>
  <si>
    <t>2004/10/05</t>
  </si>
  <si>
    <t>2004/10/04</t>
  </si>
  <si>
    <t>2004/10/01</t>
  </si>
  <si>
    <t>2004/09/30</t>
  </si>
  <si>
    <t>2004/09/24</t>
  </si>
  <si>
    <t>2004/09/23</t>
  </si>
  <si>
    <t>2004/09/22</t>
  </si>
  <si>
    <t>2004/09/21</t>
  </si>
  <si>
    <t>2004/09/20</t>
  </si>
  <si>
    <t>2004/09/17</t>
  </si>
  <si>
    <t>2004/09/16</t>
  </si>
  <si>
    <t>2004/09/15</t>
  </si>
  <si>
    <t>2004/09/14</t>
  </si>
  <si>
    <t>2004/09/13</t>
  </si>
  <si>
    <t>2004/09/10</t>
  </si>
  <si>
    <t>2004/09/09</t>
  </si>
  <si>
    <t>2004/09/08</t>
  </si>
  <si>
    <t>2004/09/07</t>
  </si>
  <si>
    <t>2004/09/06</t>
  </si>
  <si>
    <t>2004/09/03</t>
  </si>
  <si>
    <t>2004/09/02</t>
  </si>
  <si>
    <t>2004/09/01</t>
  </si>
  <si>
    <t>2004/08/31</t>
  </si>
  <si>
    <t>2004/08/30</t>
  </si>
  <si>
    <t>2004/08/27</t>
  </si>
  <si>
    <t>2004/08/26</t>
  </si>
  <si>
    <t>2004/08/25</t>
  </si>
  <si>
    <t>2004/08/24</t>
  </si>
  <si>
    <t>2004/08/23</t>
  </si>
  <si>
    <t>2004/08/20</t>
  </si>
  <si>
    <t>2004/08/19</t>
  </si>
  <si>
    <t>2004/08/18</t>
  </si>
  <si>
    <t>2004/08/17</t>
  </si>
  <si>
    <t>2004/08/16</t>
  </si>
  <si>
    <t>2004/08/13</t>
  </si>
  <si>
    <t>2004/08/12</t>
  </si>
  <si>
    <t>2004/08/11</t>
  </si>
  <si>
    <t>2004/08/10</t>
  </si>
  <si>
    <t>2004/08/09</t>
  </si>
  <si>
    <t>2004/08/06</t>
  </si>
  <si>
    <t>2004/08/05</t>
  </si>
  <si>
    <t>2004/08/04</t>
  </si>
  <si>
    <t>2004/08/03</t>
  </si>
  <si>
    <t>2004/08/02</t>
  </si>
  <si>
    <t>2004/07/30</t>
  </si>
  <si>
    <t>2004/07/29</t>
  </si>
  <si>
    <t>2004/07/28</t>
  </si>
  <si>
    <t>2004/07/27</t>
  </si>
  <si>
    <t>2004/07/26</t>
  </si>
  <si>
    <t>2004/07/23</t>
  </si>
  <si>
    <t>2004/07/22</t>
  </si>
  <si>
    <t>2004/07/21</t>
  </si>
  <si>
    <t>2004/07/20</t>
  </si>
  <si>
    <t>2004/07/19</t>
  </si>
  <si>
    <t>2004/07/16</t>
  </si>
  <si>
    <t>2004/07/15</t>
  </si>
  <si>
    <t>2004/07/14</t>
  </si>
  <si>
    <t>2004/07/13</t>
  </si>
  <si>
    <t>2004/07/12</t>
  </si>
  <si>
    <t>2004/07/09</t>
  </si>
  <si>
    <t>2004/07/08</t>
  </si>
  <si>
    <t>2004/07/07</t>
  </si>
  <si>
    <t>2004/07/06</t>
  </si>
  <si>
    <t>2004/07/05</t>
  </si>
  <si>
    <t>2004/07/02</t>
  </si>
  <si>
    <t>2004/07/01</t>
  </si>
  <si>
    <t>2004/06/30</t>
  </si>
  <si>
    <t>2004/06/29</t>
  </si>
  <si>
    <t>2004/06/28</t>
  </si>
  <si>
    <t>2004/06/25</t>
  </si>
  <si>
    <t>2004/06/24</t>
  </si>
  <si>
    <t>2004/06/23</t>
  </si>
  <si>
    <t>2004/06/22</t>
  </si>
  <si>
    <t>2004/06/21</t>
  </si>
  <si>
    <t>2004/06/18</t>
  </si>
  <si>
    <t>2004/06/17</t>
  </si>
  <si>
    <t>2004/06/16</t>
  </si>
  <si>
    <t>2004/06/15</t>
  </si>
  <si>
    <t>2004/06/14</t>
  </si>
  <si>
    <t>2004/06/11</t>
  </si>
  <si>
    <t>2004/06/10</t>
  </si>
  <si>
    <t>2004/06/09</t>
  </si>
  <si>
    <t>2004/06/08</t>
  </si>
  <si>
    <t>2004/06/07</t>
  </si>
  <si>
    <t>2004/06/04</t>
  </si>
  <si>
    <t>2004/06/03</t>
  </si>
  <si>
    <t>2004/06/02</t>
  </si>
  <si>
    <t>2004/06/01</t>
  </si>
  <si>
    <t>2004/05/31</t>
  </si>
  <si>
    <t>2004/05/28</t>
  </si>
  <si>
    <t>2004/05/27</t>
  </si>
  <si>
    <t>2004/05/25</t>
  </si>
  <si>
    <t>2004/05/24</t>
  </si>
  <si>
    <t>2004/05/21</t>
  </si>
  <si>
    <t>2004/05/20</t>
  </si>
  <si>
    <t>2004/05/19</t>
  </si>
  <si>
    <t>2004/05/18</t>
  </si>
  <si>
    <t>2004/05/17</t>
  </si>
  <si>
    <t>2004/05/14</t>
  </si>
  <si>
    <t>2004/05/13</t>
  </si>
  <si>
    <t>2004/05/12</t>
  </si>
  <si>
    <t>2004/05/11</t>
  </si>
  <si>
    <t>2004/05/10</t>
  </si>
  <si>
    <t>2004/05/07</t>
  </si>
  <si>
    <t>2004/05/06</t>
  </si>
  <si>
    <t>2004/05/04</t>
  </si>
  <si>
    <t>2004/05/03</t>
  </si>
  <si>
    <t>2004/04/30</t>
  </si>
  <si>
    <t>2004/04/29</t>
  </si>
  <si>
    <t>2004/04/28</t>
  </si>
  <si>
    <t>2004/04/27</t>
  </si>
  <si>
    <t>2004/04/26</t>
  </si>
  <si>
    <t>2004/04/23</t>
  </si>
  <si>
    <t>2004/04/22</t>
  </si>
  <si>
    <t>2004/04/21</t>
  </si>
  <si>
    <t>2004/04/20</t>
  </si>
  <si>
    <t>2004/04/19</t>
  </si>
  <si>
    <t>2004/04/16</t>
  </si>
  <si>
    <t>2004/04/14</t>
  </si>
  <si>
    <t>2004/04/13</t>
  </si>
  <si>
    <t>2004/04/12</t>
  </si>
  <si>
    <t>2004/04/09</t>
  </si>
  <si>
    <t>2004/04/08</t>
  </si>
  <si>
    <t>2004/04/07</t>
  </si>
  <si>
    <t>2004/04/06</t>
  </si>
  <si>
    <t>2004/04/02</t>
  </si>
  <si>
    <t>2004/04/01</t>
  </si>
  <si>
    <t>2004/03/31</t>
  </si>
  <si>
    <t>2004/03/30</t>
  </si>
  <si>
    <t>2004/03/29</t>
  </si>
  <si>
    <t>2004/03/26</t>
  </si>
  <si>
    <t>2004/03/25</t>
  </si>
  <si>
    <t>2004/03/24</t>
  </si>
  <si>
    <t>2004/03/23</t>
  </si>
  <si>
    <t>2004/03/22</t>
  </si>
  <si>
    <t>2004/03/19</t>
  </si>
  <si>
    <t>2004/03/18</t>
  </si>
  <si>
    <t>2004/03/17</t>
  </si>
  <si>
    <t>2004/03/16</t>
  </si>
  <si>
    <t>2004/03/15</t>
  </si>
  <si>
    <t>2004/03/12</t>
  </si>
  <si>
    <t>2004/03/11</t>
  </si>
  <si>
    <t>2004/03/10</t>
  </si>
  <si>
    <t>2004/03/09</t>
  </si>
  <si>
    <t>2004/03/08</t>
  </si>
  <si>
    <t>2004/03/05</t>
  </si>
  <si>
    <t>2004/03/04</t>
  </si>
  <si>
    <t>2004/03/03</t>
  </si>
  <si>
    <t>2004/03/02</t>
  </si>
  <si>
    <t>2004/02/27</t>
  </si>
  <si>
    <t>2004/02/26</t>
  </si>
  <si>
    <t>2004/02/25</t>
  </si>
  <si>
    <t>2004/02/24</t>
  </si>
  <si>
    <t>2004/02/23</t>
  </si>
  <si>
    <t>2004/02/20</t>
  </si>
  <si>
    <t>2004/02/19</t>
  </si>
  <si>
    <t>2004/02/18</t>
  </si>
  <si>
    <t>2004/02/17</t>
  </si>
  <si>
    <t>2004/02/16</t>
  </si>
  <si>
    <t>2004/02/13</t>
  </si>
  <si>
    <t>2004/02/12</t>
  </si>
  <si>
    <t>2004/02/11</t>
  </si>
  <si>
    <t>2004/02/10</t>
  </si>
  <si>
    <t>2004/02/09</t>
  </si>
  <si>
    <t>2004/02/06</t>
  </si>
  <si>
    <t>2004/02/05</t>
  </si>
  <si>
    <t>2004/02/04</t>
  </si>
  <si>
    <t>2004/02/03</t>
  </si>
  <si>
    <t>2004/02/02</t>
  </si>
  <si>
    <t>2004/01/30</t>
  </si>
  <si>
    <t>2004/01/29</t>
  </si>
  <si>
    <t>2004/01/28</t>
  </si>
  <si>
    <t>2004/01/27</t>
  </si>
  <si>
    <t>2004/01/26</t>
  </si>
  <si>
    <t>2004/01/20</t>
  </si>
  <si>
    <t>2004/01/19</t>
  </si>
  <si>
    <t>2004/01/16</t>
  </si>
  <si>
    <t>2004/01/15</t>
  </si>
  <si>
    <t>2004/01/14</t>
  </si>
  <si>
    <t>2004/01/13</t>
  </si>
  <si>
    <t>2004/01/12</t>
  </si>
  <si>
    <t>2004/01/09</t>
  </si>
  <si>
    <t>2004/01/08</t>
  </si>
  <si>
    <t>2004/01/07</t>
  </si>
  <si>
    <t>2004/01/06</t>
  </si>
  <si>
    <t>2004/01/05</t>
  </si>
  <si>
    <t>2004/01/02</t>
  </si>
  <si>
    <t>2003/12/31</t>
  </si>
  <si>
    <t>2003/12/30</t>
  </si>
  <si>
    <t>2003/12/29</t>
  </si>
  <si>
    <t>2003/12/26</t>
  </si>
  <si>
    <t>2003/12/24</t>
  </si>
  <si>
    <t>2003/12/23</t>
  </si>
  <si>
    <t>2003/12/22</t>
  </si>
  <si>
    <t>2003/12/19</t>
  </si>
  <si>
    <t>2003/12/18</t>
  </si>
  <si>
    <t>2003/12/17</t>
  </si>
  <si>
    <t>2003/12/16</t>
  </si>
  <si>
    <t>2003/12/15</t>
  </si>
  <si>
    <t>2003/12/12</t>
  </si>
  <si>
    <t>2003/12/11</t>
  </si>
  <si>
    <t>2003/12/10</t>
  </si>
  <si>
    <t>2003/12/09</t>
  </si>
  <si>
    <t>2003/12/08</t>
  </si>
  <si>
    <t>2003/12/05</t>
  </si>
  <si>
    <t>2003/12/04</t>
  </si>
  <si>
    <t>2003/12/03</t>
  </si>
  <si>
    <t>2003/12/02</t>
  </si>
  <si>
    <t>2003/12/01</t>
  </si>
  <si>
    <t>2003/11/28</t>
  </si>
  <si>
    <t>2003/11/27</t>
  </si>
  <si>
    <t>2003/11/26</t>
  </si>
  <si>
    <t>2003/11/25</t>
  </si>
  <si>
    <t>2003/11/24</t>
  </si>
  <si>
    <t>2003/11/21</t>
  </si>
  <si>
    <t>2003/11/20</t>
  </si>
  <si>
    <t>2003/11/19</t>
  </si>
  <si>
    <t>2003/11/18</t>
  </si>
  <si>
    <t>2003/11/17</t>
  </si>
  <si>
    <t>2003/11/14</t>
  </si>
  <si>
    <t>2003/11/13</t>
  </si>
  <si>
    <t>2003/11/12</t>
  </si>
  <si>
    <t>2003/11/11</t>
  </si>
  <si>
    <t>2003/11/10</t>
  </si>
  <si>
    <t>2003/11/07</t>
  </si>
  <si>
    <t>2003/11/06</t>
  </si>
  <si>
    <t>2003/11/05</t>
  </si>
  <si>
    <t>2003/11/04</t>
  </si>
  <si>
    <t>2003/11/03</t>
  </si>
  <si>
    <t>2003/10/31</t>
  </si>
  <si>
    <t>2003/10/30</t>
  </si>
  <si>
    <t>2003/10/29</t>
  </si>
  <si>
    <t>2003/10/28</t>
  </si>
  <si>
    <t>2003/10/27</t>
  </si>
  <si>
    <t>2003/10/24</t>
  </si>
  <si>
    <t>2003/10/23</t>
  </si>
  <si>
    <t>2003/10/22</t>
  </si>
  <si>
    <t>2003/10/21</t>
  </si>
  <si>
    <t>2003/10/20</t>
  </si>
  <si>
    <t>2003/10/17</t>
  </si>
  <si>
    <t>2003/10/16</t>
  </si>
  <si>
    <t>2003/10/15</t>
  </si>
  <si>
    <t>2003/10/14</t>
  </si>
  <si>
    <t>2003/10/13</t>
  </si>
  <si>
    <t>2003/10/10</t>
  </si>
  <si>
    <t>2003/10/09</t>
  </si>
  <si>
    <t>2003/10/08</t>
  </si>
  <si>
    <t>2003/10/07</t>
  </si>
  <si>
    <t>2003/10/06</t>
  </si>
  <si>
    <t>2003/10/02</t>
  </si>
  <si>
    <t>2003/10/01</t>
  </si>
  <si>
    <t>2003/09/30</t>
  </si>
  <si>
    <t>2003/09/29</t>
  </si>
  <si>
    <t>2003/09/26</t>
  </si>
  <si>
    <t>2003/09/25</t>
  </si>
  <si>
    <t>2003/09/24</t>
  </si>
  <si>
    <t>2003/09/23</t>
  </si>
  <si>
    <t>2003/09/22</t>
  </si>
  <si>
    <t>2003/09/19</t>
  </si>
  <si>
    <t>2003/09/18</t>
  </si>
  <si>
    <t>2003/09/17</t>
  </si>
  <si>
    <t>2003/09/16</t>
  </si>
  <si>
    <t>2003/09/15</t>
  </si>
  <si>
    <t>2003/09/09</t>
  </si>
  <si>
    <t>2003/09/08</t>
  </si>
  <si>
    <t>2003/09/05</t>
  </si>
  <si>
    <t>2003/09/04</t>
  </si>
  <si>
    <t>2003/09/03</t>
  </si>
  <si>
    <t>2003/09/02</t>
  </si>
  <si>
    <t>2003/09/01</t>
  </si>
  <si>
    <t>2003/08/29</t>
  </si>
  <si>
    <t>2003/08/28</t>
  </si>
  <si>
    <t>2003/08/27</t>
  </si>
  <si>
    <t>2003/08/26</t>
  </si>
  <si>
    <t>2003/08/25</t>
  </si>
  <si>
    <t>2003/08/22</t>
  </si>
  <si>
    <t>2003/08/21</t>
  </si>
  <si>
    <t>2003/08/20</t>
  </si>
  <si>
    <t>2003/08/19</t>
  </si>
  <si>
    <t>2003/08/18</t>
  </si>
  <si>
    <t>2003/08/14</t>
  </si>
  <si>
    <t>2003/08/13</t>
  </si>
  <si>
    <t>2003/08/12</t>
  </si>
  <si>
    <t>2003/08/11</t>
  </si>
  <si>
    <t>2003/08/08</t>
  </si>
  <si>
    <t>2003/08/07</t>
  </si>
  <si>
    <t>2003/08/06</t>
  </si>
  <si>
    <t>2003/08/05</t>
  </si>
  <si>
    <t>2003/08/04</t>
  </si>
  <si>
    <t>2003/08/01</t>
  </si>
  <si>
    <t>2003/07/31</t>
  </si>
  <si>
    <t>2003/07/30</t>
  </si>
  <si>
    <t>2003/07/29</t>
  </si>
  <si>
    <t>2003/07/28</t>
  </si>
  <si>
    <t>2003/07/25</t>
  </si>
  <si>
    <t>2003/07/24</t>
  </si>
  <si>
    <t>2003/07/23</t>
  </si>
  <si>
    <t>2003/07/22</t>
  </si>
  <si>
    <t>2003/07/21</t>
  </si>
  <si>
    <t>2003/07/18</t>
  </si>
  <si>
    <t>2003/07/16</t>
  </si>
  <si>
    <t>2003/07/15</t>
  </si>
  <si>
    <t>2003/07/14</t>
  </si>
  <si>
    <t>2003/07/11</t>
  </si>
  <si>
    <t>2003/07/10</t>
  </si>
  <si>
    <t>2003/07/09</t>
  </si>
  <si>
    <t>2003/07/08</t>
  </si>
  <si>
    <t>2003/07/07</t>
  </si>
  <si>
    <t>2003/07/04</t>
  </si>
  <si>
    <t>2003/07/03</t>
  </si>
  <si>
    <t>2003/07/02</t>
  </si>
  <si>
    <t>2003/07/01</t>
  </si>
  <si>
    <t>2003/06/30</t>
  </si>
  <si>
    <t>2003/06/27</t>
  </si>
  <si>
    <t>2003/06/26</t>
  </si>
  <si>
    <t>2003/06/25</t>
  </si>
  <si>
    <t>2003/06/24</t>
  </si>
  <si>
    <t>2003/06/23</t>
  </si>
  <si>
    <t>2003/06/20</t>
  </si>
  <si>
    <t>2003/06/19</t>
  </si>
  <si>
    <t>2003/06/18</t>
  </si>
  <si>
    <t>2003/06/17</t>
  </si>
  <si>
    <t>2003/06/16</t>
  </si>
  <si>
    <t>2003/06/13</t>
  </si>
  <si>
    <t>2003/06/12</t>
  </si>
  <si>
    <t>2003/06/11</t>
  </si>
  <si>
    <t>2003/06/10</t>
  </si>
  <si>
    <t>2003/06/09</t>
  </si>
  <si>
    <t>2003/06/05</t>
  </si>
  <si>
    <t>2003/06/04</t>
  </si>
  <si>
    <t>2003/06/03</t>
  </si>
  <si>
    <t>2003/06/02</t>
  </si>
  <si>
    <t>2003/05/30</t>
  </si>
  <si>
    <t>2003/05/29</t>
  </si>
  <si>
    <t>2003/05/28</t>
  </si>
  <si>
    <t>2003/05/27</t>
  </si>
  <si>
    <t>2003/05/26</t>
  </si>
  <si>
    <t>2003/05/23</t>
  </si>
  <si>
    <t>2003/05/22</t>
  </si>
  <si>
    <t>2003/05/21</t>
  </si>
  <si>
    <t>2003/05/20</t>
  </si>
  <si>
    <t>2003/05/19</t>
  </si>
  <si>
    <t>2003/05/16</t>
  </si>
  <si>
    <t>2003/05/15</t>
  </si>
  <si>
    <t>2003/05/14</t>
  </si>
  <si>
    <t>2003/05/13</t>
  </si>
  <si>
    <t>2003/05/12</t>
  </si>
  <si>
    <t>2003/05/09</t>
  </si>
  <si>
    <t>2003/05/07</t>
  </si>
  <si>
    <t>2003/05/06</t>
  </si>
  <si>
    <t>2003/05/02</t>
  </si>
  <si>
    <t>2003/04/30</t>
  </si>
  <si>
    <t>2003/04/29</t>
  </si>
  <si>
    <t>2003/04/28</t>
  </si>
  <si>
    <t>2003/04/25</t>
  </si>
  <si>
    <t>2003/04/24</t>
  </si>
  <si>
    <t>2003/04/23</t>
  </si>
  <si>
    <t>2003/04/22</t>
  </si>
  <si>
    <t>2003/04/21</t>
  </si>
  <si>
    <t>2003/04/18</t>
  </si>
  <si>
    <t>2003/04/17</t>
  </si>
  <si>
    <t>2003/04/16</t>
  </si>
  <si>
    <t>2003/04/15</t>
  </si>
  <si>
    <t>2003/04/14</t>
  </si>
  <si>
    <t>2003/04/11</t>
  </si>
  <si>
    <t>2003/04/10</t>
  </si>
  <si>
    <t>2003/04/09</t>
  </si>
  <si>
    <t>2003/04/08</t>
  </si>
  <si>
    <t>2003/04/07</t>
  </si>
  <si>
    <t>2003/04/04</t>
  </si>
  <si>
    <t>2003/04/03</t>
  </si>
  <si>
    <t>2003/04/02</t>
  </si>
  <si>
    <t>2003/04/01</t>
  </si>
  <si>
    <t>2003/03/31</t>
  </si>
  <si>
    <t>2003/03/28</t>
  </si>
  <si>
    <t>2003/03/27</t>
  </si>
  <si>
    <t>2003/03/26</t>
  </si>
  <si>
    <t>2003/03/25</t>
  </si>
  <si>
    <t>2003/03/24</t>
  </si>
  <si>
    <t>2003/03/21</t>
  </si>
  <si>
    <t>2003/03/20</t>
  </si>
  <si>
    <t>2003/03/19</t>
  </si>
  <si>
    <t>2003/03/18</t>
  </si>
  <si>
    <t>2003/03/17</t>
  </si>
  <si>
    <t>2003/03/14</t>
  </si>
  <si>
    <t>2003/03/13</t>
  </si>
  <si>
    <t>2003/03/12</t>
  </si>
  <si>
    <t>2003/03/11</t>
  </si>
  <si>
    <t>2003/03/10</t>
  </si>
  <si>
    <t>2003/03/07</t>
  </si>
  <si>
    <t>2003/03/06</t>
  </si>
  <si>
    <t>2003/03/05</t>
  </si>
  <si>
    <t>2003/03/04</t>
  </si>
  <si>
    <t>2003/03/03</t>
  </si>
  <si>
    <t>2003/02/28</t>
  </si>
  <si>
    <t>2003/02/27</t>
  </si>
  <si>
    <t>2003/02/26</t>
  </si>
  <si>
    <t>2003/02/25</t>
  </si>
  <si>
    <t>2003/02/24</t>
  </si>
  <si>
    <t>2003/02/21</t>
  </si>
  <si>
    <t>2003/02/20</t>
  </si>
  <si>
    <t>2003/02/19</t>
  </si>
  <si>
    <t>2003/02/18</t>
  </si>
  <si>
    <t>2003/02/17</t>
  </si>
  <si>
    <t>2003/02/14</t>
  </si>
  <si>
    <t>2003/02/13</t>
  </si>
  <si>
    <t>2003/02/12</t>
  </si>
  <si>
    <t>2003/02/11</t>
  </si>
  <si>
    <t>2003/02/10</t>
  </si>
  <si>
    <t>2003/02/07</t>
  </si>
  <si>
    <t>2003/02/06</t>
  </si>
  <si>
    <t>2003/02/05</t>
  </si>
  <si>
    <t>2003/02/04</t>
  </si>
  <si>
    <t>2003/02/03</t>
  </si>
  <si>
    <t>2003/01/30</t>
  </si>
  <si>
    <t>2003/01/29</t>
  </si>
  <si>
    <t>2003/01/28</t>
  </si>
  <si>
    <t>2003/01/27</t>
  </si>
  <si>
    <t>2003/01/24</t>
  </si>
  <si>
    <t>2003/01/23</t>
  </si>
  <si>
    <t>2003/01/22</t>
  </si>
  <si>
    <t>2003/01/21</t>
  </si>
  <si>
    <t>2003/01/20</t>
  </si>
  <si>
    <t>2003/01/17</t>
  </si>
  <si>
    <t>2003/01/16</t>
  </si>
  <si>
    <t>2003/01/15</t>
  </si>
  <si>
    <t>2003/01/14</t>
  </si>
  <si>
    <t>2003/01/13</t>
  </si>
  <si>
    <t>2003/01/10</t>
  </si>
  <si>
    <t>2003/01/09</t>
  </si>
  <si>
    <t>2003/01/08</t>
  </si>
  <si>
    <t>2003/01/07</t>
  </si>
  <si>
    <t>2003/01/06</t>
  </si>
  <si>
    <t>2003/01/03</t>
  </si>
  <si>
    <t>2003/01/02</t>
  </si>
  <si>
    <t>2002/12/31</t>
  </si>
  <si>
    <t>2002/12/30</t>
  </si>
  <si>
    <t>2002/12/27</t>
  </si>
  <si>
    <t>2002/12/26</t>
  </si>
  <si>
    <t>2002/12/24</t>
  </si>
  <si>
    <t>2002/12/23</t>
  </si>
  <si>
    <t>2002/12/20</t>
  </si>
  <si>
    <t>2002/12/18</t>
  </si>
  <si>
    <t>2002/12/17</t>
  </si>
  <si>
    <t>2002/12/16</t>
  </si>
  <si>
    <t>2002/12/13</t>
  </si>
  <si>
    <t>2002/12/12</t>
  </si>
  <si>
    <t>2002/12/11</t>
  </si>
  <si>
    <t>2002/12/10</t>
  </si>
  <si>
    <t>2002/12/09</t>
  </si>
  <si>
    <t>2002/12/06</t>
  </si>
  <si>
    <t>2002/12/05</t>
  </si>
  <si>
    <t>2002/12/04</t>
  </si>
  <si>
    <t>2002/12/03</t>
  </si>
  <si>
    <t>2002/12/02</t>
  </si>
  <si>
    <t>2002/11/29</t>
  </si>
  <si>
    <t>2002/11/28</t>
  </si>
  <si>
    <t>2002/11/27</t>
  </si>
  <si>
    <t>2002/11/26</t>
  </si>
  <si>
    <t>2002/11/25</t>
  </si>
  <si>
    <t>2002/11/22</t>
  </si>
  <si>
    <t>2002/11/21</t>
  </si>
  <si>
    <t>2002/11/20</t>
  </si>
  <si>
    <t>2002/11/19</t>
  </si>
  <si>
    <t>2002/11/18</t>
  </si>
  <si>
    <t>2002/11/15</t>
  </si>
  <si>
    <t>2002/11/14</t>
  </si>
  <si>
    <t>2002/11/13</t>
  </si>
  <si>
    <t>2002/11/12</t>
  </si>
  <si>
    <t>2002/11/11</t>
  </si>
  <si>
    <t>2002/11/08</t>
  </si>
  <si>
    <t>2002/11/07</t>
  </si>
  <si>
    <t>2002/11/06</t>
  </si>
  <si>
    <t>2002/11/05</t>
  </si>
  <si>
    <t>2002/11/04</t>
  </si>
  <si>
    <t>2002/11/01</t>
  </si>
  <si>
    <t>2002/10/31</t>
  </si>
  <si>
    <t>2002/10/30</t>
  </si>
  <si>
    <t>2002/10/29</t>
  </si>
  <si>
    <t>2002/10/28</t>
  </si>
  <si>
    <t>2002/10/25</t>
  </si>
  <si>
    <t>2002/10/24</t>
  </si>
  <si>
    <t>2002/10/23</t>
  </si>
  <si>
    <t>2002/10/22</t>
  </si>
  <si>
    <t>2002/10/21</t>
  </si>
  <si>
    <t>2002/10/18</t>
  </si>
  <si>
    <t>2002/10/17</t>
  </si>
  <si>
    <t>2002/10/16</t>
  </si>
  <si>
    <t>2002/10/15</t>
  </si>
  <si>
    <t>2002/10/14</t>
  </si>
  <si>
    <t>2002/10/11</t>
  </si>
  <si>
    <t>2002/10/10</t>
  </si>
  <si>
    <t>2002/10/09</t>
  </si>
  <si>
    <t>2002/10/08</t>
  </si>
  <si>
    <t>2002/10/07</t>
  </si>
  <si>
    <t>2002/10/04</t>
  </si>
  <si>
    <t>2002/10/02</t>
  </si>
  <si>
    <t>2002/10/01</t>
  </si>
  <si>
    <t>2002/09/30</t>
  </si>
  <si>
    <t>2002/09/27</t>
  </si>
  <si>
    <t>2002/09/26</t>
  </si>
  <si>
    <t>2002/09/25</t>
  </si>
  <si>
    <t>2002/09/24</t>
  </si>
  <si>
    <t>2002/09/23</t>
  </si>
  <si>
    <t>2002/09/19</t>
  </si>
  <si>
    <t>2002/09/18</t>
  </si>
  <si>
    <t>2002/09/17</t>
  </si>
  <si>
    <t>2002/09/16</t>
  </si>
  <si>
    <t>2002/09/13</t>
  </si>
  <si>
    <t>2002/09/12</t>
  </si>
  <si>
    <t>2002/09/11</t>
  </si>
  <si>
    <t>2002/09/10</t>
  </si>
  <si>
    <t>2002/09/09</t>
  </si>
  <si>
    <t>2002/09/06</t>
  </si>
  <si>
    <t>2002/09/05</t>
  </si>
  <si>
    <t>2002/09/04</t>
  </si>
  <si>
    <t>2002/09/03</t>
  </si>
  <si>
    <t>2002/09/02</t>
  </si>
  <si>
    <t>2002/08/30</t>
  </si>
  <si>
    <t>2002/08/29</t>
  </si>
  <si>
    <t>2002/08/28</t>
  </si>
  <si>
    <t>2002/08/27</t>
  </si>
  <si>
    <t>2002/08/26</t>
  </si>
  <si>
    <t>2002/08/23</t>
  </si>
  <si>
    <t>2002/08/22</t>
  </si>
  <si>
    <t>2002/08/21</t>
  </si>
  <si>
    <t>2002/08/20</t>
  </si>
  <si>
    <t>2002/08/19</t>
  </si>
  <si>
    <t>2002/08/17</t>
  </si>
  <si>
    <t>2002/08/16</t>
  </si>
  <si>
    <t>2002/08/14</t>
  </si>
  <si>
    <t>2002/08/13</t>
  </si>
  <si>
    <t>2002/08/12</t>
  </si>
  <si>
    <t>2002/08/10</t>
  </si>
  <si>
    <t>2002/08/09</t>
  </si>
  <si>
    <t>2002/08/08</t>
  </si>
  <si>
    <t>2002/08/07</t>
  </si>
  <si>
    <t>2002/08/06</t>
  </si>
  <si>
    <t>2002/08/05</t>
  </si>
  <si>
    <t>2002/08/03</t>
  </si>
  <si>
    <t>2002/08/02</t>
  </si>
  <si>
    <t>2002/08/01</t>
  </si>
  <si>
    <t>2002/07/31</t>
  </si>
  <si>
    <t>2002/07/30</t>
  </si>
  <si>
    <t>2002/07/29</t>
  </si>
  <si>
    <t>2002/07/27</t>
  </si>
  <si>
    <t>2002/07/26</t>
  </si>
  <si>
    <t>2002/07/25</t>
  </si>
  <si>
    <t>2002/07/24</t>
  </si>
  <si>
    <t>2002/07/23</t>
  </si>
  <si>
    <t>2002/07/22</t>
  </si>
  <si>
    <t>2002/07/20</t>
  </si>
  <si>
    <t>2002/07/19</t>
  </si>
  <si>
    <t>2002/07/18</t>
  </si>
  <si>
    <t>2002/07/16</t>
  </si>
  <si>
    <t>2002/07/15</t>
  </si>
  <si>
    <t>2002/07/14</t>
  </si>
  <si>
    <t>2002/07/13</t>
  </si>
  <si>
    <t>2002/07/12</t>
  </si>
  <si>
    <t>2002/07/11</t>
  </si>
  <si>
    <t>2002/07/10</t>
  </si>
  <si>
    <t>2002/07/09</t>
  </si>
  <si>
    <t>2002/07/08</t>
  </si>
  <si>
    <t>2002/07/06</t>
  </si>
  <si>
    <t>2002/07/05</t>
  </si>
  <si>
    <t>2002/07/04</t>
  </si>
  <si>
    <t>2002/07/03</t>
  </si>
  <si>
    <t>2002/07/02</t>
  </si>
  <si>
    <t>2002/06/29</t>
  </si>
  <si>
    <t>2002/06/28</t>
  </si>
  <si>
    <t>2002/06/27</t>
  </si>
  <si>
    <t>2002/06/26</t>
  </si>
  <si>
    <t>2002/06/25</t>
  </si>
  <si>
    <t>2002/06/24</t>
  </si>
  <si>
    <t>2002/06/22</t>
  </si>
  <si>
    <t>2002/06/21</t>
  </si>
  <si>
    <t>2002/06/20</t>
  </si>
  <si>
    <t>2002/06/19</t>
  </si>
  <si>
    <t>2002/06/18</t>
  </si>
  <si>
    <t>2002/06/17</t>
  </si>
  <si>
    <t>2002/06/15</t>
  </si>
  <si>
    <t>2002/06/14</t>
  </si>
  <si>
    <t>2002/06/12</t>
  </si>
  <si>
    <t>2002/06/11</t>
  </si>
  <si>
    <t>2002/06/10</t>
  </si>
  <si>
    <t>2002/06/08</t>
  </si>
  <si>
    <t>2002/06/07</t>
  </si>
  <si>
    <t>2002/06/05</t>
  </si>
  <si>
    <t>2002/06/04</t>
  </si>
  <si>
    <t>2002/06/03</t>
  </si>
  <si>
    <t>2002/06/01</t>
  </si>
  <si>
    <t>2002/05/31</t>
  </si>
  <si>
    <t>2002/05/30</t>
  </si>
  <si>
    <t>2002/05/29</t>
  </si>
  <si>
    <t>2002/05/28</t>
  </si>
  <si>
    <t>2002/05/27</t>
  </si>
  <si>
    <t>2002/05/25</t>
  </si>
  <si>
    <t>2002/05/24</t>
  </si>
  <si>
    <t>2002/05/23</t>
  </si>
  <si>
    <t>2002/05/22</t>
  </si>
  <si>
    <t>2002/05/21</t>
  </si>
  <si>
    <t>2002/05/20</t>
  </si>
  <si>
    <t>2002/05/18</t>
  </si>
  <si>
    <t>2002/05/17</t>
  </si>
  <si>
    <t>2002/05/16</t>
  </si>
  <si>
    <t>2002/05/15</t>
  </si>
  <si>
    <t>2002/05/14</t>
  </si>
  <si>
    <t>2002/05/13</t>
  </si>
  <si>
    <t>2002/05/12</t>
  </si>
  <si>
    <t>2002/05/11</t>
  </si>
  <si>
    <t>2002/05/10</t>
  </si>
  <si>
    <t>2002/05/09</t>
  </si>
  <si>
    <t>2002/05/08</t>
  </si>
  <si>
    <t>2002/05/07</t>
  </si>
  <si>
    <t>2002/05/06</t>
  </si>
  <si>
    <t>2002/05/04</t>
  </si>
  <si>
    <t>2002/05/03</t>
  </si>
  <si>
    <t>2002/05/02</t>
  </si>
  <si>
    <t>2002/05/01</t>
  </si>
  <si>
    <t>2002/04/30</t>
  </si>
  <si>
    <t>2002/04/29</t>
  </si>
  <si>
    <t>2002/04/27</t>
  </si>
  <si>
    <t>2002/04/26</t>
  </si>
  <si>
    <t>2002/04/25</t>
  </si>
  <si>
    <t>2002/04/24</t>
  </si>
  <si>
    <t>2002/04/23</t>
  </si>
  <si>
    <t>2002/04/22</t>
  </si>
  <si>
    <t>2002/04/20</t>
  </si>
  <si>
    <t>2002/04/19</t>
  </si>
  <si>
    <t>2002/04/18</t>
  </si>
  <si>
    <t>2002/04/17</t>
  </si>
  <si>
    <t>2002/04/16</t>
  </si>
  <si>
    <t>2002/04/15</t>
  </si>
  <si>
    <t>2002/04/13</t>
  </si>
  <si>
    <t>2002/04/12</t>
  </si>
  <si>
    <t>2002/04/11</t>
  </si>
  <si>
    <t>2002/04/10</t>
  </si>
  <si>
    <t>2002/04/09</t>
  </si>
  <si>
    <t>2002/04/08</t>
  </si>
  <si>
    <t>2002/04/06</t>
  </si>
  <si>
    <t>2002/04/04</t>
  </si>
  <si>
    <t>2002/04/03</t>
  </si>
  <si>
    <t>2002/04/02</t>
  </si>
  <si>
    <t>2002/04/01</t>
  </si>
  <si>
    <t>2002/03/30</t>
  </si>
  <si>
    <t>2002/03/29</t>
  </si>
  <si>
    <t>2002/03/28</t>
  </si>
  <si>
    <t>2002/03/27</t>
  </si>
  <si>
    <t>2002/03/26</t>
  </si>
  <si>
    <t>2002/03/25</t>
  </si>
  <si>
    <t>2002/03/23</t>
  </si>
  <si>
    <t>2002/03/22</t>
  </si>
  <si>
    <t>2002/03/21</t>
  </si>
  <si>
    <t>2002/03/20</t>
  </si>
  <si>
    <t>2002/03/19</t>
  </si>
  <si>
    <t>2002/03/18</t>
  </si>
  <si>
    <t>2002/03/16</t>
  </si>
  <si>
    <t>2002/03/15</t>
  </si>
  <si>
    <t>2002/03/14</t>
  </si>
  <si>
    <t>2002/03/13</t>
  </si>
  <si>
    <t>2002/03/12</t>
  </si>
  <si>
    <t>2002/03/11</t>
  </si>
  <si>
    <t>2002/03/09</t>
  </si>
  <si>
    <t>2002/03/08</t>
  </si>
  <si>
    <t>2002/03/07</t>
  </si>
  <si>
    <t>2002/03/06</t>
  </si>
  <si>
    <t>2002/03/05</t>
  </si>
  <si>
    <t>2002/03/04</t>
  </si>
  <si>
    <t>2002/03/02</t>
  </si>
  <si>
    <t>2002/02/28</t>
  </si>
  <si>
    <t>2002/02/27</t>
  </si>
  <si>
    <t>2002/02/26</t>
  </si>
  <si>
    <t>2002/02/25</t>
  </si>
  <si>
    <t>2002/02/23</t>
  </si>
  <si>
    <t>2002/02/22</t>
  </si>
  <si>
    <t>2002/02/21</t>
  </si>
  <si>
    <t>2002/02/20</t>
  </si>
  <si>
    <t>2002/02/19</t>
  </si>
  <si>
    <t>2002/02/18</t>
  </si>
  <si>
    <t>2002/02/16</t>
  </si>
  <si>
    <t>2002/02/15</t>
  </si>
  <si>
    <t>2002/02/14</t>
  </si>
  <si>
    <t>2002/02/13</t>
  </si>
  <si>
    <t>2002/02/12</t>
  </si>
  <si>
    <t>2002/02/11</t>
  </si>
  <si>
    <t>2002/02/10</t>
  </si>
  <si>
    <t>2002/02/09</t>
  </si>
  <si>
    <t>2002/02/08</t>
  </si>
  <si>
    <t>2002/02/07</t>
  </si>
  <si>
    <t>2002/02/06</t>
  </si>
  <si>
    <t>2002/02/05</t>
  </si>
  <si>
    <t>2002/02/04</t>
  </si>
  <si>
    <t>2002/02/03</t>
  </si>
  <si>
    <t>2002/02/02</t>
  </si>
  <si>
    <t>2002/02/01</t>
  </si>
  <si>
    <t>2002/01/31</t>
  </si>
  <si>
    <t>2002/01/30</t>
  </si>
  <si>
    <t>2002/01/29</t>
  </si>
  <si>
    <t>2002/01/28</t>
  </si>
  <si>
    <t>2002/01/26</t>
  </si>
  <si>
    <t>2002/01/25</t>
  </si>
  <si>
    <t>2002/01/24</t>
  </si>
  <si>
    <t>2002/01/23</t>
  </si>
  <si>
    <t>2002/01/22</t>
  </si>
  <si>
    <t>2002/01/21</t>
  </si>
  <si>
    <t>2002/01/19</t>
  </si>
  <si>
    <t>2002/01/18</t>
  </si>
  <si>
    <t>2002/01/17</t>
  </si>
  <si>
    <t>2002/01/16</t>
  </si>
  <si>
    <t>2002/01/15</t>
  </si>
  <si>
    <t>2002/01/14</t>
  </si>
  <si>
    <t>2002/01/13</t>
  </si>
  <si>
    <t>2002/01/12</t>
  </si>
  <si>
    <t>2002/01/11</t>
  </si>
  <si>
    <t>2002/01/10</t>
  </si>
  <si>
    <t>2002/01/09</t>
  </si>
  <si>
    <t>2002/01/08</t>
  </si>
  <si>
    <t>2002/01/07</t>
  </si>
  <si>
    <t>2002/01/06</t>
  </si>
  <si>
    <t>2002/01/05</t>
  </si>
  <si>
    <t>2002/01/04</t>
  </si>
  <si>
    <t>2002/01/03</t>
  </si>
  <si>
    <t>2002/01/02</t>
  </si>
  <si>
    <t>2001/12/31</t>
  </si>
  <si>
    <t>2001/12/29</t>
  </si>
  <si>
    <t>2001/12/28</t>
  </si>
  <si>
    <t>2001/12/27</t>
  </si>
  <si>
    <t>2001/12/26</t>
  </si>
  <si>
    <t>2001/12/24</t>
  </si>
  <si>
    <t>2001/12/22</t>
  </si>
  <si>
    <t>2001/12/21</t>
  </si>
  <si>
    <t>2001/12/20</t>
  </si>
  <si>
    <t>2001/12/19</t>
  </si>
  <si>
    <t>2001/12/18</t>
  </si>
  <si>
    <t>2001/12/17</t>
  </si>
  <si>
    <t>2001/12/15</t>
  </si>
  <si>
    <t>2001/12/14</t>
  </si>
  <si>
    <t>2001/12/13</t>
  </si>
  <si>
    <t>2001/12/12</t>
  </si>
  <si>
    <t>2001/12/11</t>
  </si>
  <si>
    <t>2001/12/10</t>
  </si>
  <si>
    <t>2001/12/08</t>
  </si>
  <si>
    <t>2001/12/07</t>
  </si>
  <si>
    <t>2001/12/06</t>
  </si>
  <si>
    <t>2001/12/05</t>
  </si>
  <si>
    <t>2001/12/04</t>
  </si>
  <si>
    <t>2001/12/03</t>
  </si>
  <si>
    <t>2001/12/01</t>
  </si>
  <si>
    <t>2001/11/30</t>
  </si>
  <si>
    <t>2001/11/29</t>
  </si>
  <si>
    <t>2001/11/28</t>
  </si>
  <si>
    <t>2001/11/27</t>
  </si>
  <si>
    <t>2001/11/26</t>
  </si>
  <si>
    <t>2001/11/24</t>
  </si>
  <si>
    <t>2001/11/23</t>
  </si>
  <si>
    <t>2001/11/22</t>
  </si>
  <si>
    <t>2001/11/21</t>
  </si>
  <si>
    <t>2001/11/20</t>
  </si>
  <si>
    <t>2001/11/19</t>
  </si>
  <si>
    <t>2001/11/17</t>
  </si>
  <si>
    <t>2001/11/16</t>
  </si>
  <si>
    <t>2001/11/15</t>
  </si>
  <si>
    <t>2001/11/14</t>
  </si>
  <si>
    <t>2001/11/13</t>
  </si>
  <si>
    <t>2001/11/12</t>
  </si>
  <si>
    <t>2001/11/10</t>
  </si>
  <si>
    <t>2001/11/09</t>
  </si>
  <si>
    <t>2001/11/08</t>
  </si>
  <si>
    <t>2001/11/07</t>
  </si>
  <si>
    <t>2001/11/06</t>
  </si>
  <si>
    <t>2001/11/05</t>
  </si>
  <si>
    <t>2001/11/03</t>
  </si>
  <si>
    <t>2001/11/02</t>
  </si>
  <si>
    <t>2001/11/01</t>
  </si>
  <si>
    <t>2001/10/31</t>
  </si>
  <si>
    <t>2001/10/30</t>
  </si>
  <si>
    <t>2001/10/29</t>
  </si>
  <si>
    <t>2001/10/27</t>
  </si>
  <si>
    <t>2001/10/26</t>
  </si>
  <si>
    <t>2001/10/25</t>
  </si>
  <si>
    <t>2001/10/24</t>
  </si>
  <si>
    <t>2001/10/23</t>
  </si>
  <si>
    <t>2001/10/22</t>
  </si>
  <si>
    <t>2001/10/20</t>
  </si>
  <si>
    <t>2001/10/19</t>
  </si>
  <si>
    <t>2001/10/18</t>
  </si>
  <si>
    <t>2001/10/17</t>
  </si>
  <si>
    <t>2001/10/16</t>
  </si>
  <si>
    <t>2001/10/15</t>
  </si>
  <si>
    <t>2001/10/13</t>
  </si>
  <si>
    <t>2001/10/12</t>
  </si>
  <si>
    <t>2001/10/11</t>
  </si>
  <si>
    <t>2001/10/10</t>
  </si>
  <si>
    <t>2001/10/09</t>
  </si>
  <si>
    <t>2001/10/08</t>
  </si>
  <si>
    <t>2001/10/06</t>
  </si>
  <si>
    <t>2001/10/05</t>
  </si>
  <si>
    <t>2001/10/04</t>
  </si>
  <si>
    <t>2001/09/29</t>
  </si>
  <si>
    <t>2001/09/28</t>
  </si>
  <si>
    <t>2001/09/27</t>
  </si>
  <si>
    <t>2001/09/26</t>
  </si>
  <si>
    <t>2001/09/25</t>
  </si>
  <si>
    <t>2001/09/24</t>
  </si>
  <si>
    <t>2001/09/22</t>
  </si>
  <si>
    <t>2001/09/21</t>
  </si>
  <si>
    <t>2001/09/20</t>
  </si>
  <si>
    <t>2001/09/19</t>
  </si>
  <si>
    <t>2001/09/18</t>
  </si>
  <si>
    <t>2001/09/17</t>
  </si>
  <si>
    <t>2001/09/15</t>
  </si>
  <si>
    <t>2001/09/14</t>
  </si>
  <si>
    <t>2001/09/13</t>
  </si>
  <si>
    <t>2001/09/12</t>
  </si>
  <si>
    <t>2001/09/11</t>
  </si>
  <si>
    <t>2001/09/10</t>
  </si>
  <si>
    <t>2001/09/08</t>
  </si>
  <si>
    <t>2001/09/07</t>
  </si>
  <si>
    <t>2001/09/06</t>
  </si>
  <si>
    <t>2001/09/05</t>
  </si>
  <si>
    <t>2001/09/04</t>
  </si>
  <si>
    <t>2001/09/03</t>
  </si>
  <si>
    <t>2001/09/01</t>
  </si>
  <si>
    <t>2001/08/31</t>
  </si>
  <si>
    <t>2001/08/30</t>
  </si>
  <si>
    <t>2001/08/29</t>
  </si>
  <si>
    <t>2001/08/28</t>
  </si>
  <si>
    <t>2001/08/27</t>
  </si>
  <si>
    <t>2001/08/25</t>
  </si>
  <si>
    <t>2001/08/24</t>
  </si>
  <si>
    <t>2001/08/23</t>
  </si>
  <si>
    <t>2001/08/22</t>
  </si>
  <si>
    <t>2001/08/21</t>
  </si>
  <si>
    <t>2001/08/20</t>
  </si>
  <si>
    <t>2001/08/18</t>
  </si>
  <si>
    <t>2001/08/17</t>
  </si>
  <si>
    <t>2001/08/16</t>
  </si>
  <si>
    <t>2001/08/14</t>
  </si>
  <si>
    <t>2001/08/13</t>
  </si>
  <si>
    <t>2001/08/11</t>
  </si>
  <si>
    <t>2001/08/10</t>
  </si>
  <si>
    <t>2001/08/09</t>
  </si>
  <si>
    <t>2001/08/08</t>
  </si>
  <si>
    <t>2001/08/07</t>
  </si>
  <si>
    <t>2001/08/06</t>
  </si>
  <si>
    <t>2001/08/04</t>
  </si>
  <si>
    <t>2001/08/03</t>
  </si>
  <si>
    <t>2001/08/02</t>
  </si>
  <si>
    <t>2001/08/01</t>
  </si>
  <si>
    <t>2001/07/31</t>
  </si>
  <si>
    <t>2001/07/30</t>
  </si>
  <si>
    <t>2001/07/28</t>
  </si>
  <si>
    <t>2001/07/27</t>
  </si>
  <si>
    <t>2001/07/26</t>
  </si>
  <si>
    <t>2001/07/25</t>
  </si>
  <si>
    <t>2001/07/24</t>
  </si>
  <si>
    <t>2001/07/23</t>
  </si>
  <si>
    <t>2001/07/21</t>
  </si>
  <si>
    <t>2001/07/20</t>
  </si>
  <si>
    <t>2001/07/19</t>
  </si>
  <si>
    <t>2001/07/18</t>
  </si>
  <si>
    <t>2001/07/17</t>
  </si>
  <si>
    <t>2001/07/16</t>
  </si>
  <si>
    <t>2001/07/14</t>
  </si>
  <si>
    <t>2001/07/13</t>
  </si>
  <si>
    <t>2001/07/12</t>
  </si>
  <si>
    <t>2001/07/11</t>
  </si>
  <si>
    <t>2001/07/10</t>
  </si>
  <si>
    <t>2001/07/09</t>
  </si>
  <si>
    <t>2001/07/07</t>
  </si>
  <si>
    <t>2001/07/06</t>
  </si>
  <si>
    <t>2001/07/05</t>
  </si>
  <si>
    <t>2001/07/04</t>
  </si>
  <si>
    <t>2001/07/03</t>
  </si>
  <si>
    <t>2001/07/02</t>
  </si>
  <si>
    <t>2001/06/30</t>
  </si>
  <si>
    <t>2001/06/29</t>
  </si>
  <si>
    <t>2001/06/28</t>
  </si>
  <si>
    <t>2001/06/27</t>
  </si>
  <si>
    <t>2001/06/26</t>
  </si>
  <si>
    <t>2001/06/25</t>
  </si>
  <si>
    <t>2001/06/23</t>
  </si>
  <si>
    <t>2001/06/22</t>
  </si>
  <si>
    <t>2001/06/21</t>
  </si>
  <si>
    <t>2001/06/20</t>
  </si>
  <si>
    <t>2001/06/19</t>
  </si>
  <si>
    <t>2001/06/18</t>
  </si>
  <si>
    <t>2001/06/16</t>
  </si>
  <si>
    <t>2001/06/15</t>
  </si>
  <si>
    <t>2001/06/14</t>
  </si>
  <si>
    <t>2001/06/13</t>
  </si>
  <si>
    <t>2001/06/12</t>
  </si>
  <si>
    <t>2001/06/11</t>
  </si>
  <si>
    <t>2001/06/09</t>
  </si>
  <si>
    <t>2001/06/08</t>
  </si>
  <si>
    <t>2001/06/07</t>
  </si>
  <si>
    <t>2001/06/05</t>
  </si>
  <si>
    <t>2001/06/04</t>
  </si>
  <si>
    <t>2001/06/02</t>
  </si>
  <si>
    <t>2001/06/01</t>
  </si>
  <si>
    <t>2001/05/31</t>
  </si>
  <si>
    <t>2001/05/30</t>
  </si>
  <si>
    <t>2001/05/29</t>
  </si>
  <si>
    <t>2001/05/28</t>
  </si>
  <si>
    <t>2001/05/27</t>
  </si>
  <si>
    <t>2001/05/26</t>
  </si>
  <si>
    <t>2001/05/25</t>
  </si>
  <si>
    <t>2001/05/24</t>
  </si>
  <si>
    <t>2001/05/23</t>
  </si>
  <si>
    <t>2001/05/22</t>
  </si>
  <si>
    <t>2001/05/21</t>
  </si>
  <si>
    <t>2001/05/19</t>
  </si>
  <si>
    <t>2001/05/18</t>
  </si>
  <si>
    <t>2001/05/17</t>
  </si>
  <si>
    <t>2001/05/16</t>
  </si>
  <si>
    <t>2001/05/15</t>
  </si>
  <si>
    <t>2001/05/14</t>
  </si>
  <si>
    <t>2001/05/12</t>
  </si>
  <si>
    <t>2001/05/11</t>
  </si>
  <si>
    <t>2001/05/10</t>
  </si>
  <si>
    <t>2001/05/09</t>
  </si>
  <si>
    <t>2001/05/08</t>
  </si>
  <si>
    <t>2001/05/07</t>
  </si>
  <si>
    <t>2001/05/04</t>
  </si>
  <si>
    <t>2001/05/03</t>
  </si>
  <si>
    <t>2001/05/02</t>
  </si>
  <si>
    <t>2001/04/30</t>
  </si>
  <si>
    <t>13.61</t>
  </si>
  <si>
    <t>2001/04/28</t>
  </si>
  <si>
    <t>2001/04/27</t>
  </si>
  <si>
    <t>13.67</t>
  </si>
  <si>
    <t>13.71</t>
  </si>
  <si>
    <t>2001/04/26</t>
  </si>
  <si>
    <t>13.72</t>
  </si>
  <si>
    <t>13.68</t>
  </si>
  <si>
    <t>2001/04/25</t>
  </si>
  <si>
    <t>2001/04/24</t>
  </si>
  <si>
    <t>2001/04/23</t>
  </si>
  <si>
    <t>2001/04/21</t>
  </si>
  <si>
    <t>2001/04/20</t>
  </si>
  <si>
    <t>2001/04/19</t>
  </si>
  <si>
    <t>2001/04/18</t>
  </si>
  <si>
    <t>2001/04/17</t>
  </si>
  <si>
    <t>2001/04/16</t>
  </si>
  <si>
    <t>2001/04/14</t>
  </si>
  <si>
    <t>2001/04/13</t>
  </si>
  <si>
    <t>2001/04/12</t>
  </si>
  <si>
    <t>2001/04/11</t>
  </si>
  <si>
    <t>2001/04/10</t>
  </si>
  <si>
    <t>2001/04/09</t>
  </si>
  <si>
    <t>13.77</t>
  </si>
  <si>
    <t>2001/04/07</t>
  </si>
  <si>
    <t>13.85</t>
  </si>
  <si>
    <t>2001/04/06</t>
  </si>
  <si>
    <t>2001/04/05</t>
  </si>
  <si>
    <t>13.84</t>
  </si>
  <si>
    <t>2001/04/04</t>
  </si>
  <si>
    <t>13.70</t>
  </si>
  <si>
    <t>2001/04/03</t>
  </si>
  <si>
    <t>2001/04/02</t>
  </si>
  <si>
    <t>2001/03/31</t>
  </si>
  <si>
    <t>2001/03/30</t>
  </si>
  <si>
    <t>2001/03/29</t>
  </si>
  <si>
    <t>2001/03/28</t>
  </si>
  <si>
    <t>2001/03/27</t>
  </si>
  <si>
    <t>2001/03/26</t>
  </si>
  <si>
    <t>2001/03/24</t>
  </si>
  <si>
    <t>2001/03/23</t>
  </si>
  <si>
    <t>2001/03/22</t>
  </si>
  <si>
    <t>2001/03/21</t>
  </si>
  <si>
    <t>2001/03/20</t>
  </si>
  <si>
    <t>2001/03/19</t>
  </si>
  <si>
    <t>2001/03/17</t>
  </si>
  <si>
    <t>2001/03/16</t>
  </si>
  <si>
    <t>2001/03/15</t>
  </si>
  <si>
    <t>2001/03/14</t>
  </si>
  <si>
    <t>2001/03/13</t>
  </si>
  <si>
    <t>2001/03/12</t>
  </si>
  <si>
    <t>2001/03/10</t>
  </si>
  <si>
    <t>2001/03/09</t>
  </si>
  <si>
    <t>2001/03/08</t>
  </si>
  <si>
    <t>2001/03/07</t>
  </si>
  <si>
    <t>2001/03/06</t>
  </si>
  <si>
    <t>2001/03/05</t>
  </si>
  <si>
    <t>2001/03/03</t>
  </si>
  <si>
    <t>2001/03/02</t>
  </si>
  <si>
    <t>2001/02/28</t>
  </si>
  <si>
    <t>2001/02/27</t>
  </si>
  <si>
    <t>2001/02/26</t>
  </si>
  <si>
    <t>2001/02/24</t>
  </si>
  <si>
    <t>2001/02/23</t>
  </si>
  <si>
    <t>2001/02/22</t>
  </si>
  <si>
    <t>2001/02/21</t>
  </si>
  <si>
    <t>2001/02/20</t>
  </si>
  <si>
    <t>2001/02/19</t>
  </si>
  <si>
    <t>2001/02/17</t>
  </si>
  <si>
    <t>2001/02/16</t>
  </si>
  <si>
    <t>2001/02/15</t>
  </si>
  <si>
    <t>2001/02/14</t>
  </si>
  <si>
    <t>2001/02/13</t>
  </si>
  <si>
    <t>2001/02/12</t>
  </si>
  <si>
    <t>2001/02/10</t>
  </si>
  <si>
    <t>2001/02/09</t>
  </si>
  <si>
    <t>2001/02/08</t>
  </si>
  <si>
    <t>2001/02/07</t>
  </si>
  <si>
    <t>2001/02/06</t>
  </si>
  <si>
    <t>2001/02/05</t>
  </si>
  <si>
    <t>2001/02/03</t>
  </si>
  <si>
    <t>2001/02/02</t>
  </si>
  <si>
    <t>2001/02/01</t>
  </si>
  <si>
    <t>2001/01/31</t>
  </si>
  <si>
    <t>2001/01/30</t>
  </si>
  <si>
    <t>2001/01/29</t>
  </si>
  <si>
    <t>2001/01/27</t>
  </si>
  <si>
    <t>2001/01/26</t>
  </si>
  <si>
    <t>2001/01/22</t>
  </si>
  <si>
    <t>2001/01/20</t>
  </si>
  <si>
    <t>2001/01/19</t>
  </si>
  <si>
    <t>2001/01/18</t>
  </si>
  <si>
    <t>2001/01/17</t>
  </si>
  <si>
    <t>2001/01/16</t>
  </si>
  <si>
    <t>2001/01/15</t>
  </si>
  <si>
    <t>2001/01/13</t>
  </si>
  <si>
    <t>2001/01/12</t>
  </si>
  <si>
    <t>2001/01/11</t>
  </si>
  <si>
    <t>2001/01/10</t>
  </si>
  <si>
    <t>2001/01/09</t>
  </si>
  <si>
    <t>2001/01/08</t>
  </si>
  <si>
    <t>2001/01/06</t>
  </si>
  <si>
    <t>2001/01/05</t>
  </si>
  <si>
    <t>2001/01/04</t>
  </si>
  <si>
    <t>2001/01/03</t>
  </si>
  <si>
    <t>2001/01/02</t>
  </si>
  <si>
    <t>RIM지속</t>
    <phoneticPr fontId="2" type="noConversion"/>
  </si>
  <si>
    <t>RIM(10년)</t>
    <phoneticPr fontId="2" type="noConversion"/>
  </si>
  <si>
    <t>RIM(5년)</t>
    <phoneticPr fontId="2" type="noConversion"/>
  </si>
  <si>
    <t>더미</t>
    <phoneticPr fontId="2" type="noConversion"/>
  </si>
  <si>
    <t>Historucal RIM</t>
    <phoneticPr fontId="2" type="noConversion"/>
  </si>
  <si>
    <t>At close: 3:30PM KST</t>
  </si>
  <si>
    <t>지 속</t>
    <phoneticPr fontId="2" type="noConversion"/>
  </si>
  <si>
    <t>10 년</t>
    <phoneticPr fontId="2" type="noConversion"/>
  </si>
  <si>
    <t>5 년</t>
    <phoneticPr fontId="2" type="noConversion"/>
  </si>
  <si>
    <t>한국투신운용</t>
  </si>
  <si>
    <t xml:space="preserve">      법인세납부(-)</t>
  </si>
  <si>
    <t xml:space="preserve">      중단영업관련현금흐름</t>
  </si>
  <si>
    <t>지배기업주주지분계산에참여한계정펼치기</t>
  </si>
  <si>
    <t>-0.07 (-0.37%)</t>
  </si>
  <si>
    <t>[2017/03 기준, 분기]</t>
  </si>
  <si>
    <t>미래에셋자산운용</t>
  </si>
  <si>
    <t>삼성자산운용</t>
  </si>
  <si>
    <t>KB자산운용</t>
  </si>
  <si>
    <t>교보악사자산운용</t>
  </si>
  <si>
    <t>+0.20 (+0.40%)</t>
  </si>
  <si>
    <t>신영자산운용</t>
  </si>
  <si>
    <t>하나UBS자산운용</t>
  </si>
  <si>
    <t>국민연금공단</t>
  </si>
  <si>
    <t>KOSPI</t>
  </si>
  <si>
    <t>005930.KS Historical Prices | SamsungElec Stock - Yahoo Finance</t>
  </si>
  <si>
    <t>U.S. Markets open in 5 hrs 58 mins</t>
  </si>
  <si>
    <t>-16.20 (-1.26%)</t>
  </si>
  <si>
    <t>+0.01 (+1.11%)</t>
  </si>
  <si>
    <t>Samsung Electronics Co. Ltd. (005930.KS)</t>
  </si>
  <si>
    <t>KSE - KSE Delayed Price. Currency in KRW</t>
  </si>
  <si>
    <t>2,062,000.00+24,000.00 (+1.18%)</t>
  </si>
  <si>
    <t>066570.KS000660.KS005380.KS005490.KS2498.TW</t>
  </si>
  <si>
    <t>카페 가치투자캠프</t>
    <phoneticPr fontId="2" type="noConversion"/>
  </si>
  <si>
    <t>http://cafe.naver.com/valuecamp</t>
    <phoneticPr fontId="2" type="noConversion"/>
  </si>
  <si>
    <t>Adj Close</t>
  </si>
  <si>
    <t>sk케미칼</t>
    <phoneticPr fontId="2" type="noConversion"/>
  </si>
  <si>
    <t>http://www.skchemicals.com</t>
  </si>
  <si>
    <t>02-2008-2008 | IR 담당자 02-2008-2726</t>
  </si>
  <si>
    <t>경기도 성남시 분당구 판교로 310 (삼평동)</t>
  </si>
  <si>
    <t>KSE  화학 화학 | FICS 석유 및 가스 | 12월 결산</t>
  </si>
  <si>
    <t>SK케미칼 화학 KOSPI</t>
  </si>
  <si>
    <t>[2017/05/30]</t>
  </si>
  <si>
    <t>71,000/ +600</t>
  </si>
  <si>
    <t>79,800/ 55,400</t>
  </si>
  <si>
    <t>24,303,255/ 2,817,125</t>
  </si>
  <si>
    <t>확정실적(영업이익, 억원)</t>
  </si>
  <si>
    <t>예상실적(영업이익, 억원)</t>
  </si>
  <si>
    <t xml:space="preserve">  3개월전예상실적대비(%)</t>
  </si>
  <si>
    <t>[2017/03]</t>
  </si>
  <si>
    <t>동부자산운용</t>
  </si>
  <si>
    <t>메리츠자산운용</t>
  </si>
  <si>
    <t>IBK자산운용</t>
  </si>
  <si>
    <t>최창원(외 11인)주주명^지분율(%)||||최창원^17.00||||최영근^1.34||||(재)한국고등교육^0.99||||최예정^0.57||||최지원^0.44</t>
  </si>
  <si>
    <t>SK케미칼 자사주</t>
  </si>
  <si>
    <t>박헌진</t>
  </si>
  <si>
    <t>A2- [2016/12/23]</t>
  </si>
  <si>
    <t>A2 [2016/12/19]</t>
  </si>
  <si>
    <t>A2 [2016/12/21]</t>
  </si>
  <si>
    <t>A- [2016/12/23]</t>
  </si>
  <si>
    <t>A [2016/07/14]</t>
  </si>
  <si>
    <t>A [2016/12/21]</t>
  </si>
  <si>
    <t>[2017/04/21]</t>
  </si>
  <si>
    <t>가스, 화학부문 선전으로 순익 개선</t>
  </si>
  <si>
    <t>동사는 지배회사로서 Green Chemicals와 Life Science부문 등 양대 분야로 사업구조를 집중해 기존 사업 수익성 향상과 신규사업의 성공적 시장 진입에 역량을 집중하고 있음. Green Chemicals Biz.는 고기능 코폴리에스터, 바이오디젤 등 바이오 에너지사업에, Life Science Biz.는 질병진단, 예방, 치료 등 헬스케어 통합 솔루션과 신약개발에 힘쓰고 있음.</t>
  </si>
  <si>
    <t>동사의 2016년 연결기준 누적 당기순이익은 전년 943.7억원 대비 86.4% 증가한 1758.7억원을 기록함. 매출액은 6조6260억원으로 전년보다 23.9%, 영업이익은 2303.8억원을 기록하며 92.1% 늘어남. 상반기 바이오디젤 매출액 증가와 자회사 SK가스의 산업용 LPG(프로판) 판매 확대 등 실적호조에 힘입은 결과. SK가스는 LPG시장 점유율을 44.3%까지 끌어올리며 선전.</t>
  </si>
  <si>
    <t>화학</t>
  </si>
  <si>
    <t>N/A</t>
  </si>
  <si>
    <t>null</t>
  </si>
  <si>
    <t>KSE  화학화학 |FICS 석유 및 가스|12월 결산</t>
  </si>
  <si>
    <t>제목제목</t>
  </si>
  <si>
    <t>내용내용내용내용내용내용내용내용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</si>
</sst>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₩&quot;#,##0;[Red]\-&quot;₩&quot;#,##0"/>
    <numFmt numFmtId="41" formatCode="_-* #,##0_-;\-* #,##0_-;_-* &quot;-&quot;_-;_-@_-"/>
    <numFmt numFmtId="176" formatCode="_-* #,##0.00_-;\-* #,##0.00_-;_-* &quot;-&quot;_-;_-@_-"/>
    <numFmt numFmtId="177" formatCode="yyyy&quot;/&quot;m"/>
    <numFmt numFmtId="178" formatCode="#,##0_ "/>
    <numFmt numFmtId="179" formatCode="0.00_ "/>
    <numFmt numFmtId="180" formatCode="0.0_ "/>
    <numFmt numFmtId="181" formatCode="0_ "/>
    <numFmt numFmtId="182" formatCode="[Red]\▲\ 0%;[Blue]\▼\ 0%"/>
    <numFmt numFmtId="183" formatCode="0_);[Red]\(0\)"/>
    <numFmt numFmtId="184" formatCode="0.0_);[Red]\(0.0\)"/>
    <numFmt numFmtId="185" formatCode="yy\/mm\/dd"/>
  </numFmts>
  <fonts count="2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u/>
      <sz val="11"/>
      <color theme="10"/>
      <name val="맑은 고딕"/>
      <family val="3"/>
      <charset val="129"/>
    </font>
    <font>
      <b/>
      <sz val="1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0" tint="-0.14999847407452621"/>
      <name val="맑은 고딕"/>
      <family val="2"/>
      <charset val="129"/>
      <scheme val="minor"/>
    </font>
    <font>
      <b/>
      <sz val="11"/>
      <color theme="3" tint="0.3999755851924192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1"/>
      <name val="돋움"/>
      <family val="3"/>
      <charset val="129"/>
    </font>
    <font>
      <sz val="10"/>
      <name val="Arial"/>
      <family val="2"/>
    </font>
    <font>
      <b/>
      <sz val="9"/>
      <color rgb="FF505050"/>
      <name val="돋움"/>
      <family val="3"/>
      <charset val="129"/>
    </font>
    <font>
      <sz val="9"/>
      <name val="돋움"/>
      <family val="3"/>
      <charset val="129"/>
    </font>
    <font>
      <b/>
      <sz val="9"/>
      <color theme="1"/>
      <name val="맑은 고딕"/>
      <family val="3"/>
      <charset val="129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5F5F5"/>
      </patternFill>
    </fill>
    <fill>
      <patternFill patternType="solid">
        <fgColor indexed="4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DC5CE"/>
      </left>
      <right style="thin">
        <color rgb="FFBDC5CE"/>
      </right>
      <top style="thin">
        <color rgb="FFBDC5CE"/>
      </top>
      <bottom style="thin">
        <color rgb="FFBDC5CE"/>
      </bottom>
      <diagonal/>
    </border>
    <border>
      <left style="thin">
        <color rgb="FFE9E9E9"/>
      </left>
      <right style="thin">
        <color rgb="FFE9E9E9"/>
      </right>
      <top style="thin">
        <color rgb="FFE9E9E9"/>
      </top>
      <bottom style="thin">
        <color rgb="FFE9E9E9"/>
      </bottom>
      <diagonal/>
    </border>
    <border>
      <left style="thin">
        <color rgb="FFE9E9E9"/>
      </left>
      <right style="thin">
        <color rgb="FFE9E9E9"/>
      </right>
      <top style="thin">
        <color rgb="FFE9E9E9"/>
      </top>
      <bottom style="thin">
        <color rgb="FFBDC5CE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8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top"/>
      <protection locked="0"/>
    </xf>
    <xf numFmtId="9" fontId="22" fillId="0" borderId="0" applyFont="0" applyFill="0" applyBorder="0" applyAlignment="0" applyProtection="0">
      <alignment vertical="center"/>
    </xf>
    <xf numFmtId="41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3" fillId="0" borderId="0" applyNumberFormat="0" applyFont="0" applyFill="0" applyBorder="0" applyAlignment="0" applyProtection="0"/>
  </cellStyleXfs>
  <cellXfs count="222">
    <xf numFmtId="0" fontId="0" fillId="0" borderId="0" xfId="0">
      <alignment vertical="center"/>
    </xf>
    <xf numFmtId="10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4" fontId="0" fillId="0" borderId="0" xfId="0" applyNumberFormat="1">
      <alignment vertical="center"/>
    </xf>
    <xf numFmtId="17" fontId="0" fillId="0" borderId="0" xfId="0" applyNumberFormat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3" fontId="4" fillId="7" borderId="1" xfId="0" applyNumberFormat="1" applyFont="1" applyFill="1" applyBorder="1">
      <alignment vertical="center"/>
    </xf>
    <xf numFmtId="0" fontId="4" fillId="7" borderId="1" xfId="0" applyFont="1" applyFill="1" applyBorder="1">
      <alignment vertical="center"/>
    </xf>
    <xf numFmtId="10" fontId="3" fillId="7" borderId="1" xfId="2" applyNumberFormat="1" applyFont="1" applyFill="1" applyBorder="1">
      <alignment vertical="center"/>
    </xf>
    <xf numFmtId="0" fontId="3" fillId="2" borderId="1" xfId="0" applyFont="1" applyFill="1" applyBorder="1" applyAlignment="1">
      <alignment vertical="center" wrapText="1"/>
    </xf>
    <xf numFmtId="0" fontId="3" fillId="2" borderId="3" xfId="0" applyFont="1" applyFill="1" applyBorder="1" applyAlignment="1">
      <alignment vertical="center" wrapText="1"/>
    </xf>
    <xf numFmtId="0" fontId="12" fillId="0" borderId="0" xfId="0" applyFont="1">
      <alignment vertical="center"/>
    </xf>
    <xf numFmtId="3" fontId="4" fillId="7" borderId="9" xfId="0" applyNumberFormat="1" applyFont="1" applyFill="1" applyBorder="1">
      <alignment vertical="center"/>
    </xf>
    <xf numFmtId="0" fontId="0" fillId="0" borderId="10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7" fillId="12" borderId="16" xfId="0" applyFont="1" applyFill="1" applyBorder="1" applyAlignment="1">
      <alignment horizontal="center" vertical="center" wrapText="1"/>
    </xf>
    <xf numFmtId="0" fontId="0" fillId="0" borderId="20" xfId="0" applyBorder="1">
      <alignment vertical="center"/>
    </xf>
    <xf numFmtId="0" fontId="0" fillId="0" borderId="22" xfId="0" applyBorder="1">
      <alignment vertical="center"/>
    </xf>
    <xf numFmtId="0" fontId="6" fillId="13" borderId="23" xfId="0" applyFont="1" applyFill="1" applyBorder="1">
      <alignment vertical="center"/>
    </xf>
    <xf numFmtId="0" fontId="0" fillId="0" borderId="24" xfId="0" applyBorder="1">
      <alignment vertical="center"/>
    </xf>
    <xf numFmtId="0" fontId="0" fillId="2" borderId="25" xfId="0" applyFill="1" applyBorder="1">
      <alignment vertical="center"/>
    </xf>
    <xf numFmtId="0" fontId="3" fillId="2" borderId="25" xfId="0" applyFont="1" applyFill="1" applyBorder="1" applyAlignment="1">
      <alignment vertical="center" wrapText="1"/>
    </xf>
    <xf numFmtId="10" fontId="3" fillId="7" borderId="2" xfId="2" applyNumberFormat="1" applyFont="1" applyFill="1" applyBorder="1">
      <alignment vertical="center"/>
    </xf>
    <xf numFmtId="0" fontId="0" fillId="2" borderId="26" xfId="0" applyFill="1" applyBorder="1">
      <alignment vertical="center"/>
    </xf>
    <xf numFmtId="0" fontId="9" fillId="7" borderId="27" xfId="3" applyFill="1" applyBorder="1" applyAlignment="1" applyProtection="1">
      <alignment horizontal="center" vertical="center"/>
    </xf>
    <xf numFmtId="0" fontId="5" fillId="4" borderId="16" xfId="0" applyFont="1" applyFill="1" applyBorder="1" applyAlignment="1">
      <alignment vertical="center" wrapText="1"/>
    </xf>
    <xf numFmtId="10" fontId="10" fillId="4" borderId="28" xfId="2" applyNumberFormat="1" applyFont="1" applyFill="1" applyBorder="1">
      <alignment vertical="center"/>
    </xf>
    <xf numFmtId="9" fontId="8" fillId="0" borderId="10" xfId="2" applyFont="1" applyBorder="1">
      <alignment vertical="center"/>
    </xf>
    <xf numFmtId="0" fontId="0" fillId="8" borderId="6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1" xfId="0" applyFill="1" applyBorder="1" applyAlignment="1">
      <alignment horizontal="right" vertical="center"/>
    </xf>
    <xf numFmtId="0" fontId="0" fillId="7" borderId="13" xfId="0" applyFill="1" applyBorder="1" applyAlignment="1">
      <alignment horizontal="center" vertical="center"/>
    </xf>
    <xf numFmtId="0" fontId="0" fillId="0" borderId="8" xfId="0" applyBorder="1">
      <alignment vertical="center"/>
    </xf>
    <xf numFmtId="3" fontId="4" fillId="7" borderId="30" xfId="0" applyNumberFormat="1" applyFont="1" applyFill="1" applyBorder="1">
      <alignment vertical="center"/>
    </xf>
    <xf numFmtId="177" fontId="0" fillId="2" borderId="1" xfId="0" applyNumberFormat="1" applyFill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181" fontId="0" fillId="0" borderId="1" xfId="0" applyNumberFormat="1" applyBorder="1" applyAlignment="1">
      <alignment horizontal="center" vertical="center"/>
    </xf>
    <xf numFmtId="0" fontId="17" fillId="0" borderId="0" xfId="0" applyFont="1">
      <alignment vertical="center"/>
    </xf>
    <xf numFmtId="0" fontId="17" fillId="0" borderId="24" xfId="0" applyFont="1" applyBorder="1">
      <alignment vertical="center"/>
    </xf>
    <xf numFmtId="177" fontId="17" fillId="2" borderId="1" xfId="0" applyNumberFormat="1" applyFont="1" applyFill="1" applyBorder="1">
      <alignment vertical="center"/>
    </xf>
    <xf numFmtId="10" fontId="0" fillId="0" borderId="6" xfId="0" applyNumberFormat="1" applyBorder="1" applyAlignment="1">
      <alignment horizontal="center" vertical="center"/>
    </xf>
    <xf numFmtId="0" fontId="0" fillId="5" borderId="33" xfId="0" applyFill="1" applyBorder="1" applyAlignment="1">
      <alignment horizontal="center" vertical="center"/>
    </xf>
    <xf numFmtId="10" fontId="10" fillId="4" borderId="34" xfId="2" applyNumberFormat="1" applyFont="1" applyFill="1" applyBorder="1">
      <alignment vertical="center"/>
    </xf>
    <xf numFmtId="177" fontId="0" fillId="2" borderId="9" xfId="0" applyNumberFormat="1" applyFill="1" applyBorder="1" applyAlignment="1">
      <alignment horizontal="center" vertical="center"/>
    </xf>
    <xf numFmtId="10" fontId="0" fillId="0" borderId="5" xfId="0" applyNumberFormat="1" applyBorder="1" applyAlignment="1">
      <alignment horizontal="center" vertical="center"/>
    </xf>
    <xf numFmtId="0" fontId="0" fillId="0" borderId="12" xfId="0" applyBorder="1">
      <alignment vertical="center"/>
    </xf>
    <xf numFmtId="10" fontId="0" fillId="0" borderId="13" xfId="0" applyNumberFormat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3" fillId="4" borderId="7" xfId="0" applyFont="1" applyFill="1" applyBorder="1" applyAlignment="1">
      <alignment vertical="center" wrapText="1"/>
    </xf>
    <xf numFmtId="0" fontId="0" fillId="2" borderId="35" xfId="0" applyFill="1" applyBorder="1">
      <alignment vertical="center"/>
    </xf>
    <xf numFmtId="0" fontId="3" fillId="2" borderId="36" xfId="0" applyFont="1" applyFill="1" applyBorder="1" applyAlignment="1">
      <alignment vertical="center" wrapText="1"/>
    </xf>
    <xf numFmtId="0" fontId="5" fillId="14" borderId="7" xfId="0" applyFont="1" applyFill="1" applyBorder="1" applyAlignment="1">
      <alignment horizontal="center" vertical="center"/>
    </xf>
    <xf numFmtId="0" fontId="0" fillId="8" borderId="37" xfId="0" applyFill="1" applyBorder="1">
      <alignment vertical="center"/>
    </xf>
    <xf numFmtId="0" fontId="0" fillId="8" borderId="37" xfId="0" applyFill="1" applyBorder="1" applyAlignment="1">
      <alignment horizontal="right" vertical="center"/>
    </xf>
    <xf numFmtId="0" fontId="0" fillId="10" borderId="23" xfId="0" applyFill="1" applyBorder="1" applyAlignment="1">
      <alignment horizontal="center" vertical="center"/>
    </xf>
    <xf numFmtId="182" fontId="5" fillId="10" borderId="38" xfId="2" applyNumberFormat="1" applyFont="1" applyFill="1" applyBorder="1" applyAlignment="1">
      <alignment horizontal="center" vertical="center"/>
    </xf>
    <xf numFmtId="0" fontId="6" fillId="6" borderId="39" xfId="0" applyFont="1" applyFill="1" applyBorder="1">
      <alignment vertical="center"/>
    </xf>
    <xf numFmtId="0" fontId="3" fillId="4" borderId="8" xfId="0" applyFont="1" applyFill="1" applyBorder="1" applyAlignment="1">
      <alignment vertical="center" wrapText="1"/>
    </xf>
    <xf numFmtId="0" fontId="3" fillId="4" borderId="12" xfId="0" applyFont="1" applyFill="1" applyBorder="1" applyAlignment="1">
      <alignment vertical="center" wrapText="1"/>
    </xf>
    <xf numFmtId="0" fontId="3" fillId="4" borderId="40" xfId="0" applyFont="1" applyFill="1" applyBorder="1" applyAlignment="1">
      <alignment vertical="center" wrapText="1"/>
    </xf>
    <xf numFmtId="0" fontId="3" fillId="4" borderId="3" xfId="0" applyFont="1" applyFill="1" applyBorder="1" applyAlignment="1">
      <alignment vertical="center" wrapText="1"/>
    </xf>
    <xf numFmtId="3" fontId="15" fillId="15" borderId="21" xfId="0" applyNumberFormat="1" applyFont="1" applyFill="1" applyBorder="1">
      <alignment vertical="center"/>
    </xf>
    <xf numFmtId="3" fontId="14" fillId="8" borderId="11" xfId="0" applyNumberFormat="1" applyFont="1" applyFill="1" applyBorder="1">
      <alignment vertical="center"/>
    </xf>
    <xf numFmtId="3" fontId="4" fillId="16" borderId="30" xfId="0" applyNumberFormat="1" applyFont="1" applyFill="1" applyBorder="1">
      <alignment vertical="center"/>
    </xf>
    <xf numFmtId="3" fontId="4" fillId="17" borderId="1" xfId="0" applyNumberFormat="1" applyFont="1" applyFill="1" applyBorder="1">
      <alignment vertical="center"/>
    </xf>
    <xf numFmtId="178" fontId="0" fillId="17" borderId="1" xfId="1" applyNumberFormat="1" applyFont="1" applyFill="1" applyBorder="1">
      <alignment vertical="center"/>
    </xf>
    <xf numFmtId="179" fontId="0" fillId="17" borderId="4" xfId="0" applyNumberFormat="1" applyFill="1" applyBorder="1">
      <alignment vertical="center"/>
    </xf>
    <xf numFmtId="178" fontId="0" fillId="16" borderId="1" xfId="1" applyNumberFormat="1" applyFont="1" applyFill="1" applyBorder="1">
      <alignment vertical="center"/>
    </xf>
    <xf numFmtId="179" fontId="0" fillId="16" borderId="4" xfId="0" applyNumberFormat="1" applyFill="1" applyBorder="1">
      <alignment vertical="center"/>
    </xf>
    <xf numFmtId="178" fontId="3" fillId="15" borderId="1" xfId="1" applyNumberFormat="1" applyFont="1" applyFill="1" applyBorder="1">
      <alignment vertical="center"/>
    </xf>
    <xf numFmtId="179" fontId="3" fillId="15" borderId="29" xfId="0" applyNumberFormat="1" applyFont="1" applyFill="1" applyBorder="1">
      <alignment vertical="center"/>
    </xf>
    <xf numFmtId="0" fontId="18" fillId="0" borderId="0" xfId="0" applyFont="1">
      <alignment vertical="center"/>
    </xf>
    <xf numFmtId="177" fontId="0" fillId="2" borderId="4" xfId="0" applyNumberFormat="1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4" borderId="0" xfId="0" applyFill="1">
      <alignment vertical="center"/>
    </xf>
    <xf numFmtId="177" fontId="0" fillId="2" borderId="34" xfId="0" applyNumberFormat="1" applyFill="1" applyBorder="1" applyAlignment="1">
      <alignment horizontal="center" vertical="center"/>
    </xf>
    <xf numFmtId="10" fontId="0" fillId="0" borderId="4" xfId="0" applyNumberFormat="1" applyBorder="1" applyAlignment="1">
      <alignment horizontal="center" vertical="center"/>
    </xf>
    <xf numFmtId="177" fontId="0" fillId="2" borderId="6" xfId="0" applyNumberFormat="1" applyFill="1" applyBorder="1" applyAlignment="1">
      <alignment horizontal="center" vertical="center"/>
    </xf>
    <xf numFmtId="10" fontId="18" fillId="0" borderId="41" xfId="0" applyNumberFormat="1" applyFont="1" applyBorder="1" applyAlignment="1">
      <alignment horizontal="center" vertical="center"/>
    </xf>
    <xf numFmtId="0" fontId="5" fillId="10" borderId="8" xfId="0" applyFont="1" applyFill="1" applyBorder="1" applyAlignment="1">
      <alignment horizontal="left" vertical="center"/>
    </xf>
    <xf numFmtId="0" fontId="0" fillId="5" borderId="9" xfId="0" applyFill="1" applyBorder="1" applyAlignment="1">
      <alignment horizontal="center" vertical="center"/>
    </xf>
    <xf numFmtId="10" fontId="6" fillId="7" borderId="22" xfId="0" applyNumberFormat="1" applyFont="1" applyFill="1" applyBorder="1" applyAlignment="1">
      <alignment horizontal="right" vertical="center"/>
    </xf>
    <xf numFmtId="0" fontId="19" fillId="0" borderId="0" xfId="0" applyFont="1">
      <alignment vertical="center"/>
    </xf>
    <xf numFmtId="183" fontId="18" fillId="0" borderId="0" xfId="0" applyNumberFormat="1" applyFont="1" applyAlignment="1">
      <alignment horizontal="center" vertical="center"/>
    </xf>
    <xf numFmtId="184" fontId="18" fillId="0" borderId="0" xfId="0" applyNumberFormat="1" applyFont="1">
      <alignment vertical="center"/>
    </xf>
    <xf numFmtId="183" fontId="18" fillId="0" borderId="0" xfId="0" applyNumberFormat="1" applyFont="1">
      <alignment vertical="center"/>
    </xf>
    <xf numFmtId="0" fontId="11" fillId="2" borderId="6" xfId="0" applyFont="1" applyFill="1" applyBorder="1">
      <alignment vertical="center"/>
    </xf>
    <xf numFmtId="0" fontId="20" fillId="5" borderId="42" xfId="0" applyFont="1" applyFill="1" applyBorder="1" applyAlignment="1"/>
    <xf numFmtId="0" fontId="21" fillId="0" borderId="0" xfId="0" applyFont="1" applyAlignment="1"/>
    <xf numFmtId="0" fontId="11" fillId="2" borderId="6" xfId="0" applyFont="1" applyFill="1" applyBorder="1" applyAlignment="1"/>
    <xf numFmtId="49" fontId="20" fillId="5" borderId="43" xfId="0" applyNumberFormat="1" applyFont="1" applyFill="1" applyBorder="1" applyAlignment="1"/>
    <xf numFmtId="0" fontId="0" fillId="0" borderId="0" xfId="0" applyAlignment="1"/>
    <xf numFmtId="0" fontId="11" fillId="8" borderId="0" xfId="0" applyNumberFormat="1" applyFont="1" applyFill="1" applyAlignment="1"/>
    <xf numFmtId="0" fontId="11" fillId="8" borderId="0" xfId="0" applyFont="1" applyFill="1" applyAlignment="1"/>
    <xf numFmtId="0" fontId="11" fillId="0" borderId="0" xfId="0" applyFont="1" applyAlignment="1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24" fillId="18" borderId="44" xfId="0" applyFont="1" applyFill="1" applyBorder="1" applyAlignment="1">
      <alignment horizontal="center" vertical="center"/>
    </xf>
    <xf numFmtId="0" fontId="25" fillId="0" borderId="45" xfId="0" applyFont="1" applyBorder="1" applyAlignment="1">
      <alignment horizontal="center" vertical="center"/>
    </xf>
    <xf numFmtId="0" fontId="25" fillId="0" borderId="45" xfId="0" applyFont="1" applyBorder="1" applyAlignment="1">
      <alignment horizontal="left" vertical="center"/>
    </xf>
    <xf numFmtId="3" fontId="25" fillId="0" borderId="45" xfId="0" applyNumberFormat="1" applyFont="1" applyBorder="1" applyAlignment="1">
      <alignment horizontal="right" vertical="center"/>
    </xf>
    <xf numFmtId="0" fontId="25" fillId="0" borderId="46" xfId="0" applyFont="1" applyBorder="1" applyAlignment="1">
      <alignment horizontal="center" vertical="center"/>
    </xf>
    <xf numFmtId="0" fontId="25" fillId="0" borderId="46" xfId="0" applyFont="1" applyBorder="1" applyAlignment="1">
      <alignment horizontal="left" vertical="center"/>
    </xf>
    <xf numFmtId="3" fontId="25" fillId="0" borderId="46" xfId="0" applyNumberFormat="1" applyFont="1" applyBorder="1" applyAlignment="1">
      <alignment horizontal="right" vertical="center"/>
    </xf>
    <xf numFmtId="0" fontId="16" fillId="0" borderId="0" xfId="0" applyFont="1">
      <alignment vertical="center"/>
    </xf>
    <xf numFmtId="41" fontId="17" fillId="0" borderId="0" xfId="1" applyFont="1">
      <alignment vertical="center"/>
    </xf>
    <xf numFmtId="10" fontId="17" fillId="0" borderId="0" xfId="2" applyNumberFormat="1" applyFont="1">
      <alignment vertical="center"/>
    </xf>
    <xf numFmtId="177" fontId="17" fillId="2" borderId="2" xfId="0" applyNumberFormat="1" applyFont="1" applyFill="1" applyBorder="1">
      <alignment vertical="center"/>
    </xf>
    <xf numFmtId="0" fontId="17" fillId="0" borderId="1" xfId="0" applyFont="1" applyBorder="1">
      <alignment vertical="center"/>
    </xf>
    <xf numFmtId="178" fontId="17" fillId="0" borderId="1" xfId="0" applyNumberFormat="1" applyFont="1" applyBorder="1">
      <alignment vertical="center"/>
    </xf>
    <xf numFmtId="10" fontId="17" fillId="0" borderId="1" xfId="0" applyNumberFormat="1" applyFont="1" applyBorder="1">
      <alignment vertical="center"/>
    </xf>
    <xf numFmtId="0" fontId="17" fillId="2" borderId="1" xfId="0" applyFont="1" applyFill="1" applyBorder="1" applyAlignment="1">
      <alignment horizontal="center" vertical="center"/>
    </xf>
    <xf numFmtId="0" fontId="17" fillId="0" borderId="1" xfId="0" applyFont="1" applyFill="1" applyBorder="1">
      <alignment vertical="center"/>
    </xf>
    <xf numFmtId="178" fontId="17" fillId="3" borderId="1" xfId="0" applyNumberFormat="1" applyFont="1" applyFill="1" applyBorder="1">
      <alignment vertical="center"/>
    </xf>
    <xf numFmtId="0" fontId="17" fillId="2" borderId="1" xfId="0" applyFont="1" applyFill="1" applyBorder="1">
      <alignment vertical="center"/>
    </xf>
    <xf numFmtId="3" fontId="17" fillId="0" borderId="1" xfId="0" applyNumberFormat="1" applyFont="1" applyBorder="1">
      <alignment vertical="center"/>
    </xf>
    <xf numFmtId="10" fontId="17" fillId="3" borderId="1" xfId="0" applyNumberFormat="1" applyFont="1" applyFill="1" applyBorder="1">
      <alignment vertical="center"/>
    </xf>
    <xf numFmtId="14" fontId="17" fillId="3" borderId="1" xfId="0" applyNumberFormat="1" applyFont="1" applyFill="1" applyBorder="1">
      <alignment vertical="center"/>
    </xf>
    <xf numFmtId="178" fontId="26" fillId="11" borderId="1" xfId="0" applyNumberFormat="1" applyFont="1" applyFill="1" applyBorder="1">
      <alignment vertical="center"/>
    </xf>
    <xf numFmtId="179" fontId="17" fillId="0" borderId="0" xfId="0" applyNumberFormat="1" applyFont="1">
      <alignment vertical="center"/>
    </xf>
    <xf numFmtId="180" fontId="17" fillId="0" borderId="1" xfId="0" applyNumberFormat="1" applyFont="1" applyBorder="1">
      <alignment vertical="center"/>
    </xf>
    <xf numFmtId="177" fontId="17" fillId="8" borderId="1" xfId="0" applyNumberFormat="1" applyFont="1" applyFill="1" applyBorder="1">
      <alignment vertical="center"/>
    </xf>
    <xf numFmtId="0" fontId="17" fillId="9" borderId="1" xfId="0" applyFont="1" applyFill="1" applyBorder="1">
      <alignment vertical="center"/>
    </xf>
    <xf numFmtId="0" fontId="17" fillId="9" borderId="6" xfId="0" applyFont="1" applyFill="1" applyBorder="1">
      <alignment vertical="center"/>
    </xf>
    <xf numFmtId="0" fontId="17" fillId="0" borderId="6" xfId="0" applyFont="1" applyBorder="1">
      <alignment vertical="center"/>
    </xf>
    <xf numFmtId="0" fontId="17" fillId="8" borderId="6" xfId="0" applyFont="1" applyFill="1" applyBorder="1">
      <alignment vertical="center"/>
    </xf>
    <xf numFmtId="10" fontId="17" fillId="0" borderId="6" xfId="2" applyNumberFormat="1" applyFont="1" applyBorder="1" applyAlignment="1">
      <alignment horizontal="right" vertical="center" wrapText="1"/>
    </xf>
    <xf numFmtId="10" fontId="17" fillId="0" borderId="1" xfId="2" applyNumberFormat="1" applyFont="1" applyBorder="1" applyAlignment="1">
      <alignment horizontal="right" vertical="center" wrapText="1"/>
    </xf>
    <xf numFmtId="0" fontId="17" fillId="8" borderId="1" xfId="0" applyFont="1" applyFill="1" applyBorder="1">
      <alignment vertical="center"/>
    </xf>
    <xf numFmtId="3" fontId="17" fillId="0" borderId="1" xfId="0" applyNumberFormat="1" applyFont="1" applyBorder="1" applyAlignment="1">
      <alignment horizontal="right" vertical="center" wrapText="1"/>
    </xf>
    <xf numFmtId="3" fontId="26" fillId="0" borderId="1" xfId="0" applyNumberFormat="1" applyFont="1" applyBorder="1" applyAlignment="1">
      <alignment horizontal="right" vertical="center" wrapText="1"/>
    </xf>
    <xf numFmtId="178" fontId="17" fillId="0" borderId="0" xfId="0" applyNumberFormat="1" applyFont="1">
      <alignment vertical="center"/>
    </xf>
    <xf numFmtId="0" fontId="17" fillId="10" borderId="1" xfId="0" applyFont="1" applyFill="1" applyBorder="1">
      <alignment vertical="center"/>
    </xf>
    <xf numFmtId="6" fontId="17" fillId="10" borderId="1" xfId="0" applyNumberFormat="1" applyFont="1" applyFill="1" applyBorder="1">
      <alignment vertical="center"/>
    </xf>
    <xf numFmtId="178" fontId="17" fillId="0" borderId="0" xfId="0" applyNumberFormat="1" applyFont="1" applyBorder="1">
      <alignment vertical="center"/>
    </xf>
    <xf numFmtId="0" fontId="11" fillId="2" borderId="1" xfId="0" applyFont="1" applyFill="1" applyBorder="1">
      <alignment vertical="center"/>
    </xf>
    <xf numFmtId="178" fontId="12" fillId="2" borderId="1" xfId="0" applyNumberFormat="1" applyFont="1" applyFill="1" applyBorder="1">
      <alignment vertical="center"/>
    </xf>
    <xf numFmtId="0" fontId="12" fillId="2" borderId="1" xfId="0" applyFont="1" applyFill="1" applyBorder="1">
      <alignment vertical="center"/>
    </xf>
    <xf numFmtId="14" fontId="12" fillId="0" borderId="0" xfId="0" applyNumberFormat="1" applyFont="1">
      <alignment vertical="center"/>
    </xf>
    <xf numFmtId="177" fontId="12" fillId="2" borderId="1" xfId="0" applyNumberFormat="1" applyFont="1" applyFill="1" applyBorder="1">
      <alignment vertical="center"/>
    </xf>
    <xf numFmtId="17" fontId="12" fillId="0" borderId="0" xfId="0" applyNumberFormat="1" applyFont="1">
      <alignment vertical="center"/>
    </xf>
    <xf numFmtId="0" fontId="12" fillId="4" borderId="0" xfId="0" applyFont="1" applyFill="1">
      <alignment vertical="center"/>
    </xf>
    <xf numFmtId="41" fontId="12" fillId="2" borderId="1" xfId="1" applyFont="1" applyFill="1" applyBorder="1">
      <alignment vertical="center"/>
    </xf>
    <xf numFmtId="10" fontId="12" fillId="2" borderId="1" xfId="2" applyNumberFormat="1" applyFont="1" applyFill="1" applyBorder="1">
      <alignment vertical="center"/>
    </xf>
    <xf numFmtId="177" fontId="13" fillId="2" borderId="1" xfId="0" applyNumberFormat="1" applyFont="1" applyFill="1" applyBorder="1" applyAlignment="1">
      <alignment horizontal="center" vertical="center"/>
    </xf>
    <xf numFmtId="0" fontId="12" fillId="2" borderId="3" xfId="0" applyFont="1" applyFill="1" applyBorder="1">
      <alignment vertical="center"/>
    </xf>
    <xf numFmtId="176" fontId="12" fillId="2" borderId="1" xfId="1" applyNumberFormat="1" applyFont="1" applyFill="1" applyBorder="1">
      <alignment vertical="center"/>
    </xf>
    <xf numFmtId="0" fontId="12" fillId="0" borderId="32" xfId="0" applyFont="1" applyBorder="1">
      <alignment vertical="center"/>
    </xf>
    <xf numFmtId="0" fontId="12" fillId="0" borderId="10" xfId="0" applyFont="1" applyBorder="1">
      <alignment vertical="center"/>
    </xf>
    <xf numFmtId="0" fontId="12" fillId="0" borderId="22" xfId="0" applyFont="1" applyBorder="1">
      <alignment vertical="center"/>
    </xf>
    <xf numFmtId="0" fontId="12" fillId="0" borderId="24" xfId="0" applyFont="1" applyBorder="1">
      <alignment vertical="center"/>
    </xf>
    <xf numFmtId="177" fontId="12" fillId="2" borderId="4" xfId="0" applyNumberFormat="1" applyFont="1" applyFill="1" applyBorder="1">
      <alignment vertical="center"/>
    </xf>
    <xf numFmtId="176" fontId="12" fillId="2" borderId="4" xfId="1" applyNumberFormat="1" applyFont="1" applyFill="1" applyBorder="1">
      <alignment vertical="center"/>
    </xf>
    <xf numFmtId="0" fontId="12" fillId="0" borderId="0" xfId="0" applyFont="1" applyBorder="1">
      <alignment vertical="center"/>
    </xf>
    <xf numFmtId="0" fontId="12" fillId="0" borderId="5" xfId="0" applyFont="1" applyBorder="1">
      <alignment vertical="center"/>
    </xf>
    <xf numFmtId="10" fontId="12" fillId="2" borderId="4" xfId="2" applyNumberFormat="1" applyFont="1" applyFill="1" applyBorder="1">
      <alignment vertical="center"/>
    </xf>
    <xf numFmtId="0" fontId="12" fillId="0" borderId="20" xfId="0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7" fontId="16" fillId="2" borderId="2" xfId="0" applyNumberFormat="1" applyFont="1" applyFill="1" applyBorder="1">
      <alignment vertical="center"/>
    </xf>
    <xf numFmtId="0" fontId="16" fillId="0" borderId="1" xfId="0" applyFont="1" applyBorder="1">
      <alignment vertical="center"/>
    </xf>
    <xf numFmtId="4" fontId="17" fillId="0" borderId="0" xfId="0" applyNumberFormat="1" applyFont="1">
      <alignment vertical="center"/>
    </xf>
    <xf numFmtId="15" fontId="17" fillId="0" borderId="0" xfId="0" applyNumberFormat="1" applyFont="1">
      <alignment vertical="center"/>
    </xf>
    <xf numFmtId="3" fontId="17" fillId="0" borderId="0" xfId="0" applyNumberFormat="1" applyFont="1">
      <alignment vertical="center"/>
    </xf>
    <xf numFmtId="14" fontId="16" fillId="0" borderId="0" xfId="0" applyNumberFormat="1" applyFont="1">
      <alignment vertical="center"/>
    </xf>
    <xf numFmtId="0" fontId="17" fillId="19" borderId="47" xfId="0" applyFont="1" applyFill="1" applyBorder="1" applyAlignment="1">
      <alignment horizontal="center" vertical="center" wrapText="1"/>
    </xf>
    <xf numFmtId="0" fontId="17" fillId="20" borderId="47" xfId="0" applyFont="1" applyFill="1" applyBorder="1" applyAlignment="1">
      <alignment horizontal="center" vertical="center"/>
    </xf>
    <xf numFmtId="14" fontId="17" fillId="20" borderId="47" xfId="0" applyNumberFormat="1" applyFont="1" applyFill="1" applyBorder="1" applyAlignment="1">
      <alignment horizontal="center" vertical="center"/>
    </xf>
    <xf numFmtId="0" fontId="17" fillId="0" borderId="0" xfId="0" applyFont="1" applyAlignment="1"/>
    <xf numFmtId="14" fontId="17" fillId="0" borderId="1" xfId="0" applyNumberFormat="1" applyFont="1" applyBorder="1">
      <alignment vertical="center"/>
    </xf>
    <xf numFmtId="10" fontId="17" fillId="0" borderId="1" xfId="2" applyNumberFormat="1" applyFont="1" applyBorder="1">
      <alignment vertical="center"/>
    </xf>
    <xf numFmtId="14" fontId="17" fillId="8" borderId="1" xfId="2" applyNumberFormat="1" applyFont="1" applyFill="1" applyBorder="1">
      <alignment vertical="center"/>
    </xf>
    <xf numFmtId="10" fontId="17" fillId="8" borderId="1" xfId="2" applyNumberFormat="1" applyFont="1" applyFill="1" applyBorder="1">
      <alignment vertical="center"/>
    </xf>
    <xf numFmtId="10" fontId="16" fillId="0" borderId="0" xfId="2" applyNumberFormat="1" applyFont="1">
      <alignment vertical="center"/>
    </xf>
    <xf numFmtId="10" fontId="16" fillId="0" borderId="0" xfId="0" applyNumberFormat="1" applyFont="1">
      <alignment vertical="center"/>
    </xf>
    <xf numFmtId="3" fontId="16" fillId="0" borderId="0" xfId="0" applyNumberFormat="1" applyFont="1">
      <alignment vertical="center"/>
    </xf>
    <xf numFmtId="41" fontId="16" fillId="0" borderId="0" xfId="1" applyFont="1">
      <alignment vertical="center"/>
    </xf>
    <xf numFmtId="0" fontId="17" fillId="0" borderId="32" xfId="0" applyFont="1" applyBorder="1">
      <alignment vertical="center"/>
    </xf>
    <xf numFmtId="177" fontId="17" fillId="8" borderId="9" xfId="0" applyNumberFormat="1" applyFont="1" applyFill="1" applyBorder="1">
      <alignment vertical="center"/>
    </xf>
    <xf numFmtId="0" fontId="16" fillId="0" borderId="22" xfId="0" applyFont="1" applyBorder="1">
      <alignment vertical="center"/>
    </xf>
    <xf numFmtId="0" fontId="17" fillId="9" borderId="3" xfId="0" applyFont="1" applyFill="1" applyBorder="1">
      <alignment vertical="center"/>
    </xf>
    <xf numFmtId="0" fontId="17" fillId="10" borderId="4" xfId="0" applyFont="1" applyFill="1" applyBorder="1">
      <alignment vertical="center"/>
    </xf>
    <xf numFmtId="0" fontId="17" fillId="8" borderId="3" xfId="0" applyFont="1" applyFill="1" applyBorder="1">
      <alignment vertical="center"/>
    </xf>
    <xf numFmtId="6" fontId="17" fillId="10" borderId="4" xfId="0" applyNumberFormat="1" applyFont="1" applyFill="1" applyBorder="1">
      <alignment vertical="center"/>
    </xf>
    <xf numFmtId="0" fontId="17" fillId="8" borderId="4" xfId="0" applyFont="1" applyFill="1" applyBorder="1">
      <alignment vertical="center"/>
    </xf>
    <xf numFmtId="178" fontId="17" fillId="0" borderId="4" xfId="0" applyNumberFormat="1" applyFont="1" applyBorder="1">
      <alignment vertical="center"/>
    </xf>
    <xf numFmtId="41" fontId="26" fillId="21" borderId="4" xfId="1" applyFont="1" applyFill="1" applyBorder="1">
      <alignment vertical="center"/>
    </xf>
    <xf numFmtId="0" fontId="16" fillId="0" borderId="5" xfId="0" applyFont="1" applyBorder="1">
      <alignment vertical="center"/>
    </xf>
    <xf numFmtId="0" fontId="17" fillId="8" borderId="12" xfId="0" applyFont="1" applyFill="1" applyBorder="1">
      <alignment vertical="center"/>
    </xf>
    <xf numFmtId="178" fontId="17" fillId="0" borderId="13" xfId="0" applyNumberFormat="1" applyFont="1" applyBorder="1">
      <alignment vertical="center"/>
    </xf>
    <xf numFmtId="3" fontId="17" fillId="0" borderId="13" xfId="0" applyNumberFormat="1" applyFont="1" applyBorder="1" applyAlignment="1">
      <alignment horizontal="right" vertical="center" wrapText="1"/>
    </xf>
    <xf numFmtId="41" fontId="26" fillId="21" borderId="21" xfId="1" applyFont="1" applyFill="1" applyBorder="1">
      <alignment vertical="center"/>
    </xf>
    <xf numFmtId="0" fontId="16" fillId="22" borderId="0" xfId="0" applyFont="1" applyFill="1">
      <alignment vertical="center"/>
    </xf>
    <xf numFmtId="10" fontId="17" fillId="22" borderId="0" xfId="2" applyNumberFormat="1" applyFont="1" applyFill="1">
      <alignment vertical="center"/>
    </xf>
    <xf numFmtId="41" fontId="16" fillId="0" borderId="0" xfId="0" applyNumberFormat="1" applyFont="1">
      <alignment vertical="center"/>
    </xf>
    <xf numFmtId="185" fontId="17" fillId="0" borderId="0" xfId="0" applyNumberFormat="1" applyFont="1">
      <alignment vertical="center"/>
    </xf>
    <xf numFmtId="183" fontId="16" fillId="0" borderId="0" xfId="0" applyNumberFormat="1" applyFont="1">
      <alignment vertical="center"/>
    </xf>
    <xf numFmtId="4" fontId="16" fillId="0" borderId="0" xfId="0" applyNumberFormat="1" applyFont="1">
      <alignment vertical="center"/>
    </xf>
    <xf numFmtId="0" fontId="16" fillId="8" borderId="0" xfId="0" applyFont="1" applyFill="1">
      <alignment vertical="center"/>
    </xf>
    <xf numFmtId="185" fontId="17" fillId="8" borderId="0" xfId="0" applyNumberFormat="1" applyFont="1" applyFill="1">
      <alignment vertical="center"/>
    </xf>
    <xf numFmtId="41" fontId="16" fillId="8" borderId="0" xfId="1" applyFont="1" applyFill="1">
      <alignment vertical="center"/>
    </xf>
    <xf numFmtId="3" fontId="17" fillId="8" borderId="0" xfId="0" applyNumberFormat="1" applyFont="1" applyFill="1">
      <alignment vertical="center"/>
    </xf>
    <xf numFmtId="15" fontId="16" fillId="0" borderId="0" xfId="0" applyNumberFormat="1" applyFont="1">
      <alignment vertical="center"/>
    </xf>
    <xf numFmtId="0" fontId="5" fillId="12" borderId="17" xfId="0" applyFont="1" applyFill="1" applyBorder="1" applyAlignment="1">
      <alignment horizontal="right" vertical="center"/>
    </xf>
    <xf numFmtId="0" fontId="5" fillId="12" borderId="18" xfId="0" applyFont="1" applyFill="1" applyBorder="1" applyAlignment="1">
      <alignment horizontal="right" vertical="center"/>
    </xf>
    <xf numFmtId="0" fontId="9" fillId="12" borderId="17" xfId="3" applyFill="1" applyBorder="1" applyAlignment="1" applyProtection="1">
      <alignment horizontal="left" vertical="center"/>
    </xf>
    <xf numFmtId="0" fontId="9" fillId="12" borderId="31" xfId="3" applyFill="1" applyBorder="1" applyAlignment="1" applyProtection="1">
      <alignment horizontal="left" vertical="center"/>
    </xf>
    <xf numFmtId="0" fontId="9" fillId="12" borderId="19" xfId="3" applyFill="1" applyBorder="1" applyAlignment="1" applyProtection="1">
      <alignment horizontal="left" vertical="center"/>
    </xf>
    <xf numFmtId="0" fontId="0" fillId="0" borderId="3" xfId="0" applyBorder="1">
      <alignment vertical="center"/>
    </xf>
    <xf numFmtId="0" fontId="0" fillId="0" borderId="1" xfId="0" applyBorder="1">
      <alignment vertical="center"/>
    </xf>
    <xf numFmtId="0" fontId="0" fillId="0" borderId="4" xfId="0" applyBorder="1">
      <alignment vertical="center"/>
    </xf>
    <xf numFmtId="0" fontId="0" fillId="0" borderId="3" xfId="0" applyBorder="1" applyAlignment="1">
      <alignment vertical="center" wrapText="1" shrinkToFit="1"/>
    </xf>
    <xf numFmtId="0" fontId="0" fillId="0" borderId="1" xfId="0" applyBorder="1" applyAlignment="1">
      <alignment vertical="center" wrapText="1" shrinkToFit="1"/>
    </xf>
    <xf numFmtId="0" fontId="0" fillId="0" borderId="4" xfId="0" applyBorder="1" applyAlignment="1">
      <alignment vertical="center" wrapText="1" shrinkToFit="1"/>
    </xf>
    <xf numFmtId="0" fontId="0" fillId="0" borderId="12" xfId="0" applyBorder="1" applyAlignment="1">
      <alignment vertical="center" wrapText="1" shrinkToFit="1"/>
    </xf>
    <xf numFmtId="0" fontId="0" fillId="0" borderId="13" xfId="0" applyBorder="1" applyAlignment="1">
      <alignment vertical="center" wrapText="1" shrinkToFit="1"/>
    </xf>
    <xf numFmtId="0" fontId="0" fillId="0" borderId="21" xfId="0" applyBorder="1" applyAlignment="1">
      <alignment vertical="center" wrapText="1" shrinkToFit="1"/>
    </xf>
    <xf numFmtId="0" fontId="16" fillId="19" borderId="47" xfId="0" applyFont="1" applyFill="1" applyBorder="1" applyAlignment="1">
      <alignment horizontal="center" vertical="center" wrapText="1"/>
    </xf>
    <xf numFmtId="0" fontId="17" fillId="19" borderId="47" xfId="0" applyFont="1" applyFill="1" applyBorder="1" applyAlignment="1">
      <alignment horizontal="center" vertical="center" wrapText="1"/>
    </xf>
  </cellXfs>
  <cellStyles count="8">
    <cellStyle name="백분율" xfId="2" builtinId="5"/>
    <cellStyle name="백분율 2" xfId="4"/>
    <cellStyle name="쉼표 [0]" xfId="1" builtinId="6"/>
    <cellStyle name="쉼표 [0] 2" xfId="5"/>
    <cellStyle name="표준" xfId="0" builtinId="0"/>
    <cellStyle name="표준 2" xfId="6"/>
    <cellStyle name="표준 3" xfId="7"/>
    <cellStyle name="하이퍼링크" xfId="3" builtinId="8"/>
  </cellStyles>
  <dxfs count="5">
    <dxf>
      <fill>
        <patternFill>
          <bgColor rgb="FFC0000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auto="1"/>
      </font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tockChart>
        <c:ser>
          <c:idx val="0"/>
          <c:order val="0"/>
          <c:tx>
            <c:strRef>
              <c:f>차트!$D$3</c:f>
              <c:strCache>
                <c:ptCount val="1"/>
                <c:pt idx="0">
                  <c:v>Open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cat>
            <c:numRef>
              <c:f>차트!$B$4:$B$89</c:f>
              <c:numCache>
                <c:formatCode>yy\/mm\/dd</c:formatCode>
                <c:ptCount val="86"/>
                <c:pt idx="0">
                  <c:v>42855</c:v>
                </c:pt>
                <c:pt idx="1">
                  <c:v>42825</c:v>
                </c:pt>
                <c:pt idx="2">
                  <c:v>42794</c:v>
                </c:pt>
                <c:pt idx="3">
                  <c:v>42766</c:v>
                </c:pt>
                <c:pt idx="4">
                  <c:v>42735</c:v>
                </c:pt>
                <c:pt idx="5">
                  <c:v>42704</c:v>
                </c:pt>
                <c:pt idx="6">
                  <c:v>42674</c:v>
                </c:pt>
                <c:pt idx="7">
                  <c:v>42643</c:v>
                </c:pt>
                <c:pt idx="8">
                  <c:v>42613</c:v>
                </c:pt>
                <c:pt idx="9">
                  <c:v>42582</c:v>
                </c:pt>
                <c:pt idx="10">
                  <c:v>42551</c:v>
                </c:pt>
                <c:pt idx="11">
                  <c:v>42521</c:v>
                </c:pt>
                <c:pt idx="12">
                  <c:v>42490</c:v>
                </c:pt>
                <c:pt idx="13">
                  <c:v>42460</c:v>
                </c:pt>
                <c:pt idx="14">
                  <c:v>42429</c:v>
                </c:pt>
                <c:pt idx="15">
                  <c:v>42400</c:v>
                </c:pt>
                <c:pt idx="16">
                  <c:v>42369</c:v>
                </c:pt>
                <c:pt idx="17">
                  <c:v>42338</c:v>
                </c:pt>
                <c:pt idx="18">
                  <c:v>42308</c:v>
                </c:pt>
                <c:pt idx="19">
                  <c:v>42277</c:v>
                </c:pt>
                <c:pt idx="20">
                  <c:v>42247</c:v>
                </c:pt>
                <c:pt idx="21">
                  <c:v>42216</c:v>
                </c:pt>
                <c:pt idx="22">
                  <c:v>42185</c:v>
                </c:pt>
                <c:pt idx="23">
                  <c:v>42155</c:v>
                </c:pt>
                <c:pt idx="24">
                  <c:v>42124</c:v>
                </c:pt>
                <c:pt idx="25">
                  <c:v>42094</c:v>
                </c:pt>
                <c:pt idx="26">
                  <c:v>42063</c:v>
                </c:pt>
                <c:pt idx="27">
                  <c:v>42035</c:v>
                </c:pt>
                <c:pt idx="28">
                  <c:v>42004</c:v>
                </c:pt>
                <c:pt idx="29">
                  <c:v>41973</c:v>
                </c:pt>
                <c:pt idx="30">
                  <c:v>41943</c:v>
                </c:pt>
                <c:pt idx="31">
                  <c:v>41912</c:v>
                </c:pt>
                <c:pt idx="32">
                  <c:v>41882</c:v>
                </c:pt>
                <c:pt idx="33">
                  <c:v>41851</c:v>
                </c:pt>
                <c:pt idx="34">
                  <c:v>41820</c:v>
                </c:pt>
                <c:pt idx="35">
                  <c:v>41790</c:v>
                </c:pt>
                <c:pt idx="36">
                  <c:v>41759</c:v>
                </c:pt>
                <c:pt idx="37">
                  <c:v>41729</c:v>
                </c:pt>
                <c:pt idx="38">
                  <c:v>41698</c:v>
                </c:pt>
                <c:pt idx="39">
                  <c:v>41670</c:v>
                </c:pt>
                <c:pt idx="40">
                  <c:v>41639</c:v>
                </c:pt>
                <c:pt idx="41">
                  <c:v>41608</c:v>
                </c:pt>
                <c:pt idx="42">
                  <c:v>41578</c:v>
                </c:pt>
                <c:pt idx="43">
                  <c:v>41547</c:v>
                </c:pt>
                <c:pt idx="44">
                  <c:v>41517</c:v>
                </c:pt>
                <c:pt idx="45">
                  <c:v>41486</c:v>
                </c:pt>
                <c:pt idx="46">
                  <c:v>41455</c:v>
                </c:pt>
                <c:pt idx="47">
                  <c:v>41425</c:v>
                </c:pt>
                <c:pt idx="48">
                  <c:v>41394</c:v>
                </c:pt>
                <c:pt idx="49">
                  <c:v>41364</c:v>
                </c:pt>
                <c:pt idx="50">
                  <c:v>41333</c:v>
                </c:pt>
                <c:pt idx="51">
                  <c:v>41305</c:v>
                </c:pt>
                <c:pt idx="52">
                  <c:v>41274</c:v>
                </c:pt>
                <c:pt idx="53">
                  <c:v>41243</c:v>
                </c:pt>
                <c:pt idx="54">
                  <c:v>41213</c:v>
                </c:pt>
                <c:pt idx="55">
                  <c:v>41182</c:v>
                </c:pt>
                <c:pt idx="56">
                  <c:v>41152</c:v>
                </c:pt>
                <c:pt idx="57">
                  <c:v>41121</c:v>
                </c:pt>
                <c:pt idx="58">
                  <c:v>41090</c:v>
                </c:pt>
                <c:pt idx="59">
                  <c:v>41060</c:v>
                </c:pt>
                <c:pt idx="60">
                  <c:v>41029</c:v>
                </c:pt>
                <c:pt idx="61">
                  <c:v>40999</c:v>
                </c:pt>
                <c:pt idx="62">
                  <c:v>40968</c:v>
                </c:pt>
                <c:pt idx="63">
                  <c:v>40939</c:v>
                </c:pt>
                <c:pt idx="64">
                  <c:v>40908</c:v>
                </c:pt>
                <c:pt idx="65">
                  <c:v>40877</c:v>
                </c:pt>
                <c:pt idx="66">
                  <c:v>40847</c:v>
                </c:pt>
                <c:pt idx="67">
                  <c:v>40816</c:v>
                </c:pt>
                <c:pt idx="68">
                  <c:v>40786</c:v>
                </c:pt>
                <c:pt idx="69">
                  <c:v>40755</c:v>
                </c:pt>
                <c:pt idx="70">
                  <c:v>40724</c:v>
                </c:pt>
                <c:pt idx="71">
                  <c:v>40694</c:v>
                </c:pt>
                <c:pt idx="72">
                  <c:v>40663</c:v>
                </c:pt>
                <c:pt idx="73">
                  <c:v>40633</c:v>
                </c:pt>
                <c:pt idx="74">
                  <c:v>40602</c:v>
                </c:pt>
                <c:pt idx="75">
                  <c:v>40574</c:v>
                </c:pt>
                <c:pt idx="76">
                  <c:v>40543</c:v>
                </c:pt>
                <c:pt idx="77">
                  <c:v>40512</c:v>
                </c:pt>
                <c:pt idx="78">
                  <c:v>40482</c:v>
                </c:pt>
                <c:pt idx="79">
                  <c:v>40451</c:v>
                </c:pt>
                <c:pt idx="80">
                  <c:v>40421</c:v>
                </c:pt>
                <c:pt idx="81">
                  <c:v>40390</c:v>
                </c:pt>
                <c:pt idx="82">
                  <c:v>40359</c:v>
                </c:pt>
                <c:pt idx="83">
                  <c:v>40329</c:v>
                </c:pt>
                <c:pt idx="84">
                  <c:v>40298</c:v>
                </c:pt>
                <c:pt idx="85">
                  <c:v>40297</c:v>
                </c:pt>
              </c:numCache>
            </c:numRef>
          </c:cat>
          <c:val>
            <c:numRef>
              <c:f>차트!$D$4:$D$89</c:f>
              <c:numCache>
                <c:formatCode>#,##0</c:formatCode>
                <c:ptCount val="86"/>
                <c:pt idx="0">
                  <c:v>#N/A</c:v>
                </c:pt>
                <c:pt idx="1">
                  <c:v>64800</c:v>
                </c:pt>
                <c:pt idx="2">
                  <c:v>65000</c:v>
                </c:pt>
                <c:pt idx="3">
                  <c:v>58400</c:v>
                </c:pt>
                <c:pt idx="4">
                  <c:v>#N/A</c:v>
                </c:pt>
                <c:pt idx="5">
                  <c:v>63200</c:v>
                </c:pt>
                <c:pt idx="6">
                  <c:v>60800</c:v>
                </c:pt>
                <c:pt idx="7">
                  <c:v>67900</c:v>
                </c:pt>
                <c:pt idx="8">
                  <c:v>65000</c:v>
                </c:pt>
                <c:pt idx="9">
                  <c:v>#N/A</c:v>
                </c:pt>
                <c:pt idx="10">
                  <c:v>73300</c:v>
                </c:pt>
                <c:pt idx="11">
                  <c:v>77300</c:v>
                </c:pt>
                <c:pt idx="12">
                  <c:v>#N/A</c:v>
                </c:pt>
                <c:pt idx="13">
                  <c:v>80300</c:v>
                </c:pt>
                <c:pt idx="14">
                  <c:v>79900</c:v>
                </c:pt>
                <c:pt idx="15">
                  <c:v>#N/A</c:v>
                </c:pt>
                <c:pt idx="16">
                  <c:v>#N/A</c:v>
                </c:pt>
                <c:pt idx="17">
                  <c:v>71600</c:v>
                </c:pt>
                <c:pt idx="18">
                  <c:v>#N/A</c:v>
                </c:pt>
                <c:pt idx="19">
                  <c:v>71649.898438000004</c:v>
                </c:pt>
                <c:pt idx="20">
                  <c:v>67555.601563000004</c:v>
                </c:pt>
                <c:pt idx="21">
                  <c:v>67263.203125</c:v>
                </c:pt>
                <c:pt idx="22">
                  <c:v>72624.796875</c:v>
                </c:pt>
                <c:pt idx="23">
                  <c:v>#N/A</c:v>
                </c:pt>
                <c:pt idx="24">
                  <c:v>67750.601563000004</c:v>
                </c:pt>
                <c:pt idx="25">
                  <c:v>62194.101562999997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58782.199219000002</c:v>
                </c:pt>
                <c:pt idx="31">
                  <c:v>57807.398437999997</c:v>
                </c:pt>
                <c:pt idx="32">
                  <c:v>#N/A</c:v>
                </c:pt>
                <c:pt idx="33">
                  <c:v>63656.300780999998</c:v>
                </c:pt>
                <c:pt idx="34">
                  <c:v>63558.800780999998</c:v>
                </c:pt>
                <c:pt idx="35">
                  <c:v>#N/A</c:v>
                </c:pt>
                <c:pt idx="36">
                  <c:v>58392.300780999998</c:v>
                </c:pt>
                <c:pt idx="37">
                  <c:v>63168.898437999997</c:v>
                </c:pt>
                <c:pt idx="38">
                  <c:v>60634.398437999997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49618.800780999998</c:v>
                </c:pt>
                <c:pt idx="43">
                  <c:v>45768.199219000002</c:v>
                </c:pt>
                <c:pt idx="44">
                  <c:v>#N/A</c:v>
                </c:pt>
                <c:pt idx="45">
                  <c:v>41673.898437999997</c:v>
                </c:pt>
                <c:pt idx="46">
                  <c:v>#N/A</c:v>
                </c:pt>
                <c:pt idx="47">
                  <c:v>41868.898437999997</c:v>
                </c:pt>
                <c:pt idx="48">
                  <c:v>44647.199219000002</c:v>
                </c:pt>
                <c:pt idx="49">
                  <c:v>#N/A</c:v>
                </c:pt>
                <c:pt idx="50">
                  <c:v>54103</c:v>
                </c:pt>
                <c:pt idx="51">
                  <c:v>58587.199219000002</c:v>
                </c:pt>
                <c:pt idx="52">
                  <c:v>#N/A</c:v>
                </c:pt>
                <c:pt idx="53">
                  <c:v>56735</c:v>
                </c:pt>
                <c:pt idx="54">
                  <c:v>64533.699219000002</c:v>
                </c:pt>
                <c:pt idx="55">
                  <c:v>#N/A</c:v>
                </c:pt>
                <c:pt idx="56">
                  <c:v>58294.800780999998</c:v>
                </c:pt>
                <c:pt idx="57">
                  <c:v>56345.101562999997</c:v>
                </c:pt>
                <c:pt idx="58">
                  <c:v>#N/A</c:v>
                </c:pt>
                <c:pt idx="59">
                  <c:v>50301.199219000002</c:v>
                </c:pt>
                <c:pt idx="60">
                  <c:v>54590.398437999997</c:v>
                </c:pt>
                <c:pt idx="61">
                  <c:v>#N/A</c:v>
                </c:pt>
                <c:pt idx="62">
                  <c:v>67360.703125</c:v>
                </c:pt>
                <c:pt idx="63">
                  <c:v>61999.101562999997</c:v>
                </c:pt>
                <c:pt idx="64">
                  <c:v>#N/A</c:v>
                </c:pt>
                <c:pt idx="65">
                  <c:v>63753.800780999998</c:v>
                </c:pt>
                <c:pt idx="66">
                  <c:v>71357.5</c:v>
                </c:pt>
                <c:pt idx="67">
                  <c:v>61121.800780999998</c:v>
                </c:pt>
                <c:pt idx="68">
                  <c:v>76231.601563000004</c:v>
                </c:pt>
                <c:pt idx="69">
                  <c:v>#N/A</c:v>
                </c:pt>
                <c:pt idx="70">
                  <c:v>69602.796875</c:v>
                </c:pt>
                <c:pt idx="71">
                  <c:v>62096.601562999997</c:v>
                </c:pt>
                <c:pt idx="72">
                  <c:v>#N/A</c:v>
                </c:pt>
                <c:pt idx="73">
                  <c:v>63168.898437999997</c:v>
                </c:pt>
                <c:pt idx="74">
                  <c:v>58489.699219000002</c:v>
                </c:pt>
                <c:pt idx="75">
                  <c:v>56832.5</c:v>
                </c:pt>
                <c:pt idx="76">
                  <c:v>#N/A</c:v>
                </c:pt>
                <c:pt idx="77">
                  <c:v>54492.898437999997</c:v>
                </c:pt>
                <c:pt idx="78">
                  <c:v>#N/A</c:v>
                </c:pt>
                <c:pt idx="79">
                  <c:v>64533.699219000002</c:v>
                </c:pt>
                <c:pt idx="80">
                  <c:v>59757</c:v>
                </c:pt>
                <c:pt idx="81">
                  <c:v>#N/A</c:v>
                </c:pt>
                <c:pt idx="82">
                  <c:v>61414.199219000002</c:v>
                </c:pt>
                <c:pt idx="83">
                  <c:v>58294.800780999998</c:v>
                </c:pt>
                <c:pt idx="84">
                  <c:v>51276</c:v>
                </c:pt>
                <c:pt idx="85">
                  <c:v>60715.04334266037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차트!$E$3</c:f>
              <c:strCache>
                <c:ptCount val="1"/>
                <c:pt idx="0">
                  <c:v>High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cat>
            <c:numRef>
              <c:f>차트!$B$4:$B$89</c:f>
              <c:numCache>
                <c:formatCode>yy\/mm\/dd</c:formatCode>
                <c:ptCount val="86"/>
                <c:pt idx="0">
                  <c:v>42855</c:v>
                </c:pt>
                <c:pt idx="1">
                  <c:v>42825</c:v>
                </c:pt>
                <c:pt idx="2">
                  <c:v>42794</c:v>
                </c:pt>
                <c:pt idx="3">
                  <c:v>42766</c:v>
                </c:pt>
                <c:pt idx="4">
                  <c:v>42735</c:v>
                </c:pt>
                <c:pt idx="5">
                  <c:v>42704</c:v>
                </c:pt>
                <c:pt idx="6">
                  <c:v>42674</c:v>
                </c:pt>
                <c:pt idx="7">
                  <c:v>42643</c:v>
                </c:pt>
                <c:pt idx="8">
                  <c:v>42613</c:v>
                </c:pt>
                <c:pt idx="9">
                  <c:v>42582</c:v>
                </c:pt>
                <c:pt idx="10">
                  <c:v>42551</c:v>
                </c:pt>
                <c:pt idx="11">
                  <c:v>42521</c:v>
                </c:pt>
                <c:pt idx="12">
                  <c:v>42490</c:v>
                </c:pt>
                <c:pt idx="13">
                  <c:v>42460</c:v>
                </c:pt>
                <c:pt idx="14">
                  <c:v>42429</c:v>
                </c:pt>
                <c:pt idx="15">
                  <c:v>42400</c:v>
                </c:pt>
                <c:pt idx="16">
                  <c:v>42369</c:v>
                </c:pt>
                <c:pt idx="17">
                  <c:v>42338</c:v>
                </c:pt>
                <c:pt idx="18">
                  <c:v>42308</c:v>
                </c:pt>
                <c:pt idx="19">
                  <c:v>42277</c:v>
                </c:pt>
                <c:pt idx="20">
                  <c:v>42247</c:v>
                </c:pt>
                <c:pt idx="21">
                  <c:v>42216</c:v>
                </c:pt>
                <c:pt idx="22">
                  <c:v>42185</c:v>
                </c:pt>
                <c:pt idx="23">
                  <c:v>42155</c:v>
                </c:pt>
                <c:pt idx="24">
                  <c:v>42124</c:v>
                </c:pt>
                <c:pt idx="25">
                  <c:v>42094</c:v>
                </c:pt>
                <c:pt idx="26">
                  <c:v>42063</c:v>
                </c:pt>
                <c:pt idx="27">
                  <c:v>42035</c:v>
                </c:pt>
                <c:pt idx="28">
                  <c:v>42004</c:v>
                </c:pt>
                <c:pt idx="29">
                  <c:v>41973</c:v>
                </c:pt>
                <c:pt idx="30">
                  <c:v>41943</c:v>
                </c:pt>
                <c:pt idx="31">
                  <c:v>41912</c:v>
                </c:pt>
                <c:pt idx="32">
                  <c:v>41882</c:v>
                </c:pt>
                <c:pt idx="33">
                  <c:v>41851</c:v>
                </c:pt>
                <c:pt idx="34">
                  <c:v>41820</c:v>
                </c:pt>
                <c:pt idx="35">
                  <c:v>41790</c:v>
                </c:pt>
                <c:pt idx="36">
                  <c:v>41759</c:v>
                </c:pt>
                <c:pt idx="37">
                  <c:v>41729</c:v>
                </c:pt>
                <c:pt idx="38">
                  <c:v>41698</c:v>
                </c:pt>
                <c:pt idx="39">
                  <c:v>41670</c:v>
                </c:pt>
                <c:pt idx="40">
                  <c:v>41639</c:v>
                </c:pt>
                <c:pt idx="41">
                  <c:v>41608</c:v>
                </c:pt>
                <c:pt idx="42">
                  <c:v>41578</c:v>
                </c:pt>
                <c:pt idx="43">
                  <c:v>41547</c:v>
                </c:pt>
                <c:pt idx="44">
                  <c:v>41517</c:v>
                </c:pt>
                <c:pt idx="45">
                  <c:v>41486</c:v>
                </c:pt>
                <c:pt idx="46">
                  <c:v>41455</c:v>
                </c:pt>
                <c:pt idx="47">
                  <c:v>41425</c:v>
                </c:pt>
                <c:pt idx="48">
                  <c:v>41394</c:v>
                </c:pt>
                <c:pt idx="49">
                  <c:v>41364</c:v>
                </c:pt>
                <c:pt idx="50">
                  <c:v>41333</c:v>
                </c:pt>
                <c:pt idx="51">
                  <c:v>41305</c:v>
                </c:pt>
                <c:pt idx="52">
                  <c:v>41274</c:v>
                </c:pt>
                <c:pt idx="53">
                  <c:v>41243</c:v>
                </c:pt>
                <c:pt idx="54">
                  <c:v>41213</c:v>
                </c:pt>
                <c:pt idx="55">
                  <c:v>41182</c:v>
                </c:pt>
                <c:pt idx="56">
                  <c:v>41152</c:v>
                </c:pt>
                <c:pt idx="57">
                  <c:v>41121</c:v>
                </c:pt>
                <c:pt idx="58">
                  <c:v>41090</c:v>
                </c:pt>
                <c:pt idx="59">
                  <c:v>41060</c:v>
                </c:pt>
                <c:pt idx="60">
                  <c:v>41029</c:v>
                </c:pt>
                <c:pt idx="61">
                  <c:v>40999</c:v>
                </c:pt>
                <c:pt idx="62">
                  <c:v>40968</c:v>
                </c:pt>
                <c:pt idx="63">
                  <c:v>40939</c:v>
                </c:pt>
                <c:pt idx="64">
                  <c:v>40908</c:v>
                </c:pt>
                <c:pt idx="65">
                  <c:v>40877</c:v>
                </c:pt>
                <c:pt idx="66">
                  <c:v>40847</c:v>
                </c:pt>
                <c:pt idx="67">
                  <c:v>40816</c:v>
                </c:pt>
                <c:pt idx="68">
                  <c:v>40786</c:v>
                </c:pt>
                <c:pt idx="69">
                  <c:v>40755</c:v>
                </c:pt>
                <c:pt idx="70">
                  <c:v>40724</c:v>
                </c:pt>
                <c:pt idx="71">
                  <c:v>40694</c:v>
                </c:pt>
                <c:pt idx="72">
                  <c:v>40663</c:v>
                </c:pt>
                <c:pt idx="73">
                  <c:v>40633</c:v>
                </c:pt>
                <c:pt idx="74">
                  <c:v>40602</c:v>
                </c:pt>
                <c:pt idx="75">
                  <c:v>40574</c:v>
                </c:pt>
                <c:pt idx="76">
                  <c:v>40543</c:v>
                </c:pt>
                <c:pt idx="77">
                  <c:v>40512</c:v>
                </c:pt>
                <c:pt idx="78">
                  <c:v>40482</c:v>
                </c:pt>
                <c:pt idx="79">
                  <c:v>40451</c:v>
                </c:pt>
                <c:pt idx="80">
                  <c:v>40421</c:v>
                </c:pt>
                <c:pt idx="81">
                  <c:v>40390</c:v>
                </c:pt>
                <c:pt idx="82">
                  <c:v>40359</c:v>
                </c:pt>
                <c:pt idx="83">
                  <c:v>40329</c:v>
                </c:pt>
                <c:pt idx="84">
                  <c:v>40298</c:v>
                </c:pt>
                <c:pt idx="85">
                  <c:v>40297</c:v>
                </c:pt>
              </c:numCache>
            </c:numRef>
          </c:cat>
          <c:val>
            <c:numRef>
              <c:f>차트!$E$4:$E$89</c:f>
              <c:numCache>
                <c:formatCode>#,##0</c:formatCode>
                <c:ptCount val="86"/>
                <c:pt idx="0">
                  <c:v>#N/A</c:v>
                </c:pt>
                <c:pt idx="1">
                  <c:v>65100</c:v>
                </c:pt>
                <c:pt idx="2">
                  <c:v>66500</c:v>
                </c:pt>
                <c:pt idx="3">
                  <c:v>59500</c:v>
                </c:pt>
                <c:pt idx="4">
                  <c:v>#N/A</c:v>
                </c:pt>
                <c:pt idx="5">
                  <c:v>63400</c:v>
                </c:pt>
                <c:pt idx="6">
                  <c:v>61100</c:v>
                </c:pt>
                <c:pt idx="7">
                  <c:v>68200</c:v>
                </c:pt>
                <c:pt idx="8">
                  <c:v>66400</c:v>
                </c:pt>
                <c:pt idx="9">
                  <c:v>#N/A</c:v>
                </c:pt>
                <c:pt idx="10">
                  <c:v>73400</c:v>
                </c:pt>
                <c:pt idx="11">
                  <c:v>78200</c:v>
                </c:pt>
                <c:pt idx="12">
                  <c:v>#N/A</c:v>
                </c:pt>
                <c:pt idx="13">
                  <c:v>80600</c:v>
                </c:pt>
                <c:pt idx="14">
                  <c:v>81000</c:v>
                </c:pt>
                <c:pt idx="15">
                  <c:v>#N/A</c:v>
                </c:pt>
                <c:pt idx="16">
                  <c:v>#N/A</c:v>
                </c:pt>
                <c:pt idx="17">
                  <c:v>72500</c:v>
                </c:pt>
                <c:pt idx="18">
                  <c:v>#N/A</c:v>
                </c:pt>
                <c:pt idx="19">
                  <c:v>73014.703125</c:v>
                </c:pt>
                <c:pt idx="20">
                  <c:v>67555.601563000004</c:v>
                </c:pt>
                <c:pt idx="21">
                  <c:v>69212.898438000004</c:v>
                </c:pt>
                <c:pt idx="22">
                  <c:v>73989.5</c:v>
                </c:pt>
                <c:pt idx="23">
                  <c:v>#N/A</c:v>
                </c:pt>
                <c:pt idx="24">
                  <c:v>69310.296875</c:v>
                </c:pt>
                <c:pt idx="25">
                  <c:v>63851.300780999998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60244.398437999997</c:v>
                </c:pt>
                <c:pt idx="31">
                  <c:v>59562</c:v>
                </c:pt>
                <c:pt idx="32">
                  <c:v>#N/A</c:v>
                </c:pt>
                <c:pt idx="33">
                  <c:v>64338.699219000002</c:v>
                </c:pt>
                <c:pt idx="34">
                  <c:v>63656.300780999998</c:v>
                </c:pt>
                <c:pt idx="35">
                  <c:v>#N/A</c:v>
                </c:pt>
                <c:pt idx="36">
                  <c:v>59269.601562999997</c:v>
                </c:pt>
                <c:pt idx="37">
                  <c:v>63168.898437999997</c:v>
                </c:pt>
                <c:pt idx="38">
                  <c:v>61414.199219000002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51178.5</c:v>
                </c:pt>
                <c:pt idx="43">
                  <c:v>46011.898437999997</c:v>
                </c:pt>
                <c:pt idx="44">
                  <c:v>#N/A</c:v>
                </c:pt>
                <c:pt idx="45">
                  <c:v>42307.601562999997</c:v>
                </c:pt>
                <c:pt idx="46">
                  <c:v>#N/A</c:v>
                </c:pt>
                <c:pt idx="47">
                  <c:v>42600</c:v>
                </c:pt>
                <c:pt idx="48">
                  <c:v>45573.300780999998</c:v>
                </c:pt>
                <c:pt idx="49">
                  <c:v>#N/A</c:v>
                </c:pt>
                <c:pt idx="50">
                  <c:v>55857.699219000002</c:v>
                </c:pt>
                <c:pt idx="51">
                  <c:v>58977.199219000002</c:v>
                </c:pt>
                <c:pt idx="52">
                  <c:v>#N/A</c:v>
                </c:pt>
                <c:pt idx="53">
                  <c:v>58294.800780999998</c:v>
                </c:pt>
                <c:pt idx="54">
                  <c:v>65606</c:v>
                </c:pt>
                <c:pt idx="55">
                  <c:v>#N/A</c:v>
                </c:pt>
                <c:pt idx="56">
                  <c:v>60146.898437999997</c:v>
                </c:pt>
                <c:pt idx="57">
                  <c:v>57807.398437999997</c:v>
                </c:pt>
                <c:pt idx="58">
                  <c:v>#N/A</c:v>
                </c:pt>
                <c:pt idx="59">
                  <c:v>51178.5</c:v>
                </c:pt>
                <c:pt idx="60">
                  <c:v>54980.398437999997</c:v>
                </c:pt>
                <c:pt idx="61">
                  <c:v>#N/A</c:v>
                </c:pt>
                <c:pt idx="62">
                  <c:v>68725.398438000004</c:v>
                </c:pt>
                <c:pt idx="63">
                  <c:v>63266.398437999997</c:v>
                </c:pt>
                <c:pt idx="64">
                  <c:v>#N/A</c:v>
                </c:pt>
                <c:pt idx="65">
                  <c:v>64338.699219000002</c:v>
                </c:pt>
                <c:pt idx="66">
                  <c:v>71357.5</c:v>
                </c:pt>
                <c:pt idx="67">
                  <c:v>63948.800780999998</c:v>
                </c:pt>
                <c:pt idx="68">
                  <c:v>79936</c:v>
                </c:pt>
                <c:pt idx="69">
                  <c:v>#N/A</c:v>
                </c:pt>
                <c:pt idx="70">
                  <c:v>69895.203125</c:v>
                </c:pt>
                <c:pt idx="71">
                  <c:v>65313.5</c:v>
                </c:pt>
                <c:pt idx="72">
                  <c:v>#N/A</c:v>
                </c:pt>
                <c:pt idx="73">
                  <c:v>64046.300780999998</c:v>
                </c:pt>
                <c:pt idx="74">
                  <c:v>58587.199219000002</c:v>
                </c:pt>
                <c:pt idx="75">
                  <c:v>58489.699219000002</c:v>
                </c:pt>
                <c:pt idx="76">
                  <c:v>#N/A</c:v>
                </c:pt>
                <c:pt idx="77">
                  <c:v>55467.800780999998</c:v>
                </c:pt>
                <c:pt idx="78">
                  <c:v>#N/A</c:v>
                </c:pt>
                <c:pt idx="79">
                  <c:v>65411</c:v>
                </c:pt>
                <c:pt idx="80">
                  <c:v>61121.800780999998</c:v>
                </c:pt>
                <c:pt idx="81">
                  <c:v>#N/A</c:v>
                </c:pt>
                <c:pt idx="82">
                  <c:v>65216.101562999997</c:v>
                </c:pt>
                <c:pt idx="83">
                  <c:v>60341.898437999997</c:v>
                </c:pt>
                <c:pt idx="84">
                  <c:v>51665.898437999997</c:v>
                </c:pt>
                <c:pt idx="85">
                  <c:v>60715.04334266037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차트!$F$3</c:f>
              <c:strCache>
                <c:ptCount val="1"/>
                <c:pt idx="0">
                  <c:v>Low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cat>
            <c:numRef>
              <c:f>차트!$B$4:$B$89</c:f>
              <c:numCache>
                <c:formatCode>yy\/mm\/dd</c:formatCode>
                <c:ptCount val="86"/>
                <c:pt idx="0">
                  <c:v>42855</c:v>
                </c:pt>
                <c:pt idx="1">
                  <c:v>42825</c:v>
                </c:pt>
                <c:pt idx="2">
                  <c:v>42794</c:v>
                </c:pt>
                <c:pt idx="3">
                  <c:v>42766</c:v>
                </c:pt>
                <c:pt idx="4">
                  <c:v>42735</c:v>
                </c:pt>
                <c:pt idx="5">
                  <c:v>42704</c:v>
                </c:pt>
                <c:pt idx="6">
                  <c:v>42674</c:v>
                </c:pt>
                <c:pt idx="7">
                  <c:v>42643</c:v>
                </c:pt>
                <c:pt idx="8">
                  <c:v>42613</c:v>
                </c:pt>
                <c:pt idx="9">
                  <c:v>42582</c:v>
                </c:pt>
                <c:pt idx="10">
                  <c:v>42551</c:v>
                </c:pt>
                <c:pt idx="11">
                  <c:v>42521</c:v>
                </c:pt>
                <c:pt idx="12">
                  <c:v>42490</c:v>
                </c:pt>
                <c:pt idx="13">
                  <c:v>42460</c:v>
                </c:pt>
                <c:pt idx="14">
                  <c:v>42429</c:v>
                </c:pt>
                <c:pt idx="15">
                  <c:v>42400</c:v>
                </c:pt>
                <c:pt idx="16">
                  <c:v>42369</c:v>
                </c:pt>
                <c:pt idx="17">
                  <c:v>42338</c:v>
                </c:pt>
                <c:pt idx="18">
                  <c:v>42308</c:v>
                </c:pt>
                <c:pt idx="19">
                  <c:v>42277</c:v>
                </c:pt>
                <c:pt idx="20">
                  <c:v>42247</c:v>
                </c:pt>
                <c:pt idx="21">
                  <c:v>42216</c:v>
                </c:pt>
                <c:pt idx="22">
                  <c:v>42185</c:v>
                </c:pt>
                <c:pt idx="23">
                  <c:v>42155</c:v>
                </c:pt>
                <c:pt idx="24">
                  <c:v>42124</c:v>
                </c:pt>
                <c:pt idx="25">
                  <c:v>42094</c:v>
                </c:pt>
                <c:pt idx="26">
                  <c:v>42063</c:v>
                </c:pt>
                <c:pt idx="27">
                  <c:v>42035</c:v>
                </c:pt>
                <c:pt idx="28">
                  <c:v>42004</c:v>
                </c:pt>
                <c:pt idx="29">
                  <c:v>41973</c:v>
                </c:pt>
                <c:pt idx="30">
                  <c:v>41943</c:v>
                </c:pt>
                <c:pt idx="31">
                  <c:v>41912</c:v>
                </c:pt>
                <c:pt idx="32">
                  <c:v>41882</c:v>
                </c:pt>
                <c:pt idx="33">
                  <c:v>41851</c:v>
                </c:pt>
                <c:pt idx="34">
                  <c:v>41820</c:v>
                </c:pt>
                <c:pt idx="35">
                  <c:v>41790</c:v>
                </c:pt>
                <c:pt idx="36">
                  <c:v>41759</c:v>
                </c:pt>
                <c:pt idx="37">
                  <c:v>41729</c:v>
                </c:pt>
                <c:pt idx="38">
                  <c:v>41698</c:v>
                </c:pt>
                <c:pt idx="39">
                  <c:v>41670</c:v>
                </c:pt>
                <c:pt idx="40">
                  <c:v>41639</c:v>
                </c:pt>
                <c:pt idx="41">
                  <c:v>41608</c:v>
                </c:pt>
                <c:pt idx="42">
                  <c:v>41578</c:v>
                </c:pt>
                <c:pt idx="43">
                  <c:v>41547</c:v>
                </c:pt>
                <c:pt idx="44">
                  <c:v>41517</c:v>
                </c:pt>
                <c:pt idx="45">
                  <c:v>41486</c:v>
                </c:pt>
                <c:pt idx="46">
                  <c:v>41455</c:v>
                </c:pt>
                <c:pt idx="47">
                  <c:v>41425</c:v>
                </c:pt>
                <c:pt idx="48">
                  <c:v>41394</c:v>
                </c:pt>
                <c:pt idx="49">
                  <c:v>41364</c:v>
                </c:pt>
                <c:pt idx="50">
                  <c:v>41333</c:v>
                </c:pt>
                <c:pt idx="51">
                  <c:v>41305</c:v>
                </c:pt>
                <c:pt idx="52">
                  <c:v>41274</c:v>
                </c:pt>
                <c:pt idx="53">
                  <c:v>41243</c:v>
                </c:pt>
                <c:pt idx="54">
                  <c:v>41213</c:v>
                </c:pt>
                <c:pt idx="55">
                  <c:v>41182</c:v>
                </c:pt>
                <c:pt idx="56">
                  <c:v>41152</c:v>
                </c:pt>
                <c:pt idx="57">
                  <c:v>41121</c:v>
                </c:pt>
                <c:pt idx="58">
                  <c:v>41090</c:v>
                </c:pt>
                <c:pt idx="59">
                  <c:v>41060</c:v>
                </c:pt>
                <c:pt idx="60">
                  <c:v>41029</c:v>
                </c:pt>
                <c:pt idx="61">
                  <c:v>40999</c:v>
                </c:pt>
                <c:pt idx="62">
                  <c:v>40968</c:v>
                </c:pt>
                <c:pt idx="63">
                  <c:v>40939</c:v>
                </c:pt>
                <c:pt idx="64">
                  <c:v>40908</c:v>
                </c:pt>
                <c:pt idx="65">
                  <c:v>40877</c:v>
                </c:pt>
                <c:pt idx="66">
                  <c:v>40847</c:v>
                </c:pt>
                <c:pt idx="67">
                  <c:v>40816</c:v>
                </c:pt>
                <c:pt idx="68">
                  <c:v>40786</c:v>
                </c:pt>
                <c:pt idx="69">
                  <c:v>40755</c:v>
                </c:pt>
                <c:pt idx="70">
                  <c:v>40724</c:v>
                </c:pt>
                <c:pt idx="71">
                  <c:v>40694</c:v>
                </c:pt>
                <c:pt idx="72">
                  <c:v>40663</c:v>
                </c:pt>
                <c:pt idx="73">
                  <c:v>40633</c:v>
                </c:pt>
                <c:pt idx="74">
                  <c:v>40602</c:v>
                </c:pt>
                <c:pt idx="75">
                  <c:v>40574</c:v>
                </c:pt>
                <c:pt idx="76">
                  <c:v>40543</c:v>
                </c:pt>
                <c:pt idx="77">
                  <c:v>40512</c:v>
                </c:pt>
                <c:pt idx="78">
                  <c:v>40482</c:v>
                </c:pt>
                <c:pt idx="79">
                  <c:v>40451</c:v>
                </c:pt>
                <c:pt idx="80">
                  <c:v>40421</c:v>
                </c:pt>
                <c:pt idx="81">
                  <c:v>40390</c:v>
                </c:pt>
                <c:pt idx="82">
                  <c:v>40359</c:v>
                </c:pt>
                <c:pt idx="83">
                  <c:v>40329</c:v>
                </c:pt>
                <c:pt idx="84">
                  <c:v>40298</c:v>
                </c:pt>
                <c:pt idx="85">
                  <c:v>40297</c:v>
                </c:pt>
              </c:numCache>
            </c:numRef>
          </c:cat>
          <c:val>
            <c:numRef>
              <c:f>차트!$F$4:$F$89</c:f>
              <c:numCache>
                <c:formatCode>#,##0</c:formatCode>
                <c:ptCount val="86"/>
                <c:pt idx="0">
                  <c:v>#N/A</c:v>
                </c:pt>
                <c:pt idx="1">
                  <c:v>64100</c:v>
                </c:pt>
                <c:pt idx="2">
                  <c:v>64700</c:v>
                </c:pt>
                <c:pt idx="3">
                  <c:v>58300</c:v>
                </c:pt>
                <c:pt idx="4">
                  <c:v>#N/A</c:v>
                </c:pt>
                <c:pt idx="5">
                  <c:v>61700</c:v>
                </c:pt>
                <c:pt idx="6">
                  <c:v>59000</c:v>
                </c:pt>
                <c:pt idx="7">
                  <c:v>66200</c:v>
                </c:pt>
                <c:pt idx="8">
                  <c:v>65000</c:v>
                </c:pt>
                <c:pt idx="9">
                  <c:v>#N/A</c:v>
                </c:pt>
                <c:pt idx="10">
                  <c:v>72200</c:v>
                </c:pt>
                <c:pt idx="11">
                  <c:v>76500</c:v>
                </c:pt>
                <c:pt idx="12">
                  <c:v>#N/A</c:v>
                </c:pt>
                <c:pt idx="13">
                  <c:v>79200</c:v>
                </c:pt>
                <c:pt idx="14">
                  <c:v>78300</c:v>
                </c:pt>
                <c:pt idx="15">
                  <c:v>#N/A</c:v>
                </c:pt>
                <c:pt idx="16">
                  <c:v>#N/A</c:v>
                </c:pt>
                <c:pt idx="17">
                  <c:v>71600</c:v>
                </c:pt>
                <c:pt idx="18">
                  <c:v>#N/A</c:v>
                </c:pt>
                <c:pt idx="19">
                  <c:v>69992.703125</c:v>
                </c:pt>
                <c:pt idx="20">
                  <c:v>66093.398438000004</c:v>
                </c:pt>
                <c:pt idx="21">
                  <c:v>66678.296875</c:v>
                </c:pt>
                <c:pt idx="22">
                  <c:v>71552.398438000004</c:v>
                </c:pt>
                <c:pt idx="23">
                  <c:v>#N/A</c:v>
                </c:pt>
                <c:pt idx="24">
                  <c:v>67360.703125</c:v>
                </c:pt>
                <c:pt idx="25">
                  <c:v>61316.699219000002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58294.800780999998</c:v>
                </c:pt>
                <c:pt idx="31">
                  <c:v>57709.898437999997</c:v>
                </c:pt>
                <c:pt idx="32">
                  <c:v>#N/A</c:v>
                </c:pt>
                <c:pt idx="33">
                  <c:v>61706.699219000002</c:v>
                </c:pt>
                <c:pt idx="34">
                  <c:v>62681.5</c:v>
                </c:pt>
                <c:pt idx="35">
                  <c:v>#N/A</c:v>
                </c:pt>
                <c:pt idx="36">
                  <c:v>58002.300780999998</c:v>
                </c:pt>
                <c:pt idx="37">
                  <c:v>61121.800780999998</c:v>
                </c:pt>
                <c:pt idx="38">
                  <c:v>59854.5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49228.898437999997</c:v>
                </c:pt>
                <c:pt idx="43">
                  <c:v>45329.5</c:v>
                </c:pt>
                <c:pt idx="44">
                  <c:v>#N/A</c:v>
                </c:pt>
                <c:pt idx="45">
                  <c:v>41430.199219000002</c:v>
                </c:pt>
                <c:pt idx="46">
                  <c:v>#N/A</c:v>
                </c:pt>
                <c:pt idx="47">
                  <c:v>41868.898437999997</c:v>
                </c:pt>
                <c:pt idx="48">
                  <c:v>44549.699219000002</c:v>
                </c:pt>
                <c:pt idx="49">
                  <c:v>#N/A</c:v>
                </c:pt>
                <c:pt idx="50">
                  <c:v>54005.5</c:v>
                </c:pt>
                <c:pt idx="51">
                  <c:v>58294.800780999998</c:v>
                </c:pt>
                <c:pt idx="52">
                  <c:v>#N/A</c:v>
                </c:pt>
                <c:pt idx="53">
                  <c:v>56735</c:v>
                </c:pt>
                <c:pt idx="54">
                  <c:v>64241.199219000002</c:v>
                </c:pt>
                <c:pt idx="55">
                  <c:v>#N/A</c:v>
                </c:pt>
                <c:pt idx="56">
                  <c:v>58294.800780999998</c:v>
                </c:pt>
                <c:pt idx="57">
                  <c:v>56345.101562999997</c:v>
                </c:pt>
                <c:pt idx="58">
                  <c:v>#N/A</c:v>
                </c:pt>
                <c:pt idx="59">
                  <c:v>50008.699219000002</c:v>
                </c:pt>
                <c:pt idx="60">
                  <c:v>52835.699219000002</c:v>
                </c:pt>
                <c:pt idx="61">
                  <c:v>#N/A</c:v>
                </c:pt>
                <c:pt idx="62">
                  <c:v>67360.703125</c:v>
                </c:pt>
                <c:pt idx="63">
                  <c:v>61609.199219000002</c:v>
                </c:pt>
                <c:pt idx="64">
                  <c:v>#N/A</c:v>
                </c:pt>
                <c:pt idx="65">
                  <c:v>61609.199219000002</c:v>
                </c:pt>
                <c:pt idx="66">
                  <c:v>68628</c:v>
                </c:pt>
                <c:pt idx="67">
                  <c:v>60536.898437999997</c:v>
                </c:pt>
                <c:pt idx="68">
                  <c:v>75939.203125</c:v>
                </c:pt>
                <c:pt idx="69">
                  <c:v>#N/A</c:v>
                </c:pt>
                <c:pt idx="70">
                  <c:v>68335.5</c:v>
                </c:pt>
                <c:pt idx="71">
                  <c:v>62096.601562999997</c:v>
                </c:pt>
                <c:pt idx="72">
                  <c:v>#N/A</c:v>
                </c:pt>
                <c:pt idx="73">
                  <c:v>62389.101562999997</c:v>
                </c:pt>
                <c:pt idx="74">
                  <c:v>56540.101562999997</c:v>
                </c:pt>
                <c:pt idx="75">
                  <c:v>56540.101562999997</c:v>
                </c:pt>
                <c:pt idx="76">
                  <c:v>#N/A</c:v>
                </c:pt>
                <c:pt idx="77">
                  <c:v>54005.5</c:v>
                </c:pt>
                <c:pt idx="78">
                  <c:v>#N/A</c:v>
                </c:pt>
                <c:pt idx="79">
                  <c:v>64143.699219000002</c:v>
                </c:pt>
                <c:pt idx="80">
                  <c:v>59659.5</c:v>
                </c:pt>
                <c:pt idx="81">
                  <c:v>#N/A</c:v>
                </c:pt>
                <c:pt idx="82">
                  <c:v>61219.300780999998</c:v>
                </c:pt>
                <c:pt idx="83">
                  <c:v>58002.300780999998</c:v>
                </c:pt>
                <c:pt idx="84">
                  <c:v>50593.601562999997</c:v>
                </c:pt>
                <c:pt idx="85">
                  <c:v>60715.04334266037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차트!$G$3</c:f>
              <c:strCache>
                <c:ptCount val="1"/>
                <c:pt idx="0">
                  <c:v>Adj Close*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cat>
            <c:numRef>
              <c:f>차트!$B$4:$B$89</c:f>
              <c:numCache>
                <c:formatCode>yy\/mm\/dd</c:formatCode>
                <c:ptCount val="86"/>
                <c:pt idx="0">
                  <c:v>42855</c:v>
                </c:pt>
                <c:pt idx="1">
                  <c:v>42825</c:v>
                </c:pt>
                <c:pt idx="2">
                  <c:v>42794</c:v>
                </c:pt>
                <c:pt idx="3">
                  <c:v>42766</c:v>
                </c:pt>
                <c:pt idx="4">
                  <c:v>42735</c:v>
                </c:pt>
                <c:pt idx="5">
                  <c:v>42704</c:v>
                </c:pt>
                <c:pt idx="6">
                  <c:v>42674</c:v>
                </c:pt>
                <c:pt idx="7">
                  <c:v>42643</c:v>
                </c:pt>
                <c:pt idx="8">
                  <c:v>42613</c:v>
                </c:pt>
                <c:pt idx="9">
                  <c:v>42582</c:v>
                </c:pt>
                <c:pt idx="10">
                  <c:v>42551</c:v>
                </c:pt>
                <c:pt idx="11">
                  <c:v>42521</c:v>
                </c:pt>
                <c:pt idx="12">
                  <c:v>42490</c:v>
                </c:pt>
                <c:pt idx="13">
                  <c:v>42460</c:v>
                </c:pt>
                <c:pt idx="14">
                  <c:v>42429</c:v>
                </c:pt>
                <c:pt idx="15">
                  <c:v>42400</c:v>
                </c:pt>
                <c:pt idx="16">
                  <c:v>42369</c:v>
                </c:pt>
                <c:pt idx="17">
                  <c:v>42338</c:v>
                </c:pt>
                <c:pt idx="18">
                  <c:v>42308</c:v>
                </c:pt>
                <c:pt idx="19">
                  <c:v>42277</c:v>
                </c:pt>
                <c:pt idx="20">
                  <c:v>42247</c:v>
                </c:pt>
                <c:pt idx="21">
                  <c:v>42216</c:v>
                </c:pt>
                <c:pt idx="22">
                  <c:v>42185</c:v>
                </c:pt>
                <c:pt idx="23">
                  <c:v>42155</c:v>
                </c:pt>
                <c:pt idx="24">
                  <c:v>42124</c:v>
                </c:pt>
                <c:pt idx="25">
                  <c:v>42094</c:v>
                </c:pt>
                <c:pt idx="26">
                  <c:v>42063</c:v>
                </c:pt>
                <c:pt idx="27">
                  <c:v>42035</c:v>
                </c:pt>
                <c:pt idx="28">
                  <c:v>42004</c:v>
                </c:pt>
                <c:pt idx="29">
                  <c:v>41973</c:v>
                </c:pt>
                <c:pt idx="30">
                  <c:v>41943</c:v>
                </c:pt>
                <c:pt idx="31">
                  <c:v>41912</c:v>
                </c:pt>
                <c:pt idx="32">
                  <c:v>41882</c:v>
                </c:pt>
                <c:pt idx="33">
                  <c:v>41851</c:v>
                </c:pt>
                <c:pt idx="34">
                  <c:v>41820</c:v>
                </c:pt>
                <c:pt idx="35">
                  <c:v>41790</c:v>
                </c:pt>
                <c:pt idx="36">
                  <c:v>41759</c:v>
                </c:pt>
                <c:pt idx="37">
                  <c:v>41729</c:v>
                </c:pt>
                <c:pt idx="38">
                  <c:v>41698</c:v>
                </c:pt>
                <c:pt idx="39">
                  <c:v>41670</c:v>
                </c:pt>
                <c:pt idx="40">
                  <c:v>41639</c:v>
                </c:pt>
                <c:pt idx="41">
                  <c:v>41608</c:v>
                </c:pt>
                <c:pt idx="42">
                  <c:v>41578</c:v>
                </c:pt>
                <c:pt idx="43">
                  <c:v>41547</c:v>
                </c:pt>
                <c:pt idx="44">
                  <c:v>41517</c:v>
                </c:pt>
                <c:pt idx="45">
                  <c:v>41486</c:v>
                </c:pt>
                <c:pt idx="46">
                  <c:v>41455</c:v>
                </c:pt>
                <c:pt idx="47">
                  <c:v>41425</c:v>
                </c:pt>
                <c:pt idx="48">
                  <c:v>41394</c:v>
                </c:pt>
                <c:pt idx="49">
                  <c:v>41364</c:v>
                </c:pt>
                <c:pt idx="50">
                  <c:v>41333</c:v>
                </c:pt>
                <c:pt idx="51">
                  <c:v>41305</c:v>
                </c:pt>
                <c:pt idx="52">
                  <c:v>41274</c:v>
                </c:pt>
                <c:pt idx="53">
                  <c:v>41243</c:v>
                </c:pt>
                <c:pt idx="54">
                  <c:v>41213</c:v>
                </c:pt>
                <c:pt idx="55">
                  <c:v>41182</c:v>
                </c:pt>
                <c:pt idx="56">
                  <c:v>41152</c:v>
                </c:pt>
                <c:pt idx="57">
                  <c:v>41121</c:v>
                </c:pt>
                <c:pt idx="58">
                  <c:v>41090</c:v>
                </c:pt>
                <c:pt idx="59">
                  <c:v>41060</c:v>
                </c:pt>
                <c:pt idx="60">
                  <c:v>41029</c:v>
                </c:pt>
                <c:pt idx="61">
                  <c:v>40999</c:v>
                </c:pt>
                <c:pt idx="62">
                  <c:v>40968</c:v>
                </c:pt>
                <c:pt idx="63">
                  <c:v>40939</c:v>
                </c:pt>
                <c:pt idx="64">
                  <c:v>40908</c:v>
                </c:pt>
                <c:pt idx="65">
                  <c:v>40877</c:v>
                </c:pt>
                <c:pt idx="66">
                  <c:v>40847</c:v>
                </c:pt>
                <c:pt idx="67">
                  <c:v>40816</c:v>
                </c:pt>
                <c:pt idx="68">
                  <c:v>40786</c:v>
                </c:pt>
                <c:pt idx="69">
                  <c:v>40755</c:v>
                </c:pt>
                <c:pt idx="70">
                  <c:v>40724</c:v>
                </c:pt>
                <c:pt idx="71">
                  <c:v>40694</c:v>
                </c:pt>
                <c:pt idx="72">
                  <c:v>40663</c:v>
                </c:pt>
                <c:pt idx="73">
                  <c:v>40633</c:v>
                </c:pt>
                <c:pt idx="74">
                  <c:v>40602</c:v>
                </c:pt>
                <c:pt idx="75">
                  <c:v>40574</c:v>
                </c:pt>
                <c:pt idx="76">
                  <c:v>40543</c:v>
                </c:pt>
                <c:pt idx="77">
                  <c:v>40512</c:v>
                </c:pt>
                <c:pt idx="78">
                  <c:v>40482</c:v>
                </c:pt>
                <c:pt idx="79">
                  <c:v>40451</c:v>
                </c:pt>
                <c:pt idx="80">
                  <c:v>40421</c:v>
                </c:pt>
                <c:pt idx="81">
                  <c:v>40390</c:v>
                </c:pt>
                <c:pt idx="82">
                  <c:v>40359</c:v>
                </c:pt>
                <c:pt idx="83">
                  <c:v>40329</c:v>
                </c:pt>
                <c:pt idx="84">
                  <c:v>40298</c:v>
                </c:pt>
                <c:pt idx="85">
                  <c:v>40297</c:v>
                </c:pt>
              </c:numCache>
            </c:numRef>
          </c:cat>
          <c:val>
            <c:numRef>
              <c:f>차트!$G$4:$G$89</c:f>
              <c:numCache>
                <c:formatCode>#,##0</c:formatCode>
                <c:ptCount val="86"/>
                <c:pt idx="0">
                  <c:v>#N/A</c:v>
                </c:pt>
                <c:pt idx="1">
                  <c:v>64900</c:v>
                </c:pt>
                <c:pt idx="2">
                  <c:v>64700</c:v>
                </c:pt>
                <c:pt idx="3">
                  <c:v>59400</c:v>
                </c:pt>
                <c:pt idx="4">
                  <c:v>#N/A</c:v>
                </c:pt>
                <c:pt idx="5">
                  <c:v>61700</c:v>
                </c:pt>
                <c:pt idx="6">
                  <c:v>59800</c:v>
                </c:pt>
                <c:pt idx="7">
                  <c:v>67600</c:v>
                </c:pt>
                <c:pt idx="8">
                  <c:v>66000</c:v>
                </c:pt>
                <c:pt idx="9">
                  <c:v>#N/A</c:v>
                </c:pt>
                <c:pt idx="10">
                  <c:v>72600</c:v>
                </c:pt>
                <c:pt idx="11">
                  <c:v>78000</c:v>
                </c:pt>
                <c:pt idx="12">
                  <c:v>#N/A</c:v>
                </c:pt>
                <c:pt idx="13">
                  <c:v>79900</c:v>
                </c:pt>
                <c:pt idx="14">
                  <c:v>79900</c:v>
                </c:pt>
                <c:pt idx="15">
                  <c:v>#N/A</c:v>
                </c:pt>
                <c:pt idx="16">
                  <c:v>#N/A</c:v>
                </c:pt>
                <c:pt idx="17">
                  <c:v>71900</c:v>
                </c:pt>
                <c:pt idx="18">
                  <c:v>#N/A</c:v>
                </c:pt>
                <c:pt idx="19">
                  <c:v>71649.898438000004</c:v>
                </c:pt>
                <c:pt idx="20">
                  <c:v>66775.796875</c:v>
                </c:pt>
                <c:pt idx="21">
                  <c:v>69017.898438000004</c:v>
                </c:pt>
                <c:pt idx="22">
                  <c:v>72527.296875</c:v>
                </c:pt>
                <c:pt idx="23">
                  <c:v>#N/A</c:v>
                </c:pt>
                <c:pt idx="24">
                  <c:v>67945.601563000004</c:v>
                </c:pt>
                <c:pt idx="25">
                  <c:v>61999.101562999997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59464.601562999997</c:v>
                </c:pt>
                <c:pt idx="31">
                  <c:v>58782.199219000002</c:v>
                </c:pt>
                <c:pt idx="32">
                  <c:v>#N/A</c:v>
                </c:pt>
                <c:pt idx="33">
                  <c:v>63753.800780999998</c:v>
                </c:pt>
                <c:pt idx="34">
                  <c:v>62876.5</c:v>
                </c:pt>
                <c:pt idx="35">
                  <c:v>#N/A</c:v>
                </c:pt>
                <c:pt idx="36">
                  <c:v>58587.199219000002</c:v>
                </c:pt>
                <c:pt idx="37">
                  <c:v>61316.699219000002</c:v>
                </c:pt>
                <c:pt idx="38">
                  <c:v>60634.398437999997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50593.601562999997</c:v>
                </c:pt>
                <c:pt idx="43">
                  <c:v>45622</c:v>
                </c:pt>
                <c:pt idx="44">
                  <c:v>#N/A</c:v>
                </c:pt>
                <c:pt idx="45">
                  <c:v>41722.699219000002</c:v>
                </c:pt>
                <c:pt idx="46">
                  <c:v>#N/A</c:v>
                </c:pt>
                <c:pt idx="47">
                  <c:v>42063.898437999997</c:v>
                </c:pt>
                <c:pt idx="48">
                  <c:v>45573.300780999998</c:v>
                </c:pt>
                <c:pt idx="49">
                  <c:v>#N/A</c:v>
                </c:pt>
                <c:pt idx="50">
                  <c:v>55857.699219000002</c:v>
                </c:pt>
                <c:pt idx="51">
                  <c:v>58294.800780999998</c:v>
                </c:pt>
                <c:pt idx="52">
                  <c:v>#N/A</c:v>
                </c:pt>
                <c:pt idx="53">
                  <c:v>58294.800780999998</c:v>
                </c:pt>
                <c:pt idx="54">
                  <c:v>65508.5</c:v>
                </c:pt>
                <c:pt idx="55">
                  <c:v>#N/A</c:v>
                </c:pt>
                <c:pt idx="56">
                  <c:v>59367.101562999997</c:v>
                </c:pt>
                <c:pt idx="57">
                  <c:v>57125</c:v>
                </c:pt>
                <c:pt idx="58">
                  <c:v>#N/A</c:v>
                </c:pt>
                <c:pt idx="59">
                  <c:v>50593.601562999997</c:v>
                </c:pt>
                <c:pt idx="60">
                  <c:v>54882.898437999997</c:v>
                </c:pt>
                <c:pt idx="61">
                  <c:v>#N/A</c:v>
                </c:pt>
                <c:pt idx="62">
                  <c:v>67945.601563000004</c:v>
                </c:pt>
                <c:pt idx="63">
                  <c:v>62973.898437999997</c:v>
                </c:pt>
                <c:pt idx="64">
                  <c:v>#N/A</c:v>
                </c:pt>
                <c:pt idx="65">
                  <c:v>63851.300780999998</c:v>
                </c:pt>
                <c:pt idx="66">
                  <c:v>70090.203125</c:v>
                </c:pt>
                <c:pt idx="67">
                  <c:v>63071.398437999997</c:v>
                </c:pt>
                <c:pt idx="68">
                  <c:v>79546</c:v>
                </c:pt>
                <c:pt idx="69">
                  <c:v>#N/A</c:v>
                </c:pt>
                <c:pt idx="70">
                  <c:v>69797.796875</c:v>
                </c:pt>
                <c:pt idx="71">
                  <c:v>64143.699219000002</c:v>
                </c:pt>
                <c:pt idx="72">
                  <c:v>#N/A</c:v>
                </c:pt>
                <c:pt idx="73">
                  <c:v>62584</c:v>
                </c:pt>
                <c:pt idx="74">
                  <c:v>57319.898437999997</c:v>
                </c:pt>
                <c:pt idx="75">
                  <c:v>58197.300780999998</c:v>
                </c:pt>
                <c:pt idx="76">
                  <c:v>#N/A</c:v>
                </c:pt>
                <c:pt idx="77">
                  <c:v>54005.5</c:v>
                </c:pt>
                <c:pt idx="78">
                  <c:v>#N/A</c:v>
                </c:pt>
                <c:pt idx="79">
                  <c:v>64728.601562999997</c:v>
                </c:pt>
                <c:pt idx="80">
                  <c:v>60926.800780999998</c:v>
                </c:pt>
                <c:pt idx="81">
                  <c:v>#N/A</c:v>
                </c:pt>
                <c:pt idx="82">
                  <c:v>65216.101562999997</c:v>
                </c:pt>
                <c:pt idx="83">
                  <c:v>59952</c:v>
                </c:pt>
                <c:pt idx="84">
                  <c:v>50691.101562999997</c:v>
                </c:pt>
                <c:pt idx="85">
                  <c:v>60715.04334266037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upDownBars>
          <c:gapWidth val="150"/>
          <c:upBars>
            <c:spPr>
              <a:solidFill>
                <a:srgbClr val="FF0000"/>
              </a:solidFill>
              <a:ln w="38100">
                <a:solidFill>
                  <a:srgbClr val="FF0000"/>
                </a:solidFill>
              </a:ln>
            </c:spPr>
          </c:upBars>
          <c:downBars>
            <c:spPr>
              <a:solidFill>
                <a:srgbClr val="0070C0"/>
              </a:solidFill>
              <a:ln w="38100">
                <a:solidFill>
                  <a:srgbClr val="0070C0"/>
                </a:solidFill>
              </a:ln>
            </c:spPr>
          </c:downBars>
        </c:upDownBars>
        <c:axId val="119326208"/>
        <c:axId val="119327744"/>
      </c:stockChart>
      <c:dateAx>
        <c:axId val="119326208"/>
        <c:scaling>
          <c:orientation val="minMax"/>
        </c:scaling>
        <c:delete val="0"/>
        <c:axPos val="b"/>
        <c:numFmt formatCode="yy\/mm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ko-KR"/>
          </a:p>
        </c:txPr>
        <c:crossAx val="119327744"/>
        <c:crosses val="autoZero"/>
        <c:auto val="0"/>
        <c:lblOffset val="100"/>
        <c:baseTimeUnit val="months"/>
      </c:dateAx>
      <c:valAx>
        <c:axId val="119327744"/>
        <c:scaling>
          <c:orientation val="minMax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FF00"/>
                </a:solidFill>
              </a:defRPr>
            </a:pPr>
            <a:endParaRPr lang="ko-KR"/>
          </a:p>
        </c:txPr>
        <c:crossAx val="11932620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25539339625214857"/>
          <c:y val="1.5209125475285178E-2"/>
          <c:w val="0.23140860232561239"/>
          <c:h val="4.5837549773958847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차트!$I$3</c:f>
              <c:strCache>
                <c:ptCount val="1"/>
                <c:pt idx="0">
                  <c:v>지 속</c:v>
                </c:pt>
              </c:strCache>
            </c:strRef>
          </c:tx>
          <c:marker>
            <c:symbol val="none"/>
          </c:marker>
          <c:cat>
            <c:numRef>
              <c:f>차트!$B$4:$B$89</c:f>
              <c:numCache>
                <c:formatCode>yy\/mm\/dd</c:formatCode>
                <c:ptCount val="86"/>
                <c:pt idx="0">
                  <c:v>42855</c:v>
                </c:pt>
                <c:pt idx="1">
                  <c:v>42825</c:v>
                </c:pt>
                <c:pt idx="2">
                  <c:v>42794</c:v>
                </c:pt>
                <c:pt idx="3">
                  <c:v>42766</c:v>
                </c:pt>
                <c:pt idx="4">
                  <c:v>42735</c:v>
                </c:pt>
                <c:pt idx="5">
                  <c:v>42704</c:v>
                </c:pt>
                <c:pt idx="6">
                  <c:v>42674</c:v>
                </c:pt>
                <c:pt idx="7">
                  <c:v>42643</c:v>
                </c:pt>
                <c:pt idx="8">
                  <c:v>42613</c:v>
                </c:pt>
                <c:pt idx="9">
                  <c:v>42582</c:v>
                </c:pt>
                <c:pt idx="10">
                  <c:v>42551</c:v>
                </c:pt>
                <c:pt idx="11">
                  <c:v>42521</c:v>
                </c:pt>
                <c:pt idx="12">
                  <c:v>42490</c:v>
                </c:pt>
                <c:pt idx="13">
                  <c:v>42460</c:v>
                </c:pt>
                <c:pt idx="14">
                  <c:v>42429</c:v>
                </c:pt>
                <c:pt idx="15">
                  <c:v>42400</c:v>
                </c:pt>
                <c:pt idx="16">
                  <c:v>42369</c:v>
                </c:pt>
                <c:pt idx="17">
                  <c:v>42338</c:v>
                </c:pt>
                <c:pt idx="18">
                  <c:v>42308</c:v>
                </c:pt>
                <c:pt idx="19">
                  <c:v>42277</c:v>
                </c:pt>
                <c:pt idx="20">
                  <c:v>42247</c:v>
                </c:pt>
                <c:pt idx="21">
                  <c:v>42216</c:v>
                </c:pt>
                <c:pt idx="22">
                  <c:v>42185</c:v>
                </c:pt>
                <c:pt idx="23">
                  <c:v>42155</c:v>
                </c:pt>
                <c:pt idx="24">
                  <c:v>42124</c:v>
                </c:pt>
                <c:pt idx="25">
                  <c:v>42094</c:v>
                </c:pt>
                <c:pt idx="26">
                  <c:v>42063</c:v>
                </c:pt>
                <c:pt idx="27">
                  <c:v>42035</c:v>
                </c:pt>
                <c:pt idx="28">
                  <c:v>42004</c:v>
                </c:pt>
                <c:pt idx="29">
                  <c:v>41973</c:v>
                </c:pt>
                <c:pt idx="30">
                  <c:v>41943</c:v>
                </c:pt>
                <c:pt idx="31">
                  <c:v>41912</c:v>
                </c:pt>
                <c:pt idx="32">
                  <c:v>41882</c:v>
                </c:pt>
                <c:pt idx="33">
                  <c:v>41851</c:v>
                </c:pt>
                <c:pt idx="34">
                  <c:v>41820</c:v>
                </c:pt>
                <c:pt idx="35">
                  <c:v>41790</c:v>
                </c:pt>
                <c:pt idx="36">
                  <c:v>41759</c:v>
                </c:pt>
                <c:pt idx="37">
                  <c:v>41729</c:v>
                </c:pt>
                <c:pt idx="38">
                  <c:v>41698</c:v>
                </c:pt>
                <c:pt idx="39">
                  <c:v>41670</c:v>
                </c:pt>
                <c:pt idx="40">
                  <c:v>41639</c:v>
                </c:pt>
                <c:pt idx="41">
                  <c:v>41608</c:v>
                </c:pt>
                <c:pt idx="42">
                  <c:v>41578</c:v>
                </c:pt>
                <c:pt idx="43">
                  <c:v>41547</c:v>
                </c:pt>
                <c:pt idx="44">
                  <c:v>41517</c:v>
                </c:pt>
                <c:pt idx="45">
                  <c:v>41486</c:v>
                </c:pt>
                <c:pt idx="46">
                  <c:v>41455</c:v>
                </c:pt>
                <c:pt idx="47">
                  <c:v>41425</c:v>
                </c:pt>
                <c:pt idx="48">
                  <c:v>41394</c:v>
                </c:pt>
                <c:pt idx="49">
                  <c:v>41364</c:v>
                </c:pt>
                <c:pt idx="50">
                  <c:v>41333</c:v>
                </c:pt>
                <c:pt idx="51">
                  <c:v>41305</c:v>
                </c:pt>
                <c:pt idx="52">
                  <c:v>41274</c:v>
                </c:pt>
                <c:pt idx="53">
                  <c:v>41243</c:v>
                </c:pt>
                <c:pt idx="54">
                  <c:v>41213</c:v>
                </c:pt>
                <c:pt idx="55">
                  <c:v>41182</c:v>
                </c:pt>
                <c:pt idx="56">
                  <c:v>41152</c:v>
                </c:pt>
                <c:pt idx="57">
                  <c:v>41121</c:v>
                </c:pt>
                <c:pt idx="58">
                  <c:v>41090</c:v>
                </c:pt>
                <c:pt idx="59">
                  <c:v>41060</c:v>
                </c:pt>
                <c:pt idx="60">
                  <c:v>41029</c:v>
                </c:pt>
                <c:pt idx="61">
                  <c:v>40999</c:v>
                </c:pt>
                <c:pt idx="62">
                  <c:v>40968</c:v>
                </c:pt>
                <c:pt idx="63">
                  <c:v>40939</c:v>
                </c:pt>
                <c:pt idx="64">
                  <c:v>40908</c:v>
                </c:pt>
                <c:pt idx="65">
                  <c:v>40877</c:v>
                </c:pt>
                <c:pt idx="66">
                  <c:v>40847</c:v>
                </c:pt>
                <c:pt idx="67">
                  <c:v>40816</c:v>
                </c:pt>
                <c:pt idx="68">
                  <c:v>40786</c:v>
                </c:pt>
                <c:pt idx="69">
                  <c:v>40755</c:v>
                </c:pt>
                <c:pt idx="70">
                  <c:v>40724</c:v>
                </c:pt>
                <c:pt idx="71">
                  <c:v>40694</c:v>
                </c:pt>
                <c:pt idx="72">
                  <c:v>40663</c:v>
                </c:pt>
                <c:pt idx="73">
                  <c:v>40633</c:v>
                </c:pt>
                <c:pt idx="74">
                  <c:v>40602</c:v>
                </c:pt>
                <c:pt idx="75">
                  <c:v>40574</c:v>
                </c:pt>
                <c:pt idx="76">
                  <c:v>40543</c:v>
                </c:pt>
                <c:pt idx="77">
                  <c:v>40512</c:v>
                </c:pt>
                <c:pt idx="78">
                  <c:v>40482</c:v>
                </c:pt>
                <c:pt idx="79">
                  <c:v>40451</c:v>
                </c:pt>
                <c:pt idx="80">
                  <c:v>40421</c:v>
                </c:pt>
                <c:pt idx="81">
                  <c:v>40390</c:v>
                </c:pt>
                <c:pt idx="82">
                  <c:v>40359</c:v>
                </c:pt>
                <c:pt idx="83">
                  <c:v>40329</c:v>
                </c:pt>
                <c:pt idx="84">
                  <c:v>40298</c:v>
                </c:pt>
                <c:pt idx="85">
                  <c:v>40297</c:v>
                </c:pt>
              </c:numCache>
            </c:numRef>
          </c:cat>
          <c:val>
            <c:numRef>
              <c:f>차트!$I$4:$I$89</c:f>
              <c:numCache>
                <c:formatCode>_(* #,##0_);_(* \(#,##0\);_(* "-"_);_(@_)</c:formatCode>
                <c:ptCount val="86"/>
                <c:pt idx="0">
                  <c:v>41903.450288204629</c:v>
                </c:pt>
                <c:pt idx="1">
                  <c:v>41903.450288204629</c:v>
                </c:pt>
                <c:pt idx="2">
                  <c:v>39865.792569288184</c:v>
                </c:pt>
                <c:pt idx="3">
                  <c:v>39865.792569288184</c:v>
                </c:pt>
                <c:pt idx="4">
                  <c:v>39865.792569288184</c:v>
                </c:pt>
                <c:pt idx="5">
                  <c:v>39865.792569288184</c:v>
                </c:pt>
                <c:pt idx="6">
                  <c:v>39865.792569288184</c:v>
                </c:pt>
                <c:pt idx="7">
                  <c:v>39865.792569288184</c:v>
                </c:pt>
                <c:pt idx="8">
                  <c:v>39865.792569288184</c:v>
                </c:pt>
                <c:pt idx="9">
                  <c:v>39865.792569288184</c:v>
                </c:pt>
                <c:pt idx="10">
                  <c:v>39865.792569288184</c:v>
                </c:pt>
                <c:pt idx="11">
                  <c:v>39865.792569288184</c:v>
                </c:pt>
                <c:pt idx="12">
                  <c:v>39865.792569288184</c:v>
                </c:pt>
                <c:pt idx="13">
                  <c:v>39865.792569288184</c:v>
                </c:pt>
                <c:pt idx="14">
                  <c:v>32714.491351704688</c:v>
                </c:pt>
                <c:pt idx="15">
                  <c:v>32714.491351704688</c:v>
                </c:pt>
                <c:pt idx="16">
                  <c:v>32714.491351704688</c:v>
                </c:pt>
                <c:pt idx="17">
                  <c:v>32714.491351704688</c:v>
                </c:pt>
                <c:pt idx="18">
                  <c:v>32714.491351704688</c:v>
                </c:pt>
                <c:pt idx="19">
                  <c:v>32714.491351704688</c:v>
                </c:pt>
                <c:pt idx="20">
                  <c:v>32714.491351704688</c:v>
                </c:pt>
                <c:pt idx="21">
                  <c:v>32714.491351704688</c:v>
                </c:pt>
                <c:pt idx="22">
                  <c:v>32714.491351704688</c:v>
                </c:pt>
                <c:pt idx="23">
                  <c:v>32714.491351704688</c:v>
                </c:pt>
                <c:pt idx="24">
                  <c:v>32714.491351704688</c:v>
                </c:pt>
                <c:pt idx="25">
                  <c:v>32772.407234848964</c:v>
                </c:pt>
                <c:pt idx="26">
                  <c:v>32772.407234848964</c:v>
                </c:pt>
                <c:pt idx="27">
                  <c:v>32772.407234848964</c:v>
                </c:pt>
                <c:pt idx="28">
                  <c:v>32772.407234848964</c:v>
                </c:pt>
                <c:pt idx="29">
                  <c:v>32772.407234848964</c:v>
                </c:pt>
                <c:pt idx="30">
                  <c:v>32772.407234848964</c:v>
                </c:pt>
                <c:pt idx="31">
                  <c:v>32772.407234848964</c:v>
                </c:pt>
                <c:pt idx="32">
                  <c:v>32772.407234848964</c:v>
                </c:pt>
                <c:pt idx="33">
                  <c:v>32772.407234848964</c:v>
                </c:pt>
                <c:pt idx="34">
                  <c:v>32772.407234848964</c:v>
                </c:pt>
                <c:pt idx="35">
                  <c:v>32772.407234848964</c:v>
                </c:pt>
                <c:pt idx="36">
                  <c:v>32772.407234848964</c:v>
                </c:pt>
                <c:pt idx="37">
                  <c:v>33936.322740356925</c:v>
                </c:pt>
                <c:pt idx="38">
                  <c:v>33936.322740356925</c:v>
                </c:pt>
                <c:pt idx="39">
                  <c:v>33936.322740356925</c:v>
                </c:pt>
                <c:pt idx="40">
                  <c:v>33936.322740356925</c:v>
                </c:pt>
                <c:pt idx="41">
                  <c:v>33936.322740356925</c:v>
                </c:pt>
                <c:pt idx="42">
                  <c:v>33936.322740356925</c:v>
                </c:pt>
                <c:pt idx="43">
                  <c:v>33936.322740356925</c:v>
                </c:pt>
                <c:pt idx="44">
                  <c:v>33936.322740356925</c:v>
                </c:pt>
                <c:pt idx="45">
                  <c:v>33936.322740356925</c:v>
                </c:pt>
                <c:pt idx="46">
                  <c:v>33936.322740356925</c:v>
                </c:pt>
                <c:pt idx="47">
                  <c:v>33936.322740356925</c:v>
                </c:pt>
                <c:pt idx="48">
                  <c:v>33936.322740356925</c:v>
                </c:pt>
                <c:pt idx="49">
                  <c:v>33936.322740356925</c:v>
                </c:pt>
                <c:pt idx="50">
                  <c:v>31254.682665965109</c:v>
                </c:pt>
                <c:pt idx="51">
                  <c:v>31254.682665965109</c:v>
                </c:pt>
                <c:pt idx="52">
                  <c:v>31254.682665965109</c:v>
                </c:pt>
                <c:pt idx="53">
                  <c:v>31254.682665965109</c:v>
                </c:pt>
                <c:pt idx="54">
                  <c:v>31254.682665965109</c:v>
                </c:pt>
                <c:pt idx="55">
                  <c:v>31254.682665965109</c:v>
                </c:pt>
                <c:pt idx="56">
                  <c:v>31254.682665965109</c:v>
                </c:pt>
                <c:pt idx="57">
                  <c:v>31254.682665965109</c:v>
                </c:pt>
                <c:pt idx="58">
                  <c:v>31254.682665965109</c:v>
                </c:pt>
                <c:pt idx="59">
                  <c:v>31254.682665965109</c:v>
                </c:pt>
                <c:pt idx="60">
                  <c:v>31254.682665965109</c:v>
                </c:pt>
                <c:pt idx="61">
                  <c:v>31254.682665965109</c:v>
                </c:pt>
                <c:pt idx="62">
                  <c:v>26933.023186372753</c:v>
                </c:pt>
                <c:pt idx="63">
                  <c:v>26933.023186372753</c:v>
                </c:pt>
                <c:pt idx="64">
                  <c:v>26933.023186372753</c:v>
                </c:pt>
                <c:pt idx="65">
                  <c:v>26933.023186372753</c:v>
                </c:pt>
                <c:pt idx="66">
                  <c:v>26933.023186372753</c:v>
                </c:pt>
                <c:pt idx="67">
                  <c:v>26933.023186372753</c:v>
                </c:pt>
                <c:pt idx="68">
                  <c:v>26933.023186372753</c:v>
                </c:pt>
                <c:pt idx="69">
                  <c:v>26933.023186372753</c:v>
                </c:pt>
                <c:pt idx="70">
                  <c:v>26933.023186372753</c:v>
                </c:pt>
                <c:pt idx="71">
                  <c:v>26933.023186372753</c:v>
                </c:pt>
                <c:pt idx="72">
                  <c:v>26933.023186372753</c:v>
                </c:pt>
                <c:pt idx="73">
                  <c:v>21916.713470136579</c:v>
                </c:pt>
                <c:pt idx="74">
                  <c:v>21916.713470136579</c:v>
                </c:pt>
                <c:pt idx="75">
                  <c:v>21916.713470136579</c:v>
                </c:pt>
                <c:pt idx="76">
                  <c:v>21916.713470136579</c:v>
                </c:pt>
                <c:pt idx="77">
                  <c:v>21916.713470136579</c:v>
                </c:pt>
                <c:pt idx="78">
                  <c:v>21916.713470136579</c:v>
                </c:pt>
                <c:pt idx="79">
                  <c:v>21916.713470136579</c:v>
                </c:pt>
                <c:pt idx="80">
                  <c:v>21916.713470136579</c:v>
                </c:pt>
                <c:pt idx="81">
                  <c:v>21916.713470136579</c:v>
                </c:pt>
                <c:pt idx="82">
                  <c:v>21916.713470136579</c:v>
                </c:pt>
                <c:pt idx="83">
                  <c:v>21916.713470136579</c:v>
                </c:pt>
                <c:pt idx="84">
                  <c:v>21916.713470136579</c:v>
                </c:pt>
                <c:pt idx="85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차트!$J$3</c:f>
              <c:strCache>
                <c:ptCount val="1"/>
                <c:pt idx="0">
                  <c:v>10 년</c:v>
                </c:pt>
              </c:strCache>
            </c:strRef>
          </c:tx>
          <c:marker>
            <c:symbol val="none"/>
          </c:marker>
          <c:cat>
            <c:numRef>
              <c:f>차트!$B$4:$B$89</c:f>
              <c:numCache>
                <c:formatCode>yy\/mm\/dd</c:formatCode>
                <c:ptCount val="86"/>
                <c:pt idx="0">
                  <c:v>42855</c:v>
                </c:pt>
                <c:pt idx="1">
                  <c:v>42825</c:v>
                </c:pt>
                <c:pt idx="2">
                  <c:v>42794</c:v>
                </c:pt>
                <c:pt idx="3">
                  <c:v>42766</c:v>
                </c:pt>
                <c:pt idx="4">
                  <c:v>42735</c:v>
                </c:pt>
                <c:pt idx="5">
                  <c:v>42704</c:v>
                </c:pt>
                <c:pt idx="6">
                  <c:v>42674</c:v>
                </c:pt>
                <c:pt idx="7">
                  <c:v>42643</c:v>
                </c:pt>
                <c:pt idx="8">
                  <c:v>42613</c:v>
                </c:pt>
                <c:pt idx="9">
                  <c:v>42582</c:v>
                </c:pt>
                <c:pt idx="10">
                  <c:v>42551</c:v>
                </c:pt>
                <c:pt idx="11">
                  <c:v>42521</c:v>
                </c:pt>
                <c:pt idx="12">
                  <c:v>42490</c:v>
                </c:pt>
                <c:pt idx="13">
                  <c:v>42460</c:v>
                </c:pt>
                <c:pt idx="14">
                  <c:v>42429</c:v>
                </c:pt>
                <c:pt idx="15">
                  <c:v>42400</c:v>
                </c:pt>
                <c:pt idx="16">
                  <c:v>42369</c:v>
                </c:pt>
                <c:pt idx="17">
                  <c:v>42338</c:v>
                </c:pt>
                <c:pt idx="18">
                  <c:v>42308</c:v>
                </c:pt>
                <c:pt idx="19">
                  <c:v>42277</c:v>
                </c:pt>
                <c:pt idx="20">
                  <c:v>42247</c:v>
                </c:pt>
                <c:pt idx="21">
                  <c:v>42216</c:v>
                </c:pt>
                <c:pt idx="22">
                  <c:v>42185</c:v>
                </c:pt>
                <c:pt idx="23">
                  <c:v>42155</c:v>
                </c:pt>
                <c:pt idx="24">
                  <c:v>42124</c:v>
                </c:pt>
                <c:pt idx="25">
                  <c:v>42094</c:v>
                </c:pt>
                <c:pt idx="26">
                  <c:v>42063</c:v>
                </c:pt>
                <c:pt idx="27">
                  <c:v>42035</c:v>
                </c:pt>
                <c:pt idx="28">
                  <c:v>42004</c:v>
                </c:pt>
                <c:pt idx="29">
                  <c:v>41973</c:v>
                </c:pt>
                <c:pt idx="30">
                  <c:v>41943</c:v>
                </c:pt>
                <c:pt idx="31">
                  <c:v>41912</c:v>
                </c:pt>
                <c:pt idx="32">
                  <c:v>41882</c:v>
                </c:pt>
                <c:pt idx="33">
                  <c:v>41851</c:v>
                </c:pt>
                <c:pt idx="34">
                  <c:v>41820</c:v>
                </c:pt>
                <c:pt idx="35">
                  <c:v>41790</c:v>
                </c:pt>
                <c:pt idx="36">
                  <c:v>41759</c:v>
                </c:pt>
                <c:pt idx="37">
                  <c:v>41729</c:v>
                </c:pt>
                <c:pt idx="38">
                  <c:v>41698</c:v>
                </c:pt>
                <c:pt idx="39">
                  <c:v>41670</c:v>
                </c:pt>
                <c:pt idx="40">
                  <c:v>41639</c:v>
                </c:pt>
                <c:pt idx="41">
                  <c:v>41608</c:v>
                </c:pt>
                <c:pt idx="42">
                  <c:v>41578</c:v>
                </c:pt>
                <c:pt idx="43">
                  <c:v>41547</c:v>
                </c:pt>
                <c:pt idx="44">
                  <c:v>41517</c:v>
                </c:pt>
                <c:pt idx="45">
                  <c:v>41486</c:v>
                </c:pt>
                <c:pt idx="46">
                  <c:v>41455</c:v>
                </c:pt>
                <c:pt idx="47">
                  <c:v>41425</c:v>
                </c:pt>
                <c:pt idx="48">
                  <c:v>41394</c:v>
                </c:pt>
                <c:pt idx="49">
                  <c:v>41364</c:v>
                </c:pt>
                <c:pt idx="50">
                  <c:v>41333</c:v>
                </c:pt>
                <c:pt idx="51">
                  <c:v>41305</c:v>
                </c:pt>
                <c:pt idx="52">
                  <c:v>41274</c:v>
                </c:pt>
                <c:pt idx="53">
                  <c:v>41243</c:v>
                </c:pt>
                <c:pt idx="54">
                  <c:v>41213</c:v>
                </c:pt>
                <c:pt idx="55">
                  <c:v>41182</c:v>
                </c:pt>
                <c:pt idx="56">
                  <c:v>41152</c:v>
                </c:pt>
                <c:pt idx="57">
                  <c:v>41121</c:v>
                </c:pt>
                <c:pt idx="58">
                  <c:v>41090</c:v>
                </c:pt>
                <c:pt idx="59">
                  <c:v>41060</c:v>
                </c:pt>
                <c:pt idx="60">
                  <c:v>41029</c:v>
                </c:pt>
                <c:pt idx="61">
                  <c:v>40999</c:v>
                </c:pt>
                <c:pt idx="62">
                  <c:v>40968</c:v>
                </c:pt>
                <c:pt idx="63">
                  <c:v>40939</c:v>
                </c:pt>
                <c:pt idx="64">
                  <c:v>40908</c:v>
                </c:pt>
                <c:pt idx="65">
                  <c:v>40877</c:v>
                </c:pt>
                <c:pt idx="66">
                  <c:v>40847</c:v>
                </c:pt>
                <c:pt idx="67">
                  <c:v>40816</c:v>
                </c:pt>
                <c:pt idx="68">
                  <c:v>40786</c:v>
                </c:pt>
                <c:pt idx="69">
                  <c:v>40755</c:v>
                </c:pt>
                <c:pt idx="70">
                  <c:v>40724</c:v>
                </c:pt>
                <c:pt idx="71">
                  <c:v>40694</c:v>
                </c:pt>
                <c:pt idx="72">
                  <c:v>40663</c:v>
                </c:pt>
                <c:pt idx="73">
                  <c:v>40633</c:v>
                </c:pt>
                <c:pt idx="74">
                  <c:v>40602</c:v>
                </c:pt>
                <c:pt idx="75">
                  <c:v>40574</c:v>
                </c:pt>
                <c:pt idx="76">
                  <c:v>40543</c:v>
                </c:pt>
                <c:pt idx="77">
                  <c:v>40512</c:v>
                </c:pt>
                <c:pt idx="78">
                  <c:v>40482</c:v>
                </c:pt>
                <c:pt idx="79">
                  <c:v>40451</c:v>
                </c:pt>
                <c:pt idx="80">
                  <c:v>40421</c:v>
                </c:pt>
                <c:pt idx="81">
                  <c:v>40390</c:v>
                </c:pt>
                <c:pt idx="82">
                  <c:v>40359</c:v>
                </c:pt>
                <c:pt idx="83">
                  <c:v>40329</c:v>
                </c:pt>
                <c:pt idx="84">
                  <c:v>40298</c:v>
                </c:pt>
                <c:pt idx="85">
                  <c:v>40297</c:v>
                </c:pt>
              </c:numCache>
            </c:numRef>
          </c:cat>
          <c:val>
            <c:numRef>
              <c:f>차트!$J$4:$J$89</c:f>
              <c:numCache>
                <c:formatCode>_(* #,##0_);_(* \(#,##0\);_(* "-"_);_(@_)</c:formatCode>
                <c:ptCount val="86"/>
                <c:pt idx="0">
                  <c:v>54135.244734116743</c:v>
                </c:pt>
                <c:pt idx="1">
                  <c:v>54135.244734116743</c:v>
                </c:pt>
                <c:pt idx="2">
                  <c:v>51127.547159415401</c:v>
                </c:pt>
                <c:pt idx="3">
                  <c:v>51127.547159415401</c:v>
                </c:pt>
                <c:pt idx="4">
                  <c:v>51127.547159415401</c:v>
                </c:pt>
                <c:pt idx="5">
                  <c:v>51127.547159415401</c:v>
                </c:pt>
                <c:pt idx="6">
                  <c:v>51127.547159415401</c:v>
                </c:pt>
                <c:pt idx="7">
                  <c:v>51127.547159415401</c:v>
                </c:pt>
                <c:pt idx="8">
                  <c:v>51127.547159415401</c:v>
                </c:pt>
                <c:pt idx="9">
                  <c:v>51127.547159415401</c:v>
                </c:pt>
                <c:pt idx="10">
                  <c:v>51127.547159415401</c:v>
                </c:pt>
                <c:pt idx="11">
                  <c:v>51127.547159415401</c:v>
                </c:pt>
                <c:pt idx="12">
                  <c:v>51127.547159415401</c:v>
                </c:pt>
                <c:pt idx="13">
                  <c:v>51127.547159415401</c:v>
                </c:pt>
                <c:pt idx="14">
                  <c:v>41926.716239879177</c:v>
                </c:pt>
                <c:pt idx="15">
                  <c:v>41926.716239879177</c:v>
                </c:pt>
                <c:pt idx="16">
                  <c:v>41926.716239879177</c:v>
                </c:pt>
                <c:pt idx="17">
                  <c:v>41926.716239879177</c:v>
                </c:pt>
                <c:pt idx="18">
                  <c:v>41926.716239879177</c:v>
                </c:pt>
                <c:pt idx="19">
                  <c:v>41926.716239879177</c:v>
                </c:pt>
                <c:pt idx="20">
                  <c:v>41926.716239879177</c:v>
                </c:pt>
                <c:pt idx="21">
                  <c:v>41926.716239879177</c:v>
                </c:pt>
                <c:pt idx="22">
                  <c:v>41926.716239879177</c:v>
                </c:pt>
                <c:pt idx="23">
                  <c:v>41926.716239879177</c:v>
                </c:pt>
                <c:pt idx="24">
                  <c:v>41926.716239879177</c:v>
                </c:pt>
                <c:pt idx="25">
                  <c:v>43070.223147055338</c:v>
                </c:pt>
                <c:pt idx="26">
                  <c:v>43070.223147055338</c:v>
                </c:pt>
                <c:pt idx="27">
                  <c:v>43070.223147055338</c:v>
                </c:pt>
                <c:pt idx="28">
                  <c:v>43070.223147055338</c:v>
                </c:pt>
                <c:pt idx="29">
                  <c:v>43070.223147055338</c:v>
                </c:pt>
                <c:pt idx="30">
                  <c:v>43070.223147055338</c:v>
                </c:pt>
                <c:pt idx="31">
                  <c:v>43070.223147055338</c:v>
                </c:pt>
                <c:pt idx="32">
                  <c:v>43070.223147055338</c:v>
                </c:pt>
                <c:pt idx="33">
                  <c:v>43070.223147055338</c:v>
                </c:pt>
                <c:pt idx="34">
                  <c:v>43070.223147055338</c:v>
                </c:pt>
                <c:pt idx="35">
                  <c:v>43070.223147055338</c:v>
                </c:pt>
                <c:pt idx="36">
                  <c:v>43070.223147055338</c:v>
                </c:pt>
                <c:pt idx="37">
                  <c:v>43925.839510232698</c:v>
                </c:pt>
                <c:pt idx="38">
                  <c:v>43925.839510232698</c:v>
                </c:pt>
                <c:pt idx="39">
                  <c:v>43925.839510232698</c:v>
                </c:pt>
                <c:pt idx="40">
                  <c:v>43925.839510232698</c:v>
                </c:pt>
                <c:pt idx="41">
                  <c:v>43925.839510232698</c:v>
                </c:pt>
                <c:pt idx="42">
                  <c:v>43925.839510232698</c:v>
                </c:pt>
                <c:pt idx="43">
                  <c:v>43925.839510232698</c:v>
                </c:pt>
                <c:pt idx="44">
                  <c:v>43925.839510232698</c:v>
                </c:pt>
                <c:pt idx="45">
                  <c:v>43925.839510232698</c:v>
                </c:pt>
                <c:pt idx="46">
                  <c:v>43925.839510232698</c:v>
                </c:pt>
                <c:pt idx="47">
                  <c:v>43925.839510232698</c:v>
                </c:pt>
                <c:pt idx="48">
                  <c:v>43925.839510232698</c:v>
                </c:pt>
                <c:pt idx="49">
                  <c:v>43925.839510232698</c:v>
                </c:pt>
                <c:pt idx="50">
                  <c:v>41538.837086893058</c:v>
                </c:pt>
                <c:pt idx="51">
                  <c:v>41538.837086893058</c:v>
                </c:pt>
                <c:pt idx="52">
                  <c:v>41538.837086893058</c:v>
                </c:pt>
                <c:pt idx="53">
                  <c:v>41538.837086893058</c:v>
                </c:pt>
                <c:pt idx="54">
                  <c:v>41538.837086893058</c:v>
                </c:pt>
                <c:pt idx="55">
                  <c:v>41538.837086893058</c:v>
                </c:pt>
                <c:pt idx="56">
                  <c:v>41538.837086893058</c:v>
                </c:pt>
                <c:pt idx="57">
                  <c:v>41538.837086893058</c:v>
                </c:pt>
                <c:pt idx="58">
                  <c:v>41538.837086893058</c:v>
                </c:pt>
                <c:pt idx="59">
                  <c:v>41538.837086893058</c:v>
                </c:pt>
                <c:pt idx="60">
                  <c:v>41538.837086893058</c:v>
                </c:pt>
                <c:pt idx="61">
                  <c:v>41538.837086893058</c:v>
                </c:pt>
                <c:pt idx="62">
                  <c:v>36572.121363676801</c:v>
                </c:pt>
                <c:pt idx="63">
                  <c:v>36572.121363676801</c:v>
                </c:pt>
                <c:pt idx="64">
                  <c:v>36572.121363676801</c:v>
                </c:pt>
                <c:pt idx="65">
                  <c:v>36572.121363676801</c:v>
                </c:pt>
                <c:pt idx="66">
                  <c:v>36572.121363676801</c:v>
                </c:pt>
                <c:pt idx="67">
                  <c:v>36572.121363676801</c:v>
                </c:pt>
                <c:pt idx="68">
                  <c:v>36572.121363676801</c:v>
                </c:pt>
                <c:pt idx="69">
                  <c:v>36572.121363676801</c:v>
                </c:pt>
                <c:pt idx="70">
                  <c:v>36572.121363676801</c:v>
                </c:pt>
                <c:pt idx="71">
                  <c:v>36572.121363676801</c:v>
                </c:pt>
                <c:pt idx="72">
                  <c:v>36572.121363676801</c:v>
                </c:pt>
                <c:pt idx="73">
                  <c:v>30109.21158336681</c:v>
                </c:pt>
                <c:pt idx="74">
                  <c:v>30109.21158336681</c:v>
                </c:pt>
                <c:pt idx="75">
                  <c:v>30109.21158336681</c:v>
                </c:pt>
                <c:pt idx="76">
                  <c:v>30109.21158336681</c:v>
                </c:pt>
                <c:pt idx="77">
                  <c:v>30109.21158336681</c:v>
                </c:pt>
                <c:pt idx="78">
                  <c:v>30109.21158336681</c:v>
                </c:pt>
                <c:pt idx="79">
                  <c:v>30109.21158336681</c:v>
                </c:pt>
                <c:pt idx="80">
                  <c:v>30109.21158336681</c:v>
                </c:pt>
                <c:pt idx="81">
                  <c:v>30109.21158336681</c:v>
                </c:pt>
                <c:pt idx="82">
                  <c:v>30109.21158336681</c:v>
                </c:pt>
                <c:pt idx="83">
                  <c:v>30109.21158336681</c:v>
                </c:pt>
                <c:pt idx="84">
                  <c:v>30109.21158336681</c:v>
                </c:pt>
                <c:pt idx="85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차트!$K$3</c:f>
              <c:strCache>
                <c:ptCount val="1"/>
                <c:pt idx="0">
                  <c:v>5 년</c:v>
                </c:pt>
              </c:strCache>
            </c:strRef>
          </c:tx>
          <c:marker>
            <c:symbol val="none"/>
          </c:marker>
          <c:cat>
            <c:numRef>
              <c:f>차트!$B$4:$B$89</c:f>
              <c:numCache>
                <c:formatCode>yy\/mm\/dd</c:formatCode>
                <c:ptCount val="86"/>
                <c:pt idx="0">
                  <c:v>42855</c:v>
                </c:pt>
                <c:pt idx="1">
                  <c:v>42825</c:v>
                </c:pt>
                <c:pt idx="2">
                  <c:v>42794</c:v>
                </c:pt>
                <c:pt idx="3">
                  <c:v>42766</c:v>
                </c:pt>
                <c:pt idx="4">
                  <c:v>42735</c:v>
                </c:pt>
                <c:pt idx="5">
                  <c:v>42704</c:v>
                </c:pt>
                <c:pt idx="6">
                  <c:v>42674</c:v>
                </c:pt>
                <c:pt idx="7">
                  <c:v>42643</c:v>
                </c:pt>
                <c:pt idx="8">
                  <c:v>42613</c:v>
                </c:pt>
                <c:pt idx="9">
                  <c:v>42582</c:v>
                </c:pt>
                <c:pt idx="10">
                  <c:v>42551</c:v>
                </c:pt>
                <c:pt idx="11">
                  <c:v>42521</c:v>
                </c:pt>
                <c:pt idx="12">
                  <c:v>42490</c:v>
                </c:pt>
                <c:pt idx="13">
                  <c:v>42460</c:v>
                </c:pt>
                <c:pt idx="14">
                  <c:v>42429</c:v>
                </c:pt>
                <c:pt idx="15">
                  <c:v>42400</c:v>
                </c:pt>
                <c:pt idx="16">
                  <c:v>42369</c:v>
                </c:pt>
                <c:pt idx="17">
                  <c:v>42338</c:v>
                </c:pt>
                <c:pt idx="18">
                  <c:v>42308</c:v>
                </c:pt>
                <c:pt idx="19">
                  <c:v>42277</c:v>
                </c:pt>
                <c:pt idx="20">
                  <c:v>42247</c:v>
                </c:pt>
                <c:pt idx="21">
                  <c:v>42216</c:v>
                </c:pt>
                <c:pt idx="22">
                  <c:v>42185</c:v>
                </c:pt>
                <c:pt idx="23">
                  <c:v>42155</c:v>
                </c:pt>
                <c:pt idx="24">
                  <c:v>42124</c:v>
                </c:pt>
                <c:pt idx="25">
                  <c:v>42094</c:v>
                </c:pt>
                <c:pt idx="26">
                  <c:v>42063</c:v>
                </c:pt>
                <c:pt idx="27">
                  <c:v>42035</c:v>
                </c:pt>
                <c:pt idx="28">
                  <c:v>42004</c:v>
                </c:pt>
                <c:pt idx="29">
                  <c:v>41973</c:v>
                </c:pt>
                <c:pt idx="30">
                  <c:v>41943</c:v>
                </c:pt>
                <c:pt idx="31">
                  <c:v>41912</c:v>
                </c:pt>
                <c:pt idx="32">
                  <c:v>41882</c:v>
                </c:pt>
                <c:pt idx="33">
                  <c:v>41851</c:v>
                </c:pt>
                <c:pt idx="34">
                  <c:v>41820</c:v>
                </c:pt>
                <c:pt idx="35">
                  <c:v>41790</c:v>
                </c:pt>
                <c:pt idx="36">
                  <c:v>41759</c:v>
                </c:pt>
                <c:pt idx="37">
                  <c:v>41729</c:v>
                </c:pt>
                <c:pt idx="38">
                  <c:v>41698</c:v>
                </c:pt>
                <c:pt idx="39">
                  <c:v>41670</c:v>
                </c:pt>
                <c:pt idx="40">
                  <c:v>41639</c:v>
                </c:pt>
                <c:pt idx="41">
                  <c:v>41608</c:v>
                </c:pt>
                <c:pt idx="42">
                  <c:v>41578</c:v>
                </c:pt>
                <c:pt idx="43">
                  <c:v>41547</c:v>
                </c:pt>
                <c:pt idx="44">
                  <c:v>41517</c:v>
                </c:pt>
                <c:pt idx="45">
                  <c:v>41486</c:v>
                </c:pt>
                <c:pt idx="46">
                  <c:v>41455</c:v>
                </c:pt>
                <c:pt idx="47">
                  <c:v>41425</c:v>
                </c:pt>
                <c:pt idx="48">
                  <c:v>41394</c:v>
                </c:pt>
                <c:pt idx="49">
                  <c:v>41364</c:v>
                </c:pt>
                <c:pt idx="50">
                  <c:v>41333</c:v>
                </c:pt>
                <c:pt idx="51">
                  <c:v>41305</c:v>
                </c:pt>
                <c:pt idx="52">
                  <c:v>41274</c:v>
                </c:pt>
                <c:pt idx="53">
                  <c:v>41243</c:v>
                </c:pt>
                <c:pt idx="54">
                  <c:v>41213</c:v>
                </c:pt>
                <c:pt idx="55">
                  <c:v>41182</c:v>
                </c:pt>
                <c:pt idx="56">
                  <c:v>41152</c:v>
                </c:pt>
                <c:pt idx="57">
                  <c:v>41121</c:v>
                </c:pt>
                <c:pt idx="58">
                  <c:v>41090</c:v>
                </c:pt>
                <c:pt idx="59">
                  <c:v>41060</c:v>
                </c:pt>
                <c:pt idx="60">
                  <c:v>41029</c:v>
                </c:pt>
                <c:pt idx="61">
                  <c:v>40999</c:v>
                </c:pt>
                <c:pt idx="62">
                  <c:v>40968</c:v>
                </c:pt>
                <c:pt idx="63">
                  <c:v>40939</c:v>
                </c:pt>
                <c:pt idx="64">
                  <c:v>40908</c:v>
                </c:pt>
                <c:pt idx="65">
                  <c:v>40877</c:v>
                </c:pt>
                <c:pt idx="66">
                  <c:v>40847</c:v>
                </c:pt>
                <c:pt idx="67">
                  <c:v>40816</c:v>
                </c:pt>
                <c:pt idx="68">
                  <c:v>40786</c:v>
                </c:pt>
                <c:pt idx="69">
                  <c:v>40755</c:v>
                </c:pt>
                <c:pt idx="70">
                  <c:v>40724</c:v>
                </c:pt>
                <c:pt idx="71">
                  <c:v>40694</c:v>
                </c:pt>
                <c:pt idx="72">
                  <c:v>40663</c:v>
                </c:pt>
                <c:pt idx="73">
                  <c:v>40633</c:v>
                </c:pt>
                <c:pt idx="74">
                  <c:v>40602</c:v>
                </c:pt>
                <c:pt idx="75">
                  <c:v>40574</c:v>
                </c:pt>
                <c:pt idx="76">
                  <c:v>40543</c:v>
                </c:pt>
                <c:pt idx="77">
                  <c:v>40512</c:v>
                </c:pt>
                <c:pt idx="78">
                  <c:v>40482</c:v>
                </c:pt>
                <c:pt idx="79">
                  <c:v>40451</c:v>
                </c:pt>
                <c:pt idx="80">
                  <c:v>40421</c:v>
                </c:pt>
                <c:pt idx="81">
                  <c:v>40390</c:v>
                </c:pt>
                <c:pt idx="82">
                  <c:v>40359</c:v>
                </c:pt>
                <c:pt idx="83">
                  <c:v>40329</c:v>
                </c:pt>
                <c:pt idx="84">
                  <c:v>40298</c:v>
                </c:pt>
                <c:pt idx="85">
                  <c:v>40297</c:v>
                </c:pt>
              </c:numCache>
            </c:numRef>
          </c:cat>
          <c:val>
            <c:numRef>
              <c:f>차트!$K$4:$K$89</c:f>
              <c:numCache>
                <c:formatCode>_(* #,##0_);_(* \(#,##0\);_(* "-"_);_(@_)</c:formatCode>
                <c:ptCount val="86"/>
                <c:pt idx="0">
                  <c:v>60715.04334266037</c:v>
                </c:pt>
                <c:pt idx="1">
                  <c:v>60715.04334266037</c:v>
                </c:pt>
                <c:pt idx="2">
                  <c:v>57232.1158741775</c:v>
                </c:pt>
                <c:pt idx="3">
                  <c:v>57232.1158741775</c:v>
                </c:pt>
                <c:pt idx="4">
                  <c:v>57232.1158741775</c:v>
                </c:pt>
                <c:pt idx="5">
                  <c:v>57232.1158741775</c:v>
                </c:pt>
                <c:pt idx="6">
                  <c:v>57232.1158741775</c:v>
                </c:pt>
                <c:pt idx="7">
                  <c:v>57232.1158741775</c:v>
                </c:pt>
                <c:pt idx="8">
                  <c:v>57232.1158741775</c:v>
                </c:pt>
                <c:pt idx="9">
                  <c:v>57232.1158741775</c:v>
                </c:pt>
                <c:pt idx="10">
                  <c:v>57232.1158741775</c:v>
                </c:pt>
                <c:pt idx="11">
                  <c:v>57232.1158741775</c:v>
                </c:pt>
                <c:pt idx="12">
                  <c:v>57232.1158741775</c:v>
                </c:pt>
                <c:pt idx="13">
                  <c:v>57232.1158741775</c:v>
                </c:pt>
                <c:pt idx="14">
                  <c:v>46924.041863452228</c:v>
                </c:pt>
                <c:pt idx="15">
                  <c:v>46924.041863452228</c:v>
                </c:pt>
                <c:pt idx="16">
                  <c:v>46924.041863452228</c:v>
                </c:pt>
                <c:pt idx="17">
                  <c:v>46924.041863452228</c:v>
                </c:pt>
                <c:pt idx="18">
                  <c:v>46924.041863452228</c:v>
                </c:pt>
                <c:pt idx="19">
                  <c:v>46924.041863452228</c:v>
                </c:pt>
                <c:pt idx="20">
                  <c:v>46924.041863452228</c:v>
                </c:pt>
                <c:pt idx="21">
                  <c:v>46924.041863452228</c:v>
                </c:pt>
                <c:pt idx="22">
                  <c:v>46924.041863452228</c:v>
                </c:pt>
                <c:pt idx="23">
                  <c:v>46924.041863452228</c:v>
                </c:pt>
                <c:pt idx="24">
                  <c:v>46924.041863452228</c:v>
                </c:pt>
                <c:pt idx="25">
                  <c:v>48516.362600518514</c:v>
                </c:pt>
                <c:pt idx="26">
                  <c:v>48516.362600518514</c:v>
                </c:pt>
                <c:pt idx="27">
                  <c:v>48516.362600518514</c:v>
                </c:pt>
                <c:pt idx="28">
                  <c:v>48516.362600518514</c:v>
                </c:pt>
                <c:pt idx="29">
                  <c:v>48516.362600518514</c:v>
                </c:pt>
                <c:pt idx="30">
                  <c:v>48516.362600518514</c:v>
                </c:pt>
                <c:pt idx="31">
                  <c:v>48516.362600518514</c:v>
                </c:pt>
                <c:pt idx="32">
                  <c:v>48516.362600518514</c:v>
                </c:pt>
                <c:pt idx="33">
                  <c:v>48516.362600518514</c:v>
                </c:pt>
                <c:pt idx="34">
                  <c:v>48516.362600518514</c:v>
                </c:pt>
                <c:pt idx="35">
                  <c:v>48516.362600518514</c:v>
                </c:pt>
                <c:pt idx="36">
                  <c:v>48516.362600518514</c:v>
                </c:pt>
                <c:pt idx="37">
                  <c:v>49288.998837677413</c:v>
                </c:pt>
                <c:pt idx="38">
                  <c:v>49288.998837677413</c:v>
                </c:pt>
                <c:pt idx="39">
                  <c:v>49288.998837677413</c:v>
                </c:pt>
                <c:pt idx="40">
                  <c:v>49288.998837677413</c:v>
                </c:pt>
                <c:pt idx="41">
                  <c:v>49288.998837677413</c:v>
                </c:pt>
                <c:pt idx="42">
                  <c:v>49288.998837677413</c:v>
                </c:pt>
                <c:pt idx="43">
                  <c:v>49288.998837677413</c:v>
                </c:pt>
                <c:pt idx="44">
                  <c:v>49288.998837677413</c:v>
                </c:pt>
                <c:pt idx="45">
                  <c:v>49288.998837677413</c:v>
                </c:pt>
                <c:pt idx="46">
                  <c:v>49288.998837677413</c:v>
                </c:pt>
                <c:pt idx="47">
                  <c:v>49288.998837677413</c:v>
                </c:pt>
                <c:pt idx="48">
                  <c:v>49288.998837677413</c:v>
                </c:pt>
                <c:pt idx="49">
                  <c:v>49288.998837677413</c:v>
                </c:pt>
                <c:pt idx="50">
                  <c:v>46921.137128857939</c:v>
                </c:pt>
                <c:pt idx="51">
                  <c:v>46921.137128857939</c:v>
                </c:pt>
                <c:pt idx="52">
                  <c:v>46921.137128857939</c:v>
                </c:pt>
                <c:pt idx="53">
                  <c:v>46921.137128857939</c:v>
                </c:pt>
                <c:pt idx="54">
                  <c:v>46921.137128857939</c:v>
                </c:pt>
                <c:pt idx="55">
                  <c:v>46921.137128857939</c:v>
                </c:pt>
                <c:pt idx="56">
                  <c:v>46921.137128857939</c:v>
                </c:pt>
                <c:pt idx="57">
                  <c:v>46921.137128857939</c:v>
                </c:pt>
                <c:pt idx="58">
                  <c:v>46921.137128857939</c:v>
                </c:pt>
                <c:pt idx="59">
                  <c:v>46921.137128857939</c:v>
                </c:pt>
                <c:pt idx="60">
                  <c:v>46921.137128857939</c:v>
                </c:pt>
                <c:pt idx="61">
                  <c:v>46921.137128857939</c:v>
                </c:pt>
                <c:pt idx="62">
                  <c:v>41523.18354892842</c:v>
                </c:pt>
                <c:pt idx="63">
                  <c:v>41523.18354892842</c:v>
                </c:pt>
                <c:pt idx="64">
                  <c:v>41523.18354892842</c:v>
                </c:pt>
                <c:pt idx="65">
                  <c:v>41523.18354892842</c:v>
                </c:pt>
                <c:pt idx="66">
                  <c:v>41523.18354892842</c:v>
                </c:pt>
                <c:pt idx="67">
                  <c:v>41523.18354892842</c:v>
                </c:pt>
                <c:pt idx="68">
                  <c:v>41523.18354892842</c:v>
                </c:pt>
                <c:pt idx="69">
                  <c:v>41523.18354892842</c:v>
                </c:pt>
                <c:pt idx="70">
                  <c:v>41523.18354892842</c:v>
                </c:pt>
                <c:pt idx="71">
                  <c:v>41523.18354892842</c:v>
                </c:pt>
                <c:pt idx="72">
                  <c:v>41523.18354892842</c:v>
                </c:pt>
                <c:pt idx="73">
                  <c:v>34277.375436562455</c:v>
                </c:pt>
                <c:pt idx="74">
                  <c:v>34277.375436562455</c:v>
                </c:pt>
                <c:pt idx="75">
                  <c:v>34277.375436562455</c:v>
                </c:pt>
                <c:pt idx="76">
                  <c:v>34277.375436562455</c:v>
                </c:pt>
                <c:pt idx="77">
                  <c:v>34277.375436562455</c:v>
                </c:pt>
                <c:pt idx="78">
                  <c:v>34277.375436562455</c:v>
                </c:pt>
                <c:pt idx="79">
                  <c:v>34277.375436562455</c:v>
                </c:pt>
                <c:pt idx="80">
                  <c:v>34277.375436562455</c:v>
                </c:pt>
                <c:pt idx="81">
                  <c:v>34277.375436562455</c:v>
                </c:pt>
                <c:pt idx="82">
                  <c:v>34277.375436562455</c:v>
                </c:pt>
                <c:pt idx="83">
                  <c:v>34277.375436562455</c:v>
                </c:pt>
                <c:pt idx="84">
                  <c:v>34277.375436562455</c:v>
                </c:pt>
                <c:pt idx="85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085696"/>
        <c:axId val="119107968"/>
      </c:lineChart>
      <c:dateAx>
        <c:axId val="119085696"/>
        <c:scaling>
          <c:orientation val="minMax"/>
        </c:scaling>
        <c:delete val="0"/>
        <c:axPos val="b"/>
        <c:numFmt formatCode="yy\/mm" sourceLinked="0"/>
        <c:majorTickMark val="out"/>
        <c:minorTickMark val="none"/>
        <c:tickLblPos val="nextTo"/>
        <c:crossAx val="119107968"/>
        <c:crosses val="autoZero"/>
        <c:auto val="1"/>
        <c:lblOffset val="100"/>
        <c:baseTimeUnit val="days"/>
      </c:dateAx>
      <c:valAx>
        <c:axId val="11910796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19085696"/>
        <c:crosses val="autoZero"/>
        <c:crossBetween val="between"/>
      </c:valAx>
      <c:spPr>
        <a:noFill/>
      </c:spPr>
    </c:plotArea>
    <c:legend>
      <c:legendPos val="t"/>
      <c:layout>
        <c:manualLayout>
          <c:xMode val="edge"/>
          <c:yMode val="edge"/>
          <c:x val="0.50052183111859772"/>
          <c:y val="1.5238095238095243E-2"/>
          <c:w val="0.21481358673394946"/>
          <c:h val="4.5924859392575901E-2"/>
        </c:manualLayout>
      </c:layout>
      <c:overlay val="0"/>
    </c:legend>
    <c:plotVisOnly val="1"/>
    <c:dispBlanksAs val="gap"/>
    <c:showDLblsOverMax val="0"/>
  </c:chart>
  <c:spPr>
    <a:noFill/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'RIM 계산'!$A$55</c:f>
              <c:strCache>
                <c:ptCount val="1"/>
                <c:pt idx="0">
                  <c:v>초과이익 지속</c:v>
                </c:pt>
              </c:strCache>
            </c:strRef>
          </c:tx>
          <c:spPr>
            <a:scene3d>
              <a:camera prst="orthographicFront"/>
              <a:lightRig rig="threePt" dir="t">
                <a:rot lat="0" lon="0" rev="1800000"/>
              </a:lightRig>
            </a:scene3d>
            <a:sp3d prstMaterial="metal"/>
          </c:spPr>
          <c:invertIfNegative val="0"/>
          <c:dPt>
            <c:idx val="0"/>
            <c:invertIfNegative val="0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scene3d>
                <a:camera prst="orthographicFront"/>
                <a:lightRig rig="threePt" dir="t">
                  <a:rot lat="0" lon="0" rev="1800000"/>
                </a:lightRig>
              </a:scene3d>
              <a:sp3d prstMaterial="metal"/>
            </c:spPr>
          </c:dPt>
          <c:dPt>
            <c:idx val="1"/>
            <c:invertIfNegative val="0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scene3d>
                <a:camera prst="orthographicFront"/>
                <a:lightRig rig="threePt" dir="t">
                  <a:rot lat="0" lon="0" rev="1800000"/>
                </a:lightRig>
              </a:scene3d>
              <a:sp3d prstMaterial="metal"/>
            </c:spPr>
          </c:dPt>
          <c:dPt>
            <c:idx val="2"/>
            <c:invertIfNegative val="0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scene3d>
                <a:camera prst="orthographicFront"/>
                <a:lightRig rig="threePt" dir="t">
                  <a:rot lat="0" lon="0" rev="1800000"/>
                </a:lightRig>
              </a:scene3d>
              <a:sp3d prstMaterial="metal"/>
            </c:spPr>
          </c:dPt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'RIM 계산'!$B$54:$N$54</c:f>
              <c:numCache>
                <c:formatCode>yyyy"/"m</c:formatCode>
                <c:ptCount val="13"/>
                <c:pt idx="0">
                  <c:v>41974</c:v>
                </c:pt>
                <c:pt idx="1">
                  <c:v>42339</c:v>
                </c:pt>
                <c:pt idx="2">
                  <c:v>42705</c:v>
                </c:pt>
                <c:pt idx="3">
                  <c:v>43073</c:v>
                </c:pt>
                <c:pt idx="4">
                  <c:v>43438</c:v>
                </c:pt>
                <c:pt idx="5">
                  <c:v>43803</c:v>
                </c:pt>
                <c:pt idx="6">
                  <c:v>44170</c:v>
                </c:pt>
                <c:pt idx="7">
                  <c:v>44535</c:v>
                </c:pt>
                <c:pt idx="8">
                  <c:v>44900</c:v>
                </c:pt>
                <c:pt idx="9">
                  <c:v>45265</c:v>
                </c:pt>
                <c:pt idx="10">
                  <c:v>45630</c:v>
                </c:pt>
                <c:pt idx="11">
                  <c:v>45995</c:v>
                </c:pt>
                <c:pt idx="12">
                  <c:v>46360</c:v>
                </c:pt>
              </c:numCache>
            </c:numRef>
          </c:cat>
          <c:val>
            <c:numRef>
              <c:f>'RIM 계산'!$B$55:$N$55</c:f>
              <c:numCache>
                <c:formatCode>#,##0_ </c:formatCode>
                <c:ptCount val="13"/>
                <c:pt idx="0">
                  <c:v>-251</c:v>
                </c:pt>
                <c:pt idx="1">
                  <c:v>556</c:v>
                </c:pt>
                <c:pt idx="2">
                  <c:v>826</c:v>
                </c:pt>
                <c:pt idx="3">
                  <c:v>1286</c:v>
                </c:pt>
                <c:pt idx="4">
                  <c:v>1494</c:v>
                </c:pt>
                <c:pt idx="5">
                  <c:v>1525</c:v>
                </c:pt>
                <c:pt idx="6">
                  <c:v>1594.738165271388</c:v>
                </c:pt>
                <c:pt idx="7">
                  <c:v>1717.0186641546054</c:v>
                </c:pt>
                <c:pt idx="8">
                  <c:v>1848.6753231704072</c:v>
                </c:pt>
                <c:pt idx="9">
                  <c:v>1990.4270826210882</c:v>
                </c:pt>
                <c:pt idx="10">
                  <c:v>2143.0480093373894</c:v>
                </c:pt>
                <c:pt idx="11">
                  <c:v>2307.3715236416115</c:v>
                </c:pt>
                <c:pt idx="12">
                  <c:v>2484.2949504235939</c:v>
                </c:pt>
              </c:numCache>
            </c:numRef>
          </c:val>
        </c:ser>
        <c:ser>
          <c:idx val="1"/>
          <c:order val="1"/>
          <c:tx>
            <c:strRef>
              <c:f>'RIM 계산'!$A$56</c:f>
              <c:strCache>
                <c:ptCount val="1"/>
                <c:pt idx="0">
                  <c:v>10년 감소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</c:spPr>
          </c:dPt>
          <c:dPt>
            <c:idx val="1"/>
            <c:invertIfNegative val="0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</c:spPr>
          </c:dPt>
          <c:dPt>
            <c:idx val="2"/>
            <c:invertIfNegative val="0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</c:spPr>
          </c:dPt>
          <c:dLbls>
            <c:dLbl>
              <c:idx val="12"/>
              <c:layout/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numRef>
              <c:f>'RIM 계산'!$B$54:$N$54</c:f>
              <c:numCache>
                <c:formatCode>yyyy"/"m</c:formatCode>
                <c:ptCount val="13"/>
                <c:pt idx="0">
                  <c:v>41974</c:v>
                </c:pt>
                <c:pt idx="1">
                  <c:v>42339</c:v>
                </c:pt>
                <c:pt idx="2">
                  <c:v>42705</c:v>
                </c:pt>
                <c:pt idx="3">
                  <c:v>43073</c:v>
                </c:pt>
                <c:pt idx="4">
                  <c:v>43438</c:v>
                </c:pt>
                <c:pt idx="5">
                  <c:v>43803</c:v>
                </c:pt>
                <c:pt idx="6">
                  <c:v>44170</c:v>
                </c:pt>
                <c:pt idx="7">
                  <c:v>44535</c:v>
                </c:pt>
                <c:pt idx="8">
                  <c:v>44900</c:v>
                </c:pt>
                <c:pt idx="9">
                  <c:v>45265</c:v>
                </c:pt>
                <c:pt idx="10">
                  <c:v>45630</c:v>
                </c:pt>
                <c:pt idx="11">
                  <c:v>45995</c:v>
                </c:pt>
                <c:pt idx="12">
                  <c:v>46360</c:v>
                </c:pt>
              </c:numCache>
            </c:numRef>
          </c:cat>
          <c:val>
            <c:numRef>
              <c:f>'RIM 계산'!$B$56:$N$56</c:f>
              <c:numCache>
                <c:formatCode>#,##0_ </c:formatCode>
                <c:ptCount val="13"/>
                <c:pt idx="0">
                  <c:v>-251</c:v>
                </c:pt>
                <c:pt idx="1">
                  <c:v>556</c:v>
                </c:pt>
                <c:pt idx="2">
                  <c:v>826</c:v>
                </c:pt>
                <c:pt idx="3">
                  <c:v>1286</c:v>
                </c:pt>
                <c:pt idx="4">
                  <c:v>1494</c:v>
                </c:pt>
                <c:pt idx="5">
                  <c:v>1525</c:v>
                </c:pt>
                <c:pt idx="6">
                  <c:v>1613.9191687442492</c:v>
                </c:pt>
                <c:pt idx="7">
                  <c:v>1759.8283034037981</c:v>
                </c:pt>
                <c:pt idx="8">
                  <c:v>1920.3059588307472</c:v>
                </c:pt>
                <c:pt idx="9">
                  <c:v>2096.9266509557115</c:v>
                </c:pt>
                <c:pt idx="10">
                  <c:v>2291.4466295305292</c:v>
                </c:pt>
                <c:pt idx="11">
                  <c:v>2505.826079150504</c:v>
                </c:pt>
                <c:pt idx="12">
                  <c:v>2742.254171546243</c:v>
                </c:pt>
              </c:numCache>
            </c:numRef>
          </c:val>
        </c:ser>
        <c:ser>
          <c:idx val="2"/>
          <c:order val="2"/>
          <c:tx>
            <c:strRef>
              <c:f>'RIM 계산'!$A$57</c:f>
              <c:strCache>
                <c:ptCount val="1"/>
                <c:pt idx="0">
                  <c:v>5년 감소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</c:spPr>
          </c:dPt>
          <c:dPt>
            <c:idx val="1"/>
            <c:invertIfNegative val="0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</c:spPr>
          </c:dPt>
          <c:dPt>
            <c:idx val="2"/>
            <c:invertIfNegative val="0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</c:spPr>
          </c:dPt>
          <c:dLbls>
            <c:dLbl>
              <c:idx val="12"/>
              <c:layout/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numRef>
              <c:f>'RIM 계산'!$B$54:$N$54</c:f>
              <c:numCache>
                <c:formatCode>yyyy"/"m</c:formatCode>
                <c:ptCount val="13"/>
                <c:pt idx="0">
                  <c:v>41974</c:v>
                </c:pt>
                <c:pt idx="1">
                  <c:v>42339</c:v>
                </c:pt>
                <c:pt idx="2">
                  <c:v>42705</c:v>
                </c:pt>
                <c:pt idx="3">
                  <c:v>43073</c:v>
                </c:pt>
                <c:pt idx="4">
                  <c:v>43438</c:v>
                </c:pt>
                <c:pt idx="5">
                  <c:v>43803</c:v>
                </c:pt>
                <c:pt idx="6">
                  <c:v>44170</c:v>
                </c:pt>
                <c:pt idx="7">
                  <c:v>44535</c:v>
                </c:pt>
                <c:pt idx="8">
                  <c:v>44900</c:v>
                </c:pt>
                <c:pt idx="9">
                  <c:v>45265</c:v>
                </c:pt>
                <c:pt idx="10">
                  <c:v>45630</c:v>
                </c:pt>
                <c:pt idx="11">
                  <c:v>45995</c:v>
                </c:pt>
                <c:pt idx="12">
                  <c:v>46360</c:v>
                </c:pt>
              </c:numCache>
            </c:numRef>
          </c:cat>
          <c:val>
            <c:numRef>
              <c:f>'RIM 계산'!$B$57:$N$57</c:f>
              <c:numCache>
                <c:formatCode>#,##0_ </c:formatCode>
                <c:ptCount val="13"/>
                <c:pt idx="0">
                  <c:v>-251</c:v>
                </c:pt>
                <c:pt idx="1">
                  <c:v>556</c:v>
                </c:pt>
                <c:pt idx="2">
                  <c:v>826</c:v>
                </c:pt>
                <c:pt idx="3">
                  <c:v>1286</c:v>
                </c:pt>
                <c:pt idx="4">
                  <c:v>1494</c:v>
                </c:pt>
                <c:pt idx="5">
                  <c:v>1525</c:v>
                </c:pt>
                <c:pt idx="6">
                  <c:v>1633.1001722171104</c:v>
                </c:pt>
                <c:pt idx="7">
                  <c:v>1802.7087015517745</c:v>
                </c:pt>
                <c:pt idx="8">
                  <c:v>1992.2854377296935</c:v>
                </c:pt>
                <c:pt idx="9">
                  <c:v>2204.4473494134604</c:v>
                </c:pt>
                <c:pt idx="10">
                  <c:v>2442.1835286723444</c:v>
                </c:pt>
                <c:pt idx="11">
                  <c:v>2651.9670937852989</c:v>
                </c:pt>
                <c:pt idx="12">
                  <c:v>2879.7710671414557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30"/>
        <c:axId val="61679872"/>
        <c:axId val="61689856"/>
      </c:barChart>
      <c:catAx>
        <c:axId val="61679872"/>
        <c:scaling>
          <c:orientation val="minMax"/>
        </c:scaling>
        <c:delete val="0"/>
        <c:axPos val="b"/>
        <c:numFmt formatCode="yyyy&quot;/&quot;m" sourceLinked="1"/>
        <c:majorTickMark val="out"/>
        <c:minorTickMark val="none"/>
        <c:tickLblPos val="nextTo"/>
        <c:crossAx val="61689856"/>
        <c:crosses val="autoZero"/>
        <c:auto val="0"/>
        <c:lblAlgn val="ctr"/>
        <c:lblOffset val="100"/>
        <c:noMultiLvlLbl val="0"/>
      </c:catAx>
      <c:valAx>
        <c:axId val="61689856"/>
        <c:scaling>
          <c:orientation val="minMax"/>
        </c:scaling>
        <c:delete val="0"/>
        <c:axPos val="l"/>
        <c:majorGridlines/>
        <c:numFmt formatCode="#,##0_ " sourceLinked="1"/>
        <c:majorTickMark val="out"/>
        <c:minorTickMark val="none"/>
        <c:tickLblPos val="nextTo"/>
        <c:crossAx val="61679872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104775</xdr:rowOff>
        </xdr:from>
        <xdr:to>
          <xdr:col>3</xdr:col>
          <xdr:colOff>638175</xdr:colOff>
          <xdr:row>1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분석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35</xdr:row>
      <xdr:rowOff>1</xdr:rowOff>
    </xdr:from>
    <xdr:to>
      <xdr:col>7</xdr:col>
      <xdr:colOff>1171575</xdr:colOff>
      <xdr:row>58</xdr:row>
      <xdr:rowOff>190501</xdr:rowOff>
    </xdr:to>
    <xdr:graphicFrame macro="">
      <xdr:nvGraphicFramePr>
        <xdr:cNvPr id="5" name="차트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114300</xdr:colOff>
      <xdr:row>35</xdr:row>
      <xdr:rowOff>9524</xdr:rowOff>
    </xdr:from>
    <xdr:to>
      <xdr:col>7</xdr:col>
      <xdr:colOff>1171574</xdr:colOff>
      <xdr:row>58</xdr:row>
      <xdr:rowOff>190499</xdr:rowOff>
    </xdr:to>
    <xdr:graphicFrame macro="">
      <xdr:nvGraphicFramePr>
        <xdr:cNvPr id="7" name="차트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9524</xdr:colOff>
      <xdr:row>63</xdr:row>
      <xdr:rowOff>19050</xdr:rowOff>
    </xdr:from>
    <xdr:to>
      <xdr:col>6</xdr:col>
      <xdr:colOff>1171574</xdr:colOff>
      <xdr:row>77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SVD_Main.asp?pGB=1&amp;gicode=A005930&amp;cID=&amp;MenuYn=Y&amp;ReportGB=&amp;NewMenuID=11&amp;stkGb=701_36" backgroundRefresh="0" growShrinkType="overwriteClear" adjustColumnWidth="0" connectionId="1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SVD_Main.asp?pGB=1&amp;gicode=A005930&amp;cID=&amp;MenuYn=Y&amp;ReportGB=&amp;NewMenuID=11&amp;stkGb=701_35" backgroundRefresh="0" growShrinkType="overwriteClear" adjustColumnWidth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SVD_Main.asp?pGB=1&amp;gicode=A005930&amp;cID=&amp;MenuYn=Y&amp;ReportGB=&amp;NewMenuID=11&amp;stkGb=701_30" backgroundRefresh="0" growShrinkType="overwriteClear" adjustColumnWidth="0" connectionId="2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SVD_Main.asp?pGB=1&amp;gicode=A005930&amp;cID=&amp;MenuYn=Y&amp;ReportGB=&amp;NewMenuID=11&amp;stkGb=701_32" backgroundRefresh="0" growShrinkType="overwriteClear" adjustColumnWidth="0" connectionId="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SVD_Main.asp?pGB=1&amp;gicode=A005930&amp;cID=&amp;MenuYn=Y&amp;ReportGB=&amp;NewMenuID=11&amp;stkGb=701" backgroundRefresh="0" growShrinkType="overwriteClear" adjustColumnWidth="0" connectionId="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SVD_Main.asp?pGB=1&amp;gicode=A005930&amp;cID=&amp;MenuYn=Y&amp;ReportGB=&amp;NewMenuID=11&amp;stkGb=701_29" backgroundRefresh="0" growShrinkType="overwriteClear" adjustColumnWidth="0" connectionId="18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SVD_Main.asp?pGB=1&amp;gicode=A005930&amp;cID=&amp;MenuYn=Y&amp;ReportGB=&amp;NewMenuID=11&amp;stkGb=701_34" backgroundRefresh="0" growShrinkType="overwriteClear" adjustColumnWidth="0" connectionId="1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SVD_Main.asp?pGB=1&amp;gicode=A005930&amp;cID=&amp;MenuYn=Y&amp;ReportGB=&amp;NewMenuID=11&amp;stkGb=701_28" backgroundRefresh="0" growShrinkType="overwriteClear" adjustColumnWidth="0" connectionId="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SVD_Main.asp?pGB=1&amp;gicode=A005930&amp;cID=&amp;MenuYn=Y&amp;ReportGB=&amp;NewMenuID=11&amp;stkGb=701_33" backgroundRefresh="0" growShrinkType="overwriteClear" adjustColumnWidth="0" connectionId="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SVD_Main.asp?pGB=1&amp;gicode=A005930&amp;cID=&amp;MenuYn=Y&amp;ReportGB=&amp;NewMenuID=11&amp;stkGb=701_31" backgroundRefresh="0" growShrinkType="overwriteClear" adjustColumnWidth="0" connectionId="2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SVD_Finance.asp?pGB=1&amp;gicode=A005930&amp;cID=&amp;MenuYn=Y&amp;ReportGB=&amp;NewMenuID=103&amp;stkGb=701_36" backgroundRefresh="0" growShrinkType="overwriteClear" adjustColumnWidth="0" connectionId="1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SVD_Finance.asp?pGB=1&amp;gicode=A005930&amp;cID=&amp;MenuYn=Y&amp;ReportGB=&amp;NewMenuID=103&amp;stkGb=701_35" backgroundRefresh="0" growShrinkType="overwriteClear" adjustColumnWidth="0" connectionId="1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SVD_Finance.asp?pGB=1&amp;gicode=A005930&amp;cID=&amp;MenuYn=Y&amp;ReportGB=&amp;NewMenuID=103&amp;stkGb=701" backgroundRefresh="0" growShrinkType="overwriteClear" adjustColumnWidth="0" connectionId="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SVD_Finance.asp?pGB=1&amp;gicode=A005930&amp;cID=&amp;MenuYn=Y&amp;ReportGB=&amp;NewMenuID=103&amp;stkGb=701_28" backgroundRefresh="0" growShrinkType="overwriteClear" adjustColumnWidth="0" connectionId="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SVD_Finance.asp?pGB=1&amp;gicode=A005930&amp;cID=&amp;MenuYn=Y&amp;ReportGB=&amp;NewMenuID=103&amp;stkGb=701_31" backgroundRefresh="0" growShrinkType="overwriteClear" adjustColumnWidth="0" connectionId="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SVD_Finance.asp?pGB=1&amp;gicode=A005930&amp;cID=&amp;MenuYn=Y&amp;ReportGB=&amp;NewMenuID=103&amp;stkGb=701_34" backgroundRefresh="0" growShrinkType="overwriteClear" adjustColumnWidth="0" connectionId="1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SVD_Finance.asp?pGB=1&amp;gicode=A005930&amp;cID=&amp;MenuYn=Y&amp;ReportGB=&amp;NewMenuID=103&amp;stkGb=701_33" backgroundRefresh="0" growShrinkType="overwriteClear" adjustColumnWidth="0" connectionId="1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SVD_Finance.asp?pGB=1&amp;gicode=A005930&amp;cID=&amp;MenuYn=Y&amp;ReportGB=&amp;NewMenuID=103&amp;stkGb=701_30" backgroundRefresh="0" growShrinkType="overwriteClear" adjustColumnWidth="0" connectionId="2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SVD_Finance.asp?pGB=1&amp;gicode=A005930&amp;cID=&amp;MenuYn=Y&amp;ReportGB=&amp;NewMenuID=103&amp;stkGb=701_32" backgroundRefresh="0" growShrinkType="overwriteClear" adjustColumnWidth="0" connectionId="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SVD_Finance.asp?pGB=1&amp;gicode=A005930&amp;cID=&amp;MenuYn=Y&amp;ReportGB=&amp;NewMenuID=103&amp;stkGb=701_29" backgroundRefresh="0" growShrinkType="overwriteClear" adjustColumnWidth="0" connectionId="1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istory?period1=1024326000&amp;period2=1492959600&amp;interval=1mo&amp;filter=history&amp;frequency=1mo_23" connectionId="2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istory?period1=1024326000&amp;period2=1492959600&amp;interval=1mo&amp;filter=history&amp;frequency=1mo_22" connectionId="1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istory?period1=1024326000&amp;period2=1492959600&amp;interval=1mo&amp;filter=history&amp;frequency=1mo_25" connectionId="4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istory?period1=1024326000&amp;period2=1492959600&amp;interval=1mo&amp;filter=history&amp;frequency=1mo_24" connectionId="2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cafe.naver.com/valuecamp" TargetMode="External"/><Relationship Id="rId2" Type="http://schemas.openxmlformats.org/officeDocument/2006/relationships/hyperlink" Target="http://cafe.naver.com/valuecamp" TargetMode="External"/><Relationship Id="rId1" Type="http://schemas.openxmlformats.org/officeDocument/2006/relationships/hyperlink" Target="http://www.kisrating.com/ratings/statics_interest.asp" TargetMode="Externa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3" Type="http://schemas.openxmlformats.org/officeDocument/2006/relationships/queryTable" Target="../queryTables/queryTable2.xml"/><Relationship Id="rId7" Type="http://schemas.openxmlformats.org/officeDocument/2006/relationships/queryTable" Target="../queryTables/queryTable6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5" Type="http://schemas.openxmlformats.org/officeDocument/2006/relationships/queryTable" Target="../queryTables/queryTable4.xml"/><Relationship Id="rId10" Type="http://schemas.openxmlformats.org/officeDocument/2006/relationships/queryTable" Target="../queryTables/queryTable9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8.xml"/><Relationship Id="rId3" Type="http://schemas.openxmlformats.org/officeDocument/2006/relationships/queryTable" Target="../queryTables/queryTable13.xml"/><Relationship Id="rId7" Type="http://schemas.openxmlformats.org/officeDocument/2006/relationships/queryTable" Target="../queryTables/queryTable17.xml"/><Relationship Id="rId2" Type="http://schemas.openxmlformats.org/officeDocument/2006/relationships/queryTable" Target="../queryTables/queryTable12.xml"/><Relationship Id="rId1" Type="http://schemas.openxmlformats.org/officeDocument/2006/relationships/queryTable" Target="../queryTables/queryTable11.xml"/><Relationship Id="rId6" Type="http://schemas.openxmlformats.org/officeDocument/2006/relationships/queryTable" Target="../queryTables/queryTable16.xml"/><Relationship Id="rId5" Type="http://schemas.openxmlformats.org/officeDocument/2006/relationships/queryTable" Target="../queryTables/queryTable15.xml"/><Relationship Id="rId10" Type="http://schemas.openxmlformats.org/officeDocument/2006/relationships/queryTable" Target="../queryTables/queryTable20.xml"/><Relationship Id="rId4" Type="http://schemas.openxmlformats.org/officeDocument/2006/relationships/queryTable" Target="../queryTables/queryTable14.xml"/><Relationship Id="rId9" Type="http://schemas.openxmlformats.org/officeDocument/2006/relationships/queryTable" Target="../queryTables/queryTable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queryTable" Target="../queryTables/queryTable21.xml"/><Relationship Id="rId4" Type="http://schemas.openxmlformats.org/officeDocument/2006/relationships/queryTable" Target="../queryTables/queryTable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D2319"/>
  <sheetViews>
    <sheetView workbookViewId="0">
      <selection activeCell="F15" sqref="F14:F15"/>
    </sheetView>
  </sheetViews>
  <sheetFormatPr defaultRowHeight="16.5"/>
  <cols>
    <col min="1" max="1" width="14.125" bestFit="1" customWidth="1"/>
    <col min="2" max="2" width="23.75" bestFit="1" customWidth="1"/>
    <col min="3" max="3" width="7.625" bestFit="1" customWidth="1"/>
  </cols>
  <sheetData>
    <row r="1" spans="1:4" ht="17.25">
      <c r="A1" s="89" t="s">
        <v>333</v>
      </c>
      <c r="B1" s="90" t="s">
        <v>11938</v>
      </c>
      <c r="C1" s="91" t="str">
        <f>INDEX(B7:B2500,MATCH("*"&amp;B1&amp;"*",B7:B2500,0))</f>
        <v>SK케미칼</v>
      </c>
      <c r="D1" s="91" t="str">
        <f>VLOOKUP(C1,$B$7:$C$2500,2,FALSE)</f>
        <v>006120</v>
      </c>
    </row>
    <row r="2" spans="1:4" ht="18" thickBot="1">
      <c r="A2" s="92" t="s">
        <v>334</v>
      </c>
      <c r="B2" s="93"/>
      <c r="C2" s="94"/>
    </row>
    <row r="4" spans="1:4">
      <c r="A4" s="95" t="str">
        <f>IF(B2="",D1,B2)</f>
        <v>006120</v>
      </c>
      <c r="B4" s="96" t="str">
        <f>VLOOKUP(A4,$A$7:$B$2500,2,FALSE)</f>
        <v>SK케미칼</v>
      </c>
      <c r="C4" s="97"/>
    </row>
    <row r="5" spans="1:4">
      <c r="A5" s="94"/>
      <c r="B5" s="94"/>
      <c r="C5" s="94"/>
    </row>
    <row r="6" spans="1:4">
      <c r="A6" s="98" t="s">
        <v>4272</v>
      </c>
      <c r="B6" s="98" t="s">
        <v>4273</v>
      </c>
      <c r="C6" s="94" t="s">
        <v>5341</v>
      </c>
    </row>
    <row r="7" spans="1:4">
      <c r="A7" s="98" t="s">
        <v>1413</v>
      </c>
      <c r="B7" s="99" t="s">
        <v>1414</v>
      </c>
      <c r="C7" s="94" t="str">
        <f>A7</f>
        <v>000020</v>
      </c>
    </row>
    <row r="8" spans="1:4">
      <c r="A8" s="98" t="s">
        <v>417</v>
      </c>
      <c r="B8" s="99" t="s">
        <v>418</v>
      </c>
      <c r="C8" s="94" t="str">
        <f t="shared" ref="C8:C71" si="0">A8</f>
        <v>000030</v>
      </c>
    </row>
    <row r="9" spans="1:4">
      <c r="A9" s="98" t="s">
        <v>1769</v>
      </c>
      <c r="B9" s="99" t="s">
        <v>1770</v>
      </c>
      <c r="C9" s="94" t="str">
        <f t="shared" si="0"/>
        <v>000040</v>
      </c>
    </row>
    <row r="10" spans="1:4">
      <c r="A10" s="98" t="s">
        <v>829</v>
      </c>
      <c r="B10" s="99" t="s">
        <v>830</v>
      </c>
      <c r="C10" s="94" t="str">
        <f t="shared" si="0"/>
        <v>000050</v>
      </c>
    </row>
    <row r="11" spans="1:4">
      <c r="A11" s="98" t="s">
        <v>624</v>
      </c>
      <c r="B11" s="99" t="s">
        <v>625</v>
      </c>
      <c r="C11" s="94" t="str">
        <f t="shared" si="0"/>
        <v>000060</v>
      </c>
    </row>
    <row r="12" spans="1:4">
      <c r="A12" s="98" t="s">
        <v>697</v>
      </c>
      <c r="B12" s="99" t="s">
        <v>698</v>
      </c>
      <c r="C12" s="94" t="str">
        <f t="shared" si="0"/>
        <v>000070</v>
      </c>
    </row>
    <row r="13" spans="1:4">
      <c r="A13" s="98" t="s">
        <v>3812</v>
      </c>
      <c r="B13" s="99" t="s">
        <v>3813</v>
      </c>
      <c r="C13" s="94" t="str">
        <f t="shared" si="0"/>
        <v>000075</v>
      </c>
    </row>
    <row r="14" spans="1:4">
      <c r="A14" s="98" t="s">
        <v>586</v>
      </c>
      <c r="B14" s="99" t="s">
        <v>587</v>
      </c>
      <c r="C14" s="94" t="str">
        <f t="shared" si="0"/>
        <v>000080</v>
      </c>
    </row>
    <row r="15" spans="1:4">
      <c r="A15" s="98" t="s">
        <v>3734</v>
      </c>
      <c r="B15" s="99" t="s">
        <v>3735</v>
      </c>
      <c r="C15" s="94" t="str">
        <f t="shared" si="0"/>
        <v>000087</v>
      </c>
    </row>
    <row r="16" spans="1:4">
      <c r="A16" s="98" t="s">
        <v>527</v>
      </c>
      <c r="B16" s="99" t="s">
        <v>528</v>
      </c>
      <c r="C16" s="94" t="str">
        <f t="shared" si="0"/>
        <v>000100</v>
      </c>
    </row>
    <row r="17" spans="1:3">
      <c r="A17" s="98" t="s">
        <v>3670</v>
      </c>
      <c r="B17" s="99" t="s">
        <v>3671</v>
      </c>
      <c r="C17" s="94" t="str">
        <f t="shared" si="0"/>
        <v>000105</v>
      </c>
    </row>
    <row r="18" spans="1:3">
      <c r="A18" s="98" t="s">
        <v>444</v>
      </c>
      <c r="B18" s="99" t="s">
        <v>445</v>
      </c>
      <c r="C18" s="94" t="str">
        <f t="shared" si="0"/>
        <v>000120</v>
      </c>
    </row>
    <row r="19" spans="1:3">
      <c r="A19" s="98" t="s">
        <v>1205</v>
      </c>
      <c r="B19" s="99" t="s">
        <v>1206</v>
      </c>
      <c r="C19" s="94" t="str">
        <f t="shared" si="0"/>
        <v>000140</v>
      </c>
    </row>
    <row r="20" spans="1:3">
      <c r="A20" s="98" t="s">
        <v>3956</v>
      </c>
      <c r="B20" s="99" t="s">
        <v>3957</v>
      </c>
      <c r="C20" s="94" t="str">
        <f t="shared" si="0"/>
        <v>000145</v>
      </c>
    </row>
    <row r="21" spans="1:3">
      <c r="A21" s="98" t="s">
        <v>517</v>
      </c>
      <c r="B21" s="99" t="s">
        <v>518</v>
      </c>
      <c r="C21" s="94" t="str">
        <f t="shared" si="0"/>
        <v>000150</v>
      </c>
    </row>
    <row r="22" spans="1:3">
      <c r="A22" s="98" t="s">
        <v>1264</v>
      </c>
      <c r="B22" s="99" t="s">
        <v>1265</v>
      </c>
      <c r="C22" s="94" t="str">
        <f t="shared" si="0"/>
        <v>000155</v>
      </c>
    </row>
    <row r="23" spans="1:3">
      <c r="A23" s="98" t="s">
        <v>2778</v>
      </c>
      <c r="B23" s="99" t="s">
        <v>2779</v>
      </c>
      <c r="C23" s="94" t="str">
        <f t="shared" si="0"/>
        <v>000157</v>
      </c>
    </row>
    <row r="24" spans="1:3">
      <c r="A24" s="98" t="s">
        <v>1625</v>
      </c>
      <c r="B24" s="99" t="s">
        <v>1626</v>
      </c>
      <c r="C24" s="94" t="str">
        <f t="shared" si="0"/>
        <v>000180</v>
      </c>
    </row>
    <row r="25" spans="1:3">
      <c r="A25" s="98" t="s">
        <v>505</v>
      </c>
      <c r="B25" s="99" t="s">
        <v>506</v>
      </c>
      <c r="C25" s="94" t="str">
        <f t="shared" si="0"/>
        <v>000210</v>
      </c>
    </row>
    <row r="26" spans="1:3">
      <c r="A26" s="98" t="s">
        <v>2199</v>
      </c>
      <c r="B26" s="99" t="s">
        <v>2200</v>
      </c>
      <c r="C26" s="94" t="str">
        <f t="shared" si="0"/>
        <v>000215</v>
      </c>
    </row>
    <row r="27" spans="1:3">
      <c r="A27" s="98" t="s">
        <v>2712</v>
      </c>
      <c r="B27" s="99" t="s">
        <v>2713</v>
      </c>
      <c r="C27" s="94" t="str">
        <f t="shared" si="0"/>
        <v>000220</v>
      </c>
    </row>
    <row r="28" spans="1:3">
      <c r="A28" s="98" t="s">
        <v>3952</v>
      </c>
      <c r="B28" s="99" t="s">
        <v>3953</v>
      </c>
      <c r="C28" s="94" t="str">
        <f t="shared" si="0"/>
        <v>000225</v>
      </c>
    </row>
    <row r="29" spans="1:3">
      <c r="A29" s="98" t="s">
        <v>4024</v>
      </c>
      <c r="B29" s="99" t="s">
        <v>4025</v>
      </c>
      <c r="C29" s="94" t="str">
        <f t="shared" si="0"/>
        <v>000227</v>
      </c>
    </row>
    <row r="30" spans="1:3">
      <c r="A30" s="98" t="s">
        <v>960</v>
      </c>
      <c r="B30" s="99" t="s">
        <v>4274</v>
      </c>
      <c r="C30" s="94" t="str">
        <f t="shared" si="0"/>
        <v>000230</v>
      </c>
    </row>
    <row r="31" spans="1:3">
      <c r="A31" s="98" t="s">
        <v>560</v>
      </c>
      <c r="B31" s="99" t="s">
        <v>561</v>
      </c>
      <c r="C31" s="94" t="str">
        <f t="shared" si="0"/>
        <v>000240</v>
      </c>
    </row>
    <row r="32" spans="1:3">
      <c r="A32" s="98" t="s">
        <v>1343</v>
      </c>
      <c r="B32" s="99" t="s">
        <v>1344</v>
      </c>
      <c r="C32" s="94" t="str">
        <f t="shared" si="0"/>
        <v>000250</v>
      </c>
    </row>
    <row r="33" spans="1:3">
      <c r="A33" s="98" t="s">
        <v>362</v>
      </c>
      <c r="B33" s="99" t="s">
        <v>363</v>
      </c>
      <c r="C33" s="94" t="str">
        <f t="shared" si="0"/>
        <v>000270</v>
      </c>
    </row>
    <row r="34" spans="1:3">
      <c r="A34" s="98" t="s">
        <v>2047</v>
      </c>
      <c r="B34" s="99" t="s">
        <v>4275</v>
      </c>
      <c r="C34" s="94" t="str">
        <f t="shared" si="0"/>
        <v>000300</v>
      </c>
    </row>
    <row r="35" spans="1:3">
      <c r="A35" s="98" t="s">
        <v>1073</v>
      </c>
      <c r="B35" s="99" t="s">
        <v>1074</v>
      </c>
      <c r="C35" s="94" t="str">
        <f t="shared" si="0"/>
        <v>000320</v>
      </c>
    </row>
    <row r="36" spans="1:3">
      <c r="A36" s="98" t="s">
        <v>3986</v>
      </c>
      <c r="B36" s="99" t="s">
        <v>3987</v>
      </c>
      <c r="C36" s="94" t="str">
        <f t="shared" si="0"/>
        <v>000325</v>
      </c>
    </row>
    <row r="37" spans="1:3">
      <c r="A37" s="98" t="s">
        <v>4000</v>
      </c>
      <c r="B37" s="99" t="s">
        <v>4001</v>
      </c>
      <c r="C37" s="94" t="str">
        <f t="shared" si="0"/>
        <v>000327</v>
      </c>
    </row>
    <row r="38" spans="1:3">
      <c r="A38" s="98" t="s">
        <v>980</v>
      </c>
      <c r="B38" s="99" t="s">
        <v>981</v>
      </c>
      <c r="C38" s="94" t="str">
        <f t="shared" si="0"/>
        <v>000370</v>
      </c>
    </row>
    <row r="39" spans="1:3">
      <c r="A39" s="98" t="s">
        <v>1084</v>
      </c>
      <c r="B39" s="99" t="s">
        <v>1085</v>
      </c>
      <c r="C39" s="94" t="str">
        <f t="shared" si="0"/>
        <v>000390</v>
      </c>
    </row>
    <row r="40" spans="1:3">
      <c r="A40" s="98" t="s">
        <v>1533</v>
      </c>
      <c r="B40" s="99" t="s">
        <v>1534</v>
      </c>
      <c r="C40" s="94" t="str">
        <f t="shared" si="0"/>
        <v>000400</v>
      </c>
    </row>
    <row r="41" spans="1:3">
      <c r="A41" s="98" t="s">
        <v>1067</v>
      </c>
      <c r="B41" s="99" t="s">
        <v>1068</v>
      </c>
      <c r="C41" s="94" t="str">
        <f t="shared" si="0"/>
        <v>000430</v>
      </c>
    </row>
    <row r="42" spans="1:3">
      <c r="A42" s="98" t="s">
        <v>3298</v>
      </c>
      <c r="B42" s="99" t="s">
        <v>3299</v>
      </c>
      <c r="C42" s="94" t="str">
        <f t="shared" si="0"/>
        <v>000440</v>
      </c>
    </row>
    <row r="43" spans="1:3">
      <c r="A43" s="98" t="s">
        <v>962</v>
      </c>
      <c r="B43" s="99" t="s">
        <v>963</v>
      </c>
      <c r="C43" s="94" t="str">
        <f t="shared" si="0"/>
        <v>000480</v>
      </c>
    </row>
    <row r="44" spans="1:3">
      <c r="A44" s="98" t="s">
        <v>1316</v>
      </c>
      <c r="B44" s="99" t="s">
        <v>1317</v>
      </c>
      <c r="C44" s="94" t="str">
        <f t="shared" si="0"/>
        <v>000490</v>
      </c>
    </row>
    <row r="45" spans="1:3">
      <c r="A45" s="98" t="s">
        <v>2151</v>
      </c>
      <c r="B45" s="99" t="s">
        <v>2152</v>
      </c>
      <c r="C45" s="94" t="str">
        <f t="shared" si="0"/>
        <v>000500</v>
      </c>
    </row>
    <row r="46" spans="1:3">
      <c r="A46" s="98" t="s">
        <v>3222</v>
      </c>
      <c r="B46" s="99" t="s">
        <v>3223</v>
      </c>
      <c r="C46" s="94" t="str">
        <f t="shared" si="0"/>
        <v>000520</v>
      </c>
    </row>
    <row r="47" spans="1:3">
      <c r="A47" s="98" t="s">
        <v>1285</v>
      </c>
      <c r="B47" s="99" t="s">
        <v>1286</v>
      </c>
      <c r="C47" s="94" t="str">
        <f t="shared" si="0"/>
        <v>000540</v>
      </c>
    </row>
    <row r="48" spans="1:3">
      <c r="A48" s="98" t="s">
        <v>4002</v>
      </c>
      <c r="B48" s="99" t="s">
        <v>4003</v>
      </c>
      <c r="C48" s="94" t="str">
        <f t="shared" si="0"/>
        <v>000545</v>
      </c>
    </row>
    <row r="49" spans="1:3">
      <c r="A49" s="98" t="s">
        <v>4034</v>
      </c>
      <c r="B49" s="99" t="s">
        <v>4035</v>
      </c>
      <c r="C49" s="94" t="str">
        <f t="shared" si="0"/>
        <v>000547</v>
      </c>
    </row>
    <row r="50" spans="1:3">
      <c r="A50" s="98" t="s">
        <v>2277</v>
      </c>
      <c r="B50" s="99" t="s">
        <v>2278</v>
      </c>
      <c r="C50" s="94" t="str">
        <f t="shared" si="0"/>
        <v>000590</v>
      </c>
    </row>
    <row r="51" spans="1:3">
      <c r="A51" s="98" t="s">
        <v>779</v>
      </c>
      <c r="B51" s="99" t="s">
        <v>780</v>
      </c>
      <c r="C51" s="94" t="str">
        <f t="shared" si="0"/>
        <v>000640</v>
      </c>
    </row>
    <row r="52" spans="1:3">
      <c r="A52" s="98" t="s">
        <v>1828</v>
      </c>
      <c r="B52" s="99" t="s">
        <v>1829</v>
      </c>
      <c r="C52" s="94" t="str">
        <f t="shared" si="0"/>
        <v>000650</v>
      </c>
    </row>
    <row r="53" spans="1:3">
      <c r="A53" s="98" t="s">
        <v>339</v>
      </c>
      <c r="B53" s="99" t="s">
        <v>340</v>
      </c>
      <c r="C53" s="94" t="str">
        <f t="shared" si="0"/>
        <v>000660</v>
      </c>
    </row>
    <row r="54" spans="1:3">
      <c r="A54" s="98" t="s">
        <v>535</v>
      </c>
      <c r="B54" s="99" t="s">
        <v>536</v>
      </c>
      <c r="C54" s="94" t="str">
        <f t="shared" si="0"/>
        <v>000670</v>
      </c>
    </row>
    <row r="55" spans="1:3">
      <c r="A55" s="98" t="s">
        <v>1155</v>
      </c>
      <c r="B55" s="99" t="s">
        <v>1156</v>
      </c>
      <c r="C55" s="94" t="str">
        <f t="shared" si="0"/>
        <v>000680</v>
      </c>
    </row>
    <row r="56" spans="1:3">
      <c r="A56" s="98" t="s">
        <v>1250</v>
      </c>
      <c r="B56" s="99" t="s">
        <v>1251</v>
      </c>
      <c r="C56" s="94" t="str">
        <f t="shared" si="0"/>
        <v>000700</v>
      </c>
    </row>
    <row r="57" spans="1:3">
      <c r="A57" s="98" t="s">
        <v>422</v>
      </c>
      <c r="B57" s="99" t="s">
        <v>423</v>
      </c>
      <c r="C57" s="94" t="str">
        <f t="shared" si="0"/>
        <v>000720</v>
      </c>
    </row>
    <row r="58" spans="1:3">
      <c r="A58" s="98" t="s">
        <v>3964</v>
      </c>
      <c r="B58" s="99" t="s">
        <v>3965</v>
      </c>
      <c r="C58" s="94" t="str">
        <f t="shared" si="0"/>
        <v>000725</v>
      </c>
    </row>
    <row r="59" spans="1:3">
      <c r="A59" s="98" t="s">
        <v>2499</v>
      </c>
      <c r="B59" s="99" t="s">
        <v>2500</v>
      </c>
      <c r="C59" s="94" t="str">
        <f t="shared" si="0"/>
        <v>000760</v>
      </c>
    </row>
    <row r="60" spans="1:3">
      <c r="A60" s="98" t="s">
        <v>370</v>
      </c>
      <c r="B60" s="99" t="s">
        <v>371</v>
      </c>
      <c r="C60" s="94" t="str">
        <f t="shared" si="0"/>
        <v>000810</v>
      </c>
    </row>
    <row r="61" spans="1:3">
      <c r="A61" s="98" t="s">
        <v>952</v>
      </c>
      <c r="B61" s="99" t="s">
        <v>953</v>
      </c>
      <c r="C61" s="94" t="str">
        <f t="shared" si="0"/>
        <v>000815</v>
      </c>
    </row>
    <row r="62" spans="1:3">
      <c r="A62" s="98" t="s">
        <v>1799</v>
      </c>
      <c r="B62" s="99" t="s">
        <v>1800</v>
      </c>
      <c r="C62" s="94" t="str">
        <f t="shared" si="0"/>
        <v>000850</v>
      </c>
    </row>
    <row r="63" spans="1:3">
      <c r="A63" s="98" t="s">
        <v>1169</v>
      </c>
      <c r="B63" s="99" t="s">
        <v>4276</v>
      </c>
      <c r="C63" s="94" t="str">
        <f t="shared" si="0"/>
        <v>000860</v>
      </c>
    </row>
    <row r="64" spans="1:3">
      <c r="A64" s="98" t="s">
        <v>495</v>
      </c>
      <c r="B64" s="99" t="s">
        <v>496</v>
      </c>
      <c r="C64" s="94" t="str">
        <f t="shared" si="0"/>
        <v>000880</v>
      </c>
    </row>
    <row r="65" spans="1:3">
      <c r="A65" s="98" t="s">
        <v>3905</v>
      </c>
      <c r="B65" s="99" t="s">
        <v>3906</v>
      </c>
      <c r="C65" s="94" t="str">
        <f t="shared" si="0"/>
        <v>000885</v>
      </c>
    </row>
    <row r="66" spans="1:3">
      <c r="A66" s="98" t="s">
        <v>4277</v>
      </c>
      <c r="B66" s="99" t="s">
        <v>4278</v>
      </c>
      <c r="C66" s="94" t="str">
        <f t="shared" si="0"/>
        <v>00088K</v>
      </c>
    </row>
    <row r="67" spans="1:3">
      <c r="A67" s="98" t="s">
        <v>2189</v>
      </c>
      <c r="B67" s="99" t="s">
        <v>2190</v>
      </c>
      <c r="C67" s="94" t="str">
        <f t="shared" si="0"/>
        <v>000890</v>
      </c>
    </row>
    <row r="68" spans="1:3">
      <c r="A68" s="98" t="s">
        <v>2563</v>
      </c>
      <c r="B68" s="99" t="s">
        <v>2564</v>
      </c>
      <c r="C68" s="94" t="str">
        <f t="shared" si="0"/>
        <v>000910</v>
      </c>
    </row>
    <row r="69" spans="1:3">
      <c r="A69" s="98" t="s">
        <v>2632</v>
      </c>
      <c r="B69" s="99" t="s">
        <v>2633</v>
      </c>
      <c r="C69" s="94" t="str">
        <f t="shared" si="0"/>
        <v>000950</v>
      </c>
    </row>
    <row r="70" spans="1:3">
      <c r="A70" s="98" t="s">
        <v>1049</v>
      </c>
      <c r="B70" s="99" t="s">
        <v>1050</v>
      </c>
      <c r="C70" s="94" t="str">
        <f t="shared" si="0"/>
        <v>000970</v>
      </c>
    </row>
    <row r="71" spans="1:3">
      <c r="A71" s="98" t="s">
        <v>1347</v>
      </c>
      <c r="B71" s="99" t="s">
        <v>1348</v>
      </c>
      <c r="C71" s="94" t="str">
        <f t="shared" si="0"/>
        <v>000990</v>
      </c>
    </row>
    <row r="72" spans="1:3">
      <c r="A72" s="98" t="s">
        <v>3978</v>
      </c>
      <c r="B72" s="99" t="s">
        <v>3979</v>
      </c>
      <c r="C72" s="94" t="str">
        <f t="shared" ref="C72:C135" si="1">A72</f>
        <v>000995</v>
      </c>
    </row>
    <row r="73" spans="1:3">
      <c r="A73" s="98" t="s">
        <v>2394</v>
      </c>
      <c r="B73" s="99" t="s">
        <v>2395</v>
      </c>
      <c r="C73" s="94" t="str">
        <f t="shared" si="1"/>
        <v>001000</v>
      </c>
    </row>
    <row r="74" spans="1:3">
      <c r="A74" s="98" t="s">
        <v>2080</v>
      </c>
      <c r="B74" s="99" t="s">
        <v>2081</v>
      </c>
      <c r="C74" s="94" t="str">
        <f t="shared" si="1"/>
        <v>001020</v>
      </c>
    </row>
    <row r="75" spans="1:3">
      <c r="A75" s="98" t="s">
        <v>426</v>
      </c>
      <c r="B75" s="99" t="s">
        <v>427</v>
      </c>
      <c r="C75" s="94" t="str">
        <f t="shared" si="1"/>
        <v>001040</v>
      </c>
    </row>
    <row r="76" spans="1:3">
      <c r="A76" s="98" t="s">
        <v>1481</v>
      </c>
      <c r="B76" s="99" t="s">
        <v>1482</v>
      </c>
      <c r="C76" s="94" t="str">
        <f t="shared" si="1"/>
        <v>001045</v>
      </c>
    </row>
    <row r="77" spans="1:3">
      <c r="A77" s="98" t="s">
        <v>1127</v>
      </c>
      <c r="B77" s="99" t="s">
        <v>1128</v>
      </c>
      <c r="C77" s="94" t="str">
        <f t="shared" si="1"/>
        <v>001060</v>
      </c>
    </row>
    <row r="78" spans="1:3">
      <c r="A78" s="98" t="s">
        <v>4018</v>
      </c>
      <c r="B78" s="99" t="s">
        <v>4019</v>
      </c>
      <c r="C78" s="94" t="str">
        <f t="shared" si="1"/>
        <v>001065</v>
      </c>
    </row>
    <row r="79" spans="1:3">
      <c r="A79" s="98" t="s">
        <v>4028</v>
      </c>
      <c r="B79" s="99" t="s">
        <v>4029</v>
      </c>
      <c r="C79" s="94" t="str">
        <f t="shared" si="1"/>
        <v>001067</v>
      </c>
    </row>
    <row r="80" spans="1:3">
      <c r="A80" s="98" t="s">
        <v>2577</v>
      </c>
      <c r="B80" s="99" t="s">
        <v>2578</v>
      </c>
      <c r="C80" s="94" t="str">
        <f t="shared" si="1"/>
        <v>001070</v>
      </c>
    </row>
    <row r="81" spans="1:3">
      <c r="A81" s="98" t="s">
        <v>2258</v>
      </c>
      <c r="B81" s="99" t="s">
        <v>2259</v>
      </c>
      <c r="C81" s="94" t="str">
        <f t="shared" si="1"/>
        <v>001080</v>
      </c>
    </row>
    <row r="82" spans="1:3">
      <c r="A82" s="98" t="s">
        <v>622</v>
      </c>
      <c r="B82" s="99" t="s">
        <v>623</v>
      </c>
      <c r="C82" s="94" t="str">
        <f t="shared" si="1"/>
        <v>001120</v>
      </c>
    </row>
    <row r="83" spans="1:3">
      <c r="A83" s="98" t="s">
        <v>1146</v>
      </c>
      <c r="B83" s="99" t="s">
        <v>1147</v>
      </c>
      <c r="C83" s="94" t="str">
        <f t="shared" si="1"/>
        <v>001130</v>
      </c>
    </row>
    <row r="84" spans="1:3">
      <c r="A84" s="98" t="s">
        <v>3786</v>
      </c>
      <c r="B84" s="99" t="s">
        <v>3787</v>
      </c>
      <c r="C84" s="94" t="str">
        <f t="shared" si="1"/>
        <v>001140</v>
      </c>
    </row>
    <row r="85" spans="1:3">
      <c r="A85" s="98" t="s">
        <v>1009</v>
      </c>
      <c r="B85" s="99" t="s">
        <v>1010</v>
      </c>
      <c r="C85" s="94" t="str">
        <f t="shared" si="1"/>
        <v>001200</v>
      </c>
    </row>
    <row r="86" spans="1:3">
      <c r="A86" s="98" t="s">
        <v>1864</v>
      </c>
      <c r="B86" s="99" t="s">
        <v>1865</v>
      </c>
      <c r="C86" s="94" t="str">
        <f t="shared" si="1"/>
        <v>001210</v>
      </c>
    </row>
    <row r="87" spans="1:3">
      <c r="A87" s="98" t="s">
        <v>843</v>
      </c>
      <c r="B87" s="99" t="s">
        <v>844</v>
      </c>
      <c r="C87" s="94" t="str">
        <f t="shared" si="1"/>
        <v>001230</v>
      </c>
    </row>
    <row r="88" spans="1:3">
      <c r="A88" s="98" t="s">
        <v>1686</v>
      </c>
      <c r="B88" s="99" t="s">
        <v>1687</v>
      </c>
      <c r="C88" s="94" t="str">
        <f t="shared" si="1"/>
        <v>001250</v>
      </c>
    </row>
    <row r="89" spans="1:3">
      <c r="A89" s="98" t="s">
        <v>1947</v>
      </c>
      <c r="B89" s="99" t="s">
        <v>1948</v>
      </c>
      <c r="C89" s="94" t="str">
        <f t="shared" si="1"/>
        <v>001260</v>
      </c>
    </row>
    <row r="90" spans="1:3">
      <c r="A90" s="98" t="s">
        <v>1577</v>
      </c>
      <c r="B90" s="99" t="s">
        <v>1578</v>
      </c>
      <c r="C90" s="94" t="str">
        <f t="shared" si="1"/>
        <v>001270</v>
      </c>
    </row>
    <row r="91" spans="1:3">
      <c r="A91" s="98" t="s">
        <v>3077</v>
      </c>
      <c r="B91" s="99" t="s">
        <v>3078</v>
      </c>
      <c r="C91" s="94" t="str">
        <f t="shared" si="1"/>
        <v>001275</v>
      </c>
    </row>
    <row r="92" spans="1:3">
      <c r="A92" s="98" t="s">
        <v>2293</v>
      </c>
      <c r="B92" s="99" t="s">
        <v>2294</v>
      </c>
      <c r="C92" s="94" t="str">
        <f t="shared" si="1"/>
        <v>001290</v>
      </c>
    </row>
    <row r="93" spans="1:3">
      <c r="A93" s="98" t="s">
        <v>2722</v>
      </c>
      <c r="B93" s="99" t="s">
        <v>2723</v>
      </c>
      <c r="C93" s="94" t="str">
        <f t="shared" si="1"/>
        <v>001340</v>
      </c>
    </row>
    <row r="94" spans="1:3">
      <c r="A94" s="98" t="s">
        <v>1387</v>
      </c>
      <c r="B94" s="99" t="s">
        <v>1388</v>
      </c>
      <c r="C94" s="94" t="str">
        <f t="shared" si="1"/>
        <v>001360</v>
      </c>
    </row>
    <row r="95" spans="1:3">
      <c r="A95" s="98" t="s">
        <v>2466</v>
      </c>
      <c r="B95" s="99" t="s">
        <v>4279</v>
      </c>
      <c r="C95" s="94" t="str">
        <f t="shared" si="1"/>
        <v>001380</v>
      </c>
    </row>
    <row r="96" spans="1:3">
      <c r="A96" s="98" t="s">
        <v>1545</v>
      </c>
      <c r="B96" s="99" t="s">
        <v>1546</v>
      </c>
      <c r="C96" s="94" t="str">
        <f t="shared" si="1"/>
        <v>001390</v>
      </c>
    </row>
    <row r="97" spans="1:3">
      <c r="A97" s="98" t="s">
        <v>3703</v>
      </c>
      <c r="B97" s="99" t="s">
        <v>3704</v>
      </c>
      <c r="C97" s="94" t="str">
        <f t="shared" si="1"/>
        <v>001420</v>
      </c>
    </row>
    <row r="98" spans="1:3">
      <c r="A98" s="98" t="s">
        <v>657</v>
      </c>
      <c r="B98" s="99" t="s">
        <v>658</v>
      </c>
      <c r="C98" s="94" t="str">
        <f t="shared" si="1"/>
        <v>001430</v>
      </c>
    </row>
    <row r="99" spans="1:3">
      <c r="A99" s="98" t="s">
        <v>1629</v>
      </c>
      <c r="B99" s="99" t="s">
        <v>1630</v>
      </c>
      <c r="C99" s="94" t="str">
        <f t="shared" si="1"/>
        <v>001440</v>
      </c>
    </row>
    <row r="100" spans="1:3">
      <c r="A100" s="98" t="s">
        <v>541</v>
      </c>
      <c r="B100" s="99" t="s">
        <v>542</v>
      </c>
      <c r="C100" s="94" t="str">
        <f t="shared" si="1"/>
        <v>001450</v>
      </c>
    </row>
    <row r="101" spans="1:3">
      <c r="A101" s="98" t="s">
        <v>1477</v>
      </c>
      <c r="B101" s="99" t="s">
        <v>1478</v>
      </c>
      <c r="C101" s="94" t="str">
        <f t="shared" si="1"/>
        <v>001460</v>
      </c>
    </row>
    <row r="102" spans="1:3">
      <c r="A102" s="98" t="s">
        <v>3233</v>
      </c>
      <c r="B102" s="99" t="s">
        <v>3234</v>
      </c>
      <c r="C102" s="94" t="str">
        <f t="shared" si="1"/>
        <v>001465</v>
      </c>
    </row>
    <row r="103" spans="1:3">
      <c r="A103" s="98" t="s">
        <v>2818</v>
      </c>
      <c r="B103" s="99" t="s">
        <v>2819</v>
      </c>
      <c r="C103" s="94" t="str">
        <f t="shared" si="1"/>
        <v>001470</v>
      </c>
    </row>
    <row r="104" spans="1:3">
      <c r="A104" s="98" t="s">
        <v>1020</v>
      </c>
      <c r="B104" s="99" t="s">
        <v>320</v>
      </c>
      <c r="C104" s="94" t="str">
        <f t="shared" si="1"/>
        <v>001500</v>
      </c>
    </row>
    <row r="105" spans="1:3">
      <c r="A105" s="98" t="s">
        <v>888</v>
      </c>
      <c r="B105" s="99" t="s">
        <v>211</v>
      </c>
      <c r="C105" s="94" t="str">
        <f t="shared" si="1"/>
        <v>001510</v>
      </c>
    </row>
    <row r="106" spans="1:3">
      <c r="A106" s="98" t="s">
        <v>3923</v>
      </c>
      <c r="B106" s="99" t="s">
        <v>3924</v>
      </c>
      <c r="C106" s="94" t="str">
        <f t="shared" si="1"/>
        <v>001515</v>
      </c>
    </row>
    <row r="107" spans="1:3">
      <c r="A107" s="98" t="s">
        <v>1163</v>
      </c>
      <c r="B107" s="99" t="s">
        <v>1164</v>
      </c>
      <c r="C107" s="94" t="str">
        <f t="shared" si="1"/>
        <v>001520</v>
      </c>
    </row>
    <row r="108" spans="1:3">
      <c r="A108" s="98" t="s">
        <v>4010</v>
      </c>
      <c r="B108" s="99" t="s">
        <v>4011</v>
      </c>
      <c r="C108" s="94" t="str">
        <f t="shared" si="1"/>
        <v>001525</v>
      </c>
    </row>
    <row r="109" spans="1:3">
      <c r="A109" s="98" t="s">
        <v>4004</v>
      </c>
      <c r="B109" s="99" t="s">
        <v>4005</v>
      </c>
      <c r="C109" s="94" t="str">
        <f t="shared" si="1"/>
        <v>001527</v>
      </c>
    </row>
    <row r="110" spans="1:3">
      <c r="A110" s="98" t="s">
        <v>4036</v>
      </c>
      <c r="B110" s="99" t="s">
        <v>4037</v>
      </c>
      <c r="C110" s="94" t="str">
        <f t="shared" si="1"/>
        <v>001529</v>
      </c>
    </row>
    <row r="111" spans="1:3">
      <c r="A111" s="98" t="s">
        <v>1621</v>
      </c>
      <c r="B111" s="99" t="s">
        <v>1622</v>
      </c>
      <c r="C111" s="94" t="str">
        <f t="shared" si="1"/>
        <v>001530</v>
      </c>
    </row>
    <row r="112" spans="1:3">
      <c r="A112" s="98" t="s">
        <v>1591</v>
      </c>
      <c r="B112" s="99" t="s">
        <v>1592</v>
      </c>
      <c r="C112" s="94" t="str">
        <f t="shared" si="1"/>
        <v>001540</v>
      </c>
    </row>
    <row r="113" spans="1:3">
      <c r="A113" s="98" t="s">
        <v>3008</v>
      </c>
      <c r="B113" s="99" t="s">
        <v>3009</v>
      </c>
      <c r="C113" s="94" t="str">
        <f t="shared" si="1"/>
        <v>001550</v>
      </c>
    </row>
    <row r="114" spans="1:3">
      <c r="A114" s="98" t="s">
        <v>2402</v>
      </c>
      <c r="B114" s="99" t="s">
        <v>2403</v>
      </c>
      <c r="C114" s="94" t="str">
        <f t="shared" si="1"/>
        <v>001560</v>
      </c>
    </row>
    <row r="115" spans="1:3">
      <c r="A115" s="98" t="s">
        <v>2618</v>
      </c>
      <c r="B115" s="99" t="s">
        <v>2619</v>
      </c>
      <c r="C115" s="94" t="str">
        <f t="shared" si="1"/>
        <v>001570</v>
      </c>
    </row>
    <row r="116" spans="1:3">
      <c r="A116" s="98" t="s">
        <v>2616</v>
      </c>
      <c r="B116" s="99" t="s">
        <v>2617</v>
      </c>
      <c r="C116" s="94" t="str">
        <f t="shared" si="1"/>
        <v>001620</v>
      </c>
    </row>
    <row r="117" spans="1:3">
      <c r="A117" s="98" t="s">
        <v>1331</v>
      </c>
      <c r="B117" s="99" t="s">
        <v>1332</v>
      </c>
      <c r="C117" s="94" t="str">
        <f t="shared" si="1"/>
        <v>001630</v>
      </c>
    </row>
    <row r="118" spans="1:3">
      <c r="A118" s="98" t="s">
        <v>598</v>
      </c>
      <c r="B118" s="99" t="s">
        <v>599</v>
      </c>
      <c r="C118" s="94" t="str">
        <f t="shared" si="1"/>
        <v>001680</v>
      </c>
    </row>
    <row r="119" spans="1:3">
      <c r="A119" s="98" t="s">
        <v>3580</v>
      </c>
      <c r="B119" s="99" t="s">
        <v>3581</v>
      </c>
      <c r="C119" s="94" t="str">
        <f t="shared" si="1"/>
        <v>001685</v>
      </c>
    </row>
    <row r="120" spans="1:3">
      <c r="A120" s="98" t="s">
        <v>865</v>
      </c>
      <c r="B120" s="99" t="s">
        <v>866</v>
      </c>
      <c r="C120" s="94" t="str">
        <f t="shared" si="1"/>
        <v>001720</v>
      </c>
    </row>
    <row r="121" spans="1:3">
      <c r="A121" s="98" t="s">
        <v>1089</v>
      </c>
      <c r="B121" s="99" t="s">
        <v>1090</v>
      </c>
      <c r="C121" s="94" t="str">
        <f t="shared" si="1"/>
        <v>001725</v>
      </c>
    </row>
    <row r="122" spans="1:3">
      <c r="A122" s="98" t="s">
        <v>554</v>
      </c>
      <c r="B122" s="99" t="s">
        <v>555</v>
      </c>
      <c r="C122" s="94" t="str">
        <f t="shared" si="1"/>
        <v>001740</v>
      </c>
    </row>
    <row r="123" spans="1:3">
      <c r="A123" s="98" t="s">
        <v>4020</v>
      </c>
      <c r="B123" s="99" t="s">
        <v>4021</v>
      </c>
      <c r="C123" s="94" t="str">
        <f t="shared" si="1"/>
        <v>001745</v>
      </c>
    </row>
    <row r="124" spans="1:3">
      <c r="A124" s="98" t="s">
        <v>2088</v>
      </c>
      <c r="B124" s="99" t="s">
        <v>2089</v>
      </c>
      <c r="C124" s="94" t="str">
        <f t="shared" si="1"/>
        <v>001750</v>
      </c>
    </row>
    <row r="125" spans="1:3">
      <c r="A125" s="98" t="s">
        <v>3954</v>
      </c>
      <c r="B125" s="99" t="s">
        <v>3955</v>
      </c>
      <c r="C125" s="94" t="str">
        <f t="shared" si="1"/>
        <v>001755</v>
      </c>
    </row>
    <row r="126" spans="1:3">
      <c r="A126" s="98" t="s">
        <v>3754</v>
      </c>
      <c r="B126" s="99" t="s">
        <v>3755</v>
      </c>
      <c r="C126" s="94" t="str">
        <f t="shared" si="1"/>
        <v>001770</v>
      </c>
    </row>
    <row r="127" spans="1:3">
      <c r="A127" s="98" t="s">
        <v>1027</v>
      </c>
      <c r="B127" s="99" t="s">
        <v>1028</v>
      </c>
      <c r="C127" s="94" t="str">
        <f t="shared" si="1"/>
        <v>001780</v>
      </c>
    </row>
    <row r="128" spans="1:3">
      <c r="A128" s="98" t="s">
        <v>1437</v>
      </c>
      <c r="B128" s="99" t="s">
        <v>1438</v>
      </c>
      <c r="C128" s="94" t="str">
        <f t="shared" si="1"/>
        <v>001790</v>
      </c>
    </row>
    <row r="129" spans="1:3">
      <c r="A129" s="98" t="s">
        <v>3891</v>
      </c>
      <c r="B129" s="99" t="s">
        <v>3892</v>
      </c>
      <c r="C129" s="94" t="str">
        <f t="shared" si="1"/>
        <v>001795</v>
      </c>
    </row>
    <row r="130" spans="1:3">
      <c r="A130" s="98" t="s">
        <v>3980</v>
      </c>
      <c r="B130" s="99" t="s">
        <v>3981</v>
      </c>
      <c r="C130" s="94" t="str">
        <f t="shared" si="1"/>
        <v>001799</v>
      </c>
    </row>
    <row r="131" spans="1:3">
      <c r="A131" s="98" t="s">
        <v>411</v>
      </c>
      <c r="B131" s="99" t="s">
        <v>412</v>
      </c>
      <c r="C131" s="94" t="str">
        <f t="shared" si="1"/>
        <v>001800</v>
      </c>
    </row>
    <row r="132" spans="1:3">
      <c r="A132" s="98" t="s">
        <v>2375</v>
      </c>
      <c r="B132" s="99" t="s">
        <v>2376</v>
      </c>
      <c r="C132" s="94" t="str">
        <f t="shared" si="1"/>
        <v>001810</v>
      </c>
    </row>
    <row r="133" spans="1:3">
      <c r="A133" s="98" t="s">
        <v>3056</v>
      </c>
      <c r="B133" s="99" t="s">
        <v>3057</v>
      </c>
      <c r="C133" s="94" t="str">
        <f t="shared" si="1"/>
        <v>001820</v>
      </c>
    </row>
    <row r="134" spans="1:3">
      <c r="A134" s="98" t="s">
        <v>2534</v>
      </c>
      <c r="B134" s="99" t="s">
        <v>2535</v>
      </c>
      <c r="C134" s="94" t="str">
        <f t="shared" si="1"/>
        <v>001840</v>
      </c>
    </row>
    <row r="135" spans="1:3">
      <c r="A135" s="98" t="s">
        <v>1018</v>
      </c>
      <c r="B135" s="99" t="s">
        <v>1019</v>
      </c>
      <c r="C135" s="94" t="str">
        <f t="shared" si="1"/>
        <v>001880</v>
      </c>
    </row>
    <row r="136" spans="1:3">
      <c r="A136" s="98" t="s">
        <v>1549</v>
      </c>
      <c r="B136" s="99" t="s">
        <v>1550</v>
      </c>
      <c r="C136" s="94" t="str">
        <f t="shared" ref="C136:C199" si="2">A136</f>
        <v>001940</v>
      </c>
    </row>
    <row r="137" spans="1:3">
      <c r="A137" s="98" t="s">
        <v>1119</v>
      </c>
      <c r="B137" s="99" t="s">
        <v>1120</v>
      </c>
      <c r="C137" s="94" t="str">
        <f t="shared" si="2"/>
        <v>002000</v>
      </c>
    </row>
    <row r="138" spans="1:3">
      <c r="A138" s="98" t="s">
        <v>3878</v>
      </c>
      <c r="B138" s="99" t="s">
        <v>3879</v>
      </c>
      <c r="C138" s="94" t="str">
        <f t="shared" si="2"/>
        <v>002005</v>
      </c>
    </row>
    <row r="139" spans="1:3">
      <c r="A139" s="98" t="s">
        <v>999</v>
      </c>
      <c r="B139" s="99" t="s">
        <v>1000</v>
      </c>
      <c r="C139" s="94" t="str">
        <f t="shared" si="2"/>
        <v>002020</v>
      </c>
    </row>
    <row r="140" spans="1:3">
      <c r="A140" s="98" t="s">
        <v>3778</v>
      </c>
      <c r="B140" s="99" t="s">
        <v>3779</v>
      </c>
      <c r="C140" s="94" t="str">
        <f t="shared" si="2"/>
        <v>002025</v>
      </c>
    </row>
    <row r="141" spans="1:3">
      <c r="A141" s="98" t="s">
        <v>1087</v>
      </c>
      <c r="B141" s="99" t="s">
        <v>1088</v>
      </c>
      <c r="C141" s="94" t="str">
        <f t="shared" si="2"/>
        <v>002030</v>
      </c>
    </row>
    <row r="142" spans="1:3">
      <c r="A142" s="98" t="s">
        <v>2526</v>
      </c>
      <c r="B142" s="99" t="s">
        <v>2527</v>
      </c>
      <c r="C142" s="94" t="str">
        <f t="shared" si="2"/>
        <v>002070</v>
      </c>
    </row>
    <row r="143" spans="1:3">
      <c r="A143" s="98" t="s">
        <v>2050</v>
      </c>
      <c r="B143" s="99" t="s">
        <v>2051</v>
      </c>
      <c r="C143" s="94" t="str">
        <f t="shared" si="2"/>
        <v>002100</v>
      </c>
    </row>
    <row r="144" spans="1:3">
      <c r="A144" s="98" t="s">
        <v>2776</v>
      </c>
      <c r="B144" s="99" t="s">
        <v>2777</v>
      </c>
      <c r="C144" s="94" t="str">
        <f t="shared" si="2"/>
        <v>002140</v>
      </c>
    </row>
    <row r="145" spans="1:3">
      <c r="A145" s="98" t="s">
        <v>1787</v>
      </c>
      <c r="B145" s="99" t="s">
        <v>1788</v>
      </c>
      <c r="C145" s="94" t="str">
        <f t="shared" si="2"/>
        <v>002150</v>
      </c>
    </row>
    <row r="146" spans="1:3">
      <c r="A146" s="98" t="s">
        <v>1165</v>
      </c>
      <c r="B146" s="99" t="s">
        <v>1166</v>
      </c>
      <c r="C146" s="94" t="str">
        <f t="shared" si="2"/>
        <v>002170</v>
      </c>
    </row>
    <row r="147" spans="1:3">
      <c r="A147" s="98" t="s">
        <v>2218</v>
      </c>
      <c r="B147" s="99" t="s">
        <v>2219</v>
      </c>
      <c r="C147" s="94" t="str">
        <f t="shared" si="2"/>
        <v>002200</v>
      </c>
    </row>
    <row r="148" spans="1:3">
      <c r="A148" s="98" t="s">
        <v>1826</v>
      </c>
      <c r="B148" s="99" t="s">
        <v>1827</v>
      </c>
      <c r="C148" s="94" t="str">
        <f t="shared" si="2"/>
        <v>002210</v>
      </c>
    </row>
    <row r="149" spans="1:3">
      <c r="A149" s="98" t="s">
        <v>3067</v>
      </c>
      <c r="B149" s="99" t="s">
        <v>3068</v>
      </c>
      <c r="C149" s="94" t="str">
        <f t="shared" si="2"/>
        <v>002220</v>
      </c>
    </row>
    <row r="150" spans="1:3">
      <c r="A150" s="98" t="s">
        <v>2408</v>
      </c>
      <c r="B150" s="99" t="s">
        <v>2409</v>
      </c>
      <c r="C150" s="94" t="str">
        <f t="shared" si="2"/>
        <v>002230</v>
      </c>
    </row>
    <row r="151" spans="1:3">
      <c r="A151" s="98" t="s">
        <v>682</v>
      </c>
      <c r="B151" s="99" t="s">
        <v>683</v>
      </c>
      <c r="C151" s="94" t="str">
        <f t="shared" si="2"/>
        <v>002240</v>
      </c>
    </row>
    <row r="152" spans="1:3">
      <c r="A152" s="98" t="s">
        <v>1305</v>
      </c>
      <c r="B152" s="99" t="s">
        <v>4280</v>
      </c>
      <c r="C152" s="94" t="str">
        <f t="shared" si="2"/>
        <v>002250</v>
      </c>
    </row>
    <row r="153" spans="1:3">
      <c r="A153" s="98" t="s">
        <v>687</v>
      </c>
      <c r="B153" s="99" t="s">
        <v>688</v>
      </c>
      <c r="C153" s="94" t="str">
        <f t="shared" si="2"/>
        <v>002270</v>
      </c>
    </row>
    <row r="154" spans="1:3">
      <c r="A154" s="98" t="s">
        <v>3582</v>
      </c>
      <c r="B154" s="99" t="s">
        <v>3583</v>
      </c>
      <c r="C154" s="94" t="str">
        <f t="shared" si="2"/>
        <v>002290</v>
      </c>
    </row>
    <row r="155" spans="1:3">
      <c r="A155" s="98" t="s">
        <v>1711</v>
      </c>
      <c r="B155" s="99" t="s">
        <v>1712</v>
      </c>
      <c r="C155" s="94" t="str">
        <f t="shared" si="2"/>
        <v>002300</v>
      </c>
    </row>
    <row r="156" spans="1:3">
      <c r="A156" s="98" t="s">
        <v>1201</v>
      </c>
      <c r="B156" s="99" t="s">
        <v>1202</v>
      </c>
      <c r="C156" s="94" t="str">
        <f t="shared" si="2"/>
        <v>002310</v>
      </c>
    </row>
    <row r="157" spans="1:3">
      <c r="A157" s="98" t="s">
        <v>763</v>
      </c>
      <c r="B157" s="99" t="s">
        <v>764</v>
      </c>
      <c r="C157" s="94" t="str">
        <f t="shared" si="2"/>
        <v>002320</v>
      </c>
    </row>
    <row r="158" spans="1:3">
      <c r="A158" s="98" t="s">
        <v>665</v>
      </c>
      <c r="B158" s="99" t="s">
        <v>666</v>
      </c>
      <c r="C158" s="94" t="str">
        <f t="shared" si="2"/>
        <v>002350</v>
      </c>
    </row>
    <row r="159" spans="1:3">
      <c r="A159" s="98" t="s">
        <v>3397</v>
      </c>
      <c r="B159" s="99" t="s">
        <v>3398</v>
      </c>
      <c r="C159" s="94" t="str">
        <f t="shared" si="2"/>
        <v>002355</v>
      </c>
    </row>
    <row r="160" spans="1:3">
      <c r="A160" s="98" t="s">
        <v>1415</v>
      </c>
      <c r="B160" s="99" t="s">
        <v>1416</v>
      </c>
      <c r="C160" s="94" t="str">
        <f t="shared" si="2"/>
        <v>002360</v>
      </c>
    </row>
    <row r="161" spans="1:3">
      <c r="A161" s="98" t="s">
        <v>428</v>
      </c>
      <c r="B161" s="99" t="s">
        <v>429</v>
      </c>
      <c r="C161" s="94" t="str">
        <f t="shared" si="2"/>
        <v>002380</v>
      </c>
    </row>
    <row r="162" spans="1:3">
      <c r="A162" s="98" t="s">
        <v>1069</v>
      </c>
      <c r="B162" s="99" t="s">
        <v>1070</v>
      </c>
      <c r="C162" s="94" t="str">
        <f t="shared" si="2"/>
        <v>002390</v>
      </c>
    </row>
    <row r="163" spans="1:3">
      <c r="A163" s="98" t="s">
        <v>3123</v>
      </c>
      <c r="B163" s="99" t="s">
        <v>3124</v>
      </c>
      <c r="C163" s="94" t="str">
        <f t="shared" si="2"/>
        <v>002410</v>
      </c>
    </row>
    <row r="164" spans="1:3">
      <c r="A164" s="98" t="s">
        <v>3769</v>
      </c>
      <c r="B164" s="99" t="s">
        <v>3770</v>
      </c>
      <c r="C164" s="94" t="str">
        <f t="shared" si="2"/>
        <v>002420</v>
      </c>
    </row>
    <row r="165" spans="1:3">
      <c r="A165" s="98" t="s">
        <v>1007</v>
      </c>
      <c r="B165" s="99" t="s">
        <v>1008</v>
      </c>
      <c r="C165" s="94" t="str">
        <f t="shared" si="2"/>
        <v>002450</v>
      </c>
    </row>
    <row r="166" spans="1:3">
      <c r="A166" s="98" t="s">
        <v>1369</v>
      </c>
      <c r="B166" s="99" t="s">
        <v>1370</v>
      </c>
      <c r="C166" s="94" t="str">
        <f t="shared" si="2"/>
        <v>002460</v>
      </c>
    </row>
    <row r="167" spans="1:3">
      <c r="A167" s="98" t="s">
        <v>632</v>
      </c>
      <c r="B167" s="99" t="s">
        <v>4281</v>
      </c>
      <c r="C167" s="94" t="str">
        <f t="shared" si="2"/>
        <v>002550</v>
      </c>
    </row>
    <row r="168" spans="1:3">
      <c r="A168" s="98" t="s">
        <v>2477</v>
      </c>
      <c r="B168" s="99" t="s">
        <v>2478</v>
      </c>
      <c r="C168" s="94" t="str">
        <f t="shared" si="2"/>
        <v>002600</v>
      </c>
    </row>
    <row r="169" spans="1:3">
      <c r="A169" s="98" t="s">
        <v>933</v>
      </c>
      <c r="B169" s="99" t="s">
        <v>934</v>
      </c>
      <c r="C169" s="94" t="str">
        <f t="shared" si="2"/>
        <v>002620</v>
      </c>
    </row>
    <row r="170" spans="1:3">
      <c r="A170" s="98" t="s">
        <v>2678</v>
      </c>
      <c r="B170" s="99" t="s">
        <v>2679</v>
      </c>
      <c r="C170" s="94" t="str">
        <f t="shared" si="2"/>
        <v>002630</v>
      </c>
    </row>
    <row r="171" spans="1:3">
      <c r="A171" s="98" t="s">
        <v>3230</v>
      </c>
      <c r="B171" s="99" t="s">
        <v>4282</v>
      </c>
      <c r="C171" s="94" t="str">
        <f t="shared" si="2"/>
        <v>002680</v>
      </c>
    </row>
    <row r="172" spans="1:3">
      <c r="A172" s="98" t="s">
        <v>4283</v>
      </c>
      <c r="B172" s="99" t="s">
        <v>4284</v>
      </c>
      <c r="C172" s="94" t="str">
        <f t="shared" si="2"/>
        <v>002690</v>
      </c>
    </row>
    <row r="173" spans="1:3">
      <c r="A173" s="98" t="s">
        <v>2135</v>
      </c>
      <c r="B173" s="99" t="s">
        <v>2136</v>
      </c>
      <c r="C173" s="94" t="str">
        <f t="shared" si="2"/>
        <v>002700</v>
      </c>
    </row>
    <row r="174" spans="1:3">
      <c r="A174" s="98" t="s">
        <v>2756</v>
      </c>
      <c r="B174" s="99" t="s">
        <v>2757</v>
      </c>
      <c r="C174" s="94" t="str">
        <f t="shared" si="2"/>
        <v>002710</v>
      </c>
    </row>
    <row r="175" spans="1:3">
      <c r="A175" s="98" t="s">
        <v>2604</v>
      </c>
      <c r="B175" s="99" t="s">
        <v>2605</v>
      </c>
      <c r="C175" s="94" t="str">
        <f t="shared" si="2"/>
        <v>002720</v>
      </c>
    </row>
    <row r="176" spans="1:3">
      <c r="A176" s="98" t="s">
        <v>372</v>
      </c>
      <c r="B176" s="99" t="s">
        <v>373</v>
      </c>
      <c r="C176" s="94" t="str">
        <f t="shared" si="2"/>
        <v>002790</v>
      </c>
    </row>
    <row r="177" spans="1:3">
      <c r="A177" s="98" t="s">
        <v>968</v>
      </c>
      <c r="B177" s="99" t="s">
        <v>969</v>
      </c>
      <c r="C177" s="94" t="str">
        <f t="shared" si="2"/>
        <v>002795</v>
      </c>
    </row>
    <row r="178" spans="1:3">
      <c r="A178" s="98" t="s">
        <v>4285</v>
      </c>
      <c r="B178" s="99" t="s">
        <v>4286</v>
      </c>
      <c r="C178" s="94" t="str">
        <f t="shared" si="2"/>
        <v>002800</v>
      </c>
    </row>
    <row r="179" spans="1:3">
      <c r="A179" s="98" t="s">
        <v>1080</v>
      </c>
      <c r="B179" s="99" t="s">
        <v>1081</v>
      </c>
      <c r="C179" s="94" t="str">
        <f t="shared" si="2"/>
        <v>002810</v>
      </c>
    </row>
    <row r="180" spans="1:3">
      <c r="A180" s="98" t="s">
        <v>1894</v>
      </c>
      <c r="B180" s="99" t="s">
        <v>1895</v>
      </c>
      <c r="C180" s="94" t="str">
        <f t="shared" si="2"/>
        <v>002820</v>
      </c>
    </row>
    <row r="181" spans="1:3">
      <c r="A181" s="98" t="s">
        <v>1820</v>
      </c>
      <c r="B181" s="99" t="s">
        <v>1821</v>
      </c>
      <c r="C181" s="94" t="str">
        <f t="shared" si="2"/>
        <v>002840</v>
      </c>
    </row>
    <row r="182" spans="1:3">
      <c r="A182" s="98" t="s">
        <v>1337</v>
      </c>
      <c r="B182" s="99" t="s">
        <v>1338</v>
      </c>
      <c r="C182" s="94" t="str">
        <f t="shared" si="2"/>
        <v>002880</v>
      </c>
    </row>
    <row r="183" spans="1:3">
      <c r="A183" s="98" t="s">
        <v>2962</v>
      </c>
      <c r="B183" s="99" t="s">
        <v>2963</v>
      </c>
      <c r="C183" s="94" t="str">
        <f t="shared" si="2"/>
        <v>002900</v>
      </c>
    </row>
    <row r="184" spans="1:3">
      <c r="A184" s="98" t="s">
        <v>1870</v>
      </c>
      <c r="B184" s="99" t="s">
        <v>1871</v>
      </c>
      <c r="C184" s="94" t="str">
        <f t="shared" si="2"/>
        <v>002920</v>
      </c>
    </row>
    <row r="185" spans="1:3">
      <c r="A185" s="98" t="s">
        <v>849</v>
      </c>
      <c r="B185" s="99" t="s">
        <v>850</v>
      </c>
      <c r="C185" s="94" t="str">
        <f t="shared" si="2"/>
        <v>002960</v>
      </c>
    </row>
    <row r="186" spans="1:3">
      <c r="A186" s="98" t="s">
        <v>759</v>
      </c>
      <c r="B186" s="99" t="s">
        <v>760</v>
      </c>
      <c r="C186" s="94" t="str">
        <f t="shared" si="2"/>
        <v>002990</v>
      </c>
    </row>
    <row r="187" spans="1:3">
      <c r="A187" s="98" t="s">
        <v>3938</v>
      </c>
      <c r="B187" s="99" t="s">
        <v>3939</v>
      </c>
      <c r="C187" s="94" t="str">
        <f t="shared" si="2"/>
        <v>002995</v>
      </c>
    </row>
    <row r="188" spans="1:3">
      <c r="A188" s="98" t="s">
        <v>733</v>
      </c>
      <c r="B188" s="99" t="s">
        <v>734</v>
      </c>
      <c r="C188" s="94" t="str">
        <f t="shared" si="2"/>
        <v>003000</v>
      </c>
    </row>
    <row r="189" spans="1:3">
      <c r="A189" s="98" t="s">
        <v>3059</v>
      </c>
      <c r="B189" s="99" t="s">
        <v>3060</v>
      </c>
      <c r="C189" s="94" t="str">
        <f t="shared" si="2"/>
        <v>003010</v>
      </c>
    </row>
    <row r="190" spans="1:3">
      <c r="A190" s="98" t="s">
        <v>923</v>
      </c>
      <c r="B190" s="99" t="s">
        <v>924</v>
      </c>
      <c r="C190" s="94" t="str">
        <f t="shared" si="2"/>
        <v>003030</v>
      </c>
    </row>
    <row r="191" spans="1:3">
      <c r="A191" s="98" t="s">
        <v>2217</v>
      </c>
      <c r="B191" s="99" t="s">
        <v>4287</v>
      </c>
      <c r="C191" s="94" t="str">
        <f t="shared" si="2"/>
        <v>003060</v>
      </c>
    </row>
    <row r="192" spans="1:3">
      <c r="A192" s="98" t="s">
        <v>1279</v>
      </c>
      <c r="B192" s="99" t="s">
        <v>1280</v>
      </c>
      <c r="C192" s="94" t="str">
        <f t="shared" si="2"/>
        <v>003070</v>
      </c>
    </row>
    <row r="193" spans="1:3">
      <c r="A193" s="98" t="s">
        <v>3996</v>
      </c>
      <c r="B193" s="99" t="s">
        <v>3997</v>
      </c>
      <c r="C193" s="94" t="str">
        <f t="shared" si="2"/>
        <v>003075</v>
      </c>
    </row>
    <row r="194" spans="1:3">
      <c r="A194" s="98" t="s">
        <v>2130</v>
      </c>
      <c r="B194" s="99" t="s">
        <v>2131</v>
      </c>
      <c r="C194" s="94" t="str">
        <f t="shared" si="2"/>
        <v>003080</v>
      </c>
    </row>
    <row r="195" spans="1:3">
      <c r="A195" s="98" t="s">
        <v>867</v>
      </c>
      <c r="B195" s="99" t="s">
        <v>868</v>
      </c>
      <c r="C195" s="94" t="str">
        <f t="shared" si="2"/>
        <v>003090</v>
      </c>
    </row>
    <row r="196" spans="1:3">
      <c r="A196" s="98" t="s">
        <v>1822</v>
      </c>
      <c r="B196" s="99" t="s">
        <v>1823</v>
      </c>
      <c r="C196" s="94" t="str">
        <f t="shared" si="2"/>
        <v>003100</v>
      </c>
    </row>
    <row r="197" spans="1:3">
      <c r="A197" s="98" t="s">
        <v>1159</v>
      </c>
      <c r="B197" s="99" t="s">
        <v>1160</v>
      </c>
      <c r="C197" s="94" t="str">
        <f t="shared" si="2"/>
        <v>003120</v>
      </c>
    </row>
    <row r="198" spans="1:3">
      <c r="A198" s="98" t="s">
        <v>1385</v>
      </c>
      <c r="B198" s="99" t="s">
        <v>1386</v>
      </c>
      <c r="C198" s="94" t="str">
        <f t="shared" si="2"/>
        <v>003160</v>
      </c>
    </row>
    <row r="199" spans="1:3">
      <c r="A199" s="98" t="s">
        <v>978</v>
      </c>
      <c r="B199" s="99" t="s">
        <v>979</v>
      </c>
      <c r="C199" s="94" t="str">
        <f t="shared" si="2"/>
        <v>003200</v>
      </c>
    </row>
    <row r="200" spans="1:3">
      <c r="A200" s="98" t="s">
        <v>1187</v>
      </c>
      <c r="B200" s="99" t="s">
        <v>1188</v>
      </c>
      <c r="C200" s="94" t="str">
        <f t="shared" ref="C200:C263" si="3">A200</f>
        <v>003220</v>
      </c>
    </row>
    <row r="201" spans="1:3">
      <c r="A201" s="98" t="s">
        <v>1639</v>
      </c>
      <c r="B201" s="99" t="s">
        <v>1640</v>
      </c>
      <c r="C201" s="94" t="str">
        <f t="shared" si="3"/>
        <v>003230</v>
      </c>
    </row>
    <row r="202" spans="1:3">
      <c r="A202" s="98" t="s">
        <v>645</v>
      </c>
      <c r="B202" s="99" t="s">
        <v>646</v>
      </c>
      <c r="C202" s="94" t="str">
        <f t="shared" si="3"/>
        <v>003240</v>
      </c>
    </row>
    <row r="203" spans="1:3">
      <c r="A203" s="98" t="s">
        <v>1214</v>
      </c>
      <c r="B203" s="99" t="s">
        <v>1215</v>
      </c>
      <c r="C203" s="94" t="str">
        <f t="shared" si="3"/>
        <v>003280</v>
      </c>
    </row>
    <row r="204" spans="1:3">
      <c r="A204" s="98" t="s">
        <v>678</v>
      </c>
      <c r="B204" s="99" t="s">
        <v>679</v>
      </c>
      <c r="C204" s="94" t="str">
        <f t="shared" si="3"/>
        <v>003300</v>
      </c>
    </row>
    <row r="205" spans="1:3">
      <c r="A205" s="98" t="s">
        <v>3220</v>
      </c>
      <c r="B205" s="99" t="s">
        <v>3221</v>
      </c>
      <c r="C205" s="94" t="str">
        <f t="shared" si="3"/>
        <v>003310</v>
      </c>
    </row>
    <row r="206" spans="1:3">
      <c r="A206" s="98" t="s">
        <v>1485</v>
      </c>
      <c r="B206" s="99" t="s">
        <v>1486</v>
      </c>
      <c r="C206" s="94" t="str">
        <f t="shared" si="3"/>
        <v>003350</v>
      </c>
    </row>
    <row r="207" spans="1:3">
      <c r="A207" s="98" t="s">
        <v>667</v>
      </c>
      <c r="B207" s="99" t="s">
        <v>668</v>
      </c>
      <c r="C207" s="94" t="str">
        <f t="shared" si="3"/>
        <v>003410</v>
      </c>
    </row>
    <row r="208" spans="1:3">
      <c r="A208" s="98" t="s">
        <v>4008</v>
      </c>
      <c r="B208" s="99" t="s">
        <v>4009</v>
      </c>
      <c r="C208" s="94" t="str">
        <f t="shared" si="3"/>
        <v>003415</v>
      </c>
    </row>
    <row r="209" spans="1:3">
      <c r="A209" s="98" t="s">
        <v>1657</v>
      </c>
      <c r="B209" s="99" t="s">
        <v>1658</v>
      </c>
      <c r="C209" s="94" t="str">
        <f t="shared" si="3"/>
        <v>003460</v>
      </c>
    </row>
    <row r="210" spans="1:3">
      <c r="A210" s="98" t="s">
        <v>3093</v>
      </c>
      <c r="B210" s="99" t="s">
        <v>3094</v>
      </c>
      <c r="C210" s="94" t="str">
        <f t="shared" si="3"/>
        <v>003465</v>
      </c>
    </row>
    <row r="211" spans="1:3">
      <c r="A211" s="98" t="s">
        <v>626</v>
      </c>
      <c r="B211" s="99" t="s">
        <v>208</v>
      </c>
      <c r="C211" s="94" t="str">
        <f t="shared" si="3"/>
        <v>003470</v>
      </c>
    </row>
    <row r="212" spans="1:3">
      <c r="A212" s="98" t="s">
        <v>2786</v>
      </c>
      <c r="B212" s="99" t="s">
        <v>2787</v>
      </c>
      <c r="C212" s="94" t="str">
        <f t="shared" si="3"/>
        <v>003475</v>
      </c>
    </row>
    <row r="213" spans="1:3">
      <c r="A213" s="98" t="s">
        <v>1375</v>
      </c>
      <c r="B213" s="99" t="s">
        <v>1376</v>
      </c>
      <c r="C213" s="94" t="str">
        <f t="shared" si="3"/>
        <v>003480</v>
      </c>
    </row>
    <row r="214" spans="1:3">
      <c r="A214" s="98" t="s">
        <v>480</v>
      </c>
      <c r="B214" s="99" t="s">
        <v>481</v>
      </c>
      <c r="C214" s="94" t="str">
        <f t="shared" si="3"/>
        <v>003490</v>
      </c>
    </row>
    <row r="215" spans="1:3">
      <c r="A215" s="98" t="s">
        <v>3707</v>
      </c>
      <c r="B215" s="99" t="s">
        <v>3708</v>
      </c>
      <c r="C215" s="94" t="str">
        <f t="shared" si="3"/>
        <v>003495</v>
      </c>
    </row>
    <row r="216" spans="1:3">
      <c r="A216" s="98" t="s">
        <v>1224</v>
      </c>
      <c r="B216" s="99" t="s">
        <v>1225</v>
      </c>
      <c r="C216" s="94" t="str">
        <f t="shared" si="3"/>
        <v>003520</v>
      </c>
    </row>
    <row r="217" spans="1:3">
      <c r="A217" s="98" t="s">
        <v>897</v>
      </c>
      <c r="B217" s="99" t="s">
        <v>898</v>
      </c>
      <c r="C217" s="94" t="str">
        <f t="shared" si="3"/>
        <v>003530</v>
      </c>
    </row>
    <row r="218" spans="1:3">
      <c r="A218" s="98" t="s">
        <v>3738</v>
      </c>
      <c r="B218" s="99" t="s">
        <v>3739</v>
      </c>
      <c r="C218" s="94" t="str">
        <f t="shared" si="3"/>
        <v>003535</v>
      </c>
    </row>
    <row r="219" spans="1:3">
      <c r="A219" s="98" t="s">
        <v>784</v>
      </c>
      <c r="B219" s="99" t="s">
        <v>279</v>
      </c>
      <c r="C219" s="94" t="str">
        <f t="shared" si="3"/>
        <v>003540</v>
      </c>
    </row>
    <row r="220" spans="1:3">
      <c r="A220" s="98" t="s">
        <v>1523</v>
      </c>
      <c r="B220" s="99" t="s">
        <v>1524</v>
      </c>
      <c r="C220" s="94" t="str">
        <f t="shared" si="3"/>
        <v>003545</v>
      </c>
    </row>
    <row r="221" spans="1:3">
      <c r="A221" s="98" t="s">
        <v>2581</v>
      </c>
      <c r="B221" s="99" t="s">
        <v>2582</v>
      </c>
      <c r="C221" s="94" t="str">
        <f t="shared" si="3"/>
        <v>003547</v>
      </c>
    </row>
    <row r="222" spans="1:3">
      <c r="A222" s="98" t="s">
        <v>379</v>
      </c>
      <c r="B222" s="99" t="s">
        <v>380</v>
      </c>
      <c r="C222" s="94" t="str">
        <f t="shared" si="3"/>
        <v>003550</v>
      </c>
    </row>
    <row r="223" spans="1:3">
      <c r="A223" s="98" t="s">
        <v>2070</v>
      </c>
      <c r="B223" s="99" t="s">
        <v>2071</v>
      </c>
      <c r="C223" s="94" t="str">
        <f t="shared" si="3"/>
        <v>003555</v>
      </c>
    </row>
    <row r="224" spans="1:3">
      <c r="A224" s="98" t="s">
        <v>1063</v>
      </c>
      <c r="B224" s="99" t="s">
        <v>1064</v>
      </c>
      <c r="C224" s="94" t="str">
        <f t="shared" si="3"/>
        <v>003560</v>
      </c>
    </row>
    <row r="225" spans="1:3">
      <c r="A225" s="98" t="s">
        <v>1043</v>
      </c>
      <c r="B225" s="99" t="s">
        <v>1044</v>
      </c>
      <c r="C225" s="94" t="str">
        <f t="shared" si="3"/>
        <v>003570</v>
      </c>
    </row>
    <row r="226" spans="1:3">
      <c r="A226" s="98" t="s">
        <v>3655</v>
      </c>
      <c r="B226" s="99" t="s">
        <v>3656</v>
      </c>
      <c r="C226" s="94" t="str">
        <f t="shared" si="3"/>
        <v>003580</v>
      </c>
    </row>
    <row r="227" spans="1:3">
      <c r="A227" s="98" t="s">
        <v>1906</v>
      </c>
      <c r="B227" s="99" t="s">
        <v>1907</v>
      </c>
      <c r="C227" s="94" t="str">
        <f t="shared" si="3"/>
        <v>003610</v>
      </c>
    </row>
    <row r="228" spans="1:3">
      <c r="A228" s="98" t="s">
        <v>659</v>
      </c>
      <c r="B228" s="99" t="s">
        <v>660</v>
      </c>
      <c r="C228" s="94" t="str">
        <f t="shared" si="3"/>
        <v>003620</v>
      </c>
    </row>
    <row r="229" spans="1:3">
      <c r="A229" s="98" t="s">
        <v>2013</v>
      </c>
      <c r="B229" s="99" t="s">
        <v>2014</v>
      </c>
      <c r="C229" s="94" t="str">
        <f t="shared" si="3"/>
        <v>003650</v>
      </c>
    </row>
    <row r="230" spans="1:3">
      <c r="A230" s="98" t="s">
        <v>753</v>
      </c>
      <c r="B230" s="99" t="s">
        <v>754</v>
      </c>
      <c r="C230" s="94" t="str">
        <f t="shared" si="3"/>
        <v>003670</v>
      </c>
    </row>
    <row r="231" spans="1:3">
      <c r="A231" s="98" t="s">
        <v>3208</v>
      </c>
      <c r="B231" s="99" t="s">
        <v>3209</v>
      </c>
      <c r="C231" s="94" t="str">
        <f t="shared" si="3"/>
        <v>003680</v>
      </c>
    </row>
    <row r="232" spans="1:3">
      <c r="A232" s="98" t="s">
        <v>651</v>
      </c>
      <c r="B232" s="99" t="s">
        <v>652</v>
      </c>
      <c r="C232" s="94" t="str">
        <f t="shared" si="3"/>
        <v>003690</v>
      </c>
    </row>
    <row r="233" spans="1:3">
      <c r="A233" s="98" t="s">
        <v>2738</v>
      </c>
      <c r="B233" s="99" t="s">
        <v>2739</v>
      </c>
      <c r="C233" s="94" t="str">
        <f t="shared" si="3"/>
        <v>003720</v>
      </c>
    </row>
    <row r="234" spans="1:3">
      <c r="A234" s="98" t="s">
        <v>3254</v>
      </c>
      <c r="B234" s="99" t="s">
        <v>3255</v>
      </c>
      <c r="C234" s="94" t="str">
        <f t="shared" si="3"/>
        <v>003780</v>
      </c>
    </row>
    <row r="235" spans="1:3">
      <c r="A235" s="98" t="s">
        <v>1197</v>
      </c>
      <c r="B235" s="99" t="s">
        <v>1198</v>
      </c>
      <c r="C235" s="94" t="str">
        <f t="shared" si="3"/>
        <v>003800</v>
      </c>
    </row>
    <row r="236" spans="1:3">
      <c r="A236" s="98" t="s">
        <v>2019</v>
      </c>
      <c r="B236" s="99" t="s">
        <v>2020</v>
      </c>
      <c r="C236" s="94" t="str">
        <f t="shared" si="3"/>
        <v>003830</v>
      </c>
    </row>
    <row r="237" spans="1:3">
      <c r="A237" s="98" t="s">
        <v>1107</v>
      </c>
      <c r="B237" s="99" t="s">
        <v>1108</v>
      </c>
      <c r="C237" s="94" t="str">
        <f t="shared" si="3"/>
        <v>003850</v>
      </c>
    </row>
    <row r="238" spans="1:3">
      <c r="A238" s="98" t="s">
        <v>899</v>
      </c>
      <c r="B238" s="99" t="s">
        <v>900</v>
      </c>
      <c r="C238" s="94" t="str">
        <f t="shared" si="3"/>
        <v>003920</v>
      </c>
    </row>
    <row r="239" spans="1:3">
      <c r="A239" s="98" t="s">
        <v>3143</v>
      </c>
      <c r="B239" s="99" t="s">
        <v>3144</v>
      </c>
      <c r="C239" s="94" t="str">
        <f t="shared" si="3"/>
        <v>003925</v>
      </c>
    </row>
    <row r="240" spans="1:3">
      <c r="A240" s="98" t="s">
        <v>2155</v>
      </c>
      <c r="B240" s="99" t="s">
        <v>2156</v>
      </c>
      <c r="C240" s="94" t="str">
        <f t="shared" si="3"/>
        <v>003960</v>
      </c>
    </row>
    <row r="241" spans="1:3">
      <c r="A241" s="98" t="s">
        <v>684</v>
      </c>
      <c r="B241" s="99" t="s">
        <v>4288</v>
      </c>
      <c r="C241" s="94" t="str">
        <f t="shared" si="3"/>
        <v>004000</v>
      </c>
    </row>
    <row r="242" spans="1:3">
      <c r="A242" s="98" t="s">
        <v>392</v>
      </c>
      <c r="B242" s="99" t="s">
        <v>393</v>
      </c>
      <c r="C242" s="94" t="str">
        <f t="shared" si="3"/>
        <v>004020</v>
      </c>
    </row>
    <row r="243" spans="1:3">
      <c r="A243" s="98" t="s">
        <v>1775</v>
      </c>
      <c r="B243" s="99" t="s">
        <v>1776</v>
      </c>
      <c r="C243" s="94" t="str">
        <f t="shared" si="3"/>
        <v>004060</v>
      </c>
    </row>
    <row r="244" spans="1:3">
      <c r="A244" s="98" t="s">
        <v>2230</v>
      </c>
      <c r="B244" s="99" t="s">
        <v>2231</v>
      </c>
      <c r="C244" s="94" t="str">
        <f t="shared" si="3"/>
        <v>004080</v>
      </c>
    </row>
    <row r="245" spans="1:3">
      <c r="A245" s="98" t="s">
        <v>2948</v>
      </c>
      <c r="B245" s="99" t="s">
        <v>2949</v>
      </c>
      <c r="C245" s="94" t="str">
        <f t="shared" si="3"/>
        <v>004090</v>
      </c>
    </row>
    <row r="246" spans="1:3">
      <c r="A246" s="98" t="s">
        <v>2854</v>
      </c>
      <c r="B246" s="99" t="s">
        <v>2855</v>
      </c>
      <c r="C246" s="94" t="str">
        <f t="shared" si="3"/>
        <v>004100</v>
      </c>
    </row>
    <row r="247" spans="1:3">
      <c r="A247" s="98" t="s">
        <v>3990</v>
      </c>
      <c r="B247" s="99" t="s">
        <v>3991</v>
      </c>
      <c r="C247" s="94" t="str">
        <f t="shared" si="3"/>
        <v>004105</v>
      </c>
    </row>
    <row r="248" spans="1:3">
      <c r="A248" s="98" t="s">
        <v>1333</v>
      </c>
      <c r="B248" s="99" t="s">
        <v>1334</v>
      </c>
      <c r="C248" s="94" t="str">
        <f t="shared" si="3"/>
        <v>004130</v>
      </c>
    </row>
    <row r="249" spans="1:3">
      <c r="A249" s="98" t="s">
        <v>3792</v>
      </c>
      <c r="B249" s="99" t="s">
        <v>3793</v>
      </c>
      <c r="C249" s="94" t="str">
        <f t="shared" si="3"/>
        <v>004135</v>
      </c>
    </row>
    <row r="250" spans="1:3">
      <c r="A250" s="98" t="s">
        <v>2575</v>
      </c>
      <c r="B250" s="99" t="s">
        <v>2576</v>
      </c>
      <c r="C250" s="94" t="str">
        <f t="shared" si="3"/>
        <v>004140</v>
      </c>
    </row>
    <row r="251" spans="1:3">
      <c r="A251" s="98" t="s">
        <v>1525</v>
      </c>
      <c r="B251" s="99" t="s">
        <v>1526</v>
      </c>
      <c r="C251" s="94" t="str">
        <f t="shared" si="3"/>
        <v>004150</v>
      </c>
    </row>
    <row r="252" spans="1:3">
      <c r="A252" s="98" t="s">
        <v>558</v>
      </c>
      <c r="B252" s="99" t="s">
        <v>559</v>
      </c>
      <c r="C252" s="94" t="str">
        <f t="shared" si="3"/>
        <v>004170</v>
      </c>
    </row>
    <row r="253" spans="1:3">
      <c r="A253" s="98" t="s">
        <v>2645</v>
      </c>
      <c r="B253" s="99" t="s">
        <v>2646</v>
      </c>
      <c r="C253" s="94" t="str">
        <f t="shared" si="3"/>
        <v>004200</v>
      </c>
    </row>
    <row r="254" spans="1:3">
      <c r="A254" s="98" t="s">
        <v>1403</v>
      </c>
      <c r="B254" s="99" t="s">
        <v>1404</v>
      </c>
      <c r="C254" s="94" t="str">
        <f t="shared" si="3"/>
        <v>004250</v>
      </c>
    </row>
    <row r="255" spans="1:3">
      <c r="A255" s="98" t="s">
        <v>3802</v>
      </c>
      <c r="B255" s="99" t="s">
        <v>3803</v>
      </c>
      <c r="C255" s="94" t="str">
        <f t="shared" si="3"/>
        <v>004255</v>
      </c>
    </row>
    <row r="256" spans="1:3">
      <c r="A256" s="98" t="s">
        <v>3014</v>
      </c>
      <c r="B256" s="99" t="s">
        <v>3015</v>
      </c>
      <c r="C256" s="94" t="str">
        <f t="shared" si="3"/>
        <v>004270</v>
      </c>
    </row>
    <row r="257" spans="1:3">
      <c r="A257" s="98" t="s">
        <v>2224</v>
      </c>
      <c r="B257" s="99" t="s">
        <v>2225</v>
      </c>
      <c r="C257" s="94" t="str">
        <f t="shared" si="3"/>
        <v>004310</v>
      </c>
    </row>
    <row r="258" spans="1:3">
      <c r="A258" s="98" t="s">
        <v>1038</v>
      </c>
      <c r="B258" s="99" t="s">
        <v>1039</v>
      </c>
      <c r="C258" s="94" t="str">
        <f t="shared" si="3"/>
        <v>004360</v>
      </c>
    </row>
    <row r="259" spans="1:3">
      <c r="A259" s="98" t="s">
        <v>3453</v>
      </c>
      <c r="B259" s="99" t="s">
        <v>3454</v>
      </c>
      <c r="C259" s="94" t="str">
        <f t="shared" si="3"/>
        <v>004365</v>
      </c>
    </row>
    <row r="260" spans="1:3">
      <c r="A260" s="98" t="s">
        <v>620</v>
      </c>
      <c r="B260" s="99" t="s">
        <v>621</v>
      </c>
      <c r="C260" s="94" t="str">
        <f t="shared" si="3"/>
        <v>004370</v>
      </c>
    </row>
    <row r="261" spans="1:3">
      <c r="A261" s="98" t="s">
        <v>1727</v>
      </c>
      <c r="B261" s="99" t="s">
        <v>1728</v>
      </c>
      <c r="C261" s="94" t="str">
        <f t="shared" si="3"/>
        <v>004380</v>
      </c>
    </row>
    <row r="262" spans="1:3">
      <c r="A262" s="98" t="s">
        <v>3228</v>
      </c>
      <c r="B262" s="99" t="s">
        <v>3229</v>
      </c>
      <c r="C262" s="94" t="str">
        <f t="shared" si="3"/>
        <v>004410</v>
      </c>
    </row>
    <row r="263" spans="1:3">
      <c r="A263" s="98" t="s">
        <v>4016</v>
      </c>
      <c r="B263" s="99" t="s">
        <v>4017</v>
      </c>
      <c r="C263" s="94" t="str">
        <f t="shared" si="3"/>
        <v>004415</v>
      </c>
    </row>
    <row r="264" spans="1:3">
      <c r="A264" s="98" t="s">
        <v>1443</v>
      </c>
      <c r="B264" s="99" t="s">
        <v>1444</v>
      </c>
      <c r="C264" s="94" t="str">
        <f t="shared" ref="C264:C327" si="4">A264</f>
        <v>004430</v>
      </c>
    </row>
    <row r="265" spans="1:3">
      <c r="A265" s="98" t="s">
        <v>4289</v>
      </c>
      <c r="B265" s="99" t="s">
        <v>4290</v>
      </c>
      <c r="C265" s="94" t="str">
        <f t="shared" si="4"/>
        <v>004440</v>
      </c>
    </row>
    <row r="266" spans="1:3">
      <c r="A266" s="98" t="s">
        <v>2332</v>
      </c>
      <c r="B266" s="99" t="s">
        <v>2333</v>
      </c>
      <c r="C266" s="94" t="str">
        <f t="shared" si="4"/>
        <v>004450</v>
      </c>
    </row>
    <row r="267" spans="1:3">
      <c r="A267" s="98" t="s">
        <v>777</v>
      </c>
      <c r="B267" s="99" t="s">
        <v>778</v>
      </c>
      <c r="C267" s="94" t="str">
        <f t="shared" si="4"/>
        <v>004490</v>
      </c>
    </row>
    <row r="268" spans="1:3">
      <c r="A268" s="98" t="s">
        <v>1447</v>
      </c>
      <c r="B268" s="99" t="s">
        <v>1448</v>
      </c>
      <c r="C268" s="94" t="str">
        <f t="shared" si="4"/>
        <v>004540</v>
      </c>
    </row>
    <row r="269" spans="1:3">
      <c r="A269" s="98" t="s">
        <v>3988</v>
      </c>
      <c r="B269" s="99" t="s">
        <v>3989</v>
      </c>
      <c r="C269" s="94" t="str">
        <f t="shared" si="4"/>
        <v>004545</v>
      </c>
    </row>
    <row r="270" spans="1:3">
      <c r="A270" s="98" t="s">
        <v>1401</v>
      </c>
      <c r="B270" s="99" t="s">
        <v>1402</v>
      </c>
      <c r="C270" s="94" t="str">
        <f t="shared" si="4"/>
        <v>004560</v>
      </c>
    </row>
    <row r="271" spans="1:3">
      <c r="A271" s="98" t="s">
        <v>3972</v>
      </c>
      <c r="B271" s="99" t="s">
        <v>3973</v>
      </c>
      <c r="C271" s="94" t="str">
        <f t="shared" si="4"/>
        <v>004565</v>
      </c>
    </row>
    <row r="272" spans="1:3">
      <c r="A272" s="98" t="s">
        <v>2984</v>
      </c>
      <c r="B272" s="99" t="s">
        <v>2985</v>
      </c>
      <c r="C272" s="94" t="str">
        <f t="shared" si="4"/>
        <v>004590</v>
      </c>
    </row>
    <row r="273" spans="1:3">
      <c r="A273" s="98" t="s">
        <v>1312</v>
      </c>
      <c r="B273" s="99" t="s">
        <v>1313</v>
      </c>
      <c r="C273" s="94" t="str">
        <f t="shared" si="4"/>
        <v>004650</v>
      </c>
    </row>
    <row r="274" spans="1:3">
      <c r="A274" s="98" t="s">
        <v>919</v>
      </c>
      <c r="B274" s="99" t="s">
        <v>920</v>
      </c>
      <c r="C274" s="94" t="str">
        <f t="shared" si="4"/>
        <v>004690</v>
      </c>
    </row>
    <row r="275" spans="1:3">
      <c r="A275" s="98" t="s">
        <v>745</v>
      </c>
      <c r="B275" s="99" t="s">
        <v>746</v>
      </c>
      <c r="C275" s="94" t="str">
        <f t="shared" si="4"/>
        <v>004700</v>
      </c>
    </row>
    <row r="276" spans="1:3">
      <c r="A276" s="98" t="s">
        <v>1135</v>
      </c>
      <c r="B276" s="99" t="s">
        <v>1136</v>
      </c>
      <c r="C276" s="94" t="str">
        <f t="shared" si="4"/>
        <v>004710</v>
      </c>
    </row>
    <row r="277" spans="1:3">
      <c r="A277" s="98" t="s">
        <v>2720</v>
      </c>
      <c r="B277" s="99" t="s">
        <v>2721</v>
      </c>
      <c r="C277" s="94" t="str">
        <f t="shared" si="4"/>
        <v>004720</v>
      </c>
    </row>
    <row r="278" spans="1:3">
      <c r="A278" s="98" t="s">
        <v>2865</v>
      </c>
      <c r="B278" s="99" t="s">
        <v>2866</v>
      </c>
      <c r="C278" s="94" t="str">
        <f t="shared" si="4"/>
        <v>004770</v>
      </c>
    </row>
    <row r="279" spans="1:3">
      <c r="A279" s="98" t="s">
        <v>2003</v>
      </c>
      <c r="B279" s="99" t="s">
        <v>2004</v>
      </c>
      <c r="C279" s="94" t="str">
        <f t="shared" si="4"/>
        <v>004780</v>
      </c>
    </row>
    <row r="280" spans="1:3">
      <c r="A280" s="98" t="s">
        <v>483</v>
      </c>
      <c r="B280" s="99" t="s">
        <v>484</v>
      </c>
      <c r="C280" s="94" t="str">
        <f t="shared" si="4"/>
        <v>004800</v>
      </c>
    </row>
    <row r="281" spans="1:3">
      <c r="A281" s="98" t="s">
        <v>2530</v>
      </c>
      <c r="B281" s="99" t="s">
        <v>2531</v>
      </c>
      <c r="C281" s="94" t="str">
        <f t="shared" si="4"/>
        <v>004830</v>
      </c>
    </row>
    <row r="282" spans="1:3">
      <c r="A282" s="98" t="s">
        <v>3976</v>
      </c>
      <c r="B282" s="99" t="s">
        <v>3977</v>
      </c>
      <c r="C282" s="94" t="str">
        <f t="shared" si="4"/>
        <v>004835</v>
      </c>
    </row>
    <row r="283" spans="1:3">
      <c r="A283" s="98" t="s">
        <v>1266</v>
      </c>
      <c r="B283" s="99" t="s">
        <v>1267</v>
      </c>
      <c r="C283" s="94" t="str">
        <f t="shared" si="4"/>
        <v>004840</v>
      </c>
    </row>
    <row r="284" spans="1:3">
      <c r="A284" s="98" t="s">
        <v>1429</v>
      </c>
      <c r="B284" s="99" t="s">
        <v>1430</v>
      </c>
      <c r="C284" s="94" t="str">
        <f t="shared" si="4"/>
        <v>004870</v>
      </c>
    </row>
    <row r="285" spans="1:3">
      <c r="A285" s="98" t="s">
        <v>1637</v>
      </c>
      <c r="B285" s="99" t="s">
        <v>1638</v>
      </c>
      <c r="C285" s="94" t="str">
        <f t="shared" si="4"/>
        <v>004890</v>
      </c>
    </row>
    <row r="286" spans="1:3">
      <c r="A286" s="98" t="s">
        <v>1585</v>
      </c>
      <c r="B286" s="99" t="s">
        <v>1586</v>
      </c>
      <c r="C286" s="94" t="str">
        <f t="shared" si="4"/>
        <v>004910</v>
      </c>
    </row>
    <row r="287" spans="1:3">
      <c r="A287" s="98" t="s">
        <v>3758</v>
      </c>
      <c r="B287" s="99" t="s">
        <v>4291</v>
      </c>
      <c r="C287" s="94" t="str">
        <f t="shared" si="4"/>
        <v>004920</v>
      </c>
    </row>
    <row r="288" spans="1:3">
      <c r="A288" s="98" t="s">
        <v>1678</v>
      </c>
      <c r="B288" s="99" t="s">
        <v>1679</v>
      </c>
      <c r="C288" s="94" t="str">
        <f t="shared" si="4"/>
        <v>004960</v>
      </c>
    </row>
    <row r="289" spans="1:3">
      <c r="A289" s="98" t="s">
        <v>1140</v>
      </c>
      <c r="B289" s="99" t="s">
        <v>1141</v>
      </c>
      <c r="C289" s="94" t="str">
        <f t="shared" si="4"/>
        <v>004970</v>
      </c>
    </row>
    <row r="290" spans="1:3">
      <c r="A290" s="98" t="s">
        <v>1234</v>
      </c>
      <c r="B290" s="99" t="s">
        <v>1235</v>
      </c>
      <c r="C290" s="94" t="str">
        <f t="shared" si="4"/>
        <v>004980</v>
      </c>
    </row>
    <row r="291" spans="1:3">
      <c r="A291" s="98" t="s">
        <v>3958</v>
      </c>
      <c r="B291" s="99" t="s">
        <v>3959</v>
      </c>
      <c r="C291" s="94" t="str">
        <f t="shared" si="4"/>
        <v>004985</v>
      </c>
    </row>
    <row r="292" spans="1:3">
      <c r="A292" s="98" t="s">
        <v>4014</v>
      </c>
      <c r="B292" s="99" t="s">
        <v>4015</v>
      </c>
      <c r="C292" s="94" t="str">
        <f t="shared" si="4"/>
        <v>004987</v>
      </c>
    </row>
    <row r="293" spans="1:3">
      <c r="A293" s="98" t="s">
        <v>3984</v>
      </c>
      <c r="B293" s="99" t="s">
        <v>3985</v>
      </c>
      <c r="C293" s="94" t="str">
        <f t="shared" si="4"/>
        <v>004989</v>
      </c>
    </row>
    <row r="294" spans="1:3">
      <c r="A294" s="98" t="s">
        <v>509</v>
      </c>
      <c r="B294" s="99" t="s">
        <v>510</v>
      </c>
      <c r="C294" s="94" t="str">
        <f t="shared" si="4"/>
        <v>004990</v>
      </c>
    </row>
    <row r="295" spans="1:3">
      <c r="A295" s="98" t="s">
        <v>1922</v>
      </c>
      <c r="B295" s="99" t="s">
        <v>1923</v>
      </c>
      <c r="C295" s="94" t="str">
        <f t="shared" si="4"/>
        <v>005010</v>
      </c>
    </row>
    <row r="296" spans="1:3">
      <c r="A296" s="98" t="s">
        <v>3206</v>
      </c>
      <c r="B296" s="99" t="s">
        <v>3207</v>
      </c>
      <c r="C296" s="94" t="str">
        <f t="shared" si="4"/>
        <v>005030</v>
      </c>
    </row>
    <row r="297" spans="1:3">
      <c r="A297" s="98" t="s">
        <v>2892</v>
      </c>
      <c r="B297" s="99" t="s">
        <v>2893</v>
      </c>
      <c r="C297" s="94" t="str">
        <f t="shared" si="4"/>
        <v>005070</v>
      </c>
    </row>
    <row r="298" spans="1:3">
      <c r="A298" s="98" t="s">
        <v>1001</v>
      </c>
      <c r="B298" s="99" t="s">
        <v>1002</v>
      </c>
      <c r="C298" s="94" t="str">
        <f t="shared" si="4"/>
        <v>005090</v>
      </c>
    </row>
    <row r="299" spans="1:3">
      <c r="A299" s="98" t="s">
        <v>2157</v>
      </c>
      <c r="B299" s="99" t="s">
        <v>2158</v>
      </c>
      <c r="C299" s="94" t="str">
        <f t="shared" si="4"/>
        <v>005110</v>
      </c>
    </row>
    <row r="300" spans="1:3">
      <c r="A300" s="98" t="s">
        <v>1581</v>
      </c>
      <c r="B300" s="99" t="s">
        <v>1582</v>
      </c>
      <c r="C300" s="94" t="str">
        <f t="shared" si="4"/>
        <v>005160</v>
      </c>
    </row>
    <row r="301" spans="1:3">
      <c r="A301" s="98" t="s">
        <v>731</v>
      </c>
      <c r="B301" s="99" t="s">
        <v>732</v>
      </c>
      <c r="C301" s="94" t="str">
        <f t="shared" si="4"/>
        <v>005180</v>
      </c>
    </row>
    <row r="302" spans="1:3">
      <c r="A302" s="98" t="s">
        <v>2330</v>
      </c>
      <c r="B302" s="99" t="s">
        <v>2331</v>
      </c>
      <c r="C302" s="94" t="str">
        <f t="shared" si="4"/>
        <v>005190</v>
      </c>
    </row>
    <row r="303" spans="1:3">
      <c r="A303" s="98" t="s">
        <v>618</v>
      </c>
      <c r="B303" s="99" t="s">
        <v>619</v>
      </c>
      <c r="C303" s="94" t="str">
        <f t="shared" si="4"/>
        <v>005250</v>
      </c>
    </row>
    <row r="304" spans="1:3">
      <c r="A304" s="98" t="s">
        <v>3584</v>
      </c>
      <c r="B304" s="99" t="s">
        <v>3585</v>
      </c>
      <c r="C304" s="94" t="str">
        <f t="shared" si="4"/>
        <v>005255</v>
      </c>
    </row>
    <row r="305" spans="1:3">
      <c r="A305" s="98" t="s">
        <v>3824</v>
      </c>
      <c r="B305" s="99" t="s">
        <v>3825</v>
      </c>
      <c r="C305" s="94" t="str">
        <f t="shared" si="4"/>
        <v>005257</v>
      </c>
    </row>
    <row r="306" spans="1:3">
      <c r="A306" s="98" t="s">
        <v>1529</v>
      </c>
      <c r="B306" s="99" t="s">
        <v>1530</v>
      </c>
      <c r="C306" s="94" t="str">
        <f t="shared" si="4"/>
        <v>005290</v>
      </c>
    </row>
    <row r="307" spans="1:3">
      <c r="A307" s="98" t="s">
        <v>511</v>
      </c>
      <c r="B307" s="99" t="s">
        <v>512</v>
      </c>
      <c r="C307" s="94" t="str">
        <f t="shared" si="4"/>
        <v>005300</v>
      </c>
    </row>
    <row r="308" spans="1:3">
      <c r="A308" s="98" t="s">
        <v>2248</v>
      </c>
      <c r="B308" s="99" t="s">
        <v>2249</v>
      </c>
      <c r="C308" s="94" t="str">
        <f t="shared" si="4"/>
        <v>005305</v>
      </c>
    </row>
    <row r="309" spans="1:3">
      <c r="A309" s="98" t="s">
        <v>2571</v>
      </c>
      <c r="B309" s="99" t="s">
        <v>2572</v>
      </c>
      <c r="C309" s="94" t="str">
        <f t="shared" si="4"/>
        <v>005320</v>
      </c>
    </row>
    <row r="310" spans="1:3">
      <c r="A310" s="98" t="s">
        <v>3091</v>
      </c>
      <c r="B310" s="99" t="s">
        <v>3092</v>
      </c>
      <c r="C310" s="94" t="str">
        <f t="shared" si="4"/>
        <v>005360</v>
      </c>
    </row>
    <row r="311" spans="1:3">
      <c r="A311" s="98" t="s">
        <v>337</v>
      </c>
      <c r="B311" s="99" t="s">
        <v>338</v>
      </c>
      <c r="C311" s="94" t="str">
        <f t="shared" si="4"/>
        <v>005380</v>
      </c>
    </row>
    <row r="312" spans="1:3">
      <c r="A312" s="98" t="s">
        <v>497</v>
      </c>
      <c r="B312" s="99" t="s">
        <v>498</v>
      </c>
      <c r="C312" s="94" t="str">
        <f t="shared" si="4"/>
        <v>005385</v>
      </c>
    </row>
    <row r="313" spans="1:3">
      <c r="A313" s="98" t="s">
        <v>457</v>
      </c>
      <c r="B313" s="99" t="s">
        <v>458</v>
      </c>
      <c r="C313" s="94" t="str">
        <f t="shared" si="4"/>
        <v>005387</v>
      </c>
    </row>
    <row r="314" spans="1:3">
      <c r="A314" s="98" t="s">
        <v>1351</v>
      </c>
      <c r="B314" s="99" t="s">
        <v>1352</v>
      </c>
      <c r="C314" s="94" t="str">
        <f t="shared" si="4"/>
        <v>005389</v>
      </c>
    </row>
    <row r="315" spans="1:3">
      <c r="A315" s="98" t="s">
        <v>1353</v>
      </c>
      <c r="B315" s="99" t="s">
        <v>1354</v>
      </c>
      <c r="C315" s="94" t="str">
        <f t="shared" si="4"/>
        <v>005390</v>
      </c>
    </row>
    <row r="316" spans="1:3">
      <c r="A316" s="98" t="s">
        <v>2543</v>
      </c>
      <c r="B316" s="99" t="s">
        <v>2544</v>
      </c>
      <c r="C316" s="94" t="str">
        <f t="shared" si="4"/>
        <v>005420</v>
      </c>
    </row>
    <row r="317" spans="1:3">
      <c r="A317" s="98" t="s">
        <v>1920</v>
      </c>
      <c r="B317" s="99" t="s">
        <v>1921</v>
      </c>
      <c r="C317" s="94" t="str">
        <f t="shared" si="4"/>
        <v>005430</v>
      </c>
    </row>
    <row r="318" spans="1:3">
      <c r="A318" s="98" t="s">
        <v>570</v>
      </c>
      <c r="B318" s="99" t="s">
        <v>571</v>
      </c>
      <c r="C318" s="94" t="str">
        <f t="shared" si="4"/>
        <v>005440</v>
      </c>
    </row>
    <row r="319" spans="1:3">
      <c r="A319" s="98" t="s">
        <v>3459</v>
      </c>
      <c r="B319" s="99" t="s">
        <v>3460</v>
      </c>
      <c r="C319" s="94" t="str">
        <f t="shared" si="4"/>
        <v>005450</v>
      </c>
    </row>
    <row r="320" spans="1:3">
      <c r="A320" s="98" t="s">
        <v>349</v>
      </c>
      <c r="B320" s="99" t="s">
        <v>350</v>
      </c>
      <c r="C320" s="94" t="str">
        <f t="shared" si="4"/>
        <v>005490</v>
      </c>
    </row>
    <row r="321" spans="1:3">
      <c r="A321" s="98" t="s">
        <v>1103</v>
      </c>
      <c r="B321" s="99" t="s">
        <v>1104</v>
      </c>
      <c r="C321" s="94" t="str">
        <f t="shared" si="4"/>
        <v>005500</v>
      </c>
    </row>
    <row r="322" spans="1:3">
      <c r="A322" s="98" t="s">
        <v>545</v>
      </c>
      <c r="B322" s="99" t="s">
        <v>4292</v>
      </c>
      <c r="C322" s="94" t="str">
        <f t="shared" si="4"/>
        <v>005610</v>
      </c>
    </row>
    <row r="323" spans="1:3">
      <c r="A323" s="98" t="s">
        <v>2471</v>
      </c>
      <c r="B323" s="99" t="s">
        <v>2472</v>
      </c>
      <c r="C323" s="94" t="str">
        <f t="shared" si="4"/>
        <v>005620</v>
      </c>
    </row>
    <row r="324" spans="1:3">
      <c r="A324" s="98" t="s">
        <v>3374</v>
      </c>
      <c r="B324" s="99" t="s">
        <v>3375</v>
      </c>
      <c r="C324" s="94" t="str">
        <f t="shared" si="4"/>
        <v>005670</v>
      </c>
    </row>
    <row r="325" spans="1:3">
      <c r="A325" s="98" t="s">
        <v>1238</v>
      </c>
      <c r="B325" s="99" t="s">
        <v>1239</v>
      </c>
      <c r="C325" s="94" t="str">
        <f t="shared" si="4"/>
        <v>005680</v>
      </c>
    </row>
    <row r="326" spans="1:3">
      <c r="A326" s="98" t="s">
        <v>1367</v>
      </c>
      <c r="B326" s="99" t="s">
        <v>1368</v>
      </c>
      <c r="C326" s="94" t="str">
        <f t="shared" si="4"/>
        <v>005690</v>
      </c>
    </row>
    <row r="327" spans="1:3">
      <c r="A327" s="98" t="s">
        <v>1761</v>
      </c>
      <c r="B327" s="99" t="s">
        <v>1762</v>
      </c>
      <c r="C327" s="94" t="str">
        <f t="shared" si="4"/>
        <v>005710</v>
      </c>
    </row>
    <row r="328" spans="1:3">
      <c r="A328" s="98" t="s">
        <v>976</v>
      </c>
      <c r="B328" s="99" t="s">
        <v>977</v>
      </c>
      <c r="C328" s="94" t="str">
        <f t="shared" ref="C328:C391" si="5">A328</f>
        <v>005720</v>
      </c>
    </row>
    <row r="329" spans="1:3">
      <c r="A329" s="98" t="s">
        <v>3808</v>
      </c>
      <c r="B329" s="99" t="s">
        <v>3809</v>
      </c>
      <c r="C329" s="94" t="str">
        <f t="shared" si="5"/>
        <v>005725</v>
      </c>
    </row>
    <row r="330" spans="1:3">
      <c r="A330" s="98" t="s">
        <v>956</v>
      </c>
      <c r="B330" s="99" t="s">
        <v>4293</v>
      </c>
      <c r="C330" s="94" t="str">
        <f t="shared" si="5"/>
        <v>005740</v>
      </c>
    </row>
    <row r="331" spans="1:3">
      <c r="A331" s="98" t="s">
        <v>3829</v>
      </c>
      <c r="B331" s="99" t="s">
        <v>4294</v>
      </c>
      <c r="C331" s="94" t="str">
        <f t="shared" si="5"/>
        <v>005745</v>
      </c>
    </row>
    <row r="332" spans="1:3">
      <c r="A332" s="98" t="s">
        <v>1318</v>
      </c>
      <c r="B332" s="99" t="s">
        <v>1319</v>
      </c>
      <c r="C332" s="94" t="str">
        <f t="shared" si="5"/>
        <v>005750</v>
      </c>
    </row>
    <row r="333" spans="1:3">
      <c r="A333" s="98" t="s">
        <v>2041</v>
      </c>
      <c r="B333" s="99" t="s">
        <v>2042</v>
      </c>
      <c r="C333" s="94" t="str">
        <f t="shared" si="5"/>
        <v>005800</v>
      </c>
    </row>
    <row r="334" spans="1:3">
      <c r="A334" s="98" t="s">
        <v>1193</v>
      </c>
      <c r="B334" s="99" t="s">
        <v>1194</v>
      </c>
      <c r="C334" s="94" t="str">
        <f t="shared" si="5"/>
        <v>005810</v>
      </c>
    </row>
    <row r="335" spans="1:3">
      <c r="A335" s="98" t="s">
        <v>2978</v>
      </c>
      <c r="B335" s="99" t="s">
        <v>2979</v>
      </c>
      <c r="C335" s="94" t="str">
        <f t="shared" si="5"/>
        <v>005820</v>
      </c>
    </row>
    <row r="336" spans="1:3">
      <c r="A336" s="98" t="s">
        <v>473</v>
      </c>
      <c r="B336" s="99" t="s">
        <v>474</v>
      </c>
      <c r="C336" s="94" t="str">
        <f t="shared" si="5"/>
        <v>005830</v>
      </c>
    </row>
    <row r="337" spans="1:3">
      <c r="A337" s="98" t="s">
        <v>825</v>
      </c>
      <c r="B337" s="99" t="s">
        <v>826</v>
      </c>
      <c r="C337" s="94" t="str">
        <f t="shared" si="5"/>
        <v>005850</v>
      </c>
    </row>
    <row r="338" spans="1:3">
      <c r="A338" s="98" t="s">
        <v>3108</v>
      </c>
      <c r="B338" s="99" t="s">
        <v>3109</v>
      </c>
      <c r="C338" s="94" t="str">
        <f t="shared" si="5"/>
        <v>005860</v>
      </c>
    </row>
    <row r="339" spans="1:3">
      <c r="A339" s="98" t="s">
        <v>2758</v>
      </c>
      <c r="B339" s="99" t="s">
        <v>2759</v>
      </c>
      <c r="C339" s="94" t="str">
        <f t="shared" si="5"/>
        <v>005870</v>
      </c>
    </row>
    <row r="340" spans="1:3">
      <c r="A340" s="98" t="s">
        <v>857</v>
      </c>
      <c r="B340" s="99" t="s">
        <v>858</v>
      </c>
      <c r="C340" s="94" t="str">
        <f t="shared" si="5"/>
        <v>005880</v>
      </c>
    </row>
    <row r="341" spans="1:3">
      <c r="A341" s="98" t="s">
        <v>335</v>
      </c>
      <c r="B341" s="99" t="s">
        <v>336</v>
      </c>
      <c r="C341" s="94" t="str">
        <f t="shared" si="5"/>
        <v>005930</v>
      </c>
    </row>
    <row r="342" spans="1:3">
      <c r="A342" s="98" t="s">
        <v>343</v>
      </c>
      <c r="B342" s="99" t="s">
        <v>344</v>
      </c>
      <c r="C342" s="94" t="str">
        <f t="shared" si="5"/>
        <v>005935</v>
      </c>
    </row>
    <row r="343" spans="1:3">
      <c r="A343" s="98" t="s">
        <v>450</v>
      </c>
      <c r="B343" s="99" t="s">
        <v>451</v>
      </c>
      <c r="C343" s="94" t="str">
        <f t="shared" si="5"/>
        <v>005940</v>
      </c>
    </row>
    <row r="344" spans="1:3">
      <c r="A344" s="98" t="s">
        <v>1757</v>
      </c>
      <c r="B344" s="99" t="s">
        <v>1758</v>
      </c>
      <c r="C344" s="94" t="str">
        <f t="shared" si="5"/>
        <v>005945</v>
      </c>
    </row>
    <row r="345" spans="1:3">
      <c r="A345" s="98" t="s">
        <v>1680</v>
      </c>
      <c r="B345" s="99" t="s">
        <v>1681</v>
      </c>
      <c r="C345" s="94" t="str">
        <f t="shared" si="5"/>
        <v>005950</v>
      </c>
    </row>
    <row r="346" spans="1:3">
      <c r="A346" s="98" t="s">
        <v>3185</v>
      </c>
      <c r="B346" s="99" t="s">
        <v>3186</v>
      </c>
      <c r="C346" s="94" t="str">
        <f t="shared" si="5"/>
        <v>005960</v>
      </c>
    </row>
    <row r="347" spans="1:3">
      <c r="A347" s="98" t="s">
        <v>3998</v>
      </c>
      <c r="B347" s="99" t="s">
        <v>3999</v>
      </c>
      <c r="C347" s="94" t="str">
        <f t="shared" si="5"/>
        <v>005965</v>
      </c>
    </row>
    <row r="348" spans="1:3">
      <c r="A348" s="98" t="s">
        <v>2750</v>
      </c>
      <c r="B348" s="99" t="s">
        <v>2751</v>
      </c>
      <c r="C348" s="94" t="str">
        <f t="shared" si="5"/>
        <v>005980</v>
      </c>
    </row>
    <row r="349" spans="1:3">
      <c r="A349" s="98" t="s">
        <v>893</v>
      </c>
      <c r="B349" s="99" t="s">
        <v>894</v>
      </c>
      <c r="C349" s="94" t="str">
        <f t="shared" si="5"/>
        <v>005990</v>
      </c>
    </row>
    <row r="350" spans="1:3">
      <c r="A350" s="98" t="s">
        <v>689</v>
      </c>
      <c r="B350" s="99" t="s">
        <v>690</v>
      </c>
      <c r="C350" s="94" t="str">
        <f t="shared" si="5"/>
        <v>006040</v>
      </c>
    </row>
    <row r="351" spans="1:3">
      <c r="A351" s="98" t="s">
        <v>3324</v>
      </c>
      <c r="B351" s="99" t="s">
        <v>3325</v>
      </c>
      <c r="C351" s="94" t="str">
        <f t="shared" si="5"/>
        <v>006050</v>
      </c>
    </row>
    <row r="352" spans="1:3">
      <c r="A352" s="98" t="s">
        <v>2676</v>
      </c>
      <c r="B352" s="99" t="s">
        <v>2677</v>
      </c>
      <c r="C352" s="94" t="str">
        <f t="shared" si="5"/>
        <v>006060</v>
      </c>
    </row>
    <row r="353" spans="1:3">
      <c r="A353" s="98" t="s">
        <v>2732</v>
      </c>
      <c r="B353" s="99" t="s">
        <v>2733</v>
      </c>
      <c r="C353" s="94" t="str">
        <f t="shared" si="5"/>
        <v>006090</v>
      </c>
    </row>
    <row r="354" spans="1:3">
      <c r="A354" s="98" t="s">
        <v>3272</v>
      </c>
      <c r="B354" s="99" t="s">
        <v>3273</v>
      </c>
      <c r="C354" s="94" t="str">
        <f t="shared" si="5"/>
        <v>006110</v>
      </c>
    </row>
    <row r="355" spans="1:3">
      <c r="A355" s="98" t="s">
        <v>610</v>
      </c>
      <c r="B355" s="99" t="s">
        <v>611</v>
      </c>
      <c r="C355" s="94" t="str">
        <f t="shared" si="5"/>
        <v>006120</v>
      </c>
    </row>
    <row r="356" spans="1:3">
      <c r="A356" s="98" t="s">
        <v>2410</v>
      </c>
      <c r="B356" s="99" t="s">
        <v>2411</v>
      </c>
      <c r="C356" s="94" t="str">
        <f t="shared" si="5"/>
        <v>006125</v>
      </c>
    </row>
    <row r="357" spans="1:3">
      <c r="A357" s="98" t="s">
        <v>2536</v>
      </c>
      <c r="B357" s="99" t="s">
        <v>2537</v>
      </c>
      <c r="C357" s="94" t="str">
        <f t="shared" si="5"/>
        <v>006140</v>
      </c>
    </row>
    <row r="358" spans="1:3">
      <c r="A358" s="98" t="s">
        <v>3119</v>
      </c>
      <c r="B358" s="99" t="s">
        <v>3120</v>
      </c>
      <c r="C358" s="94" t="str">
        <f t="shared" si="5"/>
        <v>006200</v>
      </c>
    </row>
    <row r="359" spans="1:3">
      <c r="A359" s="98" t="s">
        <v>1419</v>
      </c>
      <c r="B359" s="99" t="s">
        <v>1420</v>
      </c>
      <c r="C359" s="94" t="str">
        <f t="shared" si="5"/>
        <v>006220</v>
      </c>
    </row>
    <row r="360" spans="1:3">
      <c r="A360" s="98" t="s">
        <v>572</v>
      </c>
      <c r="B360" s="99" t="s">
        <v>573</v>
      </c>
      <c r="C360" s="94" t="str">
        <f t="shared" si="5"/>
        <v>006260</v>
      </c>
    </row>
    <row r="361" spans="1:3">
      <c r="A361" s="98" t="s">
        <v>543</v>
      </c>
      <c r="B361" s="99" t="s">
        <v>544</v>
      </c>
      <c r="C361" s="94" t="str">
        <f t="shared" si="5"/>
        <v>006280</v>
      </c>
    </row>
    <row r="362" spans="1:3">
      <c r="A362" s="98" t="s">
        <v>2796</v>
      </c>
      <c r="B362" s="99" t="s">
        <v>2797</v>
      </c>
      <c r="C362" s="94" t="str">
        <f t="shared" si="5"/>
        <v>006340</v>
      </c>
    </row>
    <row r="363" spans="1:3">
      <c r="A363" s="98" t="s">
        <v>4006</v>
      </c>
      <c r="B363" s="99" t="s">
        <v>4007</v>
      </c>
      <c r="C363" s="94" t="str">
        <f t="shared" si="5"/>
        <v>006345</v>
      </c>
    </row>
    <row r="364" spans="1:3">
      <c r="A364" s="98" t="s">
        <v>523</v>
      </c>
      <c r="B364" s="99" t="s">
        <v>524</v>
      </c>
      <c r="C364" s="94" t="str">
        <f t="shared" si="5"/>
        <v>006360</v>
      </c>
    </row>
    <row r="365" spans="1:3">
      <c r="A365" s="98" t="s">
        <v>1684</v>
      </c>
      <c r="B365" s="99" t="s">
        <v>1685</v>
      </c>
      <c r="C365" s="94" t="str">
        <f t="shared" si="5"/>
        <v>006370</v>
      </c>
    </row>
    <row r="366" spans="1:3">
      <c r="A366" s="98" t="s">
        <v>1719</v>
      </c>
      <c r="B366" s="99" t="s">
        <v>1720</v>
      </c>
      <c r="C366" s="94" t="str">
        <f t="shared" si="5"/>
        <v>006380</v>
      </c>
    </row>
    <row r="367" spans="1:3">
      <c r="A367" s="98" t="s">
        <v>1573</v>
      </c>
      <c r="B367" s="99" t="s">
        <v>1574</v>
      </c>
      <c r="C367" s="94" t="str">
        <f t="shared" si="5"/>
        <v>006390</v>
      </c>
    </row>
    <row r="368" spans="1:3">
      <c r="A368" s="98" t="s">
        <v>390</v>
      </c>
      <c r="B368" s="99" t="s">
        <v>391</v>
      </c>
      <c r="C368" s="94" t="str">
        <f t="shared" si="5"/>
        <v>006400</v>
      </c>
    </row>
    <row r="369" spans="1:3">
      <c r="A369" s="98" t="s">
        <v>2090</v>
      </c>
      <c r="B369" s="99" t="s">
        <v>2091</v>
      </c>
      <c r="C369" s="94" t="str">
        <f t="shared" si="5"/>
        <v>006405</v>
      </c>
    </row>
    <row r="370" spans="1:3">
      <c r="A370" s="98" t="s">
        <v>2323</v>
      </c>
      <c r="B370" s="99" t="s">
        <v>4295</v>
      </c>
      <c r="C370" s="94" t="str">
        <f t="shared" si="5"/>
        <v>006490</v>
      </c>
    </row>
    <row r="371" spans="1:3">
      <c r="A371" s="98" t="s">
        <v>2211</v>
      </c>
      <c r="B371" s="99" t="s">
        <v>2212</v>
      </c>
      <c r="C371" s="94" t="str">
        <f t="shared" si="5"/>
        <v>006570</v>
      </c>
    </row>
    <row r="372" spans="1:3">
      <c r="A372" s="98" t="s">
        <v>3030</v>
      </c>
      <c r="B372" s="99" t="s">
        <v>3031</v>
      </c>
      <c r="C372" s="94" t="str">
        <f t="shared" si="5"/>
        <v>006580</v>
      </c>
    </row>
    <row r="373" spans="1:3">
      <c r="A373" s="98" t="s">
        <v>695</v>
      </c>
      <c r="B373" s="99" t="s">
        <v>696</v>
      </c>
      <c r="C373" s="94" t="str">
        <f t="shared" si="5"/>
        <v>006650</v>
      </c>
    </row>
    <row r="374" spans="1:3">
      <c r="A374" s="98" t="s">
        <v>2314</v>
      </c>
      <c r="B374" s="99" t="s">
        <v>2315</v>
      </c>
      <c r="C374" s="94" t="str">
        <f t="shared" si="5"/>
        <v>006660</v>
      </c>
    </row>
    <row r="375" spans="1:3">
      <c r="A375" s="98" t="s">
        <v>789</v>
      </c>
      <c r="B375" s="99" t="s">
        <v>790</v>
      </c>
      <c r="C375" s="94" t="str">
        <f t="shared" si="5"/>
        <v>006730</v>
      </c>
    </row>
    <row r="376" spans="1:3">
      <c r="A376" s="98" t="s">
        <v>2886</v>
      </c>
      <c r="B376" s="99" t="s">
        <v>2887</v>
      </c>
      <c r="C376" s="94" t="str">
        <f t="shared" si="5"/>
        <v>006740</v>
      </c>
    </row>
    <row r="377" spans="1:3">
      <c r="A377" s="98" t="s">
        <v>436</v>
      </c>
      <c r="B377" s="99" t="s">
        <v>4296</v>
      </c>
      <c r="C377" s="94" t="str">
        <f t="shared" si="5"/>
        <v>006800</v>
      </c>
    </row>
    <row r="378" spans="1:3">
      <c r="A378" s="98" t="s">
        <v>2119</v>
      </c>
      <c r="B378" s="99" t="s">
        <v>4297</v>
      </c>
      <c r="C378" s="94" t="str">
        <f t="shared" si="5"/>
        <v>006805</v>
      </c>
    </row>
    <row r="379" spans="1:3">
      <c r="A379" s="98" t="s">
        <v>673</v>
      </c>
      <c r="B379" s="99" t="s">
        <v>674</v>
      </c>
      <c r="C379" s="94" t="str">
        <f t="shared" si="5"/>
        <v>006840</v>
      </c>
    </row>
    <row r="380" spans="1:3">
      <c r="A380" s="98" t="s">
        <v>2228</v>
      </c>
      <c r="B380" s="99" t="s">
        <v>2229</v>
      </c>
      <c r="C380" s="94" t="str">
        <f t="shared" si="5"/>
        <v>006880</v>
      </c>
    </row>
    <row r="381" spans="1:3">
      <c r="A381" s="98" t="s">
        <v>2647</v>
      </c>
      <c r="B381" s="99" t="s">
        <v>2648</v>
      </c>
      <c r="C381" s="94" t="str">
        <f t="shared" si="5"/>
        <v>006890</v>
      </c>
    </row>
    <row r="382" spans="1:3">
      <c r="A382" s="98" t="s">
        <v>1882</v>
      </c>
      <c r="B382" s="99" t="s">
        <v>1883</v>
      </c>
      <c r="C382" s="94" t="str">
        <f t="shared" si="5"/>
        <v>006910</v>
      </c>
    </row>
    <row r="383" spans="1:3">
      <c r="A383" s="98" t="s">
        <v>3004</v>
      </c>
      <c r="B383" s="99" t="s">
        <v>3005</v>
      </c>
      <c r="C383" s="94" t="str">
        <f t="shared" si="5"/>
        <v>006920</v>
      </c>
    </row>
    <row r="384" spans="1:3">
      <c r="A384" s="98" t="s">
        <v>2238</v>
      </c>
      <c r="B384" s="99" t="s">
        <v>2239</v>
      </c>
      <c r="C384" s="94" t="str">
        <f t="shared" si="5"/>
        <v>006980</v>
      </c>
    </row>
    <row r="385" spans="1:3">
      <c r="A385" s="98" t="s">
        <v>501</v>
      </c>
      <c r="B385" s="99" t="s">
        <v>502</v>
      </c>
      <c r="C385" s="94" t="str">
        <f t="shared" si="5"/>
        <v>007070</v>
      </c>
    </row>
    <row r="386" spans="1:3">
      <c r="A386" s="98" t="s">
        <v>2347</v>
      </c>
      <c r="B386" s="99" t="s">
        <v>2348</v>
      </c>
      <c r="C386" s="94" t="str">
        <f t="shared" si="5"/>
        <v>007110</v>
      </c>
    </row>
    <row r="387" spans="1:3">
      <c r="A387" s="98" t="s">
        <v>2525</v>
      </c>
      <c r="B387" s="99" t="s">
        <v>4298</v>
      </c>
      <c r="C387" s="94" t="str">
        <f t="shared" si="5"/>
        <v>007120</v>
      </c>
    </row>
    <row r="388" spans="1:3">
      <c r="A388" s="98" t="s">
        <v>889</v>
      </c>
      <c r="B388" s="99" t="s">
        <v>890</v>
      </c>
      <c r="C388" s="94" t="str">
        <f t="shared" si="5"/>
        <v>007160</v>
      </c>
    </row>
    <row r="389" spans="1:3">
      <c r="A389" s="98" t="s">
        <v>1013</v>
      </c>
      <c r="B389" s="99" t="s">
        <v>1014</v>
      </c>
      <c r="C389" s="94" t="str">
        <f t="shared" si="5"/>
        <v>007210</v>
      </c>
    </row>
    <row r="390" spans="1:3">
      <c r="A390" s="98" t="s">
        <v>3550</v>
      </c>
      <c r="B390" s="99" t="s">
        <v>3551</v>
      </c>
      <c r="C390" s="94" t="str">
        <f t="shared" si="5"/>
        <v>007280</v>
      </c>
    </row>
    <row r="391" spans="1:3">
      <c r="A391" s="98" t="s">
        <v>529</v>
      </c>
      <c r="B391" s="99" t="s">
        <v>530</v>
      </c>
      <c r="C391" s="94" t="str">
        <f t="shared" si="5"/>
        <v>007310</v>
      </c>
    </row>
    <row r="392" spans="1:3">
      <c r="A392" s="98" t="s">
        <v>2345</v>
      </c>
      <c r="B392" s="99" t="s">
        <v>2346</v>
      </c>
      <c r="C392" s="94" t="str">
        <f t="shared" ref="C392:C455" si="6">A392</f>
        <v>007330</v>
      </c>
    </row>
    <row r="393" spans="1:3">
      <c r="A393" s="98" t="s">
        <v>936</v>
      </c>
      <c r="B393" s="99" t="s">
        <v>937</v>
      </c>
      <c r="C393" s="94" t="str">
        <f t="shared" si="6"/>
        <v>007340</v>
      </c>
    </row>
    <row r="394" spans="1:3">
      <c r="A394" s="98" t="s">
        <v>2680</v>
      </c>
      <c r="B394" s="99" t="s">
        <v>2681</v>
      </c>
      <c r="C394" s="94" t="str">
        <f t="shared" si="6"/>
        <v>007370</v>
      </c>
    </row>
    <row r="395" spans="1:3">
      <c r="A395" s="98" t="s">
        <v>1395</v>
      </c>
      <c r="B395" s="99" t="s">
        <v>1396</v>
      </c>
      <c r="C395" s="94" t="str">
        <f t="shared" si="6"/>
        <v>007390</v>
      </c>
    </row>
    <row r="396" spans="1:3">
      <c r="A396" s="98" t="s">
        <v>3469</v>
      </c>
      <c r="B396" s="99" t="s">
        <v>3470</v>
      </c>
      <c r="C396" s="94" t="str">
        <f t="shared" si="6"/>
        <v>007460</v>
      </c>
    </row>
    <row r="397" spans="1:3">
      <c r="A397" s="98" t="s">
        <v>3705</v>
      </c>
      <c r="B397" s="99" t="s">
        <v>3706</v>
      </c>
      <c r="C397" s="94" t="str">
        <f t="shared" si="6"/>
        <v>007530</v>
      </c>
    </row>
    <row r="398" spans="1:3">
      <c r="A398" s="98" t="s">
        <v>1599</v>
      </c>
      <c r="B398" s="99" t="s">
        <v>4299</v>
      </c>
      <c r="C398" s="94" t="str">
        <f t="shared" si="6"/>
        <v>007540</v>
      </c>
    </row>
    <row r="399" spans="1:3">
      <c r="A399" s="98" t="s">
        <v>873</v>
      </c>
      <c r="B399" s="99" t="s">
        <v>874</v>
      </c>
      <c r="C399" s="94" t="str">
        <f t="shared" si="6"/>
        <v>007570</v>
      </c>
    </row>
    <row r="400" spans="1:3">
      <c r="A400" s="98" t="s">
        <v>3899</v>
      </c>
      <c r="B400" s="99" t="s">
        <v>3900</v>
      </c>
      <c r="C400" s="94" t="str">
        <f t="shared" si="6"/>
        <v>007575</v>
      </c>
    </row>
    <row r="401" spans="1:3">
      <c r="A401" s="98" t="s">
        <v>2303</v>
      </c>
      <c r="B401" s="99" t="s">
        <v>2304</v>
      </c>
      <c r="C401" s="94" t="str">
        <f t="shared" si="6"/>
        <v>007590</v>
      </c>
    </row>
    <row r="402" spans="1:3">
      <c r="A402" s="98" t="s">
        <v>3159</v>
      </c>
      <c r="B402" s="99" t="s">
        <v>3160</v>
      </c>
      <c r="C402" s="94" t="str">
        <f t="shared" si="6"/>
        <v>007610</v>
      </c>
    </row>
    <row r="403" spans="1:3">
      <c r="A403" s="98" t="s">
        <v>3461</v>
      </c>
      <c r="B403" s="99" t="s">
        <v>4300</v>
      </c>
      <c r="C403" s="94" t="str">
        <f t="shared" si="6"/>
        <v>007630</v>
      </c>
    </row>
    <row r="404" spans="1:3">
      <c r="A404" s="98" t="s">
        <v>1361</v>
      </c>
      <c r="B404" s="99" t="s">
        <v>1362</v>
      </c>
      <c r="C404" s="94" t="str">
        <f t="shared" si="6"/>
        <v>007660</v>
      </c>
    </row>
    <row r="405" spans="1:3">
      <c r="A405" s="98" t="s">
        <v>1242</v>
      </c>
      <c r="B405" s="99" t="s">
        <v>1243</v>
      </c>
      <c r="C405" s="94" t="str">
        <f t="shared" si="6"/>
        <v>007690</v>
      </c>
    </row>
    <row r="406" spans="1:3">
      <c r="A406" s="98" t="s">
        <v>1207</v>
      </c>
      <c r="B406" s="99" t="s">
        <v>1208</v>
      </c>
      <c r="C406" s="94" t="str">
        <f t="shared" si="6"/>
        <v>007700</v>
      </c>
    </row>
    <row r="407" spans="1:3">
      <c r="A407" s="98" t="s">
        <v>1692</v>
      </c>
      <c r="B407" s="99" t="s">
        <v>4301</v>
      </c>
      <c r="C407" s="94" t="str">
        <f t="shared" si="6"/>
        <v>007720</v>
      </c>
    </row>
    <row r="408" spans="1:3">
      <c r="A408" s="98" t="s">
        <v>3010</v>
      </c>
      <c r="B408" s="99" t="s">
        <v>3011</v>
      </c>
      <c r="C408" s="94" t="str">
        <f t="shared" si="6"/>
        <v>007770</v>
      </c>
    </row>
    <row r="409" spans="1:3">
      <c r="A409" s="98" t="s">
        <v>1179</v>
      </c>
      <c r="B409" s="99" t="s">
        <v>1180</v>
      </c>
      <c r="C409" s="94" t="str">
        <f t="shared" si="6"/>
        <v>007810</v>
      </c>
    </row>
    <row r="410" spans="1:3">
      <c r="A410" s="98" t="s">
        <v>3820</v>
      </c>
      <c r="B410" s="99" t="s">
        <v>3821</v>
      </c>
      <c r="C410" s="94" t="str">
        <f t="shared" si="6"/>
        <v>007815</v>
      </c>
    </row>
    <row r="411" spans="1:3">
      <c r="A411" s="98" t="s">
        <v>3968</v>
      </c>
      <c r="B411" s="99" t="s">
        <v>3969</v>
      </c>
      <c r="C411" s="94" t="str">
        <f t="shared" si="6"/>
        <v>00781K</v>
      </c>
    </row>
    <row r="412" spans="1:3">
      <c r="A412" s="98" t="s">
        <v>2129</v>
      </c>
      <c r="B412" s="99" t="s">
        <v>4302</v>
      </c>
      <c r="C412" s="94" t="str">
        <f t="shared" si="6"/>
        <v>007820</v>
      </c>
    </row>
    <row r="413" spans="1:3">
      <c r="A413" s="98" t="s">
        <v>1222</v>
      </c>
      <c r="B413" s="99" t="s">
        <v>1223</v>
      </c>
      <c r="C413" s="94" t="str">
        <f t="shared" si="6"/>
        <v>007860</v>
      </c>
    </row>
    <row r="414" spans="1:3">
      <c r="A414" s="98" t="s">
        <v>1399</v>
      </c>
      <c r="B414" s="99" t="s">
        <v>1400</v>
      </c>
      <c r="C414" s="94" t="str">
        <f t="shared" si="6"/>
        <v>007980</v>
      </c>
    </row>
    <row r="415" spans="1:3">
      <c r="A415" s="98" t="s">
        <v>721</v>
      </c>
      <c r="B415" s="99" t="s">
        <v>722</v>
      </c>
      <c r="C415" s="94" t="str">
        <f t="shared" si="6"/>
        <v>008000</v>
      </c>
    </row>
    <row r="416" spans="1:3">
      <c r="A416" s="98" t="s">
        <v>1661</v>
      </c>
      <c r="B416" s="99" t="s">
        <v>4303</v>
      </c>
      <c r="C416" s="94" t="str">
        <f t="shared" si="6"/>
        <v>008040</v>
      </c>
    </row>
    <row r="417" spans="1:3">
      <c r="A417" s="98" t="s">
        <v>929</v>
      </c>
      <c r="B417" s="99" t="s">
        <v>930</v>
      </c>
      <c r="C417" s="94" t="str">
        <f t="shared" si="6"/>
        <v>008060</v>
      </c>
    </row>
    <row r="418" spans="1:3">
      <c r="A418" s="98" t="s">
        <v>2917</v>
      </c>
      <c r="B418" s="99" t="s">
        <v>2918</v>
      </c>
      <c r="C418" s="94" t="str">
        <f t="shared" si="6"/>
        <v>008110</v>
      </c>
    </row>
    <row r="419" spans="1:3">
      <c r="A419" s="98" t="s">
        <v>1405</v>
      </c>
      <c r="B419" s="99" t="s">
        <v>1406</v>
      </c>
      <c r="C419" s="94" t="str">
        <f t="shared" si="6"/>
        <v>008250</v>
      </c>
    </row>
    <row r="420" spans="1:3">
      <c r="A420" s="98" t="s">
        <v>2624</v>
      </c>
      <c r="B420" s="99" t="s">
        <v>2625</v>
      </c>
      <c r="C420" s="94" t="str">
        <f t="shared" si="6"/>
        <v>008260</v>
      </c>
    </row>
    <row r="421" spans="1:3">
      <c r="A421" s="98" t="s">
        <v>1666</v>
      </c>
      <c r="B421" s="99" t="s">
        <v>1667</v>
      </c>
      <c r="C421" s="94" t="str">
        <f t="shared" si="6"/>
        <v>008290</v>
      </c>
    </row>
    <row r="422" spans="1:3">
      <c r="A422" s="98" t="s">
        <v>1910</v>
      </c>
      <c r="B422" s="99" t="s">
        <v>1911</v>
      </c>
      <c r="C422" s="94" t="str">
        <f t="shared" si="6"/>
        <v>008350</v>
      </c>
    </row>
    <row r="423" spans="1:3">
      <c r="A423" s="98" t="s">
        <v>4012</v>
      </c>
      <c r="B423" s="99" t="s">
        <v>4013</v>
      </c>
      <c r="C423" s="94" t="str">
        <f t="shared" si="6"/>
        <v>008355</v>
      </c>
    </row>
    <row r="424" spans="1:3">
      <c r="A424" s="98" t="s">
        <v>3187</v>
      </c>
      <c r="B424" s="99" t="s">
        <v>3188</v>
      </c>
      <c r="C424" s="94" t="str">
        <f t="shared" si="6"/>
        <v>008370</v>
      </c>
    </row>
    <row r="425" spans="1:3">
      <c r="A425" s="98" t="s">
        <v>3195</v>
      </c>
      <c r="B425" s="99" t="s">
        <v>3196</v>
      </c>
      <c r="C425" s="94" t="str">
        <f t="shared" si="6"/>
        <v>008420</v>
      </c>
    </row>
    <row r="426" spans="1:3">
      <c r="A426" s="98" t="s">
        <v>3177</v>
      </c>
      <c r="B426" s="99" t="s">
        <v>3178</v>
      </c>
      <c r="C426" s="94" t="str">
        <f t="shared" si="6"/>
        <v>008470</v>
      </c>
    </row>
    <row r="427" spans="1:3">
      <c r="A427" s="98" t="s">
        <v>880</v>
      </c>
      <c r="B427" s="99" t="s">
        <v>881</v>
      </c>
      <c r="C427" s="94" t="str">
        <f t="shared" si="6"/>
        <v>008490</v>
      </c>
    </row>
    <row r="428" spans="1:3">
      <c r="A428" s="98" t="s">
        <v>3380</v>
      </c>
      <c r="B428" s="99" t="s">
        <v>3381</v>
      </c>
      <c r="C428" s="94" t="str">
        <f t="shared" si="6"/>
        <v>008500</v>
      </c>
    </row>
    <row r="429" spans="1:3">
      <c r="A429" s="98" t="s">
        <v>564</v>
      </c>
      <c r="B429" s="99" t="s">
        <v>565</v>
      </c>
      <c r="C429" s="94" t="str">
        <f t="shared" si="6"/>
        <v>008560</v>
      </c>
    </row>
    <row r="430" spans="1:3">
      <c r="A430" s="98" t="s">
        <v>2396</v>
      </c>
      <c r="B430" s="99" t="s">
        <v>2397</v>
      </c>
      <c r="C430" s="94" t="str">
        <f t="shared" si="6"/>
        <v>008600</v>
      </c>
    </row>
    <row r="431" spans="1:3">
      <c r="A431" s="98" t="s">
        <v>2485</v>
      </c>
      <c r="B431" s="99" t="s">
        <v>2486</v>
      </c>
      <c r="C431" s="94" t="str">
        <f t="shared" si="6"/>
        <v>008700</v>
      </c>
    </row>
    <row r="432" spans="1:3">
      <c r="A432" s="98" t="s">
        <v>1269</v>
      </c>
      <c r="B432" s="99" t="s">
        <v>1270</v>
      </c>
      <c r="C432" s="94" t="str">
        <f t="shared" si="6"/>
        <v>008730</v>
      </c>
    </row>
    <row r="433" spans="1:3">
      <c r="A433" s="98" t="s">
        <v>448</v>
      </c>
      <c r="B433" s="99" t="s">
        <v>449</v>
      </c>
      <c r="C433" s="94" t="str">
        <f t="shared" si="6"/>
        <v>008770</v>
      </c>
    </row>
    <row r="434" spans="1:3">
      <c r="A434" s="98" t="s">
        <v>3040</v>
      </c>
      <c r="B434" s="99" t="s">
        <v>3041</v>
      </c>
      <c r="C434" s="94" t="str">
        <f t="shared" si="6"/>
        <v>008775</v>
      </c>
    </row>
    <row r="435" spans="1:3">
      <c r="A435" s="98" t="s">
        <v>3468</v>
      </c>
      <c r="B435" s="99" t="s">
        <v>4304</v>
      </c>
      <c r="C435" s="94" t="str">
        <f t="shared" si="6"/>
        <v>008800</v>
      </c>
    </row>
    <row r="436" spans="1:3">
      <c r="A436" s="98" t="s">
        <v>3083</v>
      </c>
      <c r="B436" s="99" t="s">
        <v>3084</v>
      </c>
      <c r="C436" s="94" t="str">
        <f t="shared" si="6"/>
        <v>008870</v>
      </c>
    </row>
    <row r="437" spans="1:3">
      <c r="A437" s="98" t="s">
        <v>531</v>
      </c>
      <c r="B437" s="99" t="s">
        <v>532</v>
      </c>
      <c r="C437" s="94" t="str">
        <f t="shared" si="6"/>
        <v>008930</v>
      </c>
    </row>
    <row r="438" spans="1:3">
      <c r="A438" s="98" t="s">
        <v>2215</v>
      </c>
      <c r="B438" s="99" t="s">
        <v>2216</v>
      </c>
      <c r="C438" s="94" t="str">
        <f t="shared" si="6"/>
        <v>008970</v>
      </c>
    </row>
    <row r="439" spans="1:3">
      <c r="A439" s="98" t="s">
        <v>2072</v>
      </c>
      <c r="B439" s="99" t="s">
        <v>2073</v>
      </c>
      <c r="C439" s="94" t="str">
        <f t="shared" si="6"/>
        <v>009070</v>
      </c>
    </row>
    <row r="440" spans="1:3">
      <c r="A440" s="98" t="s">
        <v>3434</v>
      </c>
      <c r="B440" s="99" t="s">
        <v>3435</v>
      </c>
      <c r="C440" s="94" t="str">
        <f t="shared" si="6"/>
        <v>009140</v>
      </c>
    </row>
    <row r="441" spans="1:3">
      <c r="A441" s="98" t="s">
        <v>434</v>
      </c>
      <c r="B441" s="99" t="s">
        <v>435</v>
      </c>
      <c r="C441" s="94" t="str">
        <f t="shared" si="6"/>
        <v>009150</v>
      </c>
    </row>
    <row r="442" spans="1:3">
      <c r="A442" s="98" t="s">
        <v>2355</v>
      </c>
      <c r="B442" s="99" t="s">
        <v>2356</v>
      </c>
      <c r="C442" s="94" t="str">
        <f t="shared" si="6"/>
        <v>009155</v>
      </c>
    </row>
    <row r="443" spans="1:3">
      <c r="A443" s="98" t="s">
        <v>1547</v>
      </c>
      <c r="B443" s="99" t="s">
        <v>1548</v>
      </c>
      <c r="C443" s="94" t="str">
        <f t="shared" si="6"/>
        <v>009160</v>
      </c>
    </row>
    <row r="444" spans="1:3">
      <c r="A444" s="98" t="s">
        <v>1731</v>
      </c>
      <c r="B444" s="99" t="s">
        <v>1732</v>
      </c>
      <c r="C444" s="94" t="str">
        <f t="shared" si="6"/>
        <v>009180</v>
      </c>
    </row>
    <row r="445" spans="1:3">
      <c r="A445" s="98" t="s">
        <v>3602</v>
      </c>
      <c r="B445" s="99" t="s">
        <v>3603</v>
      </c>
      <c r="C445" s="94" t="str">
        <f t="shared" si="6"/>
        <v>009190</v>
      </c>
    </row>
    <row r="446" spans="1:3">
      <c r="A446" s="98" t="s">
        <v>1985</v>
      </c>
      <c r="B446" s="99" t="s">
        <v>1986</v>
      </c>
      <c r="C446" s="94" t="str">
        <f t="shared" si="6"/>
        <v>009200</v>
      </c>
    </row>
    <row r="447" spans="1:3">
      <c r="A447" s="98" t="s">
        <v>446</v>
      </c>
      <c r="B447" s="99" t="s">
        <v>447</v>
      </c>
      <c r="C447" s="94" t="str">
        <f t="shared" si="6"/>
        <v>009240</v>
      </c>
    </row>
    <row r="448" spans="1:3">
      <c r="A448" s="98" t="s">
        <v>1791</v>
      </c>
      <c r="B448" s="99" t="s">
        <v>1792</v>
      </c>
      <c r="C448" s="94" t="str">
        <f t="shared" si="6"/>
        <v>009270</v>
      </c>
    </row>
    <row r="449" spans="1:3">
      <c r="A449" s="98" t="s">
        <v>4032</v>
      </c>
      <c r="B449" s="99" t="s">
        <v>4033</v>
      </c>
      <c r="C449" s="94" t="str">
        <f t="shared" si="6"/>
        <v>009275</v>
      </c>
    </row>
    <row r="450" spans="1:3">
      <c r="A450" s="98" t="s">
        <v>755</v>
      </c>
      <c r="B450" s="99" t="s">
        <v>756</v>
      </c>
      <c r="C450" s="94" t="str">
        <f t="shared" si="6"/>
        <v>009290</v>
      </c>
    </row>
    <row r="451" spans="1:3">
      <c r="A451" s="98" t="s">
        <v>2326</v>
      </c>
      <c r="B451" s="99" t="s">
        <v>2327</v>
      </c>
      <c r="C451" s="94" t="str">
        <f t="shared" si="6"/>
        <v>009300</v>
      </c>
    </row>
    <row r="452" spans="1:3">
      <c r="A452" s="98" t="s">
        <v>3149</v>
      </c>
      <c r="B452" s="99" t="s">
        <v>3150</v>
      </c>
      <c r="C452" s="94" t="str">
        <f t="shared" si="6"/>
        <v>009310</v>
      </c>
    </row>
    <row r="453" spans="1:3">
      <c r="A453" s="98" t="s">
        <v>3302</v>
      </c>
      <c r="B453" s="99" t="s">
        <v>3303</v>
      </c>
      <c r="C453" s="94" t="str">
        <f t="shared" si="6"/>
        <v>009320</v>
      </c>
    </row>
    <row r="454" spans="1:3">
      <c r="A454" s="98" t="s">
        <v>995</v>
      </c>
      <c r="B454" s="99" t="s">
        <v>996</v>
      </c>
      <c r="C454" s="94" t="str">
        <f t="shared" si="6"/>
        <v>009410</v>
      </c>
    </row>
    <row r="455" spans="1:3">
      <c r="A455" s="98" t="s">
        <v>3925</v>
      </c>
      <c r="B455" s="99" t="s">
        <v>3926</v>
      </c>
      <c r="C455" s="94" t="str">
        <f t="shared" si="6"/>
        <v>009415</v>
      </c>
    </row>
    <row r="456" spans="1:3">
      <c r="A456" s="98" t="s">
        <v>1373</v>
      </c>
      <c r="B456" s="99" t="s">
        <v>1374</v>
      </c>
      <c r="C456" s="94" t="str">
        <f t="shared" ref="C456:C519" si="7">A456</f>
        <v>009420</v>
      </c>
    </row>
    <row r="457" spans="1:3">
      <c r="A457" s="98" t="s">
        <v>1345</v>
      </c>
      <c r="B457" s="99" t="s">
        <v>1346</v>
      </c>
      <c r="C457" s="94" t="str">
        <f t="shared" si="7"/>
        <v>009440</v>
      </c>
    </row>
    <row r="458" spans="1:3">
      <c r="A458" s="98" t="s">
        <v>1077</v>
      </c>
      <c r="B458" s="99" t="s">
        <v>1078</v>
      </c>
      <c r="C458" s="94" t="str">
        <f t="shared" si="7"/>
        <v>009450</v>
      </c>
    </row>
    <row r="459" spans="1:3">
      <c r="A459" s="98" t="s">
        <v>3199</v>
      </c>
      <c r="B459" s="99" t="s">
        <v>3200</v>
      </c>
      <c r="C459" s="94" t="str">
        <f t="shared" si="7"/>
        <v>009460</v>
      </c>
    </row>
    <row r="460" spans="1:3">
      <c r="A460" s="98" t="s">
        <v>3307</v>
      </c>
      <c r="B460" s="99" t="s">
        <v>3308</v>
      </c>
      <c r="C460" s="94" t="str">
        <f t="shared" si="7"/>
        <v>009470</v>
      </c>
    </row>
    <row r="461" spans="1:3">
      <c r="A461" s="98" t="s">
        <v>2029</v>
      </c>
      <c r="B461" s="99" t="s">
        <v>2030</v>
      </c>
      <c r="C461" s="94" t="str">
        <f t="shared" si="7"/>
        <v>009520</v>
      </c>
    </row>
    <row r="462" spans="1:3">
      <c r="A462" s="98" t="s">
        <v>1258</v>
      </c>
      <c r="B462" s="99" t="s">
        <v>1259</v>
      </c>
      <c r="C462" s="94" t="str">
        <f t="shared" si="7"/>
        <v>009580</v>
      </c>
    </row>
    <row r="463" spans="1:3">
      <c r="A463" s="98" t="s">
        <v>3513</v>
      </c>
      <c r="B463" s="99" t="s">
        <v>3514</v>
      </c>
      <c r="C463" s="94" t="str">
        <f t="shared" si="7"/>
        <v>009620</v>
      </c>
    </row>
    <row r="464" spans="1:3">
      <c r="A464" s="98" t="s">
        <v>1040</v>
      </c>
      <c r="B464" s="99" t="s">
        <v>1041</v>
      </c>
      <c r="C464" s="94" t="str">
        <f t="shared" si="7"/>
        <v>009680</v>
      </c>
    </row>
    <row r="465" spans="1:3">
      <c r="A465" s="98" t="s">
        <v>2820</v>
      </c>
      <c r="B465" s="99" t="s">
        <v>2821</v>
      </c>
      <c r="C465" s="94" t="str">
        <f t="shared" si="7"/>
        <v>009730</v>
      </c>
    </row>
    <row r="466" spans="1:3">
      <c r="A466" s="98" t="s">
        <v>2321</v>
      </c>
      <c r="B466" s="99" t="s">
        <v>2322</v>
      </c>
      <c r="C466" s="94" t="str">
        <f t="shared" si="7"/>
        <v>009770</v>
      </c>
    </row>
    <row r="467" spans="1:3">
      <c r="A467" s="98" t="s">
        <v>3038</v>
      </c>
      <c r="B467" s="99" t="s">
        <v>3039</v>
      </c>
      <c r="C467" s="94" t="str">
        <f t="shared" si="7"/>
        <v>009780</v>
      </c>
    </row>
    <row r="468" spans="1:3">
      <c r="A468" s="98" t="s">
        <v>2725</v>
      </c>
      <c r="B468" s="99" t="s">
        <v>4305</v>
      </c>
      <c r="C468" s="94" t="str">
        <f t="shared" si="7"/>
        <v>009810</v>
      </c>
    </row>
    <row r="469" spans="1:3">
      <c r="A469" s="98" t="s">
        <v>537</v>
      </c>
      <c r="B469" s="99" t="s">
        <v>538</v>
      </c>
      <c r="C469" s="94" t="str">
        <f t="shared" si="7"/>
        <v>009830</v>
      </c>
    </row>
    <row r="470" spans="1:3">
      <c r="A470" s="98" t="s">
        <v>3903</v>
      </c>
      <c r="B470" s="99" t="s">
        <v>3904</v>
      </c>
      <c r="C470" s="94" t="str">
        <f t="shared" si="7"/>
        <v>009835</v>
      </c>
    </row>
    <row r="471" spans="1:3">
      <c r="A471" s="98" t="s">
        <v>639</v>
      </c>
      <c r="B471" s="99" t="s">
        <v>640</v>
      </c>
      <c r="C471" s="94" t="str">
        <f t="shared" si="7"/>
        <v>009970</v>
      </c>
    </row>
    <row r="472" spans="1:3">
      <c r="A472" s="98" t="s">
        <v>2357</v>
      </c>
      <c r="B472" s="99" t="s">
        <v>2358</v>
      </c>
      <c r="C472" s="94" t="str">
        <f t="shared" si="7"/>
        <v>010040</v>
      </c>
    </row>
    <row r="473" spans="1:3">
      <c r="A473" s="98" t="s">
        <v>1541</v>
      </c>
      <c r="B473" s="99" t="s">
        <v>1542</v>
      </c>
      <c r="C473" s="94" t="str">
        <f t="shared" si="7"/>
        <v>010050</v>
      </c>
    </row>
    <row r="474" spans="1:3">
      <c r="A474" s="98" t="s">
        <v>515</v>
      </c>
      <c r="B474" s="99" t="s">
        <v>516</v>
      </c>
      <c r="C474" s="94" t="str">
        <f t="shared" si="7"/>
        <v>010060</v>
      </c>
    </row>
    <row r="475" spans="1:3">
      <c r="A475" s="98" t="s">
        <v>2271</v>
      </c>
      <c r="B475" s="99" t="s">
        <v>2272</v>
      </c>
      <c r="C475" s="94" t="str">
        <f t="shared" si="7"/>
        <v>010100</v>
      </c>
    </row>
    <row r="476" spans="1:3">
      <c r="A476" s="98" t="s">
        <v>578</v>
      </c>
      <c r="B476" s="99" t="s">
        <v>579</v>
      </c>
      <c r="C476" s="94" t="str">
        <f t="shared" si="7"/>
        <v>010120</v>
      </c>
    </row>
    <row r="477" spans="1:3">
      <c r="A477" s="98" t="s">
        <v>398</v>
      </c>
      <c r="B477" s="99" t="s">
        <v>399</v>
      </c>
      <c r="C477" s="94" t="str">
        <f t="shared" si="7"/>
        <v>010130</v>
      </c>
    </row>
    <row r="478" spans="1:3">
      <c r="A478" s="98" t="s">
        <v>454</v>
      </c>
      <c r="B478" s="99" t="s">
        <v>455</v>
      </c>
      <c r="C478" s="94" t="str">
        <f t="shared" si="7"/>
        <v>010140</v>
      </c>
    </row>
    <row r="479" spans="1:3">
      <c r="A479" s="98" t="s">
        <v>3982</v>
      </c>
      <c r="B479" s="99" t="s">
        <v>3983</v>
      </c>
      <c r="C479" s="94" t="str">
        <f t="shared" si="7"/>
        <v>010145</v>
      </c>
    </row>
    <row r="480" spans="1:3">
      <c r="A480" s="98" t="s">
        <v>2976</v>
      </c>
      <c r="B480" s="99" t="s">
        <v>2977</v>
      </c>
      <c r="C480" s="94" t="str">
        <f t="shared" si="7"/>
        <v>010170</v>
      </c>
    </row>
    <row r="481" spans="1:3">
      <c r="A481" s="98" t="s">
        <v>3650</v>
      </c>
      <c r="B481" s="99" t="s">
        <v>3651</v>
      </c>
      <c r="C481" s="94" t="str">
        <f t="shared" si="7"/>
        <v>010240</v>
      </c>
    </row>
    <row r="482" spans="1:3">
      <c r="A482" s="98" t="s">
        <v>3075</v>
      </c>
      <c r="B482" s="99" t="s">
        <v>3076</v>
      </c>
      <c r="C482" s="94" t="str">
        <f t="shared" si="7"/>
        <v>010280</v>
      </c>
    </row>
    <row r="483" spans="1:3">
      <c r="A483" s="98" t="s">
        <v>3332</v>
      </c>
      <c r="B483" s="99" t="s">
        <v>3333</v>
      </c>
      <c r="C483" s="94" t="str">
        <f t="shared" si="7"/>
        <v>010420</v>
      </c>
    </row>
    <row r="484" spans="1:3">
      <c r="A484" s="98" t="s">
        <v>2139</v>
      </c>
      <c r="B484" s="99" t="s">
        <v>2140</v>
      </c>
      <c r="C484" s="94" t="str">
        <f t="shared" si="7"/>
        <v>010470</v>
      </c>
    </row>
    <row r="485" spans="1:3">
      <c r="A485" s="98" t="s">
        <v>3744</v>
      </c>
      <c r="B485" s="99" t="s">
        <v>3745</v>
      </c>
      <c r="C485" s="94" t="str">
        <f t="shared" si="7"/>
        <v>010580</v>
      </c>
    </row>
    <row r="486" spans="1:3">
      <c r="A486" s="98" t="s">
        <v>3294</v>
      </c>
      <c r="B486" s="99" t="s">
        <v>3295</v>
      </c>
      <c r="C486" s="94" t="str">
        <f t="shared" si="7"/>
        <v>010600</v>
      </c>
    </row>
    <row r="487" spans="1:3">
      <c r="A487" s="98" t="s">
        <v>574</v>
      </c>
      <c r="B487" s="99" t="s">
        <v>575</v>
      </c>
      <c r="C487" s="94" t="str">
        <f t="shared" si="7"/>
        <v>010620</v>
      </c>
    </row>
    <row r="488" spans="1:3">
      <c r="A488" s="98" t="s">
        <v>3457</v>
      </c>
      <c r="B488" s="99" t="s">
        <v>3458</v>
      </c>
      <c r="C488" s="94" t="str">
        <f t="shared" si="7"/>
        <v>010640</v>
      </c>
    </row>
    <row r="489" spans="1:3">
      <c r="A489" s="98" t="s">
        <v>2668</v>
      </c>
      <c r="B489" s="99" t="s">
        <v>2669</v>
      </c>
      <c r="C489" s="94" t="str">
        <f t="shared" si="7"/>
        <v>010660</v>
      </c>
    </row>
    <row r="490" spans="1:3">
      <c r="A490" s="98" t="s">
        <v>1301</v>
      </c>
      <c r="B490" s="99" t="s">
        <v>1302</v>
      </c>
      <c r="C490" s="94" t="str">
        <f t="shared" si="7"/>
        <v>010690</v>
      </c>
    </row>
    <row r="491" spans="1:3">
      <c r="A491" s="98" t="s">
        <v>3129</v>
      </c>
      <c r="B491" s="99" t="s">
        <v>3130</v>
      </c>
      <c r="C491" s="94" t="str">
        <f t="shared" si="7"/>
        <v>010770</v>
      </c>
    </row>
    <row r="492" spans="1:3">
      <c r="A492" s="98" t="s">
        <v>550</v>
      </c>
      <c r="B492" s="99" t="s">
        <v>551</v>
      </c>
      <c r="C492" s="94" t="str">
        <f t="shared" si="7"/>
        <v>010780</v>
      </c>
    </row>
    <row r="493" spans="1:3">
      <c r="A493" s="98" t="s">
        <v>1553</v>
      </c>
      <c r="B493" s="99" t="s">
        <v>1554</v>
      </c>
      <c r="C493" s="94" t="str">
        <f t="shared" si="7"/>
        <v>010820</v>
      </c>
    </row>
    <row r="494" spans="1:3">
      <c r="A494" s="98" t="s">
        <v>402</v>
      </c>
      <c r="B494" s="99" t="s">
        <v>403</v>
      </c>
      <c r="C494" s="94" t="str">
        <f t="shared" si="7"/>
        <v>010950</v>
      </c>
    </row>
    <row r="495" spans="1:3">
      <c r="A495" s="98" t="s">
        <v>1703</v>
      </c>
      <c r="B495" s="99" t="s">
        <v>1704</v>
      </c>
      <c r="C495" s="94" t="str">
        <f t="shared" si="7"/>
        <v>010955</v>
      </c>
    </row>
    <row r="496" spans="1:3">
      <c r="A496" s="98" t="s">
        <v>2341</v>
      </c>
      <c r="B496" s="99" t="s">
        <v>2342</v>
      </c>
      <c r="C496" s="94" t="str">
        <f t="shared" si="7"/>
        <v>010960</v>
      </c>
    </row>
    <row r="497" spans="1:3">
      <c r="A497" s="98" t="s">
        <v>1970</v>
      </c>
      <c r="B497" s="99" t="s">
        <v>1971</v>
      </c>
      <c r="C497" s="94" t="str">
        <f t="shared" si="7"/>
        <v>011000</v>
      </c>
    </row>
    <row r="498" spans="1:3">
      <c r="A498" s="98" t="s">
        <v>1113</v>
      </c>
      <c r="B498" s="99" t="s">
        <v>1114</v>
      </c>
      <c r="C498" s="94" t="str">
        <f t="shared" si="7"/>
        <v>011040</v>
      </c>
    </row>
    <row r="499" spans="1:3">
      <c r="A499" s="98" t="s">
        <v>519</v>
      </c>
      <c r="B499" s="99" t="s">
        <v>520</v>
      </c>
      <c r="C499" s="94" t="str">
        <f t="shared" si="7"/>
        <v>011070</v>
      </c>
    </row>
    <row r="500" spans="1:3">
      <c r="A500" s="98" t="s">
        <v>3055</v>
      </c>
      <c r="B500" s="99" t="s">
        <v>4306</v>
      </c>
      <c r="C500" s="94" t="str">
        <f t="shared" si="7"/>
        <v>011080</v>
      </c>
    </row>
    <row r="501" spans="1:3">
      <c r="A501" s="98" t="s">
        <v>1695</v>
      </c>
      <c r="B501" s="99" t="s">
        <v>1696</v>
      </c>
      <c r="C501" s="94" t="str">
        <f t="shared" si="7"/>
        <v>011090</v>
      </c>
    </row>
    <row r="502" spans="1:3">
      <c r="A502" s="98" t="s">
        <v>2182</v>
      </c>
      <c r="B502" s="99" t="s">
        <v>2183</v>
      </c>
      <c r="C502" s="94" t="str">
        <f t="shared" si="7"/>
        <v>011150</v>
      </c>
    </row>
    <row r="503" spans="1:3">
      <c r="A503" s="98" t="s">
        <v>3992</v>
      </c>
      <c r="B503" s="99" t="s">
        <v>3993</v>
      </c>
      <c r="C503" s="94" t="str">
        <f t="shared" si="7"/>
        <v>011155</v>
      </c>
    </row>
    <row r="504" spans="1:3">
      <c r="A504" s="98" t="s">
        <v>841</v>
      </c>
      <c r="B504" s="99" t="s">
        <v>842</v>
      </c>
      <c r="C504" s="94" t="str">
        <f t="shared" si="7"/>
        <v>011160</v>
      </c>
    </row>
    <row r="505" spans="1:3">
      <c r="A505" s="98" t="s">
        <v>407</v>
      </c>
      <c r="B505" s="99" t="s">
        <v>408</v>
      </c>
      <c r="C505" s="94" t="str">
        <f t="shared" si="7"/>
        <v>011170</v>
      </c>
    </row>
    <row r="506" spans="1:3">
      <c r="A506" s="98" t="s">
        <v>566</v>
      </c>
      <c r="B506" s="99" t="s">
        <v>567</v>
      </c>
      <c r="C506" s="94" t="str">
        <f t="shared" si="7"/>
        <v>011200</v>
      </c>
    </row>
    <row r="507" spans="1:3">
      <c r="A507" s="98" t="s">
        <v>469</v>
      </c>
      <c r="B507" s="99" t="s">
        <v>470</v>
      </c>
      <c r="C507" s="94" t="str">
        <f t="shared" si="7"/>
        <v>011210</v>
      </c>
    </row>
    <row r="508" spans="1:3">
      <c r="A508" s="98" t="s">
        <v>3762</v>
      </c>
      <c r="B508" s="99" t="s">
        <v>3763</v>
      </c>
      <c r="C508" s="94" t="str">
        <f t="shared" si="7"/>
        <v>011230</v>
      </c>
    </row>
    <row r="509" spans="1:3">
      <c r="A509" s="98" t="s">
        <v>1483</v>
      </c>
      <c r="B509" s="99" t="s">
        <v>1484</v>
      </c>
      <c r="C509" s="94" t="str">
        <f t="shared" si="7"/>
        <v>011280</v>
      </c>
    </row>
    <row r="510" spans="1:3">
      <c r="A510" s="98" t="s">
        <v>2925</v>
      </c>
      <c r="B510" s="99" t="s">
        <v>2926</v>
      </c>
      <c r="C510" s="94" t="str">
        <f t="shared" si="7"/>
        <v>011300</v>
      </c>
    </row>
    <row r="511" spans="1:3">
      <c r="A511" s="98" t="s">
        <v>2378</v>
      </c>
      <c r="B511" s="99" t="s">
        <v>2379</v>
      </c>
      <c r="C511" s="94" t="str">
        <f t="shared" si="7"/>
        <v>011320</v>
      </c>
    </row>
    <row r="512" spans="1:3">
      <c r="A512" s="98" t="s">
        <v>3662</v>
      </c>
      <c r="B512" s="99" t="s">
        <v>3663</v>
      </c>
      <c r="C512" s="94" t="str">
        <f t="shared" si="7"/>
        <v>011330</v>
      </c>
    </row>
    <row r="513" spans="1:3">
      <c r="A513" s="98" t="s">
        <v>1325</v>
      </c>
      <c r="B513" s="99" t="s">
        <v>1326</v>
      </c>
      <c r="C513" s="94" t="str">
        <f t="shared" si="7"/>
        <v>011370</v>
      </c>
    </row>
    <row r="514" spans="1:3">
      <c r="A514" s="98" t="s">
        <v>3406</v>
      </c>
      <c r="B514" s="99" t="s">
        <v>3407</v>
      </c>
      <c r="C514" s="94" t="str">
        <f t="shared" si="7"/>
        <v>011390</v>
      </c>
    </row>
    <row r="515" spans="1:3">
      <c r="A515" s="98" t="s">
        <v>3121</v>
      </c>
      <c r="B515" s="99" t="s">
        <v>4307</v>
      </c>
      <c r="C515" s="94" t="str">
        <f t="shared" si="7"/>
        <v>011420</v>
      </c>
    </row>
    <row r="516" spans="1:3">
      <c r="A516" s="98" t="s">
        <v>2710</v>
      </c>
      <c r="B516" s="99" t="s">
        <v>2711</v>
      </c>
      <c r="C516" s="94" t="str">
        <f t="shared" si="7"/>
        <v>011500</v>
      </c>
    </row>
    <row r="517" spans="1:3">
      <c r="A517" s="98" t="s">
        <v>2698</v>
      </c>
      <c r="B517" s="99" t="s">
        <v>2699</v>
      </c>
      <c r="C517" s="94" t="str">
        <f t="shared" si="7"/>
        <v>011560</v>
      </c>
    </row>
    <row r="518" spans="1:3">
      <c r="A518" s="98" t="s">
        <v>2861</v>
      </c>
      <c r="B518" s="99" t="s">
        <v>2862</v>
      </c>
      <c r="C518" s="94" t="str">
        <f t="shared" si="7"/>
        <v>011690</v>
      </c>
    </row>
    <row r="519" spans="1:3">
      <c r="A519" s="98" t="s">
        <v>2800</v>
      </c>
      <c r="B519" s="99" t="s">
        <v>2801</v>
      </c>
      <c r="C519" s="94" t="str">
        <f t="shared" si="7"/>
        <v>011700</v>
      </c>
    </row>
    <row r="520" spans="1:3">
      <c r="A520" s="98" t="s">
        <v>827</v>
      </c>
      <c r="B520" s="99" t="s">
        <v>828</v>
      </c>
      <c r="C520" s="94" t="str">
        <f t="shared" ref="C520:C583" si="8">A520</f>
        <v>011760</v>
      </c>
    </row>
    <row r="521" spans="1:3">
      <c r="A521" s="98" t="s">
        <v>513</v>
      </c>
      <c r="B521" s="99" t="s">
        <v>514</v>
      </c>
      <c r="C521" s="94" t="str">
        <f t="shared" si="8"/>
        <v>011780</v>
      </c>
    </row>
    <row r="522" spans="1:3">
      <c r="A522" s="98" t="s">
        <v>2141</v>
      </c>
      <c r="B522" s="99" t="s">
        <v>2142</v>
      </c>
      <c r="C522" s="94" t="str">
        <f t="shared" si="8"/>
        <v>011785</v>
      </c>
    </row>
    <row r="523" spans="1:3">
      <c r="A523" s="98" t="s">
        <v>637</v>
      </c>
      <c r="B523" s="99" t="s">
        <v>638</v>
      </c>
      <c r="C523" s="94" t="str">
        <f t="shared" si="8"/>
        <v>011790</v>
      </c>
    </row>
    <row r="524" spans="1:3">
      <c r="A524" s="98" t="s">
        <v>2295</v>
      </c>
      <c r="B524" s="99" t="s">
        <v>3557</v>
      </c>
      <c r="C524" s="94" t="str">
        <f t="shared" si="8"/>
        <v>011930</v>
      </c>
    </row>
    <row r="525" spans="1:3">
      <c r="A525" s="98" t="s">
        <v>2749</v>
      </c>
      <c r="B525" s="99" t="s">
        <v>4308</v>
      </c>
      <c r="C525" s="94" t="str">
        <f t="shared" si="8"/>
        <v>012030</v>
      </c>
    </row>
    <row r="526" spans="1:3">
      <c r="A526" s="98" t="s">
        <v>1693</v>
      </c>
      <c r="B526" s="99" t="s">
        <v>1694</v>
      </c>
      <c r="C526" s="94" t="str">
        <f t="shared" si="8"/>
        <v>012160</v>
      </c>
    </row>
    <row r="527" spans="1:3">
      <c r="A527" s="98" t="s">
        <v>2134</v>
      </c>
      <c r="B527" s="99" t="s">
        <v>4309</v>
      </c>
      <c r="C527" s="94" t="str">
        <f t="shared" si="8"/>
        <v>012170</v>
      </c>
    </row>
    <row r="528" spans="1:3">
      <c r="A528" s="98" t="s">
        <v>1888</v>
      </c>
      <c r="B528" s="99" t="s">
        <v>1889</v>
      </c>
      <c r="C528" s="94" t="str">
        <f t="shared" si="8"/>
        <v>012200</v>
      </c>
    </row>
    <row r="529" spans="1:3">
      <c r="A529" s="98" t="s">
        <v>3974</v>
      </c>
      <c r="B529" s="99" t="s">
        <v>3975</v>
      </c>
      <c r="C529" s="94" t="str">
        <f t="shared" si="8"/>
        <v>012205</v>
      </c>
    </row>
    <row r="530" spans="1:3">
      <c r="A530" s="98" t="s">
        <v>2589</v>
      </c>
      <c r="B530" s="99" t="s">
        <v>2590</v>
      </c>
      <c r="C530" s="94" t="str">
        <f t="shared" si="8"/>
        <v>012280</v>
      </c>
    </row>
    <row r="531" spans="1:3">
      <c r="A531" s="98" t="s">
        <v>345</v>
      </c>
      <c r="B531" s="99" t="s">
        <v>346</v>
      </c>
      <c r="C531" s="94" t="str">
        <f t="shared" si="8"/>
        <v>012330</v>
      </c>
    </row>
    <row r="532" spans="1:3">
      <c r="A532" s="98" t="s">
        <v>3147</v>
      </c>
      <c r="B532" s="99" t="s">
        <v>3148</v>
      </c>
      <c r="C532" s="94" t="str">
        <f t="shared" si="8"/>
        <v>012340</v>
      </c>
    </row>
    <row r="533" spans="1:3">
      <c r="A533" s="98" t="s">
        <v>627</v>
      </c>
      <c r="B533" s="99" t="s">
        <v>4310</v>
      </c>
      <c r="C533" s="94" t="str">
        <f t="shared" si="8"/>
        <v>012450</v>
      </c>
    </row>
    <row r="534" spans="1:3">
      <c r="A534" s="98" t="s">
        <v>1105</v>
      </c>
      <c r="B534" s="99" t="s">
        <v>1106</v>
      </c>
      <c r="C534" s="94" t="str">
        <f t="shared" si="8"/>
        <v>012510</v>
      </c>
    </row>
    <row r="535" spans="1:3">
      <c r="A535" s="98" t="s">
        <v>3546</v>
      </c>
      <c r="B535" s="99" t="s">
        <v>3547</v>
      </c>
      <c r="C535" s="94" t="str">
        <f t="shared" si="8"/>
        <v>012600</v>
      </c>
    </row>
    <row r="536" spans="1:3">
      <c r="A536" s="98" t="s">
        <v>1461</v>
      </c>
      <c r="B536" s="99" t="s">
        <v>1462</v>
      </c>
      <c r="C536" s="94" t="str">
        <f t="shared" si="8"/>
        <v>012610</v>
      </c>
    </row>
    <row r="537" spans="1:3">
      <c r="A537" s="98" t="s">
        <v>2793</v>
      </c>
      <c r="B537" s="99" t="s">
        <v>2794</v>
      </c>
      <c r="C537" s="94" t="str">
        <f t="shared" si="8"/>
        <v>012620</v>
      </c>
    </row>
    <row r="538" spans="1:3">
      <c r="A538" s="98" t="s">
        <v>442</v>
      </c>
      <c r="B538" s="99" t="s">
        <v>443</v>
      </c>
      <c r="C538" s="94" t="str">
        <f t="shared" si="8"/>
        <v>012630</v>
      </c>
    </row>
    <row r="539" spans="1:3">
      <c r="A539" s="98" t="s">
        <v>1489</v>
      </c>
      <c r="B539" s="99" t="s">
        <v>1490</v>
      </c>
      <c r="C539" s="94" t="str">
        <f t="shared" si="8"/>
        <v>012690</v>
      </c>
    </row>
    <row r="540" spans="1:3">
      <c r="A540" s="98" t="s">
        <v>1032</v>
      </c>
      <c r="B540" s="99" t="s">
        <v>1033</v>
      </c>
      <c r="C540" s="94" t="str">
        <f t="shared" si="8"/>
        <v>012700</v>
      </c>
    </row>
    <row r="541" spans="1:3">
      <c r="A541" s="98" t="s">
        <v>487</v>
      </c>
      <c r="B541" s="99" t="s">
        <v>488</v>
      </c>
      <c r="C541" s="94" t="str">
        <f t="shared" si="8"/>
        <v>012750</v>
      </c>
    </row>
    <row r="542" spans="1:3">
      <c r="A542" s="98" t="s">
        <v>2001</v>
      </c>
      <c r="B542" s="99" t="s">
        <v>2002</v>
      </c>
      <c r="C542" s="94" t="str">
        <f t="shared" si="8"/>
        <v>012790</v>
      </c>
    </row>
    <row r="543" spans="1:3">
      <c r="A543" s="98" t="s">
        <v>2267</v>
      </c>
      <c r="B543" s="99" t="s">
        <v>2268</v>
      </c>
      <c r="C543" s="94" t="str">
        <f t="shared" si="8"/>
        <v>012800</v>
      </c>
    </row>
    <row r="544" spans="1:3">
      <c r="A544" s="98" t="s">
        <v>1926</v>
      </c>
      <c r="B544" s="99" t="s">
        <v>4311</v>
      </c>
      <c r="C544" s="94" t="str">
        <f t="shared" si="8"/>
        <v>012860</v>
      </c>
    </row>
    <row r="545" spans="1:3">
      <c r="A545" s="98" t="s">
        <v>3537</v>
      </c>
      <c r="B545" s="99" t="s">
        <v>3538</v>
      </c>
      <c r="C545" s="94" t="str">
        <f t="shared" si="8"/>
        <v>013000</v>
      </c>
    </row>
    <row r="546" spans="1:3">
      <c r="A546" s="98" t="s">
        <v>991</v>
      </c>
      <c r="B546" s="99" t="s">
        <v>992</v>
      </c>
      <c r="C546" s="94" t="str">
        <f t="shared" si="8"/>
        <v>013030</v>
      </c>
    </row>
    <row r="547" spans="1:3">
      <c r="A547" s="98" t="s">
        <v>987</v>
      </c>
      <c r="B547" s="99" t="s">
        <v>988</v>
      </c>
      <c r="C547" s="94" t="str">
        <f t="shared" si="8"/>
        <v>013120</v>
      </c>
    </row>
    <row r="548" spans="1:3">
      <c r="A548" s="98" t="s">
        <v>4312</v>
      </c>
      <c r="B548" s="99" t="s">
        <v>4313</v>
      </c>
      <c r="C548" s="94" t="str">
        <f t="shared" si="8"/>
        <v>013310</v>
      </c>
    </row>
    <row r="549" spans="1:3">
      <c r="A549" s="98" t="s">
        <v>3367</v>
      </c>
      <c r="B549" s="99" t="s">
        <v>3368</v>
      </c>
      <c r="C549" s="94" t="str">
        <f t="shared" si="8"/>
        <v>013360</v>
      </c>
    </row>
    <row r="550" spans="1:3">
      <c r="A550" s="98" t="s">
        <v>4030</v>
      </c>
      <c r="B550" s="99" t="s">
        <v>4031</v>
      </c>
      <c r="C550" s="94" t="str">
        <f t="shared" si="8"/>
        <v>013367</v>
      </c>
    </row>
    <row r="551" spans="1:3">
      <c r="A551" s="98" t="s">
        <v>1751</v>
      </c>
      <c r="B551" s="99" t="s">
        <v>1752</v>
      </c>
      <c r="C551" s="94" t="str">
        <f t="shared" si="8"/>
        <v>013570</v>
      </c>
    </row>
    <row r="552" spans="1:3">
      <c r="A552" s="98" t="s">
        <v>2153</v>
      </c>
      <c r="B552" s="99" t="s">
        <v>2154</v>
      </c>
      <c r="C552" s="94" t="str">
        <f t="shared" si="8"/>
        <v>013580</v>
      </c>
    </row>
    <row r="553" spans="1:3">
      <c r="A553" s="98" t="s">
        <v>3481</v>
      </c>
      <c r="B553" s="99" t="s">
        <v>4314</v>
      </c>
      <c r="C553" s="94" t="str">
        <f t="shared" si="8"/>
        <v>013700</v>
      </c>
    </row>
    <row r="554" spans="1:3">
      <c r="A554" s="98" t="s">
        <v>3789</v>
      </c>
      <c r="B554" s="99" t="s">
        <v>3790</v>
      </c>
      <c r="C554" s="94" t="str">
        <f t="shared" si="8"/>
        <v>013720</v>
      </c>
    </row>
    <row r="555" spans="1:3">
      <c r="A555" s="98" t="s">
        <v>2718</v>
      </c>
      <c r="B555" s="99" t="s">
        <v>2719</v>
      </c>
      <c r="C555" s="94" t="str">
        <f t="shared" si="8"/>
        <v>013810</v>
      </c>
    </row>
    <row r="556" spans="1:3">
      <c r="A556" s="98" t="s">
        <v>2033</v>
      </c>
      <c r="B556" s="99" t="s">
        <v>2034</v>
      </c>
      <c r="C556" s="94" t="str">
        <f t="shared" si="8"/>
        <v>013870</v>
      </c>
    </row>
    <row r="557" spans="1:3">
      <c r="A557" s="98" t="s">
        <v>1177</v>
      </c>
      <c r="B557" s="99" t="s">
        <v>1178</v>
      </c>
      <c r="C557" s="94" t="str">
        <f t="shared" si="8"/>
        <v>013990</v>
      </c>
    </row>
    <row r="558" spans="1:3">
      <c r="A558" s="98" t="s">
        <v>1445</v>
      </c>
      <c r="B558" s="99" t="s">
        <v>1446</v>
      </c>
      <c r="C558" s="94" t="str">
        <f t="shared" si="8"/>
        <v>014100</v>
      </c>
    </row>
    <row r="559" spans="1:3">
      <c r="A559" s="98" t="s">
        <v>2583</v>
      </c>
      <c r="B559" s="99" t="s">
        <v>2584</v>
      </c>
      <c r="C559" s="94" t="str">
        <f t="shared" si="8"/>
        <v>014130</v>
      </c>
    </row>
    <row r="560" spans="1:3">
      <c r="A560" s="98" t="s">
        <v>2117</v>
      </c>
      <c r="B560" s="99" t="s">
        <v>2118</v>
      </c>
      <c r="C560" s="94" t="str">
        <f t="shared" si="8"/>
        <v>014160</v>
      </c>
    </row>
    <row r="561" spans="1:3">
      <c r="A561" s="98" t="s">
        <v>1929</v>
      </c>
      <c r="B561" s="99" t="s">
        <v>1930</v>
      </c>
      <c r="C561" s="94" t="str">
        <f t="shared" si="8"/>
        <v>014190</v>
      </c>
    </row>
    <row r="562" spans="1:3">
      <c r="A562" s="98" t="s">
        <v>3248</v>
      </c>
      <c r="B562" s="99" t="s">
        <v>3249</v>
      </c>
      <c r="C562" s="94" t="str">
        <f t="shared" si="8"/>
        <v>014200</v>
      </c>
    </row>
    <row r="563" spans="1:3">
      <c r="A563" s="98" t="s">
        <v>1045</v>
      </c>
      <c r="B563" s="99" t="s">
        <v>1046</v>
      </c>
      <c r="C563" s="94" t="str">
        <f t="shared" si="8"/>
        <v>014280</v>
      </c>
    </row>
    <row r="564" spans="1:3">
      <c r="A564" s="98" t="s">
        <v>3960</v>
      </c>
      <c r="B564" s="99" t="s">
        <v>3961</v>
      </c>
      <c r="C564" s="94" t="str">
        <f t="shared" si="8"/>
        <v>014285</v>
      </c>
    </row>
    <row r="565" spans="1:3">
      <c r="A565" s="98" t="s">
        <v>2256</v>
      </c>
      <c r="B565" s="99" t="s">
        <v>2257</v>
      </c>
      <c r="C565" s="94" t="str">
        <f t="shared" si="8"/>
        <v>014440</v>
      </c>
    </row>
    <row r="566" spans="1:3">
      <c r="A566" s="98" t="s">
        <v>1017</v>
      </c>
      <c r="B566" s="99" t="s">
        <v>4315</v>
      </c>
      <c r="C566" s="94" t="str">
        <f t="shared" si="8"/>
        <v>014470</v>
      </c>
    </row>
    <row r="567" spans="1:3">
      <c r="A567" s="98" t="s">
        <v>1993</v>
      </c>
      <c r="B567" s="99" t="s">
        <v>1994</v>
      </c>
      <c r="C567" s="94" t="str">
        <f t="shared" si="8"/>
        <v>014530</v>
      </c>
    </row>
    <row r="568" spans="1:3">
      <c r="A568" s="98" t="s">
        <v>2766</v>
      </c>
      <c r="B568" s="99" t="s">
        <v>2767</v>
      </c>
      <c r="C568" s="94" t="str">
        <f t="shared" si="8"/>
        <v>014570</v>
      </c>
    </row>
    <row r="569" spans="1:3">
      <c r="A569" s="98" t="s">
        <v>2561</v>
      </c>
      <c r="B569" s="99" t="s">
        <v>2562</v>
      </c>
      <c r="C569" s="94" t="str">
        <f t="shared" si="8"/>
        <v>014580</v>
      </c>
    </row>
    <row r="570" spans="1:3">
      <c r="A570" s="98" t="s">
        <v>1003</v>
      </c>
      <c r="B570" s="99" t="s">
        <v>1004</v>
      </c>
      <c r="C570" s="94" t="str">
        <f t="shared" si="8"/>
        <v>014620</v>
      </c>
    </row>
    <row r="571" spans="1:3">
      <c r="A571" s="98" t="s">
        <v>821</v>
      </c>
      <c r="B571" s="99" t="s">
        <v>822</v>
      </c>
      <c r="C571" s="94" t="str">
        <f t="shared" si="8"/>
        <v>014680</v>
      </c>
    </row>
    <row r="572" spans="1:3">
      <c r="A572" s="98" t="s">
        <v>1647</v>
      </c>
      <c r="B572" s="99" t="s">
        <v>1648</v>
      </c>
      <c r="C572" s="94" t="str">
        <f t="shared" si="8"/>
        <v>014710</v>
      </c>
    </row>
    <row r="573" spans="1:3">
      <c r="A573" s="98" t="s">
        <v>1465</v>
      </c>
      <c r="B573" s="99" t="s">
        <v>1466</v>
      </c>
      <c r="C573" s="94" t="str">
        <f t="shared" si="8"/>
        <v>014790</v>
      </c>
    </row>
    <row r="574" spans="1:3">
      <c r="A574" s="98" t="s">
        <v>705</v>
      </c>
      <c r="B574" s="99" t="s">
        <v>706</v>
      </c>
      <c r="C574" s="94" t="str">
        <f t="shared" si="8"/>
        <v>014820</v>
      </c>
    </row>
    <row r="575" spans="1:3">
      <c r="A575" s="98" t="s">
        <v>3948</v>
      </c>
      <c r="B575" s="99" t="s">
        <v>3949</v>
      </c>
      <c r="C575" s="94" t="str">
        <f t="shared" si="8"/>
        <v>014825</v>
      </c>
    </row>
    <row r="576" spans="1:3">
      <c r="A576" s="98" t="s">
        <v>1025</v>
      </c>
      <c r="B576" s="99" t="s">
        <v>1026</v>
      </c>
      <c r="C576" s="94" t="str">
        <f t="shared" si="8"/>
        <v>014830</v>
      </c>
    </row>
    <row r="577" spans="1:3">
      <c r="A577" s="98" t="s">
        <v>3597</v>
      </c>
      <c r="B577" s="99" t="s">
        <v>3598</v>
      </c>
      <c r="C577" s="94" t="str">
        <f t="shared" si="8"/>
        <v>014910</v>
      </c>
    </row>
    <row r="578" spans="1:3">
      <c r="A578" s="98" t="s">
        <v>4026</v>
      </c>
      <c r="B578" s="99" t="s">
        <v>4027</v>
      </c>
      <c r="C578" s="94" t="str">
        <f t="shared" si="8"/>
        <v>014915</v>
      </c>
    </row>
    <row r="579" spans="1:3">
      <c r="A579" s="98" t="s">
        <v>2366</v>
      </c>
      <c r="B579" s="99" t="s">
        <v>2367</v>
      </c>
      <c r="C579" s="94" t="str">
        <f t="shared" si="8"/>
        <v>014940</v>
      </c>
    </row>
    <row r="580" spans="1:3">
      <c r="A580" s="98" t="s">
        <v>2873</v>
      </c>
      <c r="B580" s="99" t="s">
        <v>2874</v>
      </c>
      <c r="C580" s="94" t="str">
        <f t="shared" si="8"/>
        <v>014970</v>
      </c>
    </row>
    <row r="581" spans="1:3">
      <c r="A581" s="98" t="s">
        <v>1635</v>
      </c>
      <c r="B581" s="99" t="s">
        <v>1636</v>
      </c>
      <c r="C581" s="94" t="str">
        <f t="shared" si="8"/>
        <v>014990</v>
      </c>
    </row>
    <row r="582" spans="1:3">
      <c r="A582" s="98" t="s">
        <v>2095</v>
      </c>
      <c r="B582" s="99" t="s">
        <v>2096</v>
      </c>
      <c r="C582" s="94" t="str">
        <f t="shared" si="8"/>
        <v>015020</v>
      </c>
    </row>
    <row r="583" spans="1:3">
      <c r="A583" s="98" t="s">
        <v>2289</v>
      </c>
      <c r="B583" s="99" t="s">
        <v>2290</v>
      </c>
      <c r="C583" s="94" t="str">
        <f t="shared" si="8"/>
        <v>015230</v>
      </c>
    </row>
    <row r="584" spans="1:3">
      <c r="A584" s="98" t="s">
        <v>2824</v>
      </c>
      <c r="B584" s="99" t="s">
        <v>2825</v>
      </c>
      <c r="C584" s="94" t="str">
        <f t="shared" ref="C584:C647" si="9">A584</f>
        <v>015260</v>
      </c>
    </row>
    <row r="585" spans="1:3">
      <c r="A585" s="98" t="s">
        <v>1099</v>
      </c>
      <c r="B585" s="99" t="s">
        <v>1100</v>
      </c>
      <c r="C585" s="94" t="str">
        <f t="shared" si="9"/>
        <v>015350</v>
      </c>
    </row>
    <row r="586" spans="1:3">
      <c r="A586" s="98" t="s">
        <v>1463</v>
      </c>
      <c r="B586" s="99" t="s">
        <v>1464</v>
      </c>
      <c r="C586" s="94" t="str">
        <f t="shared" si="9"/>
        <v>015360</v>
      </c>
    </row>
    <row r="587" spans="1:3">
      <c r="A587" s="98" t="s">
        <v>1972</v>
      </c>
      <c r="B587" s="99" t="s">
        <v>1973</v>
      </c>
      <c r="C587" s="94" t="str">
        <f t="shared" si="9"/>
        <v>015540</v>
      </c>
    </row>
    <row r="588" spans="1:3">
      <c r="A588" s="98" t="s">
        <v>2353</v>
      </c>
      <c r="B588" s="99" t="s">
        <v>2354</v>
      </c>
      <c r="C588" s="94" t="str">
        <f t="shared" si="9"/>
        <v>015590</v>
      </c>
    </row>
    <row r="589" spans="1:3">
      <c r="A589" s="98" t="s">
        <v>1365</v>
      </c>
      <c r="B589" s="99" t="s">
        <v>1366</v>
      </c>
      <c r="C589" s="94" t="str">
        <f t="shared" si="9"/>
        <v>015710</v>
      </c>
    </row>
    <row r="590" spans="1:3">
      <c r="A590" s="98" t="s">
        <v>807</v>
      </c>
      <c r="B590" s="99" t="s">
        <v>808</v>
      </c>
      <c r="C590" s="94" t="str">
        <f t="shared" si="9"/>
        <v>015750</v>
      </c>
    </row>
    <row r="591" spans="1:3">
      <c r="A591" s="98" t="s">
        <v>341</v>
      </c>
      <c r="B591" s="99" t="s">
        <v>342</v>
      </c>
      <c r="C591" s="94" t="str">
        <f t="shared" si="9"/>
        <v>015760</v>
      </c>
    </row>
    <row r="592" spans="1:3">
      <c r="A592" s="98" t="s">
        <v>1199</v>
      </c>
      <c r="B592" s="99" t="s">
        <v>1200</v>
      </c>
      <c r="C592" s="94" t="str">
        <f t="shared" si="9"/>
        <v>015860</v>
      </c>
    </row>
    <row r="593" spans="1:3">
      <c r="A593" s="98" t="s">
        <v>1676</v>
      </c>
      <c r="B593" s="99" t="s">
        <v>1677</v>
      </c>
      <c r="C593" s="94" t="str">
        <f t="shared" si="9"/>
        <v>015890</v>
      </c>
    </row>
    <row r="594" spans="1:3">
      <c r="A594" s="98" t="s">
        <v>1945</v>
      </c>
      <c r="B594" s="99" t="s">
        <v>1946</v>
      </c>
      <c r="C594" s="94" t="str">
        <f t="shared" si="9"/>
        <v>016090</v>
      </c>
    </row>
    <row r="595" spans="1:3">
      <c r="A595" s="98" t="s">
        <v>597</v>
      </c>
      <c r="B595" s="99" t="s">
        <v>4316</v>
      </c>
      <c r="C595" s="94" t="str">
        <f t="shared" si="9"/>
        <v>016100</v>
      </c>
    </row>
    <row r="596" spans="1:3">
      <c r="A596" s="98" t="s">
        <v>655</v>
      </c>
      <c r="B596" s="99" t="s">
        <v>656</v>
      </c>
      <c r="C596" s="94" t="str">
        <f t="shared" si="9"/>
        <v>016170</v>
      </c>
    </row>
    <row r="597" spans="1:3">
      <c r="A597" s="98" t="s">
        <v>948</v>
      </c>
      <c r="B597" s="99" t="s">
        <v>949</v>
      </c>
      <c r="C597" s="94" t="str">
        <f t="shared" si="9"/>
        <v>016250</v>
      </c>
    </row>
    <row r="598" spans="1:3">
      <c r="A598" s="98" t="s">
        <v>439</v>
      </c>
      <c r="B598" s="99" t="s">
        <v>209</v>
      </c>
      <c r="C598" s="94" t="str">
        <f t="shared" si="9"/>
        <v>016360</v>
      </c>
    </row>
    <row r="599" spans="1:3">
      <c r="A599" s="98" t="s">
        <v>2201</v>
      </c>
      <c r="B599" s="99" t="s">
        <v>2202</v>
      </c>
      <c r="C599" s="94" t="str">
        <f t="shared" si="9"/>
        <v>016380</v>
      </c>
    </row>
    <row r="600" spans="1:3">
      <c r="A600" s="98" t="s">
        <v>3970</v>
      </c>
      <c r="B600" s="99" t="s">
        <v>3971</v>
      </c>
      <c r="C600" s="94" t="str">
        <f t="shared" si="9"/>
        <v>016385</v>
      </c>
    </row>
    <row r="601" spans="1:3">
      <c r="A601" s="98" t="s">
        <v>801</v>
      </c>
      <c r="B601" s="99" t="s">
        <v>802</v>
      </c>
      <c r="C601" s="94" t="str">
        <f t="shared" si="9"/>
        <v>016450</v>
      </c>
    </row>
    <row r="602" spans="1:3">
      <c r="A602" s="98" t="s">
        <v>997</v>
      </c>
      <c r="B602" s="99" t="s">
        <v>998</v>
      </c>
      <c r="C602" s="94" t="str">
        <f t="shared" si="9"/>
        <v>016580</v>
      </c>
    </row>
    <row r="603" spans="1:3">
      <c r="A603" s="98" t="s">
        <v>1795</v>
      </c>
      <c r="B603" s="99" t="s">
        <v>1796</v>
      </c>
      <c r="C603" s="94" t="str">
        <f t="shared" si="9"/>
        <v>016590</v>
      </c>
    </row>
    <row r="604" spans="1:3">
      <c r="A604" s="98" t="s">
        <v>3258</v>
      </c>
      <c r="B604" s="99" t="s">
        <v>3259</v>
      </c>
      <c r="C604" s="94" t="str">
        <f t="shared" si="9"/>
        <v>016600</v>
      </c>
    </row>
    <row r="605" spans="1:3">
      <c r="A605" s="98" t="s">
        <v>1268</v>
      </c>
      <c r="B605" s="99" t="s">
        <v>280</v>
      </c>
      <c r="C605" s="94" t="str">
        <f t="shared" si="9"/>
        <v>016610</v>
      </c>
    </row>
    <row r="606" spans="1:3">
      <c r="A606" s="98" t="s">
        <v>2380</v>
      </c>
      <c r="B606" s="99" t="s">
        <v>2381</v>
      </c>
      <c r="C606" s="94" t="str">
        <f t="shared" si="9"/>
        <v>016670</v>
      </c>
    </row>
    <row r="607" spans="1:3">
      <c r="A607" s="98" t="s">
        <v>1674</v>
      </c>
      <c r="B607" s="99" t="s">
        <v>1675</v>
      </c>
      <c r="C607" s="94" t="str">
        <f t="shared" si="9"/>
        <v>016710</v>
      </c>
    </row>
    <row r="608" spans="1:3">
      <c r="A608" s="98" t="s">
        <v>4317</v>
      </c>
      <c r="B608" s="99" t="s">
        <v>4318</v>
      </c>
      <c r="C608" s="94" t="str">
        <f t="shared" si="9"/>
        <v>016740</v>
      </c>
    </row>
    <row r="609" spans="1:3">
      <c r="A609" s="98" t="s">
        <v>1047</v>
      </c>
      <c r="B609" s="99" t="s">
        <v>1048</v>
      </c>
      <c r="C609" s="94" t="str">
        <f t="shared" si="9"/>
        <v>016800</v>
      </c>
    </row>
    <row r="610" spans="1:3">
      <c r="A610" s="98" t="s">
        <v>1955</v>
      </c>
      <c r="B610" s="99" t="s">
        <v>4319</v>
      </c>
      <c r="C610" s="94" t="str">
        <f t="shared" si="9"/>
        <v>016880</v>
      </c>
    </row>
    <row r="611" spans="1:3">
      <c r="A611" s="98" t="s">
        <v>3588</v>
      </c>
      <c r="B611" s="99" t="s">
        <v>3589</v>
      </c>
      <c r="C611" s="94" t="str">
        <f t="shared" si="9"/>
        <v>016920</v>
      </c>
    </row>
    <row r="612" spans="1:3">
      <c r="A612" s="98" t="s">
        <v>3309</v>
      </c>
      <c r="B612" s="99" t="s">
        <v>3310</v>
      </c>
      <c r="C612" s="94" t="str">
        <f t="shared" si="9"/>
        <v>017000</v>
      </c>
    </row>
    <row r="613" spans="1:3">
      <c r="A613" s="98" t="s">
        <v>2171</v>
      </c>
      <c r="B613" s="99" t="s">
        <v>2172</v>
      </c>
      <c r="C613" s="94" t="str">
        <f t="shared" si="9"/>
        <v>017040</v>
      </c>
    </row>
    <row r="614" spans="1:3">
      <c r="A614" s="98" t="s">
        <v>2791</v>
      </c>
      <c r="B614" s="99" t="s">
        <v>2792</v>
      </c>
      <c r="C614" s="94" t="str">
        <f t="shared" si="9"/>
        <v>017180</v>
      </c>
    </row>
    <row r="615" spans="1:3">
      <c r="A615" s="98" t="s">
        <v>3044</v>
      </c>
      <c r="B615" s="99" t="s">
        <v>3045</v>
      </c>
      <c r="C615" s="94" t="str">
        <f t="shared" si="9"/>
        <v>017250</v>
      </c>
    </row>
    <row r="616" spans="1:3">
      <c r="A616" s="98" t="s">
        <v>2630</v>
      </c>
      <c r="B616" s="99" t="s">
        <v>2631</v>
      </c>
      <c r="C616" s="94" t="str">
        <f t="shared" si="9"/>
        <v>017370</v>
      </c>
    </row>
    <row r="617" spans="1:3">
      <c r="A617" s="98" t="s">
        <v>799</v>
      </c>
      <c r="B617" s="99" t="s">
        <v>800</v>
      </c>
      <c r="C617" s="94" t="str">
        <f t="shared" si="9"/>
        <v>017390</v>
      </c>
    </row>
    <row r="618" spans="1:3">
      <c r="A618" s="98" t="s">
        <v>2688</v>
      </c>
      <c r="B618" s="99" t="s">
        <v>2689</v>
      </c>
      <c r="C618" s="94" t="str">
        <f t="shared" si="9"/>
        <v>017480</v>
      </c>
    </row>
    <row r="619" spans="1:3">
      <c r="A619" s="98" t="s">
        <v>2829</v>
      </c>
      <c r="B619" s="99" t="s">
        <v>2830</v>
      </c>
      <c r="C619" s="94" t="str">
        <f t="shared" si="9"/>
        <v>017510</v>
      </c>
    </row>
    <row r="620" spans="1:3">
      <c r="A620" s="98" t="s">
        <v>2483</v>
      </c>
      <c r="B620" s="99" t="s">
        <v>2484</v>
      </c>
      <c r="C620" s="94" t="str">
        <f t="shared" si="9"/>
        <v>017550</v>
      </c>
    </row>
    <row r="621" spans="1:3">
      <c r="A621" s="98" t="s">
        <v>3101</v>
      </c>
      <c r="B621" s="99" t="s">
        <v>3102</v>
      </c>
      <c r="C621" s="94" t="str">
        <f t="shared" si="9"/>
        <v>017650</v>
      </c>
    </row>
    <row r="622" spans="1:3">
      <c r="A622" s="98" t="s">
        <v>351</v>
      </c>
      <c r="B622" s="99" t="s">
        <v>352</v>
      </c>
      <c r="C622" s="94" t="str">
        <f t="shared" si="9"/>
        <v>017670</v>
      </c>
    </row>
    <row r="623" spans="1:3">
      <c r="A623" s="98" t="s">
        <v>2493</v>
      </c>
      <c r="B623" s="99" t="s">
        <v>2494</v>
      </c>
      <c r="C623" s="94" t="str">
        <f t="shared" si="9"/>
        <v>017680</v>
      </c>
    </row>
    <row r="624" spans="1:3">
      <c r="A624" s="98" t="s">
        <v>595</v>
      </c>
      <c r="B624" s="99" t="s">
        <v>596</v>
      </c>
      <c r="C624" s="94" t="str">
        <f t="shared" si="9"/>
        <v>017800</v>
      </c>
    </row>
    <row r="625" spans="1:3">
      <c r="A625" s="98" t="s">
        <v>737</v>
      </c>
      <c r="B625" s="99" t="s">
        <v>738</v>
      </c>
      <c r="C625" s="94" t="str">
        <f t="shared" si="9"/>
        <v>017810</v>
      </c>
    </row>
    <row r="626" spans="1:3">
      <c r="A626" s="98" t="s">
        <v>1834</v>
      </c>
      <c r="B626" s="99" t="s">
        <v>1835</v>
      </c>
      <c r="C626" s="94" t="str">
        <f t="shared" si="9"/>
        <v>017890</v>
      </c>
    </row>
    <row r="627" spans="1:3">
      <c r="A627" s="98" t="s">
        <v>1779</v>
      </c>
      <c r="B627" s="99" t="s">
        <v>1780</v>
      </c>
      <c r="C627" s="94" t="str">
        <f t="shared" si="9"/>
        <v>017900</v>
      </c>
    </row>
    <row r="628" spans="1:3">
      <c r="A628" s="98" t="s">
        <v>958</v>
      </c>
      <c r="B628" s="99" t="s">
        <v>959</v>
      </c>
      <c r="C628" s="94" t="str">
        <f t="shared" si="9"/>
        <v>017940</v>
      </c>
    </row>
    <row r="629" spans="1:3">
      <c r="A629" s="98" t="s">
        <v>1262</v>
      </c>
      <c r="B629" s="99" t="s">
        <v>1263</v>
      </c>
      <c r="C629" s="94" t="str">
        <f t="shared" si="9"/>
        <v>017960</v>
      </c>
    </row>
    <row r="630" spans="1:3">
      <c r="A630" s="98" t="s">
        <v>2082</v>
      </c>
      <c r="B630" s="99" t="s">
        <v>2083</v>
      </c>
      <c r="C630" s="94" t="str">
        <f t="shared" si="9"/>
        <v>018000</v>
      </c>
    </row>
    <row r="631" spans="1:3">
      <c r="A631" s="98" t="s">
        <v>1425</v>
      </c>
      <c r="B631" s="99" t="s">
        <v>1426</v>
      </c>
      <c r="C631" s="94" t="str">
        <f t="shared" si="9"/>
        <v>018120</v>
      </c>
    </row>
    <row r="632" spans="1:3">
      <c r="A632" s="98" t="s">
        <v>356</v>
      </c>
      <c r="B632" s="99" t="s">
        <v>357</v>
      </c>
      <c r="C632" s="94" t="str">
        <f t="shared" si="9"/>
        <v>018260</v>
      </c>
    </row>
    <row r="633" spans="1:3">
      <c r="A633" s="98" t="s">
        <v>3401</v>
      </c>
      <c r="B633" s="99" t="s">
        <v>3402</v>
      </c>
      <c r="C633" s="94" t="str">
        <f t="shared" si="9"/>
        <v>018290</v>
      </c>
    </row>
    <row r="634" spans="1:3">
      <c r="A634" s="98" t="s">
        <v>993</v>
      </c>
      <c r="B634" s="99" t="s">
        <v>994</v>
      </c>
      <c r="C634" s="94" t="str">
        <f t="shared" si="9"/>
        <v>018310</v>
      </c>
    </row>
    <row r="635" spans="1:3">
      <c r="A635" s="98" t="s">
        <v>2491</v>
      </c>
      <c r="B635" s="99" t="s">
        <v>2492</v>
      </c>
      <c r="C635" s="94" t="str">
        <f t="shared" si="9"/>
        <v>018470</v>
      </c>
    </row>
    <row r="636" spans="1:3">
      <c r="A636" s="98" t="s">
        <v>2884</v>
      </c>
      <c r="B636" s="99" t="s">
        <v>2885</v>
      </c>
      <c r="C636" s="94" t="str">
        <f t="shared" si="9"/>
        <v>018500</v>
      </c>
    </row>
    <row r="637" spans="1:3">
      <c r="A637" s="98" t="s">
        <v>3214</v>
      </c>
      <c r="B637" s="99" t="s">
        <v>3215</v>
      </c>
      <c r="C637" s="94" t="str">
        <f t="shared" si="9"/>
        <v>018620</v>
      </c>
    </row>
    <row r="638" spans="1:3">
      <c r="A638" s="98" t="s">
        <v>773</v>
      </c>
      <c r="B638" s="99" t="s">
        <v>774</v>
      </c>
      <c r="C638" s="94" t="str">
        <f t="shared" si="9"/>
        <v>018670</v>
      </c>
    </row>
    <row r="639" spans="1:3">
      <c r="A639" s="98" t="s">
        <v>2412</v>
      </c>
      <c r="B639" s="99" t="s">
        <v>2413</v>
      </c>
      <c r="C639" s="94" t="str">
        <f t="shared" si="9"/>
        <v>018680</v>
      </c>
    </row>
    <row r="640" spans="1:3">
      <c r="A640" s="98" t="s">
        <v>2837</v>
      </c>
      <c r="B640" s="99" t="s">
        <v>2838</v>
      </c>
      <c r="C640" s="94" t="str">
        <f t="shared" si="9"/>
        <v>018700</v>
      </c>
    </row>
    <row r="641" spans="1:3">
      <c r="A641" s="98" t="s">
        <v>456</v>
      </c>
      <c r="B641" s="99" t="s">
        <v>4320</v>
      </c>
      <c r="C641" s="94" t="str">
        <f t="shared" si="9"/>
        <v>018880</v>
      </c>
    </row>
    <row r="642" spans="1:3">
      <c r="A642" s="98" t="s">
        <v>2986</v>
      </c>
      <c r="B642" s="99" t="s">
        <v>2987</v>
      </c>
      <c r="C642" s="94" t="str">
        <f t="shared" si="9"/>
        <v>019010</v>
      </c>
    </row>
    <row r="643" spans="1:3">
      <c r="A643" s="98" t="s">
        <v>1393</v>
      </c>
      <c r="B643" s="99" t="s">
        <v>1394</v>
      </c>
      <c r="C643" s="94" t="str">
        <f t="shared" si="9"/>
        <v>019170</v>
      </c>
    </row>
    <row r="644" spans="1:3">
      <c r="A644" s="98" t="s">
        <v>3909</v>
      </c>
      <c r="B644" s="99" t="s">
        <v>3910</v>
      </c>
      <c r="C644" s="94" t="str">
        <f t="shared" si="9"/>
        <v>019175</v>
      </c>
    </row>
    <row r="645" spans="1:3">
      <c r="A645" s="98" t="s">
        <v>3609</v>
      </c>
      <c r="B645" s="99" t="s">
        <v>3610</v>
      </c>
      <c r="C645" s="94" t="str">
        <f t="shared" si="9"/>
        <v>019180</v>
      </c>
    </row>
    <row r="646" spans="1:3">
      <c r="A646" s="98" t="s">
        <v>1391</v>
      </c>
      <c r="B646" s="99" t="s">
        <v>1392</v>
      </c>
      <c r="C646" s="94" t="str">
        <f t="shared" si="9"/>
        <v>019210</v>
      </c>
    </row>
    <row r="647" spans="1:3">
      <c r="A647" s="98" t="s">
        <v>1557</v>
      </c>
      <c r="B647" s="99" t="s">
        <v>1558</v>
      </c>
      <c r="C647" s="94" t="str">
        <f t="shared" si="9"/>
        <v>019440</v>
      </c>
    </row>
    <row r="648" spans="1:3">
      <c r="A648" s="98" t="s">
        <v>3442</v>
      </c>
      <c r="B648" s="99" t="s">
        <v>3443</v>
      </c>
      <c r="C648" s="94" t="str">
        <f t="shared" ref="C648:C711" si="10">A648</f>
        <v>019490</v>
      </c>
    </row>
    <row r="649" spans="1:3">
      <c r="A649" s="98" t="s">
        <v>1763</v>
      </c>
      <c r="B649" s="99" t="s">
        <v>1764</v>
      </c>
      <c r="C649" s="94" t="str">
        <f t="shared" si="10"/>
        <v>019540</v>
      </c>
    </row>
    <row r="650" spans="1:3">
      <c r="A650" s="98" t="s">
        <v>2163</v>
      </c>
      <c r="B650" s="99" t="s">
        <v>2164</v>
      </c>
      <c r="C650" s="94" t="str">
        <f t="shared" si="10"/>
        <v>019550</v>
      </c>
    </row>
    <row r="651" spans="1:3">
      <c r="A651" s="98" t="s">
        <v>3860</v>
      </c>
      <c r="B651" s="99" t="s">
        <v>3861</v>
      </c>
      <c r="C651" s="94" t="str">
        <f t="shared" si="10"/>
        <v>019570</v>
      </c>
    </row>
    <row r="652" spans="1:3">
      <c r="A652" s="98" t="s">
        <v>3391</v>
      </c>
      <c r="B652" s="99" t="s">
        <v>3392</v>
      </c>
      <c r="C652" s="94" t="str">
        <f t="shared" si="10"/>
        <v>019590</v>
      </c>
    </row>
    <row r="653" spans="1:3">
      <c r="A653" s="98" t="s">
        <v>3390</v>
      </c>
      <c r="B653" s="99" t="s">
        <v>4321</v>
      </c>
      <c r="C653" s="94" t="str">
        <f t="shared" si="10"/>
        <v>019660</v>
      </c>
    </row>
    <row r="654" spans="1:3">
      <c r="A654" s="98" t="s">
        <v>859</v>
      </c>
      <c r="B654" s="99" t="s">
        <v>860</v>
      </c>
      <c r="C654" s="94" t="str">
        <f t="shared" si="10"/>
        <v>019680</v>
      </c>
    </row>
    <row r="655" spans="1:3">
      <c r="A655" s="98" t="s">
        <v>2473</v>
      </c>
      <c r="B655" s="99" t="s">
        <v>2474</v>
      </c>
      <c r="C655" s="94" t="str">
        <f t="shared" si="10"/>
        <v>019685</v>
      </c>
    </row>
    <row r="656" spans="1:3">
      <c r="A656" s="98" t="s">
        <v>2644</v>
      </c>
      <c r="B656" s="99" t="s">
        <v>4322</v>
      </c>
      <c r="C656" s="94" t="str">
        <f t="shared" si="10"/>
        <v>019770</v>
      </c>
    </row>
    <row r="657" spans="1:3">
      <c r="A657" s="98" t="s">
        <v>3326</v>
      </c>
      <c r="B657" s="99" t="s">
        <v>3327</v>
      </c>
      <c r="C657" s="94" t="str">
        <f t="shared" si="10"/>
        <v>019990</v>
      </c>
    </row>
    <row r="658" spans="1:3">
      <c r="A658" s="98" t="s">
        <v>735</v>
      </c>
      <c r="B658" s="99" t="s">
        <v>736</v>
      </c>
      <c r="C658" s="94" t="str">
        <f t="shared" si="10"/>
        <v>020000</v>
      </c>
    </row>
    <row r="659" spans="1:3">
      <c r="A659" s="98" t="s">
        <v>2664</v>
      </c>
      <c r="B659" s="99" t="s">
        <v>2665</v>
      </c>
      <c r="C659" s="94" t="str">
        <f t="shared" si="10"/>
        <v>020120</v>
      </c>
    </row>
    <row r="660" spans="1:3">
      <c r="A660" s="98" t="s">
        <v>1167</v>
      </c>
      <c r="B660" s="99" t="s">
        <v>1168</v>
      </c>
      <c r="C660" s="94" t="str">
        <f t="shared" si="10"/>
        <v>020150</v>
      </c>
    </row>
    <row r="661" spans="1:3">
      <c r="A661" s="98" t="s">
        <v>3244</v>
      </c>
      <c r="B661" s="99" t="s">
        <v>3245</v>
      </c>
      <c r="C661" s="94" t="str">
        <f t="shared" si="10"/>
        <v>020180</v>
      </c>
    </row>
    <row r="662" spans="1:3">
      <c r="A662" s="98" t="s">
        <v>3797</v>
      </c>
      <c r="B662" s="99" t="s">
        <v>3798</v>
      </c>
      <c r="C662" s="94" t="str">
        <f t="shared" si="10"/>
        <v>020400</v>
      </c>
    </row>
    <row r="663" spans="1:3">
      <c r="A663" s="98" t="s">
        <v>602</v>
      </c>
      <c r="B663" s="99" t="s">
        <v>603</v>
      </c>
      <c r="C663" s="94" t="str">
        <f t="shared" si="10"/>
        <v>020560</v>
      </c>
    </row>
    <row r="664" spans="1:3">
      <c r="A664" s="98" t="s">
        <v>1739</v>
      </c>
      <c r="B664" s="99" t="s">
        <v>1740</v>
      </c>
      <c r="C664" s="94" t="str">
        <f t="shared" si="10"/>
        <v>020710</v>
      </c>
    </row>
    <row r="665" spans="1:3">
      <c r="A665" s="98" t="s">
        <v>1531</v>
      </c>
      <c r="B665" s="99" t="s">
        <v>1532</v>
      </c>
      <c r="C665" s="94" t="str">
        <f t="shared" si="10"/>
        <v>020760</v>
      </c>
    </row>
    <row r="666" spans="1:3">
      <c r="A666" s="98" t="s">
        <v>3046</v>
      </c>
      <c r="B666" s="99" t="s">
        <v>3047</v>
      </c>
      <c r="C666" s="94" t="str">
        <f t="shared" si="10"/>
        <v>021040</v>
      </c>
    </row>
    <row r="667" spans="1:3">
      <c r="A667" s="98" t="s">
        <v>3994</v>
      </c>
      <c r="B667" s="99" t="s">
        <v>3995</v>
      </c>
      <c r="C667" s="94" t="str">
        <f t="shared" si="10"/>
        <v>021045</v>
      </c>
    </row>
    <row r="668" spans="1:3">
      <c r="A668" s="98" t="s">
        <v>3165</v>
      </c>
      <c r="B668" s="99" t="s">
        <v>3166</v>
      </c>
      <c r="C668" s="94" t="str">
        <f t="shared" si="10"/>
        <v>021050</v>
      </c>
    </row>
    <row r="669" spans="1:3">
      <c r="A669" s="98" t="s">
        <v>2076</v>
      </c>
      <c r="B669" s="99" t="s">
        <v>2077</v>
      </c>
      <c r="C669" s="94" t="str">
        <f t="shared" si="10"/>
        <v>021080</v>
      </c>
    </row>
    <row r="670" spans="1:3">
      <c r="A670" s="98" t="s">
        <v>415</v>
      </c>
      <c r="B670" s="99" t="s">
        <v>416</v>
      </c>
      <c r="C670" s="94" t="str">
        <f t="shared" si="10"/>
        <v>021240</v>
      </c>
    </row>
    <row r="671" spans="1:3">
      <c r="A671" s="98" t="s">
        <v>1459</v>
      </c>
      <c r="B671" s="99" t="s">
        <v>1460</v>
      </c>
      <c r="C671" s="94" t="str">
        <f t="shared" si="10"/>
        <v>021320</v>
      </c>
    </row>
    <row r="672" spans="1:3">
      <c r="A672" s="98" t="s">
        <v>3436</v>
      </c>
      <c r="B672" s="99" t="s">
        <v>3437</v>
      </c>
      <c r="C672" s="94" t="str">
        <f t="shared" si="10"/>
        <v>021650</v>
      </c>
    </row>
    <row r="673" spans="1:3">
      <c r="A673" s="98" t="s">
        <v>1248</v>
      </c>
      <c r="B673" s="99" t="s">
        <v>1249</v>
      </c>
      <c r="C673" s="94" t="str">
        <f t="shared" si="10"/>
        <v>021820</v>
      </c>
    </row>
    <row r="674" spans="1:3">
      <c r="A674" s="98" t="s">
        <v>3889</v>
      </c>
      <c r="B674" s="99" t="s">
        <v>4323</v>
      </c>
      <c r="C674" s="94" t="str">
        <f t="shared" si="10"/>
        <v>021880</v>
      </c>
    </row>
    <row r="675" spans="1:3">
      <c r="A675" s="98" t="s">
        <v>1029</v>
      </c>
      <c r="B675" s="99" t="s">
        <v>4324</v>
      </c>
      <c r="C675" s="94" t="str">
        <f t="shared" si="10"/>
        <v>021960</v>
      </c>
    </row>
    <row r="676" spans="1:3">
      <c r="A676" s="98" t="s">
        <v>725</v>
      </c>
      <c r="B676" s="99" t="s">
        <v>726</v>
      </c>
      <c r="C676" s="94" t="str">
        <f t="shared" si="10"/>
        <v>022100</v>
      </c>
    </row>
    <row r="677" spans="1:3">
      <c r="A677" s="98" t="s">
        <v>2179</v>
      </c>
      <c r="B677" s="99" t="s">
        <v>4325</v>
      </c>
      <c r="C677" s="94" t="str">
        <f t="shared" si="10"/>
        <v>022220</v>
      </c>
    </row>
    <row r="678" spans="1:3">
      <c r="A678" s="98" t="s">
        <v>1733</v>
      </c>
      <c r="B678" s="99" t="s">
        <v>1734</v>
      </c>
      <c r="C678" s="94" t="str">
        <f t="shared" si="10"/>
        <v>023000</v>
      </c>
    </row>
    <row r="679" spans="1:3">
      <c r="A679" s="98" t="s">
        <v>2804</v>
      </c>
      <c r="B679" s="99" t="s">
        <v>2805</v>
      </c>
      <c r="C679" s="94" t="str">
        <f t="shared" si="10"/>
        <v>023150</v>
      </c>
    </row>
    <row r="680" spans="1:3">
      <c r="A680" s="98" t="s">
        <v>1293</v>
      </c>
      <c r="B680" s="99" t="s">
        <v>1294</v>
      </c>
      <c r="C680" s="94" t="str">
        <f t="shared" si="10"/>
        <v>023160</v>
      </c>
    </row>
    <row r="681" spans="1:3">
      <c r="A681" s="98" t="s">
        <v>2810</v>
      </c>
      <c r="B681" s="99" t="s">
        <v>2811</v>
      </c>
      <c r="C681" s="94" t="str">
        <f t="shared" si="10"/>
        <v>023350</v>
      </c>
    </row>
    <row r="682" spans="1:3">
      <c r="A682" s="98" t="s">
        <v>915</v>
      </c>
      <c r="B682" s="99" t="s">
        <v>916</v>
      </c>
      <c r="C682" s="94" t="str">
        <f t="shared" si="10"/>
        <v>023410</v>
      </c>
    </row>
    <row r="683" spans="1:3">
      <c r="A683" s="98" t="s">
        <v>3633</v>
      </c>
      <c r="B683" s="99" t="s">
        <v>3634</v>
      </c>
      <c r="C683" s="94" t="str">
        <f t="shared" si="10"/>
        <v>023440</v>
      </c>
    </row>
    <row r="684" spans="1:3">
      <c r="A684" s="98" t="s">
        <v>3012</v>
      </c>
      <c r="B684" s="99" t="s">
        <v>3013</v>
      </c>
      <c r="C684" s="94" t="str">
        <f t="shared" si="10"/>
        <v>023450</v>
      </c>
    </row>
    <row r="685" spans="1:3">
      <c r="A685" s="98" t="s">
        <v>2690</v>
      </c>
      <c r="B685" s="99" t="s">
        <v>2691</v>
      </c>
      <c r="C685" s="94" t="str">
        <f t="shared" si="10"/>
        <v>023460</v>
      </c>
    </row>
    <row r="686" spans="1:3">
      <c r="A686" s="98" t="s">
        <v>400</v>
      </c>
      <c r="B686" s="99" t="s">
        <v>401</v>
      </c>
      <c r="C686" s="94" t="str">
        <f t="shared" si="10"/>
        <v>023530</v>
      </c>
    </row>
    <row r="687" spans="1:3">
      <c r="A687" s="98" t="s">
        <v>727</v>
      </c>
      <c r="B687" s="99" t="s">
        <v>728</v>
      </c>
      <c r="C687" s="94" t="str">
        <f t="shared" si="10"/>
        <v>023590</v>
      </c>
    </row>
    <row r="688" spans="1:3">
      <c r="A688" s="98" t="s">
        <v>1935</v>
      </c>
      <c r="B688" s="99" t="s">
        <v>1936</v>
      </c>
      <c r="C688" s="94" t="str">
        <f t="shared" si="10"/>
        <v>023600</v>
      </c>
    </row>
    <row r="689" spans="1:3">
      <c r="A689" s="98" t="s">
        <v>2503</v>
      </c>
      <c r="B689" s="99" t="s">
        <v>2504</v>
      </c>
      <c r="C689" s="94" t="str">
        <f t="shared" si="10"/>
        <v>023760</v>
      </c>
    </row>
    <row r="690" spans="1:3">
      <c r="A690" s="98" t="s">
        <v>3413</v>
      </c>
      <c r="B690" s="99" t="s">
        <v>3414</v>
      </c>
      <c r="C690" s="94" t="str">
        <f t="shared" si="10"/>
        <v>023770</v>
      </c>
    </row>
    <row r="691" spans="1:3">
      <c r="A691" s="98" t="s">
        <v>3466</v>
      </c>
      <c r="B691" s="99" t="s">
        <v>3467</v>
      </c>
      <c r="C691" s="94" t="str">
        <f t="shared" si="10"/>
        <v>023790</v>
      </c>
    </row>
    <row r="692" spans="1:3">
      <c r="A692" s="98" t="s">
        <v>2390</v>
      </c>
      <c r="B692" s="99" t="s">
        <v>2391</v>
      </c>
      <c r="C692" s="94" t="str">
        <f t="shared" si="10"/>
        <v>023800</v>
      </c>
    </row>
    <row r="693" spans="1:3">
      <c r="A693" s="98" t="s">
        <v>2469</v>
      </c>
      <c r="B693" s="99" t="s">
        <v>2470</v>
      </c>
      <c r="C693" s="94" t="str">
        <f t="shared" si="10"/>
        <v>023810</v>
      </c>
    </row>
    <row r="694" spans="1:3">
      <c r="A694" s="98" t="s">
        <v>1051</v>
      </c>
      <c r="B694" s="99" t="s">
        <v>1052</v>
      </c>
      <c r="C694" s="94" t="str">
        <f t="shared" si="10"/>
        <v>023890</v>
      </c>
    </row>
    <row r="695" spans="1:3">
      <c r="A695" s="98" t="s">
        <v>2456</v>
      </c>
      <c r="B695" s="99" t="s">
        <v>2457</v>
      </c>
      <c r="C695" s="94" t="str">
        <f t="shared" si="10"/>
        <v>023900</v>
      </c>
    </row>
    <row r="696" spans="1:3">
      <c r="A696" s="98" t="s">
        <v>1975</v>
      </c>
      <c r="B696" s="99" t="s">
        <v>1976</v>
      </c>
      <c r="C696" s="94" t="str">
        <f t="shared" si="10"/>
        <v>023910</v>
      </c>
    </row>
    <row r="697" spans="1:3">
      <c r="A697" s="98" t="s">
        <v>3393</v>
      </c>
      <c r="B697" s="99" t="s">
        <v>3394</v>
      </c>
      <c r="C697" s="94" t="str">
        <f t="shared" si="10"/>
        <v>023960</v>
      </c>
    </row>
    <row r="698" spans="1:3">
      <c r="A698" s="98" t="s">
        <v>3285</v>
      </c>
      <c r="B698" s="99" t="s">
        <v>3286</v>
      </c>
      <c r="C698" s="94" t="str">
        <f t="shared" si="10"/>
        <v>024060</v>
      </c>
    </row>
    <row r="699" spans="1:3">
      <c r="A699" s="98" t="s">
        <v>2429</v>
      </c>
      <c r="B699" s="99" t="s">
        <v>2430</v>
      </c>
      <c r="C699" s="94" t="str">
        <f t="shared" si="10"/>
        <v>024070</v>
      </c>
    </row>
    <row r="700" spans="1:3">
      <c r="A700" s="98" t="s">
        <v>1505</v>
      </c>
      <c r="B700" s="99" t="s">
        <v>1506</v>
      </c>
      <c r="C700" s="94" t="str">
        <f t="shared" si="10"/>
        <v>024090</v>
      </c>
    </row>
    <row r="701" spans="1:3">
      <c r="A701" s="98" t="s">
        <v>404</v>
      </c>
      <c r="B701" s="99" t="s">
        <v>405</v>
      </c>
      <c r="C701" s="94" t="str">
        <f t="shared" si="10"/>
        <v>024110</v>
      </c>
    </row>
    <row r="702" spans="1:3">
      <c r="A702" s="98" t="s">
        <v>2902</v>
      </c>
      <c r="B702" s="99" t="s">
        <v>2903</v>
      </c>
      <c r="C702" s="94" t="str">
        <f t="shared" si="10"/>
        <v>024120</v>
      </c>
    </row>
    <row r="703" spans="1:3">
      <c r="A703" s="98" t="s">
        <v>946</v>
      </c>
      <c r="B703" s="99" t="s">
        <v>947</v>
      </c>
      <c r="C703" s="94" t="str">
        <f t="shared" si="10"/>
        <v>024660</v>
      </c>
    </row>
    <row r="704" spans="1:3">
      <c r="A704" s="98" t="s">
        <v>719</v>
      </c>
      <c r="B704" s="99" t="s">
        <v>720</v>
      </c>
      <c r="C704" s="94" t="str">
        <f t="shared" si="10"/>
        <v>024720</v>
      </c>
    </row>
    <row r="705" spans="1:3">
      <c r="A705" s="98" t="s">
        <v>3415</v>
      </c>
      <c r="B705" s="99" t="s">
        <v>3416</v>
      </c>
      <c r="C705" s="94" t="str">
        <f t="shared" si="10"/>
        <v>024740</v>
      </c>
    </row>
    <row r="706" spans="1:3">
      <c r="A706" s="98" t="s">
        <v>2501</v>
      </c>
      <c r="B706" s="99" t="s">
        <v>2502</v>
      </c>
      <c r="C706" s="94" t="str">
        <f t="shared" si="10"/>
        <v>024800</v>
      </c>
    </row>
    <row r="707" spans="1:3">
      <c r="A707" s="98" t="s">
        <v>2730</v>
      </c>
      <c r="B707" s="99" t="s">
        <v>2731</v>
      </c>
      <c r="C707" s="94" t="str">
        <f t="shared" si="10"/>
        <v>024810</v>
      </c>
    </row>
    <row r="708" spans="1:3">
      <c r="A708" s="98" t="s">
        <v>2541</v>
      </c>
      <c r="B708" s="99" t="s">
        <v>2542</v>
      </c>
      <c r="C708" s="94" t="str">
        <f t="shared" si="10"/>
        <v>024830</v>
      </c>
    </row>
    <row r="709" spans="1:3">
      <c r="A709" s="98" t="s">
        <v>2919</v>
      </c>
      <c r="B709" s="99" t="s">
        <v>2920</v>
      </c>
      <c r="C709" s="94" t="str">
        <f t="shared" si="10"/>
        <v>024840</v>
      </c>
    </row>
    <row r="710" spans="1:3">
      <c r="A710" s="98" t="s">
        <v>3493</v>
      </c>
      <c r="B710" s="99" t="s">
        <v>3494</v>
      </c>
      <c r="C710" s="94" t="str">
        <f t="shared" si="10"/>
        <v>024850</v>
      </c>
    </row>
    <row r="711" spans="1:3">
      <c r="A711" s="98" t="s">
        <v>2696</v>
      </c>
      <c r="B711" s="99" t="s">
        <v>2697</v>
      </c>
      <c r="C711" s="94" t="str">
        <f t="shared" si="10"/>
        <v>024880</v>
      </c>
    </row>
    <row r="712" spans="1:3">
      <c r="A712" s="98" t="s">
        <v>2207</v>
      </c>
      <c r="B712" s="99" t="s">
        <v>2208</v>
      </c>
      <c r="C712" s="94" t="str">
        <f t="shared" ref="C712:C775" si="11">A712</f>
        <v>024890</v>
      </c>
    </row>
    <row r="713" spans="1:3">
      <c r="A713" s="98" t="s">
        <v>2092</v>
      </c>
      <c r="B713" s="99" t="s">
        <v>2093</v>
      </c>
      <c r="C713" s="94" t="str">
        <f t="shared" si="11"/>
        <v>024900</v>
      </c>
    </row>
    <row r="714" spans="1:3">
      <c r="A714" s="98" t="s">
        <v>1858</v>
      </c>
      <c r="B714" s="99" t="s">
        <v>1859</v>
      </c>
      <c r="C714" s="94" t="str">
        <f t="shared" si="11"/>
        <v>024910</v>
      </c>
    </row>
    <row r="715" spans="1:3">
      <c r="A715" s="98" t="s">
        <v>3197</v>
      </c>
      <c r="B715" s="99" t="s">
        <v>3198</v>
      </c>
      <c r="C715" s="94" t="str">
        <f t="shared" si="11"/>
        <v>024940</v>
      </c>
    </row>
    <row r="716" spans="1:3">
      <c r="A716" s="98" t="s">
        <v>1335</v>
      </c>
      <c r="B716" s="99" t="s">
        <v>1336</v>
      </c>
      <c r="C716" s="94" t="str">
        <f t="shared" si="11"/>
        <v>024950</v>
      </c>
    </row>
    <row r="717" spans="1:3">
      <c r="A717" s="98" t="s">
        <v>1271</v>
      </c>
      <c r="B717" s="99" t="s">
        <v>1272</v>
      </c>
      <c r="C717" s="94" t="str">
        <f t="shared" si="11"/>
        <v>025000</v>
      </c>
    </row>
    <row r="718" spans="1:3">
      <c r="A718" s="98" t="s">
        <v>2023</v>
      </c>
      <c r="B718" s="99" t="s">
        <v>2024</v>
      </c>
      <c r="C718" s="94" t="str">
        <f t="shared" si="11"/>
        <v>025320</v>
      </c>
    </row>
    <row r="719" spans="1:3">
      <c r="A719" s="98" t="s">
        <v>2734</v>
      </c>
      <c r="B719" s="99" t="s">
        <v>2735</v>
      </c>
      <c r="C719" s="94" t="str">
        <f t="shared" si="11"/>
        <v>025440</v>
      </c>
    </row>
    <row r="720" spans="1:3">
      <c r="A720" s="98" t="s">
        <v>2452</v>
      </c>
      <c r="B720" s="99" t="s">
        <v>2453</v>
      </c>
      <c r="C720" s="94" t="str">
        <f t="shared" si="11"/>
        <v>025530</v>
      </c>
    </row>
    <row r="721" spans="1:3">
      <c r="A721" s="98" t="s">
        <v>743</v>
      </c>
      <c r="B721" s="99" t="s">
        <v>744</v>
      </c>
      <c r="C721" s="94" t="str">
        <f t="shared" si="11"/>
        <v>025540</v>
      </c>
    </row>
    <row r="722" spans="1:3">
      <c r="A722" s="98" t="s">
        <v>2423</v>
      </c>
      <c r="B722" s="99" t="s">
        <v>2424</v>
      </c>
      <c r="C722" s="94" t="str">
        <f t="shared" si="11"/>
        <v>025550</v>
      </c>
    </row>
    <row r="723" spans="1:3">
      <c r="A723" s="98" t="s">
        <v>2149</v>
      </c>
      <c r="B723" s="99" t="s">
        <v>2150</v>
      </c>
      <c r="C723" s="94" t="str">
        <f t="shared" si="11"/>
        <v>025560</v>
      </c>
    </row>
    <row r="724" spans="1:3">
      <c r="A724" s="98" t="s">
        <v>1568</v>
      </c>
      <c r="B724" s="99" t="s">
        <v>4326</v>
      </c>
      <c r="C724" s="94" t="str">
        <f t="shared" si="11"/>
        <v>025620</v>
      </c>
    </row>
    <row r="725" spans="1:3">
      <c r="A725" s="98" t="s">
        <v>1904</v>
      </c>
      <c r="B725" s="99" t="s">
        <v>1905</v>
      </c>
      <c r="C725" s="94" t="str">
        <f t="shared" si="11"/>
        <v>025750</v>
      </c>
    </row>
    <row r="726" spans="1:3">
      <c r="A726" s="98" t="s">
        <v>1123</v>
      </c>
      <c r="B726" s="99" t="s">
        <v>1124</v>
      </c>
      <c r="C726" s="94" t="str">
        <f t="shared" si="11"/>
        <v>025770</v>
      </c>
    </row>
    <row r="727" spans="1:3">
      <c r="A727" s="98" t="s">
        <v>3125</v>
      </c>
      <c r="B727" s="99" t="s">
        <v>3126</v>
      </c>
      <c r="C727" s="94" t="str">
        <f t="shared" si="11"/>
        <v>025820</v>
      </c>
    </row>
    <row r="728" spans="1:3">
      <c r="A728" s="98" t="s">
        <v>964</v>
      </c>
      <c r="B728" s="99" t="s">
        <v>965</v>
      </c>
      <c r="C728" s="94" t="str">
        <f t="shared" si="11"/>
        <v>025860</v>
      </c>
    </row>
    <row r="729" spans="1:3">
      <c r="A729" s="98" t="s">
        <v>3709</v>
      </c>
      <c r="B729" s="99" t="s">
        <v>3710</v>
      </c>
      <c r="C729" s="94" t="str">
        <f t="shared" si="11"/>
        <v>025870</v>
      </c>
    </row>
    <row r="730" spans="1:3">
      <c r="A730" s="98" t="s">
        <v>3559</v>
      </c>
      <c r="B730" s="99" t="s">
        <v>3560</v>
      </c>
      <c r="C730" s="94" t="str">
        <f t="shared" si="11"/>
        <v>025880</v>
      </c>
    </row>
    <row r="731" spans="1:3">
      <c r="A731" s="98" t="s">
        <v>3404</v>
      </c>
      <c r="B731" s="99" t="s">
        <v>3405</v>
      </c>
      <c r="C731" s="94" t="str">
        <f t="shared" si="11"/>
        <v>025890</v>
      </c>
    </row>
    <row r="732" spans="1:3">
      <c r="A732" s="98" t="s">
        <v>831</v>
      </c>
      <c r="B732" s="99" t="s">
        <v>832</v>
      </c>
      <c r="C732" s="94" t="str">
        <f t="shared" si="11"/>
        <v>025900</v>
      </c>
    </row>
    <row r="733" spans="1:3">
      <c r="A733" s="98" t="s">
        <v>2990</v>
      </c>
      <c r="B733" s="99" t="s">
        <v>2991</v>
      </c>
      <c r="C733" s="94" t="str">
        <f t="shared" si="11"/>
        <v>025950</v>
      </c>
    </row>
    <row r="734" spans="1:3">
      <c r="A734" s="98" t="s">
        <v>1246</v>
      </c>
      <c r="B734" s="99" t="s">
        <v>1247</v>
      </c>
      <c r="C734" s="94" t="str">
        <f t="shared" si="11"/>
        <v>025980</v>
      </c>
    </row>
    <row r="735" spans="1:3">
      <c r="A735" s="98" t="s">
        <v>1253</v>
      </c>
      <c r="B735" s="99" t="s">
        <v>4327</v>
      </c>
      <c r="C735" s="94" t="str">
        <f t="shared" si="11"/>
        <v>026040</v>
      </c>
    </row>
    <row r="736" spans="1:3">
      <c r="A736" s="98" t="s">
        <v>3127</v>
      </c>
      <c r="B736" s="99" t="s">
        <v>3128</v>
      </c>
      <c r="C736" s="94" t="str">
        <f t="shared" si="11"/>
        <v>026150</v>
      </c>
    </row>
    <row r="737" spans="1:3">
      <c r="A737" s="98" t="s">
        <v>2600</v>
      </c>
      <c r="B737" s="99" t="s">
        <v>2601</v>
      </c>
      <c r="C737" s="94" t="str">
        <f t="shared" si="11"/>
        <v>026180</v>
      </c>
    </row>
    <row r="738" spans="1:3">
      <c r="A738" s="98" t="s">
        <v>1212</v>
      </c>
      <c r="B738" s="99" t="s">
        <v>1213</v>
      </c>
      <c r="C738" s="94" t="str">
        <f t="shared" si="11"/>
        <v>026260</v>
      </c>
    </row>
    <row r="739" spans="1:3">
      <c r="A739" s="98" t="s">
        <v>1497</v>
      </c>
      <c r="B739" s="99" t="s">
        <v>1498</v>
      </c>
      <c r="C739" s="94" t="str">
        <f t="shared" si="11"/>
        <v>026890</v>
      </c>
    </row>
    <row r="740" spans="1:3">
      <c r="A740" s="98" t="s">
        <v>3690</v>
      </c>
      <c r="B740" s="99" t="s">
        <v>3691</v>
      </c>
      <c r="C740" s="94" t="str">
        <f t="shared" si="11"/>
        <v>026910</v>
      </c>
    </row>
    <row r="741" spans="1:3">
      <c r="A741" s="98" t="s">
        <v>3020</v>
      </c>
      <c r="B741" s="99" t="s">
        <v>3021</v>
      </c>
      <c r="C741" s="94" t="str">
        <f t="shared" si="11"/>
        <v>026940</v>
      </c>
    </row>
    <row r="742" spans="1:3">
      <c r="A742" s="98" t="s">
        <v>491</v>
      </c>
      <c r="B742" s="99" t="s">
        <v>492</v>
      </c>
      <c r="C742" s="94" t="str">
        <f t="shared" si="11"/>
        <v>026960</v>
      </c>
    </row>
    <row r="743" spans="1:3">
      <c r="A743" s="98" t="s">
        <v>3287</v>
      </c>
      <c r="B743" s="99" t="s">
        <v>3288</v>
      </c>
      <c r="C743" s="94" t="str">
        <f t="shared" si="11"/>
        <v>027040</v>
      </c>
    </row>
    <row r="744" spans="1:3">
      <c r="A744" s="98" t="s">
        <v>1236</v>
      </c>
      <c r="B744" s="99" t="s">
        <v>1237</v>
      </c>
      <c r="C744" s="94" t="str">
        <f t="shared" si="11"/>
        <v>027050</v>
      </c>
    </row>
    <row r="745" spans="1:3">
      <c r="A745" s="98" t="s">
        <v>1091</v>
      </c>
      <c r="B745" s="99" t="s">
        <v>1092</v>
      </c>
      <c r="C745" s="94" t="str">
        <f t="shared" si="11"/>
        <v>027390</v>
      </c>
    </row>
    <row r="746" spans="1:3">
      <c r="A746" s="98" t="s">
        <v>485</v>
      </c>
      <c r="B746" s="99" t="s">
        <v>486</v>
      </c>
      <c r="C746" s="94" t="str">
        <f t="shared" si="11"/>
        <v>027410</v>
      </c>
    </row>
    <row r="747" spans="1:3">
      <c r="A747" s="98" t="s">
        <v>2007</v>
      </c>
      <c r="B747" s="99" t="s">
        <v>2008</v>
      </c>
      <c r="C747" s="94" t="str">
        <f t="shared" si="11"/>
        <v>027580</v>
      </c>
    </row>
    <row r="748" spans="1:3">
      <c r="A748" s="98" t="s">
        <v>2261</v>
      </c>
      <c r="B748" s="99" t="s">
        <v>2262</v>
      </c>
      <c r="C748" s="94" t="str">
        <f t="shared" si="11"/>
        <v>027710</v>
      </c>
    </row>
    <row r="749" spans="1:3">
      <c r="A749" s="98" t="s">
        <v>3106</v>
      </c>
      <c r="B749" s="99" t="s">
        <v>3107</v>
      </c>
      <c r="C749" s="94" t="str">
        <f t="shared" si="11"/>
        <v>027740</v>
      </c>
    </row>
    <row r="750" spans="1:3">
      <c r="A750" s="98" t="s">
        <v>2180</v>
      </c>
      <c r="B750" s="99" t="s">
        <v>2181</v>
      </c>
      <c r="C750" s="94" t="str">
        <f t="shared" si="11"/>
        <v>027830</v>
      </c>
    </row>
    <row r="751" spans="1:3">
      <c r="A751" s="98" t="s">
        <v>3151</v>
      </c>
      <c r="B751" s="99" t="s">
        <v>3152</v>
      </c>
      <c r="C751" s="94" t="str">
        <f t="shared" si="11"/>
        <v>027970</v>
      </c>
    </row>
    <row r="752" spans="1:3">
      <c r="A752" s="98" t="s">
        <v>3796</v>
      </c>
      <c r="B752" s="99" t="s">
        <v>4328</v>
      </c>
      <c r="C752" s="94" t="str">
        <f t="shared" si="11"/>
        <v>028040</v>
      </c>
    </row>
    <row r="753" spans="1:3">
      <c r="A753" s="98" t="s">
        <v>568</v>
      </c>
      <c r="B753" s="99" t="s">
        <v>569</v>
      </c>
      <c r="C753" s="94" t="str">
        <f t="shared" si="11"/>
        <v>028050</v>
      </c>
    </row>
    <row r="754" spans="1:3">
      <c r="A754" s="98" t="s">
        <v>1991</v>
      </c>
      <c r="B754" s="99" t="s">
        <v>1992</v>
      </c>
      <c r="C754" s="94" t="str">
        <f t="shared" si="11"/>
        <v>028080</v>
      </c>
    </row>
    <row r="755" spans="1:3">
      <c r="A755" s="98" t="s">
        <v>2301</v>
      </c>
      <c r="B755" s="99" t="s">
        <v>2302</v>
      </c>
      <c r="C755" s="94" t="str">
        <f t="shared" si="11"/>
        <v>028100</v>
      </c>
    </row>
    <row r="756" spans="1:3">
      <c r="A756" s="98" t="s">
        <v>608</v>
      </c>
      <c r="B756" s="99" t="s">
        <v>609</v>
      </c>
      <c r="C756" s="94" t="str">
        <f t="shared" si="11"/>
        <v>028150</v>
      </c>
    </row>
    <row r="757" spans="1:3">
      <c r="A757" s="98" t="s">
        <v>355</v>
      </c>
      <c r="B757" s="99" t="s">
        <v>385</v>
      </c>
      <c r="C757" s="94" t="str">
        <f t="shared" si="11"/>
        <v>028260</v>
      </c>
    </row>
    <row r="758" spans="1:3">
      <c r="A758" s="98" t="s">
        <v>4329</v>
      </c>
      <c r="B758" s="99" t="s">
        <v>4330</v>
      </c>
      <c r="C758" s="94" t="str">
        <f t="shared" si="11"/>
        <v>02826K</v>
      </c>
    </row>
    <row r="759" spans="1:3">
      <c r="A759" s="98" t="s">
        <v>835</v>
      </c>
      <c r="B759" s="99" t="s">
        <v>836</v>
      </c>
      <c r="C759" s="94" t="str">
        <f t="shared" si="11"/>
        <v>028300</v>
      </c>
    </row>
    <row r="760" spans="1:3">
      <c r="A760" s="98" t="s">
        <v>785</v>
      </c>
      <c r="B760" s="99" t="s">
        <v>786</v>
      </c>
      <c r="C760" s="94" t="str">
        <f t="shared" si="11"/>
        <v>028670</v>
      </c>
    </row>
    <row r="761" spans="1:3">
      <c r="A761" s="98" t="s">
        <v>1323</v>
      </c>
      <c r="B761" s="99" t="s">
        <v>1324</v>
      </c>
      <c r="C761" s="94" t="str">
        <f t="shared" si="11"/>
        <v>029460</v>
      </c>
    </row>
    <row r="762" spans="1:3">
      <c r="A762" s="98" t="s">
        <v>3490</v>
      </c>
      <c r="B762" s="99" t="s">
        <v>4331</v>
      </c>
      <c r="C762" s="94" t="str">
        <f t="shared" si="11"/>
        <v>029480</v>
      </c>
    </row>
    <row r="763" spans="1:3">
      <c r="A763" s="98" t="s">
        <v>815</v>
      </c>
      <c r="B763" s="99" t="s">
        <v>816</v>
      </c>
      <c r="C763" s="94" t="str">
        <f t="shared" si="11"/>
        <v>029530</v>
      </c>
    </row>
    <row r="764" spans="1:3">
      <c r="A764" s="98" t="s">
        <v>440</v>
      </c>
      <c r="B764" s="99" t="s">
        <v>441</v>
      </c>
      <c r="C764" s="94" t="str">
        <f t="shared" si="11"/>
        <v>029780</v>
      </c>
    </row>
    <row r="765" spans="1:3">
      <c r="A765" s="98" t="s">
        <v>1832</v>
      </c>
      <c r="B765" s="99" t="s">
        <v>1833</v>
      </c>
      <c r="C765" s="94" t="str">
        <f t="shared" si="11"/>
        <v>029960</v>
      </c>
    </row>
    <row r="766" spans="1:3">
      <c r="A766" s="98" t="s">
        <v>499</v>
      </c>
      <c r="B766" s="99" t="s">
        <v>500</v>
      </c>
      <c r="C766" s="94" t="str">
        <f t="shared" si="11"/>
        <v>030000</v>
      </c>
    </row>
    <row r="767" spans="1:3">
      <c r="A767" s="98" t="s">
        <v>983</v>
      </c>
      <c r="B767" s="99" t="s">
        <v>984</v>
      </c>
      <c r="C767" s="94" t="str">
        <f t="shared" si="11"/>
        <v>030190</v>
      </c>
    </row>
    <row r="768" spans="1:3">
      <c r="A768" s="98" t="s">
        <v>413</v>
      </c>
      <c r="B768" s="99" t="s">
        <v>414</v>
      </c>
      <c r="C768" s="94" t="str">
        <f t="shared" si="11"/>
        <v>030200</v>
      </c>
    </row>
    <row r="769" spans="1:3">
      <c r="A769" s="98" t="s">
        <v>1427</v>
      </c>
      <c r="B769" s="99" t="s">
        <v>1428</v>
      </c>
      <c r="C769" s="94" t="str">
        <f t="shared" si="11"/>
        <v>030210</v>
      </c>
    </row>
    <row r="770" spans="1:3">
      <c r="A770" s="98" t="s">
        <v>3788</v>
      </c>
      <c r="B770" s="99" t="s">
        <v>4332</v>
      </c>
      <c r="C770" s="94" t="str">
        <f t="shared" si="11"/>
        <v>030270</v>
      </c>
    </row>
    <row r="771" spans="1:3">
      <c r="A771" s="98" t="s">
        <v>1721</v>
      </c>
      <c r="B771" s="99" t="s">
        <v>1722</v>
      </c>
      <c r="C771" s="94" t="str">
        <f t="shared" si="11"/>
        <v>030350</v>
      </c>
    </row>
    <row r="772" spans="1:3">
      <c r="A772" s="98" t="s">
        <v>1005</v>
      </c>
      <c r="B772" s="99" t="s">
        <v>1006</v>
      </c>
      <c r="C772" s="94" t="str">
        <f t="shared" si="11"/>
        <v>030520</v>
      </c>
    </row>
    <row r="773" spans="1:3">
      <c r="A773" s="98" t="s">
        <v>749</v>
      </c>
      <c r="B773" s="99" t="s">
        <v>4333</v>
      </c>
      <c r="C773" s="94" t="str">
        <f t="shared" si="11"/>
        <v>030530</v>
      </c>
    </row>
    <row r="774" spans="1:3">
      <c r="A774" s="98" t="s">
        <v>944</v>
      </c>
      <c r="B774" s="99" t="s">
        <v>945</v>
      </c>
      <c r="C774" s="94" t="str">
        <f t="shared" si="11"/>
        <v>030610</v>
      </c>
    </row>
    <row r="775" spans="1:3">
      <c r="A775" s="98" t="s">
        <v>3503</v>
      </c>
      <c r="B775" s="99" t="s">
        <v>3504</v>
      </c>
      <c r="C775" s="94" t="str">
        <f t="shared" si="11"/>
        <v>030720</v>
      </c>
    </row>
    <row r="776" spans="1:3">
      <c r="A776" s="98" t="s">
        <v>3378</v>
      </c>
      <c r="B776" s="99" t="s">
        <v>3379</v>
      </c>
      <c r="C776" s="94" t="str">
        <f t="shared" ref="C776:C839" si="12">A776</f>
        <v>030790</v>
      </c>
    </row>
    <row r="777" spans="1:3">
      <c r="A777" s="98" t="s">
        <v>1983</v>
      </c>
      <c r="B777" s="99" t="s">
        <v>1984</v>
      </c>
      <c r="C777" s="94" t="str">
        <f t="shared" si="12"/>
        <v>030960</v>
      </c>
    </row>
    <row r="778" spans="1:3">
      <c r="A778" s="98" t="s">
        <v>3278</v>
      </c>
      <c r="B778" s="99" t="s">
        <v>3279</v>
      </c>
      <c r="C778" s="94" t="str">
        <f t="shared" si="12"/>
        <v>031310</v>
      </c>
    </row>
    <row r="779" spans="1:3">
      <c r="A779" s="98" t="s">
        <v>1962</v>
      </c>
      <c r="B779" s="99" t="s">
        <v>1963</v>
      </c>
      <c r="C779" s="94" t="str">
        <f t="shared" si="12"/>
        <v>031330</v>
      </c>
    </row>
    <row r="780" spans="1:3">
      <c r="A780" s="98" t="s">
        <v>886</v>
      </c>
      <c r="B780" s="99" t="s">
        <v>887</v>
      </c>
      <c r="C780" s="94" t="str">
        <f t="shared" si="12"/>
        <v>031390</v>
      </c>
    </row>
    <row r="781" spans="1:3">
      <c r="A781" s="98" t="s">
        <v>765</v>
      </c>
      <c r="B781" s="99" t="s">
        <v>766</v>
      </c>
      <c r="C781" s="94" t="str">
        <f t="shared" si="12"/>
        <v>031430</v>
      </c>
    </row>
    <row r="782" spans="1:3">
      <c r="A782" s="98" t="s">
        <v>911</v>
      </c>
      <c r="B782" s="99" t="s">
        <v>912</v>
      </c>
      <c r="C782" s="94" t="str">
        <f t="shared" si="12"/>
        <v>031440</v>
      </c>
    </row>
    <row r="783" spans="1:3">
      <c r="A783" s="98" t="s">
        <v>2784</v>
      </c>
      <c r="B783" s="99" t="s">
        <v>2785</v>
      </c>
      <c r="C783" s="94" t="str">
        <f t="shared" si="12"/>
        <v>031510</v>
      </c>
    </row>
    <row r="784" spans="1:3">
      <c r="A784" s="98" t="s">
        <v>3089</v>
      </c>
      <c r="B784" s="99" t="s">
        <v>3090</v>
      </c>
      <c r="C784" s="94" t="str">
        <f t="shared" si="12"/>
        <v>031820</v>
      </c>
    </row>
    <row r="785" spans="1:3">
      <c r="A785" s="98" t="s">
        <v>3649</v>
      </c>
      <c r="B785" s="99" t="s">
        <v>4334</v>
      </c>
      <c r="C785" s="94" t="str">
        <f t="shared" si="12"/>
        <v>031860</v>
      </c>
    </row>
    <row r="786" spans="1:3">
      <c r="A786" s="98" t="s">
        <v>1409</v>
      </c>
      <c r="B786" s="99" t="s">
        <v>1410</v>
      </c>
      <c r="C786" s="94" t="str">
        <f t="shared" si="12"/>
        <v>031980</v>
      </c>
    </row>
    <row r="787" spans="1:3">
      <c r="A787" s="98" t="s">
        <v>1503</v>
      </c>
      <c r="B787" s="99" t="s">
        <v>1504</v>
      </c>
      <c r="C787" s="94" t="str">
        <f t="shared" si="12"/>
        <v>032040</v>
      </c>
    </row>
    <row r="788" spans="1:3">
      <c r="A788" s="98" t="s">
        <v>3268</v>
      </c>
      <c r="B788" s="99" t="s">
        <v>3269</v>
      </c>
      <c r="C788" s="94" t="str">
        <f t="shared" si="12"/>
        <v>032080</v>
      </c>
    </row>
    <row r="789" spans="1:3">
      <c r="A789" s="98" t="s">
        <v>927</v>
      </c>
      <c r="B789" s="99" t="s">
        <v>928</v>
      </c>
      <c r="C789" s="94" t="str">
        <f t="shared" si="12"/>
        <v>032190</v>
      </c>
    </row>
    <row r="790" spans="1:3">
      <c r="A790" s="98" t="s">
        <v>3276</v>
      </c>
      <c r="B790" s="99" t="s">
        <v>3277</v>
      </c>
      <c r="C790" s="94" t="str">
        <f t="shared" si="12"/>
        <v>032280</v>
      </c>
    </row>
    <row r="791" spans="1:3">
      <c r="A791" s="98" t="s">
        <v>1011</v>
      </c>
      <c r="B791" s="99" t="s">
        <v>1012</v>
      </c>
      <c r="C791" s="94" t="str">
        <f t="shared" si="12"/>
        <v>032350</v>
      </c>
    </row>
    <row r="792" spans="1:3">
      <c r="A792" s="98" t="s">
        <v>1493</v>
      </c>
      <c r="B792" s="99" t="s">
        <v>1494</v>
      </c>
      <c r="C792" s="94" t="str">
        <f t="shared" si="12"/>
        <v>032500</v>
      </c>
    </row>
    <row r="793" spans="1:3">
      <c r="A793" s="98" t="s">
        <v>3319</v>
      </c>
      <c r="B793" s="99" t="s">
        <v>3320</v>
      </c>
      <c r="C793" s="94" t="str">
        <f t="shared" si="12"/>
        <v>032540</v>
      </c>
    </row>
    <row r="794" spans="1:3">
      <c r="A794" s="98" t="s">
        <v>2532</v>
      </c>
      <c r="B794" s="99" t="s">
        <v>2533</v>
      </c>
      <c r="C794" s="94" t="str">
        <f t="shared" si="12"/>
        <v>032560</v>
      </c>
    </row>
    <row r="795" spans="1:3">
      <c r="A795" s="98" t="s">
        <v>3342</v>
      </c>
      <c r="B795" s="99" t="s">
        <v>3343</v>
      </c>
      <c r="C795" s="94" t="str">
        <f t="shared" si="12"/>
        <v>032580</v>
      </c>
    </row>
    <row r="796" spans="1:3">
      <c r="A796" s="98" t="s">
        <v>2084</v>
      </c>
      <c r="B796" s="99" t="s">
        <v>2085</v>
      </c>
      <c r="C796" s="94" t="str">
        <f t="shared" si="12"/>
        <v>032620</v>
      </c>
    </row>
    <row r="797" spans="1:3">
      <c r="A797" s="98" t="s">
        <v>452</v>
      </c>
      <c r="B797" s="99" t="s">
        <v>453</v>
      </c>
      <c r="C797" s="94" t="str">
        <f t="shared" si="12"/>
        <v>032640</v>
      </c>
    </row>
    <row r="798" spans="1:3">
      <c r="A798" s="98" t="s">
        <v>2674</v>
      </c>
      <c r="B798" s="99" t="s">
        <v>2675</v>
      </c>
      <c r="C798" s="94" t="str">
        <f t="shared" si="12"/>
        <v>032680</v>
      </c>
    </row>
    <row r="799" spans="1:3">
      <c r="A799" s="98" t="s">
        <v>4022</v>
      </c>
      <c r="B799" s="99" t="s">
        <v>4023</v>
      </c>
      <c r="C799" s="94" t="str">
        <f t="shared" si="12"/>
        <v>032685</v>
      </c>
    </row>
    <row r="800" spans="1:3">
      <c r="A800" s="98" t="s">
        <v>3317</v>
      </c>
      <c r="B800" s="99" t="s">
        <v>3318</v>
      </c>
      <c r="C800" s="94" t="str">
        <f t="shared" si="12"/>
        <v>032750</v>
      </c>
    </row>
    <row r="801" spans="1:3">
      <c r="A801" s="98" t="s">
        <v>2958</v>
      </c>
      <c r="B801" s="99" t="s">
        <v>2959</v>
      </c>
      <c r="C801" s="94" t="str">
        <f t="shared" si="12"/>
        <v>032800</v>
      </c>
    </row>
    <row r="802" spans="1:3">
      <c r="A802" s="98" t="s">
        <v>3250</v>
      </c>
      <c r="B802" s="99" t="s">
        <v>3251</v>
      </c>
      <c r="C802" s="94" t="str">
        <f t="shared" si="12"/>
        <v>032820</v>
      </c>
    </row>
    <row r="803" spans="1:3">
      <c r="A803" s="98" t="s">
        <v>360</v>
      </c>
      <c r="B803" s="99" t="s">
        <v>361</v>
      </c>
      <c r="C803" s="94" t="str">
        <f t="shared" si="12"/>
        <v>032830</v>
      </c>
    </row>
    <row r="804" spans="1:3">
      <c r="A804" s="98" t="s">
        <v>2312</v>
      </c>
      <c r="B804" s="99" t="s">
        <v>2313</v>
      </c>
      <c r="C804" s="94" t="str">
        <f t="shared" si="12"/>
        <v>032850</v>
      </c>
    </row>
    <row r="805" spans="1:3">
      <c r="A805" s="98" t="s">
        <v>3823</v>
      </c>
      <c r="B805" s="99" t="s">
        <v>4335</v>
      </c>
      <c r="C805" s="94" t="str">
        <f t="shared" si="12"/>
        <v>032860</v>
      </c>
    </row>
    <row r="806" spans="1:3">
      <c r="A806" s="98" t="s">
        <v>3224</v>
      </c>
      <c r="B806" s="99" t="s">
        <v>3225</v>
      </c>
      <c r="C806" s="94" t="str">
        <f t="shared" si="12"/>
        <v>032940</v>
      </c>
    </row>
    <row r="807" spans="1:3">
      <c r="A807" s="98" t="s">
        <v>2591</v>
      </c>
      <c r="B807" s="99" t="s">
        <v>2592</v>
      </c>
      <c r="C807" s="94" t="str">
        <f t="shared" si="12"/>
        <v>032960</v>
      </c>
    </row>
    <row r="808" spans="1:3">
      <c r="A808" s="98" t="s">
        <v>3181</v>
      </c>
      <c r="B808" s="99" t="s">
        <v>4336</v>
      </c>
      <c r="C808" s="94" t="str">
        <f t="shared" si="12"/>
        <v>032980</v>
      </c>
    </row>
    <row r="809" spans="1:3">
      <c r="A809" s="98" t="s">
        <v>2992</v>
      </c>
      <c r="B809" s="99" t="s">
        <v>2993</v>
      </c>
      <c r="C809" s="94" t="str">
        <f t="shared" si="12"/>
        <v>033050</v>
      </c>
    </row>
    <row r="810" spans="1:3">
      <c r="A810" s="98" t="s">
        <v>2913</v>
      </c>
      <c r="B810" s="99" t="s">
        <v>2914</v>
      </c>
      <c r="C810" s="94" t="str">
        <f t="shared" si="12"/>
        <v>033100</v>
      </c>
    </row>
    <row r="811" spans="1:3">
      <c r="A811" s="98" t="s">
        <v>2308</v>
      </c>
      <c r="B811" s="99" t="s">
        <v>2309</v>
      </c>
      <c r="C811" s="94" t="str">
        <f t="shared" si="12"/>
        <v>033110</v>
      </c>
    </row>
    <row r="812" spans="1:3">
      <c r="A812" s="98" t="s">
        <v>1688</v>
      </c>
      <c r="B812" s="99" t="s">
        <v>1689</v>
      </c>
      <c r="C812" s="94" t="str">
        <f t="shared" si="12"/>
        <v>033130</v>
      </c>
    </row>
    <row r="813" spans="1:3">
      <c r="A813" s="98" t="s">
        <v>1814</v>
      </c>
      <c r="B813" s="99" t="s">
        <v>1815</v>
      </c>
      <c r="C813" s="94" t="str">
        <f t="shared" si="12"/>
        <v>033160</v>
      </c>
    </row>
    <row r="814" spans="1:3">
      <c r="A814" s="98" t="s">
        <v>1830</v>
      </c>
      <c r="B814" s="99" t="s">
        <v>1831</v>
      </c>
      <c r="C814" s="94" t="str">
        <f t="shared" si="12"/>
        <v>033170</v>
      </c>
    </row>
    <row r="815" spans="1:3">
      <c r="A815" s="98" t="s">
        <v>2567</v>
      </c>
      <c r="B815" s="99" t="s">
        <v>2568</v>
      </c>
      <c r="C815" s="94" t="str">
        <f t="shared" si="12"/>
        <v>033180</v>
      </c>
    </row>
    <row r="816" spans="1:3">
      <c r="A816" s="98" t="s">
        <v>3173</v>
      </c>
      <c r="B816" s="99" t="s">
        <v>3174</v>
      </c>
      <c r="C816" s="94" t="str">
        <f t="shared" si="12"/>
        <v>033200</v>
      </c>
    </row>
    <row r="817" spans="1:3">
      <c r="A817" s="98" t="s">
        <v>2343</v>
      </c>
      <c r="B817" s="99" t="s">
        <v>2344</v>
      </c>
      <c r="C817" s="94" t="str">
        <f t="shared" si="12"/>
        <v>033230</v>
      </c>
    </row>
    <row r="818" spans="1:3">
      <c r="A818" s="98" t="s">
        <v>1377</v>
      </c>
      <c r="B818" s="99" t="s">
        <v>1378</v>
      </c>
      <c r="C818" s="94" t="str">
        <f t="shared" si="12"/>
        <v>033240</v>
      </c>
    </row>
    <row r="819" spans="1:3">
      <c r="A819" s="98" t="s">
        <v>3664</v>
      </c>
      <c r="B819" s="99" t="s">
        <v>3665</v>
      </c>
      <c r="C819" s="94" t="str">
        <f t="shared" si="12"/>
        <v>033250</v>
      </c>
    </row>
    <row r="820" spans="1:3">
      <c r="A820" s="98" t="s">
        <v>1244</v>
      </c>
      <c r="B820" s="99" t="s">
        <v>1245</v>
      </c>
      <c r="C820" s="94" t="str">
        <f t="shared" si="12"/>
        <v>033270</v>
      </c>
    </row>
    <row r="821" spans="1:3">
      <c r="A821" s="98" t="s">
        <v>1773</v>
      </c>
      <c r="B821" s="99" t="s">
        <v>1774</v>
      </c>
      <c r="C821" s="94" t="str">
        <f t="shared" si="12"/>
        <v>033290</v>
      </c>
    </row>
    <row r="822" spans="1:3">
      <c r="A822" s="98" t="s">
        <v>2906</v>
      </c>
      <c r="B822" s="99" t="s">
        <v>2907</v>
      </c>
      <c r="C822" s="94" t="str">
        <f t="shared" si="12"/>
        <v>033310</v>
      </c>
    </row>
    <row r="823" spans="1:3">
      <c r="A823" s="98" t="s">
        <v>2798</v>
      </c>
      <c r="B823" s="99" t="s">
        <v>2799</v>
      </c>
      <c r="C823" s="94" t="str">
        <f t="shared" si="12"/>
        <v>033320</v>
      </c>
    </row>
    <row r="824" spans="1:3">
      <c r="A824" s="98" t="s">
        <v>3161</v>
      </c>
      <c r="B824" s="99" t="s">
        <v>3162</v>
      </c>
      <c r="C824" s="94" t="str">
        <f t="shared" si="12"/>
        <v>033340</v>
      </c>
    </row>
    <row r="825" spans="1:3">
      <c r="A825" s="98" t="s">
        <v>1499</v>
      </c>
      <c r="B825" s="99" t="s">
        <v>1500</v>
      </c>
      <c r="C825" s="94" t="str">
        <f t="shared" si="12"/>
        <v>033500</v>
      </c>
    </row>
    <row r="826" spans="1:3">
      <c r="A826" s="98" t="s">
        <v>1341</v>
      </c>
      <c r="B826" s="99" t="s">
        <v>1342</v>
      </c>
      <c r="C826" s="94" t="str">
        <f t="shared" si="12"/>
        <v>033530</v>
      </c>
    </row>
    <row r="827" spans="1:3">
      <c r="A827" s="98" t="s">
        <v>2802</v>
      </c>
      <c r="B827" s="99" t="s">
        <v>2803</v>
      </c>
      <c r="C827" s="94" t="str">
        <f t="shared" si="12"/>
        <v>033540</v>
      </c>
    </row>
    <row r="828" spans="1:3">
      <c r="A828" s="98" t="s">
        <v>1299</v>
      </c>
      <c r="B828" s="99" t="s">
        <v>1300</v>
      </c>
      <c r="C828" s="94" t="str">
        <f t="shared" si="12"/>
        <v>033560</v>
      </c>
    </row>
    <row r="829" spans="1:3">
      <c r="A829" s="98" t="s">
        <v>3652</v>
      </c>
      <c r="B829" s="99" t="s">
        <v>3653</v>
      </c>
      <c r="C829" s="94" t="str">
        <f t="shared" si="12"/>
        <v>033600</v>
      </c>
    </row>
    <row r="830" spans="1:3">
      <c r="A830" s="98" t="s">
        <v>1559</v>
      </c>
      <c r="B830" s="99" t="s">
        <v>1560</v>
      </c>
      <c r="C830" s="94" t="str">
        <f t="shared" si="12"/>
        <v>033640</v>
      </c>
    </row>
    <row r="831" spans="1:3">
      <c r="A831" s="98" t="s">
        <v>1109</v>
      </c>
      <c r="B831" s="99" t="s">
        <v>1110</v>
      </c>
      <c r="C831" s="94" t="str">
        <f t="shared" si="12"/>
        <v>033660</v>
      </c>
    </row>
    <row r="832" spans="1:3">
      <c r="A832" s="98" t="s">
        <v>374</v>
      </c>
      <c r="B832" s="99" t="s">
        <v>375</v>
      </c>
      <c r="C832" s="94" t="str">
        <f t="shared" si="12"/>
        <v>033780</v>
      </c>
    </row>
    <row r="833" spans="1:3">
      <c r="A833" s="98" t="s">
        <v>3711</v>
      </c>
      <c r="B833" s="99" t="s">
        <v>3712</v>
      </c>
      <c r="C833" s="94" t="str">
        <f t="shared" si="12"/>
        <v>033790</v>
      </c>
    </row>
    <row r="834" spans="1:3">
      <c r="A834" s="98" t="s">
        <v>661</v>
      </c>
      <c r="B834" s="99" t="s">
        <v>662</v>
      </c>
      <c r="C834" s="94" t="str">
        <f t="shared" si="12"/>
        <v>033920</v>
      </c>
    </row>
    <row r="835" spans="1:3">
      <c r="A835" s="98" t="s">
        <v>489</v>
      </c>
      <c r="B835" s="99" t="s">
        <v>490</v>
      </c>
      <c r="C835" s="94" t="str">
        <f t="shared" si="12"/>
        <v>034020</v>
      </c>
    </row>
    <row r="836" spans="1:3">
      <c r="A836" s="98" t="s">
        <v>823</v>
      </c>
      <c r="B836" s="99" t="s">
        <v>824</v>
      </c>
      <c r="C836" s="94" t="str">
        <f t="shared" si="12"/>
        <v>034120</v>
      </c>
    </row>
    <row r="837" spans="1:3">
      <c r="A837" s="98" t="s">
        <v>377</v>
      </c>
      <c r="B837" s="99" t="s">
        <v>378</v>
      </c>
      <c r="C837" s="94" t="str">
        <f t="shared" si="12"/>
        <v>034220</v>
      </c>
    </row>
    <row r="838" spans="1:3">
      <c r="A838" s="98" t="s">
        <v>533</v>
      </c>
      <c r="B838" s="99" t="s">
        <v>534</v>
      </c>
      <c r="C838" s="94" t="str">
        <f t="shared" si="12"/>
        <v>034230</v>
      </c>
    </row>
    <row r="839" spans="1:3">
      <c r="A839" s="98" t="s">
        <v>1431</v>
      </c>
      <c r="B839" s="99" t="s">
        <v>1432</v>
      </c>
      <c r="C839" s="94" t="str">
        <f t="shared" si="12"/>
        <v>034300</v>
      </c>
    </row>
    <row r="840" spans="1:3">
      <c r="A840" s="98" t="s">
        <v>783</v>
      </c>
      <c r="B840" s="99" t="s">
        <v>84</v>
      </c>
      <c r="C840" s="94" t="str">
        <f t="shared" ref="C840:C903" si="13">A840</f>
        <v>034310</v>
      </c>
    </row>
    <row r="841" spans="1:3">
      <c r="A841" s="98" t="s">
        <v>1862</v>
      </c>
      <c r="B841" s="99" t="s">
        <v>1863</v>
      </c>
      <c r="C841" s="94" t="str">
        <f t="shared" si="13"/>
        <v>034590</v>
      </c>
    </row>
    <row r="842" spans="1:3">
      <c r="A842" s="98" t="s">
        <v>376</v>
      </c>
      <c r="B842" s="99" t="s">
        <v>406</v>
      </c>
      <c r="C842" s="94" t="str">
        <f t="shared" si="13"/>
        <v>034730</v>
      </c>
    </row>
    <row r="843" spans="1:3">
      <c r="A843" s="98" t="s">
        <v>4337</v>
      </c>
      <c r="B843" s="99" t="s">
        <v>2847</v>
      </c>
      <c r="C843" s="94" t="str">
        <f t="shared" si="13"/>
        <v>03473K</v>
      </c>
    </row>
    <row r="844" spans="1:3">
      <c r="A844" s="98" t="s">
        <v>1210</v>
      </c>
      <c r="B844" s="99" t="s">
        <v>1211</v>
      </c>
      <c r="C844" s="94" t="str">
        <f t="shared" si="13"/>
        <v>034810</v>
      </c>
    </row>
    <row r="845" spans="1:3">
      <c r="A845" s="98" t="s">
        <v>729</v>
      </c>
      <c r="B845" s="99" t="s">
        <v>730</v>
      </c>
      <c r="C845" s="94" t="str">
        <f t="shared" si="13"/>
        <v>034830</v>
      </c>
    </row>
    <row r="846" spans="1:3">
      <c r="A846" s="98" t="s">
        <v>2137</v>
      </c>
      <c r="B846" s="99" t="s">
        <v>2138</v>
      </c>
      <c r="C846" s="94" t="str">
        <f t="shared" si="13"/>
        <v>034940</v>
      </c>
    </row>
    <row r="847" spans="1:3">
      <c r="A847" s="98" t="s">
        <v>1659</v>
      </c>
      <c r="B847" s="99" t="s">
        <v>1660</v>
      </c>
      <c r="C847" s="94" t="str">
        <f t="shared" si="13"/>
        <v>034950</v>
      </c>
    </row>
    <row r="848" spans="1:3">
      <c r="A848" s="98" t="s">
        <v>1803</v>
      </c>
      <c r="B848" s="99" t="s">
        <v>4338</v>
      </c>
      <c r="C848" s="94" t="str">
        <f t="shared" si="13"/>
        <v>035000</v>
      </c>
    </row>
    <row r="849" spans="1:3">
      <c r="A849" s="98" t="s">
        <v>903</v>
      </c>
      <c r="B849" s="99" t="s">
        <v>904</v>
      </c>
      <c r="C849" s="94" t="str">
        <f t="shared" si="13"/>
        <v>035080</v>
      </c>
    </row>
    <row r="850" spans="1:3">
      <c r="A850" s="98" t="s">
        <v>2005</v>
      </c>
      <c r="B850" s="99" t="s">
        <v>2006</v>
      </c>
      <c r="C850" s="94" t="str">
        <f t="shared" si="13"/>
        <v>035150</v>
      </c>
    </row>
    <row r="851" spans="1:3">
      <c r="A851" s="98" t="s">
        <v>3628</v>
      </c>
      <c r="B851" s="99" t="s">
        <v>3629</v>
      </c>
      <c r="C851" s="94" t="str">
        <f t="shared" si="13"/>
        <v>035200</v>
      </c>
    </row>
    <row r="852" spans="1:3">
      <c r="A852" s="98" t="s">
        <v>409</v>
      </c>
      <c r="B852" s="99" t="s">
        <v>410</v>
      </c>
      <c r="C852" s="94" t="str">
        <f t="shared" si="13"/>
        <v>035250</v>
      </c>
    </row>
    <row r="853" spans="1:3">
      <c r="A853" s="98" t="s">
        <v>3567</v>
      </c>
      <c r="B853" s="99" t="s">
        <v>4339</v>
      </c>
      <c r="C853" s="94" t="str">
        <f t="shared" si="13"/>
        <v>035290</v>
      </c>
    </row>
    <row r="854" spans="1:3">
      <c r="A854" s="98" t="s">
        <v>353</v>
      </c>
      <c r="B854" s="99" t="s">
        <v>354</v>
      </c>
      <c r="C854" s="94" t="str">
        <f t="shared" si="13"/>
        <v>035420</v>
      </c>
    </row>
    <row r="855" spans="1:3">
      <c r="A855" s="98" t="s">
        <v>3438</v>
      </c>
      <c r="B855" s="99" t="s">
        <v>3439</v>
      </c>
      <c r="C855" s="94" t="str">
        <f t="shared" si="13"/>
        <v>035460</v>
      </c>
    </row>
    <row r="856" spans="1:3">
      <c r="A856" s="98" t="s">
        <v>1709</v>
      </c>
      <c r="B856" s="99" t="s">
        <v>1710</v>
      </c>
      <c r="C856" s="94" t="str">
        <f t="shared" si="13"/>
        <v>035510</v>
      </c>
    </row>
    <row r="857" spans="1:3">
      <c r="A857" s="98" t="s">
        <v>845</v>
      </c>
      <c r="B857" s="99" t="s">
        <v>846</v>
      </c>
      <c r="C857" s="94" t="str">
        <f t="shared" si="13"/>
        <v>035600</v>
      </c>
    </row>
    <row r="858" spans="1:3">
      <c r="A858" s="98" t="s">
        <v>1968</v>
      </c>
      <c r="B858" s="99" t="s">
        <v>1969</v>
      </c>
      <c r="C858" s="94" t="str">
        <f t="shared" si="13"/>
        <v>035610</v>
      </c>
    </row>
    <row r="859" spans="1:3">
      <c r="A859" s="98" t="s">
        <v>2370</v>
      </c>
      <c r="B859" s="99" t="s">
        <v>2371</v>
      </c>
      <c r="C859" s="94" t="str">
        <f t="shared" si="13"/>
        <v>035620</v>
      </c>
    </row>
    <row r="860" spans="1:3">
      <c r="A860" s="98" t="s">
        <v>421</v>
      </c>
      <c r="B860" s="99" t="s">
        <v>4340</v>
      </c>
      <c r="C860" s="94" t="str">
        <f t="shared" si="13"/>
        <v>035720</v>
      </c>
    </row>
    <row r="861" spans="1:3">
      <c r="A861" s="98" t="s">
        <v>630</v>
      </c>
      <c r="B861" s="99" t="s">
        <v>631</v>
      </c>
      <c r="C861" s="94" t="str">
        <f t="shared" si="13"/>
        <v>035760</v>
      </c>
    </row>
    <row r="862" spans="1:3">
      <c r="A862" s="98" t="s">
        <v>1287</v>
      </c>
      <c r="B862" s="99" t="s">
        <v>1288</v>
      </c>
      <c r="C862" s="94" t="str">
        <f t="shared" si="13"/>
        <v>035810</v>
      </c>
    </row>
    <row r="863" spans="1:3">
      <c r="A863" s="98" t="s">
        <v>1449</v>
      </c>
      <c r="B863" s="99" t="s">
        <v>1450</v>
      </c>
      <c r="C863" s="94" t="str">
        <f t="shared" si="13"/>
        <v>035890</v>
      </c>
    </row>
    <row r="864" spans="1:3">
      <c r="A864" s="98" t="s">
        <v>1607</v>
      </c>
      <c r="B864" s="99" t="s">
        <v>1608</v>
      </c>
      <c r="C864" s="94" t="str">
        <f t="shared" si="13"/>
        <v>035900</v>
      </c>
    </row>
    <row r="865" spans="1:3">
      <c r="A865" s="98" t="s">
        <v>1785</v>
      </c>
      <c r="B865" s="99" t="s">
        <v>1786</v>
      </c>
      <c r="C865" s="94" t="str">
        <f t="shared" si="13"/>
        <v>036000</v>
      </c>
    </row>
    <row r="866" spans="1:3">
      <c r="A866" s="98" t="s">
        <v>2513</v>
      </c>
      <c r="B866" s="99" t="s">
        <v>2514</v>
      </c>
      <c r="C866" s="94" t="str">
        <f t="shared" si="13"/>
        <v>036010</v>
      </c>
    </row>
    <row r="867" spans="1:3">
      <c r="A867" s="98" t="s">
        <v>938</v>
      </c>
      <c r="B867" s="99" t="s">
        <v>939</v>
      </c>
      <c r="C867" s="94" t="str">
        <f t="shared" si="13"/>
        <v>036030</v>
      </c>
    </row>
    <row r="868" spans="1:3">
      <c r="A868" s="98" t="s">
        <v>2610</v>
      </c>
      <c r="B868" s="99" t="s">
        <v>2611</v>
      </c>
      <c r="C868" s="94" t="str">
        <f t="shared" si="13"/>
        <v>036090</v>
      </c>
    </row>
    <row r="869" spans="1:3">
      <c r="A869" s="98" t="s">
        <v>3253</v>
      </c>
      <c r="B869" s="99" t="s">
        <v>4341</v>
      </c>
      <c r="C869" s="94" t="str">
        <f t="shared" si="13"/>
        <v>036120</v>
      </c>
    </row>
    <row r="870" spans="1:3">
      <c r="A870" s="98" t="s">
        <v>3226</v>
      </c>
      <c r="B870" s="99" t="s">
        <v>3227</v>
      </c>
      <c r="C870" s="94" t="str">
        <f t="shared" si="13"/>
        <v>036170</v>
      </c>
    </row>
    <row r="871" spans="1:3">
      <c r="A871" s="98" t="s">
        <v>2970</v>
      </c>
      <c r="B871" s="99" t="s">
        <v>2971</v>
      </c>
      <c r="C871" s="94" t="str">
        <f t="shared" si="13"/>
        <v>036180</v>
      </c>
    </row>
    <row r="872" spans="1:3">
      <c r="A872" s="98" t="s">
        <v>1295</v>
      </c>
      <c r="B872" s="99" t="s">
        <v>1296</v>
      </c>
      <c r="C872" s="94" t="str">
        <f t="shared" si="13"/>
        <v>036190</v>
      </c>
    </row>
    <row r="873" spans="1:3">
      <c r="A873" s="98" t="s">
        <v>2273</v>
      </c>
      <c r="B873" s="99" t="s">
        <v>2274</v>
      </c>
      <c r="C873" s="94" t="str">
        <f t="shared" si="13"/>
        <v>036200</v>
      </c>
    </row>
    <row r="874" spans="1:3">
      <c r="A874" s="98" t="s">
        <v>2947</v>
      </c>
      <c r="B874" s="99" t="s">
        <v>4342</v>
      </c>
      <c r="C874" s="94" t="str">
        <f t="shared" si="13"/>
        <v>036260</v>
      </c>
    </row>
    <row r="875" spans="1:3">
      <c r="A875" s="98" t="s">
        <v>1435</v>
      </c>
      <c r="B875" s="99" t="s">
        <v>1436</v>
      </c>
      <c r="C875" s="94" t="str">
        <f t="shared" si="13"/>
        <v>036420</v>
      </c>
    </row>
    <row r="876" spans="1:3">
      <c r="A876" s="98" t="s">
        <v>465</v>
      </c>
      <c r="B876" s="99" t="s">
        <v>466</v>
      </c>
      <c r="C876" s="94" t="str">
        <f t="shared" si="13"/>
        <v>036460</v>
      </c>
    </row>
    <row r="877" spans="1:3">
      <c r="A877" s="98" t="s">
        <v>3475</v>
      </c>
      <c r="B877" s="99" t="s">
        <v>3476</v>
      </c>
      <c r="C877" s="94" t="str">
        <f t="shared" si="13"/>
        <v>036480</v>
      </c>
    </row>
    <row r="878" spans="1:3">
      <c r="A878" s="98" t="s">
        <v>675</v>
      </c>
      <c r="B878" s="99" t="s">
        <v>4343</v>
      </c>
      <c r="C878" s="94" t="str">
        <f t="shared" si="13"/>
        <v>036490</v>
      </c>
    </row>
    <row r="879" spans="1:3">
      <c r="A879" s="98" t="s">
        <v>1121</v>
      </c>
      <c r="B879" s="99" t="s">
        <v>1122</v>
      </c>
      <c r="C879" s="94" t="str">
        <f t="shared" si="13"/>
        <v>036530</v>
      </c>
    </row>
    <row r="880" spans="1:3">
      <c r="A880" s="98" t="s">
        <v>1252</v>
      </c>
      <c r="B880" s="99" t="s">
        <v>4344</v>
      </c>
      <c r="C880" s="94" t="str">
        <f t="shared" si="13"/>
        <v>036540</v>
      </c>
    </row>
    <row r="881" spans="1:3">
      <c r="A881" s="98" t="s">
        <v>1717</v>
      </c>
      <c r="B881" s="99" t="s">
        <v>1718</v>
      </c>
      <c r="C881" s="94" t="str">
        <f t="shared" si="13"/>
        <v>036560</v>
      </c>
    </row>
    <row r="882" spans="1:3">
      <c r="A882" s="98" t="s">
        <v>463</v>
      </c>
      <c r="B882" s="99" t="s">
        <v>464</v>
      </c>
      <c r="C882" s="94" t="str">
        <f t="shared" si="13"/>
        <v>036570</v>
      </c>
    </row>
    <row r="883" spans="1:3">
      <c r="A883" s="98" t="s">
        <v>901</v>
      </c>
      <c r="B883" s="99" t="s">
        <v>902</v>
      </c>
      <c r="C883" s="94" t="str">
        <f t="shared" si="13"/>
        <v>036580</v>
      </c>
    </row>
    <row r="884" spans="1:3">
      <c r="A884" s="98" t="s">
        <v>3334</v>
      </c>
      <c r="B884" s="99" t="s">
        <v>3335</v>
      </c>
      <c r="C884" s="94" t="str">
        <f t="shared" si="13"/>
        <v>036620</v>
      </c>
    </row>
    <row r="885" spans="1:3">
      <c r="A885" s="98" t="s">
        <v>2400</v>
      </c>
      <c r="B885" s="99" t="s">
        <v>2401</v>
      </c>
      <c r="C885" s="94" t="str">
        <f t="shared" si="13"/>
        <v>036630</v>
      </c>
    </row>
    <row r="886" spans="1:3">
      <c r="A886" s="98" t="s">
        <v>2634</v>
      </c>
      <c r="B886" s="99" t="s">
        <v>2635</v>
      </c>
      <c r="C886" s="94" t="str">
        <f t="shared" si="13"/>
        <v>036640</v>
      </c>
    </row>
    <row r="887" spans="1:3">
      <c r="A887" s="98" t="s">
        <v>1729</v>
      </c>
      <c r="B887" s="99" t="s">
        <v>1730</v>
      </c>
      <c r="C887" s="94" t="str">
        <f t="shared" si="13"/>
        <v>036670</v>
      </c>
    </row>
    <row r="888" spans="1:3">
      <c r="A888" s="98" t="s">
        <v>2549</v>
      </c>
      <c r="B888" s="99" t="s">
        <v>2550</v>
      </c>
      <c r="C888" s="94" t="str">
        <f t="shared" si="13"/>
        <v>036690</v>
      </c>
    </row>
    <row r="889" spans="1:3">
      <c r="A889" s="98" t="s">
        <v>1183</v>
      </c>
      <c r="B889" s="99" t="s">
        <v>4345</v>
      </c>
      <c r="C889" s="94" t="str">
        <f t="shared" si="13"/>
        <v>036710</v>
      </c>
    </row>
    <row r="890" spans="1:3">
      <c r="A890" s="98" t="s">
        <v>1291</v>
      </c>
      <c r="B890" s="99" t="s">
        <v>1292</v>
      </c>
      <c r="C890" s="94" t="str">
        <f t="shared" si="13"/>
        <v>036800</v>
      </c>
    </row>
    <row r="891" spans="1:3">
      <c r="A891" s="98" t="s">
        <v>2980</v>
      </c>
      <c r="B891" s="99" t="s">
        <v>2981</v>
      </c>
      <c r="C891" s="94" t="str">
        <f t="shared" si="13"/>
        <v>036810</v>
      </c>
    </row>
    <row r="892" spans="1:3">
      <c r="A892" s="98" t="s">
        <v>817</v>
      </c>
      <c r="B892" s="99" t="s">
        <v>818</v>
      </c>
      <c r="C892" s="94" t="str">
        <f t="shared" si="13"/>
        <v>036830</v>
      </c>
    </row>
    <row r="893" spans="1:3">
      <c r="A893" s="98" t="s">
        <v>2025</v>
      </c>
      <c r="B893" s="99" t="s">
        <v>2026</v>
      </c>
      <c r="C893" s="94" t="str">
        <f t="shared" si="13"/>
        <v>036890</v>
      </c>
    </row>
    <row r="894" spans="1:3">
      <c r="A894" s="98" t="s">
        <v>1308</v>
      </c>
      <c r="B894" s="99" t="s">
        <v>1309</v>
      </c>
      <c r="C894" s="94" t="str">
        <f t="shared" si="13"/>
        <v>036930</v>
      </c>
    </row>
    <row r="895" spans="1:3">
      <c r="A895" s="98" t="s">
        <v>2250</v>
      </c>
      <c r="B895" s="99" t="s">
        <v>2251</v>
      </c>
      <c r="C895" s="94" t="str">
        <f t="shared" si="13"/>
        <v>037070</v>
      </c>
    </row>
    <row r="896" spans="1:3">
      <c r="A896" s="98" t="s">
        <v>3499</v>
      </c>
      <c r="B896" s="99" t="s">
        <v>3500</v>
      </c>
      <c r="C896" s="94" t="str">
        <f t="shared" si="13"/>
        <v>037230</v>
      </c>
    </row>
    <row r="897" spans="1:3">
      <c r="A897" s="98" t="s">
        <v>1172</v>
      </c>
      <c r="B897" s="99" t="s">
        <v>1173</v>
      </c>
      <c r="C897" s="94" t="str">
        <f t="shared" si="13"/>
        <v>037270</v>
      </c>
    </row>
    <row r="898" spans="1:3">
      <c r="A898" s="98" t="s">
        <v>2404</v>
      </c>
      <c r="B898" s="99" t="s">
        <v>2405</v>
      </c>
      <c r="C898" s="94" t="str">
        <f t="shared" si="13"/>
        <v>037330</v>
      </c>
    </row>
    <row r="899" spans="1:3">
      <c r="A899" s="98" t="s">
        <v>2521</v>
      </c>
      <c r="B899" s="99" t="s">
        <v>2522</v>
      </c>
      <c r="C899" s="94" t="str">
        <f t="shared" si="13"/>
        <v>037350</v>
      </c>
    </row>
    <row r="900" spans="1:3">
      <c r="A900" s="98" t="s">
        <v>1937</v>
      </c>
      <c r="B900" s="99" t="s">
        <v>1938</v>
      </c>
      <c r="C900" s="94" t="str">
        <f t="shared" si="13"/>
        <v>037370</v>
      </c>
    </row>
    <row r="901" spans="1:3">
      <c r="A901" s="98" t="s">
        <v>2774</v>
      </c>
      <c r="B901" s="99" t="s">
        <v>2775</v>
      </c>
      <c r="C901" s="94" t="str">
        <f t="shared" si="13"/>
        <v>037400</v>
      </c>
    </row>
    <row r="902" spans="1:3">
      <c r="A902" s="98" t="s">
        <v>2898</v>
      </c>
      <c r="B902" s="99" t="s">
        <v>2899</v>
      </c>
      <c r="C902" s="94" t="str">
        <f t="shared" si="13"/>
        <v>037440</v>
      </c>
    </row>
    <row r="903" spans="1:3">
      <c r="A903" s="98" t="s">
        <v>3079</v>
      </c>
      <c r="B903" s="99" t="s">
        <v>3080</v>
      </c>
      <c r="C903" s="94" t="str">
        <f t="shared" si="13"/>
        <v>037460</v>
      </c>
    </row>
    <row r="904" spans="1:3">
      <c r="A904" s="98" t="s">
        <v>709</v>
      </c>
      <c r="B904" s="99" t="s">
        <v>710</v>
      </c>
      <c r="C904" s="94" t="str">
        <f t="shared" ref="C904:C967" si="14">A904</f>
        <v>037560</v>
      </c>
    </row>
    <row r="905" spans="1:3">
      <c r="A905" s="98" t="s">
        <v>942</v>
      </c>
      <c r="B905" s="99" t="s">
        <v>943</v>
      </c>
      <c r="C905" s="94" t="str">
        <f t="shared" si="14"/>
        <v>037710</v>
      </c>
    </row>
    <row r="906" spans="1:3">
      <c r="A906" s="98" t="s">
        <v>3087</v>
      </c>
      <c r="B906" s="99" t="s">
        <v>3088</v>
      </c>
      <c r="C906" s="94" t="str">
        <f t="shared" si="14"/>
        <v>037760</v>
      </c>
    </row>
    <row r="907" spans="1:3">
      <c r="A907" s="98" t="s">
        <v>1771</v>
      </c>
      <c r="B907" s="99" t="s">
        <v>1772</v>
      </c>
      <c r="C907" s="94" t="str">
        <f t="shared" si="14"/>
        <v>037950</v>
      </c>
    </row>
    <row r="908" spans="1:3">
      <c r="A908" s="98" t="s">
        <v>3330</v>
      </c>
      <c r="B908" s="99" t="s">
        <v>3331</v>
      </c>
      <c r="C908" s="94" t="str">
        <f t="shared" si="14"/>
        <v>038010</v>
      </c>
    </row>
    <row r="909" spans="1:3">
      <c r="A909" s="98" t="s">
        <v>1260</v>
      </c>
      <c r="B909" s="99" t="s">
        <v>1261</v>
      </c>
      <c r="C909" s="94" t="str">
        <f t="shared" si="14"/>
        <v>038060</v>
      </c>
    </row>
    <row r="910" spans="1:3">
      <c r="A910" s="98" t="s">
        <v>2445</v>
      </c>
      <c r="B910" s="99" t="s">
        <v>2446</v>
      </c>
      <c r="C910" s="94" t="str">
        <f t="shared" si="14"/>
        <v>038070</v>
      </c>
    </row>
    <row r="911" spans="1:3">
      <c r="A911" s="98" t="s">
        <v>2706</v>
      </c>
      <c r="B911" s="99" t="s">
        <v>2707</v>
      </c>
      <c r="C911" s="94" t="str">
        <f t="shared" si="14"/>
        <v>038110</v>
      </c>
    </row>
    <row r="912" spans="1:3">
      <c r="A912" s="98" t="s">
        <v>4346</v>
      </c>
      <c r="B912" s="99" t="s">
        <v>4347</v>
      </c>
      <c r="C912" s="94" t="str">
        <f t="shared" si="14"/>
        <v>038160</v>
      </c>
    </row>
    <row r="913" spans="1:3">
      <c r="A913" s="98" t="s">
        <v>1075</v>
      </c>
      <c r="B913" s="99" t="s">
        <v>1076</v>
      </c>
      <c r="C913" s="94" t="str">
        <f t="shared" si="14"/>
        <v>038290</v>
      </c>
    </row>
    <row r="914" spans="1:3">
      <c r="A914" s="98" t="s">
        <v>1397</v>
      </c>
      <c r="B914" s="99" t="s">
        <v>1398</v>
      </c>
      <c r="C914" s="94" t="str">
        <f t="shared" si="14"/>
        <v>038390</v>
      </c>
    </row>
    <row r="915" spans="1:3">
      <c r="A915" s="98" t="s">
        <v>2487</v>
      </c>
      <c r="B915" s="99" t="s">
        <v>2488</v>
      </c>
      <c r="C915" s="94" t="str">
        <f t="shared" si="14"/>
        <v>038460</v>
      </c>
    </row>
    <row r="916" spans="1:3">
      <c r="A916" s="98" t="s">
        <v>775</v>
      </c>
      <c r="B916" s="99" t="s">
        <v>4348</v>
      </c>
      <c r="C916" s="94" t="str">
        <f t="shared" si="14"/>
        <v>038500</v>
      </c>
    </row>
    <row r="917" spans="1:3">
      <c r="A917" s="98" t="s">
        <v>2875</v>
      </c>
      <c r="B917" s="99" t="s">
        <v>4349</v>
      </c>
      <c r="C917" s="94" t="str">
        <f t="shared" si="14"/>
        <v>038530</v>
      </c>
    </row>
    <row r="918" spans="1:3">
      <c r="A918" s="98" t="s">
        <v>1613</v>
      </c>
      <c r="B918" s="99" t="s">
        <v>1614</v>
      </c>
      <c r="C918" s="94" t="str">
        <f t="shared" si="14"/>
        <v>038540</v>
      </c>
    </row>
    <row r="919" spans="1:3">
      <c r="A919" s="98" t="s">
        <v>3565</v>
      </c>
      <c r="B919" s="99" t="s">
        <v>3566</v>
      </c>
      <c r="C919" s="94" t="str">
        <f t="shared" si="14"/>
        <v>038620</v>
      </c>
    </row>
    <row r="920" spans="1:3">
      <c r="A920" s="98" t="s">
        <v>2054</v>
      </c>
      <c r="B920" s="99" t="s">
        <v>2055</v>
      </c>
      <c r="C920" s="94" t="str">
        <f t="shared" si="14"/>
        <v>038680</v>
      </c>
    </row>
    <row r="921" spans="1:3">
      <c r="A921" s="98" t="s">
        <v>2124</v>
      </c>
      <c r="B921" s="99" t="s">
        <v>4350</v>
      </c>
      <c r="C921" s="94" t="str">
        <f t="shared" si="14"/>
        <v>038870</v>
      </c>
    </row>
    <row r="922" spans="1:3">
      <c r="A922" s="98" t="s">
        <v>2103</v>
      </c>
      <c r="B922" s="99" t="s">
        <v>2104</v>
      </c>
      <c r="C922" s="94" t="str">
        <f t="shared" si="14"/>
        <v>038880</v>
      </c>
    </row>
    <row r="923" spans="1:3">
      <c r="A923" s="98" t="s">
        <v>2545</v>
      </c>
      <c r="B923" s="99" t="s">
        <v>2546</v>
      </c>
      <c r="C923" s="94" t="str">
        <f t="shared" si="14"/>
        <v>038950</v>
      </c>
    </row>
    <row r="924" spans="1:3">
      <c r="A924" s="98" t="s">
        <v>2927</v>
      </c>
      <c r="B924" s="99" t="s">
        <v>2928</v>
      </c>
      <c r="C924" s="94" t="str">
        <f t="shared" si="14"/>
        <v>039010</v>
      </c>
    </row>
    <row r="925" spans="1:3">
      <c r="A925" s="98" t="s">
        <v>2653</v>
      </c>
      <c r="B925" s="99" t="s">
        <v>4351</v>
      </c>
      <c r="C925" s="94" t="str">
        <f t="shared" si="14"/>
        <v>039020</v>
      </c>
    </row>
    <row r="926" spans="1:3">
      <c r="A926" s="98" t="s">
        <v>663</v>
      </c>
      <c r="B926" s="99" t="s">
        <v>664</v>
      </c>
      <c r="C926" s="94" t="str">
        <f t="shared" si="14"/>
        <v>039030</v>
      </c>
    </row>
    <row r="927" spans="1:3">
      <c r="A927" s="98" t="s">
        <v>633</v>
      </c>
      <c r="B927" s="99" t="s">
        <v>634</v>
      </c>
      <c r="C927" s="94" t="str">
        <f t="shared" si="14"/>
        <v>039130</v>
      </c>
    </row>
    <row r="928" spans="1:3">
      <c r="A928" s="98" t="s">
        <v>2602</v>
      </c>
      <c r="B928" s="99" t="s">
        <v>2603</v>
      </c>
      <c r="C928" s="94" t="str">
        <f t="shared" si="14"/>
        <v>039200</v>
      </c>
    </row>
    <row r="929" spans="1:3">
      <c r="A929" s="98" t="s">
        <v>3239</v>
      </c>
      <c r="B929" s="99" t="s">
        <v>3240</v>
      </c>
      <c r="C929" s="94" t="str">
        <f t="shared" si="14"/>
        <v>039240</v>
      </c>
    </row>
    <row r="930" spans="1:3">
      <c r="A930" s="98" t="s">
        <v>2770</v>
      </c>
      <c r="B930" s="99" t="s">
        <v>2771</v>
      </c>
      <c r="C930" s="94" t="str">
        <f t="shared" si="14"/>
        <v>039290</v>
      </c>
    </row>
    <row r="931" spans="1:3">
      <c r="A931" s="98" t="s">
        <v>2565</v>
      </c>
      <c r="B931" s="99" t="s">
        <v>2566</v>
      </c>
      <c r="C931" s="94" t="str">
        <f t="shared" si="14"/>
        <v>039310</v>
      </c>
    </row>
    <row r="932" spans="1:3">
      <c r="A932" s="98" t="s">
        <v>2660</v>
      </c>
      <c r="B932" s="99" t="s">
        <v>2661</v>
      </c>
      <c r="C932" s="94" t="str">
        <f t="shared" si="14"/>
        <v>039340</v>
      </c>
    </row>
    <row r="933" spans="1:3">
      <c r="A933" s="98" t="s">
        <v>2768</v>
      </c>
      <c r="B933" s="99" t="s">
        <v>2769</v>
      </c>
      <c r="C933" s="94" t="str">
        <f t="shared" si="14"/>
        <v>039420</v>
      </c>
    </row>
    <row r="934" spans="1:3">
      <c r="A934" s="98" t="s">
        <v>2551</v>
      </c>
      <c r="B934" s="99" t="s">
        <v>2552</v>
      </c>
      <c r="C934" s="94" t="str">
        <f t="shared" si="14"/>
        <v>039440</v>
      </c>
    </row>
    <row r="935" spans="1:3">
      <c r="A935" s="98" t="s">
        <v>588</v>
      </c>
      <c r="B935" s="99" t="s">
        <v>281</v>
      </c>
      <c r="C935" s="94" t="str">
        <f t="shared" si="14"/>
        <v>039490</v>
      </c>
    </row>
    <row r="936" spans="1:3">
      <c r="A936" s="98" t="s">
        <v>1989</v>
      </c>
      <c r="B936" s="99" t="s">
        <v>1990</v>
      </c>
      <c r="C936" s="94" t="str">
        <f t="shared" si="14"/>
        <v>039560</v>
      </c>
    </row>
    <row r="937" spans="1:3">
      <c r="A937" s="98" t="s">
        <v>4352</v>
      </c>
      <c r="B937" s="99" t="s">
        <v>4353</v>
      </c>
      <c r="C937" s="94" t="str">
        <f t="shared" si="14"/>
        <v>039570</v>
      </c>
    </row>
    <row r="938" spans="1:3">
      <c r="A938" s="98" t="s">
        <v>2880</v>
      </c>
      <c r="B938" s="99" t="s">
        <v>2881</v>
      </c>
      <c r="C938" s="94" t="str">
        <f t="shared" si="14"/>
        <v>039610</v>
      </c>
    </row>
    <row r="939" spans="1:3">
      <c r="A939" s="98" t="s">
        <v>3701</v>
      </c>
      <c r="B939" s="99" t="s">
        <v>3702</v>
      </c>
      <c r="C939" s="94" t="str">
        <f t="shared" si="14"/>
        <v>039670</v>
      </c>
    </row>
    <row r="940" spans="1:3">
      <c r="A940" s="98" t="s">
        <v>3216</v>
      </c>
      <c r="B940" s="99" t="s">
        <v>3217</v>
      </c>
      <c r="C940" s="94" t="str">
        <f t="shared" si="14"/>
        <v>039740</v>
      </c>
    </row>
    <row r="941" spans="1:3">
      <c r="A941" s="98" t="s">
        <v>1958</v>
      </c>
      <c r="B941" s="99" t="s">
        <v>1959</v>
      </c>
      <c r="C941" s="94" t="str">
        <f t="shared" si="14"/>
        <v>039830</v>
      </c>
    </row>
    <row r="942" spans="1:3">
      <c r="A942" s="98" t="s">
        <v>1838</v>
      </c>
      <c r="B942" s="99" t="s">
        <v>1839</v>
      </c>
      <c r="C942" s="94" t="str">
        <f t="shared" si="14"/>
        <v>039840</v>
      </c>
    </row>
    <row r="943" spans="1:3">
      <c r="A943" s="98" t="s">
        <v>1941</v>
      </c>
      <c r="B943" s="99" t="s">
        <v>1942</v>
      </c>
      <c r="C943" s="94" t="str">
        <f t="shared" si="14"/>
        <v>039860</v>
      </c>
    </row>
    <row r="944" spans="1:3">
      <c r="A944" s="98" t="s">
        <v>1979</v>
      </c>
      <c r="B944" s="99" t="s">
        <v>1980</v>
      </c>
      <c r="C944" s="94" t="str">
        <f t="shared" si="14"/>
        <v>039980</v>
      </c>
    </row>
    <row r="945" spans="1:3">
      <c r="A945" s="98" t="s">
        <v>2640</v>
      </c>
      <c r="B945" s="99" t="s">
        <v>2641</v>
      </c>
      <c r="C945" s="94" t="str">
        <f t="shared" si="14"/>
        <v>040160</v>
      </c>
    </row>
    <row r="946" spans="1:3">
      <c r="A946" s="98" t="s">
        <v>2086</v>
      </c>
      <c r="B946" s="99" t="s">
        <v>2087</v>
      </c>
      <c r="C946" s="94" t="str">
        <f t="shared" si="14"/>
        <v>040300</v>
      </c>
    </row>
    <row r="947" spans="1:3">
      <c r="A947" s="98" t="s">
        <v>2145</v>
      </c>
      <c r="B947" s="99" t="s">
        <v>2146</v>
      </c>
      <c r="C947" s="94" t="str">
        <f t="shared" si="14"/>
        <v>040350</v>
      </c>
    </row>
    <row r="948" spans="1:3">
      <c r="A948" s="98" t="s">
        <v>2291</v>
      </c>
      <c r="B948" s="99" t="s">
        <v>2292</v>
      </c>
      <c r="C948" s="94" t="str">
        <f t="shared" si="14"/>
        <v>040420</v>
      </c>
    </row>
    <row r="949" spans="1:3">
      <c r="A949" s="98" t="s">
        <v>1908</v>
      </c>
      <c r="B949" s="99" t="s">
        <v>1909</v>
      </c>
      <c r="C949" s="94" t="str">
        <f t="shared" si="14"/>
        <v>040610</v>
      </c>
    </row>
    <row r="950" spans="1:3">
      <c r="A950" s="98" t="s">
        <v>2009</v>
      </c>
      <c r="B950" s="99" t="s">
        <v>2010</v>
      </c>
      <c r="C950" s="94" t="str">
        <f t="shared" si="14"/>
        <v>040910</v>
      </c>
    </row>
    <row r="951" spans="1:3">
      <c r="A951" s="98" t="s">
        <v>2062</v>
      </c>
      <c r="B951" s="99" t="s">
        <v>2063</v>
      </c>
      <c r="C951" s="94" t="str">
        <f t="shared" si="14"/>
        <v>041020</v>
      </c>
    </row>
    <row r="952" spans="1:3">
      <c r="A952" s="98" t="s">
        <v>907</v>
      </c>
      <c r="B952" s="99" t="s">
        <v>908</v>
      </c>
      <c r="C952" s="94" t="str">
        <f t="shared" si="14"/>
        <v>041140</v>
      </c>
    </row>
    <row r="953" spans="1:3">
      <c r="A953" s="98" t="s">
        <v>2972</v>
      </c>
      <c r="B953" s="99" t="s">
        <v>2973</v>
      </c>
      <c r="C953" s="94" t="str">
        <f t="shared" si="14"/>
        <v>041190</v>
      </c>
    </row>
    <row r="954" spans="1:3">
      <c r="A954" s="98" t="s">
        <v>2111</v>
      </c>
      <c r="B954" s="99" t="s">
        <v>2112</v>
      </c>
      <c r="C954" s="94" t="str">
        <f t="shared" si="14"/>
        <v>041440</v>
      </c>
    </row>
    <row r="955" spans="1:3">
      <c r="A955" s="98" t="s">
        <v>2437</v>
      </c>
      <c r="B955" s="99" t="s">
        <v>2438</v>
      </c>
      <c r="C955" s="94" t="str">
        <f t="shared" si="14"/>
        <v>041460</v>
      </c>
    </row>
    <row r="956" spans="1:3">
      <c r="A956" s="98" t="s">
        <v>813</v>
      </c>
      <c r="B956" s="99" t="s">
        <v>814</v>
      </c>
      <c r="C956" s="94" t="str">
        <f t="shared" si="14"/>
        <v>041510</v>
      </c>
    </row>
    <row r="957" spans="1:3">
      <c r="A957" s="98" t="s">
        <v>1218</v>
      </c>
      <c r="B957" s="99" t="s">
        <v>1219</v>
      </c>
      <c r="C957" s="94" t="str">
        <f t="shared" si="14"/>
        <v>041520</v>
      </c>
    </row>
    <row r="958" spans="1:3">
      <c r="A958" s="98" t="s">
        <v>2048</v>
      </c>
      <c r="B958" s="99" t="s">
        <v>2049</v>
      </c>
      <c r="C958" s="94" t="str">
        <f t="shared" si="14"/>
        <v>041590</v>
      </c>
    </row>
    <row r="959" spans="1:3">
      <c r="A959" s="98" t="s">
        <v>1759</v>
      </c>
      <c r="B959" s="99" t="s">
        <v>1760</v>
      </c>
      <c r="C959" s="94" t="str">
        <f t="shared" si="14"/>
        <v>041650</v>
      </c>
    </row>
    <row r="960" spans="1:3">
      <c r="A960" s="98" t="s">
        <v>970</v>
      </c>
      <c r="B960" s="99" t="s">
        <v>971</v>
      </c>
      <c r="C960" s="94" t="str">
        <f t="shared" si="14"/>
        <v>041830</v>
      </c>
    </row>
    <row r="961" spans="1:3">
      <c r="A961" s="98" t="s">
        <v>1804</v>
      </c>
      <c r="B961" s="99" t="s">
        <v>1805</v>
      </c>
      <c r="C961" s="94" t="str">
        <f t="shared" si="14"/>
        <v>041910</v>
      </c>
    </row>
    <row r="962" spans="1:3">
      <c r="A962" s="98" t="s">
        <v>1583</v>
      </c>
      <c r="B962" s="99" t="s">
        <v>1584</v>
      </c>
      <c r="C962" s="94" t="str">
        <f t="shared" si="14"/>
        <v>041920</v>
      </c>
    </row>
    <row r="963" spans="1:3">
      <c r="A963" s="98" t="s">
        <v>2222</v>
      </c>
      <c r="B963" s="99" t="s">
        <v>2223</v>
      </c>
      <c r="C963" s="94" t="str">
        <f t="shared" si="14"/>
        <v>041930</v>
      </c>
    </row>
    <row r="964" spans="1:3">
      <c r="A964" s="98" t="s">
        <v>701</v>
      </c>
      <c r="B964" s="99" t="s">
        <v>702</v>
      </c>
      <c r="C964" s="94" t="str">
        <f t="shared" si="14"/>
        <v>041960</v>
      </c>
    </row>
    <row r="965" spans="1:3">
      <c r="A965" s="98" t="s">
        <v>3274</v>
      </c>
      <c r="B965" s="99" t="s">
        <v>3275</v>
      </c>
      <c r="C965" s="94" t="str">
        <f t="shared" si="14"/>
        <v>042040</v>
      </c>
    </row>
    <row r="966" spans="1:3">
      <c r="A966" s="98" t="s">
        <v>2191</v>
      </c>
      <c r="B966" s="99" t="s">
        <v>2192</v>
      </c>
      <c r="C966" s="94" t="str">
        <f t="shared" si="14"/>
        <v>042110</v>
      </c>
    </row>
    <row r="967" spans="1:3">
      <c r="A967" s="98" t="s">
        <v>2863</v>
      </c>
      <c r="B967" s="99" t="s">
        <v>2864</v>
      </c>
      <c r="C967" s="94" t="str">
        <f t="shared" si="14"/>
        <v>042370</v>
      </c>
    </row>
    <row r="968" spans="1:3">
      <c r="A968" s="98" t="s">
        <v>1725</v>
      </c>
      <c r="B968" s="99" t="s">
        <v>1726</v>
      </c>
      <c r="C968" s="94" t="str">
        <f t="shared" ref="C968:C1031" si="15">A968</f>
        <v>042420</v>
      </c>
    </row>
    <row r="969" spans="1:3">
      <c r="A969" s="98" t="s">
        <v>2614</v>
      </c>
      <c r="B969" s="99" t="s">
        <v>2615</v>
      </c>
      <c r="C969" s="94" t="str">
        <f t="shared" si="15"/>
        <v>042500</v>
      </c>
    </row>
    <row r="970" spans="1:3">
      <c r="A970" s="98" t="s">
        <v>2931</v>
      </c>
      <c r="B970" s="99" t="s">
        <v>2932</v>
      </c>
      <c r="C970" s="94" t="str">
        <f t="shared" si="15"/>
        <v>042510</v>
      </c>
    </row>
    <row r="971" spans="1:3">
      <c r="A971" s="98" t="s">
        <v>1433</v>
      </c>
      <c r="B971" s="99" t="s">
        <v>1434</v>
      </c>
      <c r="C971" s="94" t="str">
        <f t="shared" si="15"/>
        <v>042520</v>
      </c>
    </row>
    <row r="972" spans="1:3">
      <c r="A972" s="98" t="s">
        <v>3028</v>
      </c>
      <c r="B972" s="99" t="s">
        <v>3029</v>
      </c>
      <c r="C972" s="94" t="str">
        <f t="shared" si="15"/>
        <v>042600</v>
      </c>
    </row>
    <row r="973" spans="1:3">
      <c r="A973" s="98" t="s">
        <v>525</v>
      </c>
      <c r="B973" s="99" t="s">
        <v>526</v>
      </c>
      <c r="C973" s="94" t="str">
        <f t="shared" si="15"/>
        <v>042670</v>
      </c>
    </row>
    <row r="974" spans="1:3">
      <c r="A974" s="98" t="s">
        <v>3818</v>
      </c>
      <c r="B974" s="99" t="s">
        <v>3819</v>
      </c>
      <c r="C974" s="94" t="str">
        <f t="shared" si="15"/>
        <v>042940</v>
      </c>
    </row>
    <row r="975" spans="1:3">
      <c r="A975" s="98" t="s">
        <v>1977</v>
      </c>
      <c r="B975" s="99" t="s">
        <v>1978</v>
      </c>
      <c r="C975" s="94" t="str">
        <f t="shared" si="15"/>
        <v>043090</v>
      </c>
    </row>
    <row r="976" spans="1:3">
      <c r="A976" s="98" t="s">
        <v>3153</v>
      </c>
      <c r="B976" s="99" t="s">
        <v>3154</v>
      </c>
      <c r="C976" s="94" t="str">
        <f t="shared" si="15"/>
        <v>043100</v>
      </c>
    </row>
    <row r="977" spans="1:3">
      <c r="A977" s="98" t="s">
        <v>1115</v>
      </c>
      <c r="B977" s="99" t="s">
        <v>1116</v>
      </c>
      <c r="C977" s="94" t="str">
        <f t="shared" si="15"/>
        <v>043150</v>
      </c>
    </row>
    <row r="978" spans="1:3">
      <c r="A978" s="98" t="s">
        <v>2843</v>
      </c>
      <c r="B978" s="99" t="s">
        <v>2844</v>
      </c>
      <c r="C978" s="94" t="str">
        <f t="shared" si="15"/>
        <v>043200</v>
      </c>
    </row>
    <row r="979" spans="1:3">
      <c r="A979" s="98" t="s">
        <v>3369</v>
      </c>
      <c r="B979" s="99" t="s">
        <v>4354</v>
      </c>
      <c r="C979" s="94" t="str">
        <f t="shared" si="15"/>
        <v>043220</v>
      </c>
    </row>
    <row r="980" spans="1:3">
      <c r="A980" s="98" t="s">
        <v>3505</v>
      </c>
      <c r="B980" s="99" t="s">
        <v>3506</v>
      </c>
      <c r="C980" s="94" t="str">
        <f t="shared" si="15"/>
        <v>043260</v>
      </c>
    </row>
    <row r="981" spans="1:3">
      <c r="A981" s="98" t="s">
        <v>2956</v>
      </c>
      <c r="B981" s="99" t="s">
        <v>2957</v>
      </c>
      <c r="C981" s="94" t="str">
        <f t="shared" si="15"/>
        <v>043290</v>
      </c>
    </row>
    <row r="982" spans="1:3">
      <c r="A982" s="98" t="s">
        <v>3053</v>
      </c>
      <c r="B982" s="99" t="s">
        <v>3054</v>
      </c>
      <c r="C982" s="94" t="str">
        <f t="shared" si="15"/>
        <v>043340</v>
      </c>
    </row>
    <row r="983" spans="1:3">
      <c r="A983" s="98" t="s">
        <v>3590</v>
      </c>
      <c r="B983" s="99" t="s">
        <v>3591</v>
      </c>
      <c r="C983" s="94" t="str">
        <f t="shared" si="15"/>
        <v>043360</v>
      </c>
    </row>
    <row r="984" spans="1:3">
      <c r="A984" s="98" t="s">
        <v>1153</v>
      </c>
      <c r="B984" s="99" t="s">
        <v>1154</v>
      </c>
      <c r="C984" s="94" t="str">
        <f t="shared" si="15"/>
        <v>043370</v>
      </c>
    </row>
    <row r="985" spans="1:3">
      <c r="A985" s="98" t="s">
        <v>3593</v>
      </c>
      <c r="B985" s="99" t="s">
        <v>3594</v>
      </c>
      <c r="C985" s="94" t="str">
        <f t="shared" si="15"/>
        <v>043580</v>
      </c>
    </row>
    <row r="986" spans="1:3">
      <c r="A986" s="98" t="s">
        <v>2692</v>
      </c>
      <c r="B986" s="99" t="s">
        <v>2693</v>
      </c>
      <c r="C986" s="94" t="str">
        <f t="shared" si="15"/>
        <v>043590</v>
      </c>
    </row>
    <row r="987" spans="1:3">
      <c r="A987" s="98" t="s">
        <v>1495</v>
      </c>
      <c r="B987" s="99" t="s">
        <v>1496</v>
      </c>
      <c r="C987" s="94" t="str">
        <f t="shared" si="15"/>
        <v>043610</v>
      </c>
    </row>
    <row r="988" spans="1:3">
      <c r="A988" s="98" t="s">
        <v>1902</v>
      </c>
      <c r="B988" s="99" t="s">
        <v>1903</v>
      </c>
      <c r="C988" s="94" t="str">
        <f t="shared" si="15"/>
        <v>043650</v>
      </c>
    </row>
    <row r="989" spans="1:3">
      <c r="A989" s="98" t="s">
        <v>2540</v>
      </c>
      <c r="B989" s="99" t="s">
        <v>4355</v>
      </c>
      <c r="C989" s="94" t="str">
        <f t="shared" si="15"/>
        <v>043710</v>
      </c>
    </row>
    <row r="990" spans="1:3">
      <c r="A990" s="98" t="s">
        <v>3535</v>
      </c>
      <c r="B990" s="99" t="s">
        <v>3536</v>
      </c>
      <c r="C990" s="94" t="str">
        <f t="shared" si="15"/>
        <v>043910</v>
      </c>
    </row>
    <row r="991" spans="1:3">
      <c r="A991" s="98" t="s">
        <v>3376</v>
      </c>
      <c r="B991" s="99" t="s">
        <v>3377</v>
      </c>
      <c r="C991" s="94" t="str">
        <f t="shared" si="15"/>
        <v>044060</v>
      </c>
    </row>
    <row r="992" spans="1:3">
      <c r="A992" s="98" t="s">
        <v>3677</v>
      </c>
      <c r="B992" s="99" t="s">
        <v>4356</v>
      </c>
      <c r="C992" s="94" t="str">
        <f t="shared" si="15"/>
        <v>044180</v>
      </c>
    </row>
    <row r="993" spans="1:3">
      <c r="A993" s="98" t="s">
        <v>1195</v>
      </c>
      <c r="B993" s="99" t="s">
        <v>1196</v>
      </c>
      <c r="C993" s="94" t="str">
        <f t="shared" si="15"/>
        <v>044340</v>
      </c>
    </row>
    <row r="994" spans="1:3">
      <c r="A994" s="98" t="s">
        <v>3449</v>
      </c>
      <c r="B994" s="99" t="s">
        <v>3450</v>
      </c>
      <c r="C994" s="94" t="str">
        <f t="shared" si="15"/>
        <v>044380</v>
      </c>
    </row>
    <row r="995" spans="1:3">
      <c r="A995" s="98" t="s">
        <v>1765</v>
      </c>
      <c r="B995" s="99" t="s">
        <v>1766</v>
      </c>
      <c r="C995" s="94" t="str">
        <f t="shared" si="15"/>
        <v>044450</v>
      </c>
    </row>
    <row r="996" spans="1:3">
      <c r="A996" s="98" t="s">
        <v>3520</v>
      </c>
      <c r="B996" s="99" t="s">
        <v>3521</v>
      </c>
      <c r="C996" s="94" t="str">
        <f t="shared" si="15"/>
        <v>044480</v>
      </c>
    </row>
    <row r="997" spans="1:3">
      <c r="A997" s="98" t="s">
        <v>1220</v>
      </c>
      <c r="B997" s="99" t="s">
        <v>1221</v>
      </c>
      <c r="C997" s="94" t="str">
        <f t="shared" si="15"/>
        <v>044490</v>
      </c>
    </row>
    <row r="998" spans="1:3">
      <c r="A998" s="98" t="s">
        <v>3403</v>
      </c>
      <c r="B998" s="99" t="s">
        <v>4357</v>
      </c>
      <c r="C998" s="94" t="str">
        <f t="shared" si="15"/>
        <v>044780</v>
      </c>
    </row>
    <row r="999" spans="1:3">
      <c r="A999" s="98" t="s">
        <v>869</v>
      </c>
      <c r="B999" s="99" t="s">
        <v>870</v>
      </c>
      <c r="C999" s="94" t="str">
        <f t="shared" si="15"/>
        <v>044820</v>
      </c>
    </row>
    <row r="1000" spans="1:3">
      <c r="A1000" s="98" t="s">
        <v>3061</v>
      </c>
      <c r="B1000" s="99" t="s">
        <v>3062</v>
      </c>
      <c r="C1000" s="94" t="str">
        <f t="shared" si="15"/>
        <v>044960</v>
      </c>
    </row>
    <row r="1001" spans="1:3">
      <c r="A1001" s="98" t="s">
        <v>3131</v>
      </c>
      <c r="B1001" s="99" t="s">
        <v>3132</v>
      </c>
      <c r="C1001" s="94" t="str">
        <f t="shared" si="15"/>
        <v>045060</v>
      </c>
    </row>
    <row r="1002" spans="1:3">
      <c r="A1002" s="98" t="s">
        <v>1797</v>
      </c>
      <c r="B1002" s="99" t="s">
        <v>1798</v>
      </c>
      <c r="C1002" s="94" t="str">
        <f t="shared" si="15"/>
        <v>045100</v>
      </c>
    </row>
    <row r="1003" spans="1:3">
      <c r="A1003" s="98" t="s">
        <v>3756</v>
      </c>
      <c r="B1003" s="99" t="s">
        <v>3757</v>
      </c>
      <c r="C1003" s="94" t="str">
        <f t="shared" si="15"/>
        <v>045300</v>
      </c>
    </row>
    <row r="1004" spans="1:3">
      <c r="A1004" s="98" t="s">
        <v>3688</v>
      </c>
      <c r="B1004" s="99" t="s">
        <v>3689</v>
      </c>
      <c r="C1004" s="94" t="str">
        <f t="shared" si="15"/>
        <v>045340</v>
      </c>
    </row>
    <row r="1005" spans="1:3">
      <c r="A1005" s="98" t="s">
        <v>2175</v>
      </c>
      <c r="B1005" s="99" t="s">
        <v>2176</v>
      </c>
      <c r="C1005" s="94" t="str">
        <f t="shared" si="15"/>
        <v>045390</v>
      </c>
    </row>
    <row r="1006" spans="1:3">
      <c r="A1006" s="98" t="s">
        <v>3430</v>
      </c>
      <c r="B1006" s="99" t="s">
        <v>3431</v>
      </c>
      <c r="C1006" s="94" t="str">
        <f t="shared" si="15"/>
        <v>045510</v>
      </c>
    </row>
    <row r="1007" spans="1:3">
      <c r="A1007" s="98" t="s">
        <v>3428</v>
      </c>
      <c r="B1007" s="99" t="s">
        <v>3429</v>
      </c>
      <c r="C1007" s="94" t="str">
        <f t="shared" si="15"/>
        <v>045520</v>
      </c>
    </row>
    <row r="1008" spans="1:3">
      <c r="A1008" s="98" t="s">
        <v>2593</v>
      </c>
      <c r="B1008" s="99" t="s">
        <v>2594</v>
      </c>
      <c r="C1008" s="94" t="str">
        <f t="shared" si="15"/>
        <v>045660</v>
      </c>
    </row>
    <row r="1009" spans="1:3">
      <c r="A1009" s="98" t="s">
        <v>3256</v>
      </c>
      <c r="B1009" s="99" t="s">
        <v>3257</v>
      </c>
      <c r="C1009" s="94" t="str">
        <f t="shared" si="15"/>
        <v>045890</v>
      </c>
    </row>
    <row r="1010" spans="1:3">
      <c r="A1010" s="98" t="s">
        <v>2298</v>
      </c>
      <c r="B1010" s="99" t="s">
        <v>4358</v>
      </c>
      <c r="C1010" s="94" t="str">
        <f t="shared" si="15"/>
        <v>045970</v>
      </c>
    </row>
    <row r="1011" spans="1:3">
      <c r="A1011" s="98" t="s">
        <v>2638</v>
      </c>
      <c r="B1011" s="99" t="s">
        <v>2639</v>
      </c>
      <c r="C1011" s="94" t="str">
        <f t="shared" si="15"/>
        <v>046070</v>
      </c>
    </row>
    <row r="1012" spans="1:3">
      <c r="A1012" s="98" t="s">
        <v>3613</v>
      </c>
      <c r="B1012" s="99" t="s">
        <v>3614</v>
      </c>
      <c r="C1012" s="94" t="str">
        <f t="shared" si="15"/>
        <v>046110</v>
      </c>
    </row>
    <row r="1013" spans="1:3">
      <c r="A1013" s="98" t="s">
        <v>3424</v>
      </c>
      <c r="B1013" s="99" t="s">
        <v>3425</v>
      </c>
      <c r="C1013" s="94" t="str">
        <f t="shared" si="15"/>
        <v>046120</v>
      </c>
    </row>
    <row r="1014" spans="1:3">
      <c r="A1014" s="98" t="s">
        <v>1095</v>
      </c>
      <c r="B1014" s="99" t="s">
        <v>1096</v>
      </c>
      <c r="C1014" s="94" t="str">
        <f t="shared" si="15"/>
        <v>046140</v>
      </c>
    </row>
    <row r="1015" spans="1:3">
      <c r="A1015" s="98" t="s">
        <v>1943</v>
      </c>
      <c r="B1015" s="99" t="s">
        <v>1944</v>
      </c>
      <c r="C1015" s="94" t="str">
        <f t="shared" si="15"/>
        <v>046210</v>
      </c>
    </row>
    <row r="1016" spans="1:3">
      <c r="A1016" s="98" t="s">
        <v>3321</v>
      </c>
      <c r="B1016" s="99" t="s">
        <v>3322</v>
      </c>
      <c r="C1016" s="94" t="str">
        <f t="shared" si="15"/>
        <v>046310</v>
      </c>
    </row>
    <row r="1017" spans="1:3">
      <c r="A1017" s="98" t="s">
        <v>2714</v>
      </c>
      <c r="B1017" s="99" t="s">
        <v>2715</v>
      </c>
      <c r="C1017" s="94" t="str">
        <f t="shared" si="15"/>
        <v>046390</v>
      </c>
    </row>
    <row r="1018" spans="1:3">
      <c r="A1018" s="98" t="s">
        <v>1036</v>
      </c>
      <c r="B1018" s="99" t="s">
        <v>1037</v>
      </c>
      <c r="C1018" s="94" t="str">
        <f t="shared" si="15"/>
        <v>046440</v>
      </c>
    </row>
    <row r="1019" spans="1:3">
      <c r="A1019" s="98" t="s">
        <v>680</v>
      </c>
      <c r="B1019" s="99" t="s">
        <v>681</v>
      </c>
      <c r="C1019" s="94" t="str">
        <f t="shared" si="15"/>
        <v>046890</v>
      </c>
    </row>
    <row r="1020" spans="1:3">
      <c r="A1020" s="98" t="s">
        <v>2479</v>
      </c>
      <c r="B1020" s="99" t="s">
        <v>2480</v>
      </c>
      <c r="C1020" s="94" t="str">
        <f t="shared" si="15"/>
        <v>046940</v>
      </c>
    </row>
    <row r="1021" spans="1:3">
      <c r="A1021" s="98" t="s">
        <v>3487</v>
      </c>
      <c r="B1021" s="99" t="s">
        <v>4359</v>
      </c>
      <c r="C1021" s="94" t="str">
        <f t="shared" si="15"/>
        <v>046970</v>
      </c>
    </row>
    <row r="1022" spans="1:3">
      <c r="A1022" s="98" t="s">
        <v>475</v>
      </c>
      <c r="B1022" s="99" t="s">
        <v>476</v>
      </c>
      <c r="C1022" s="94" t="str">
        <f t="shared" si="15"/>
        <v>047040</v>
      </c>
    </row>
    <row r="1023" spans="1:3">
      <c r="A1023" s="98" t="s">
        <v>482</v>
      </c>
      <c r="B1023" s="99" t="s">
        <v>4360</v>
      </c>
      <c r="C1023" s="94" t="str">
        <f t="shared" si="15"/>
        <v>047050</v>
      </c>
    </row>
    <row r="1024" spans="1:3">
      <c r="A1024" s="98" t="s">
        <v>1349</v>
      </c>
      <c r="B1024" s="99" t="s">
        <v>1350</v>
      </c>
      <c r="C1024" s="94" t="str">
        <f t="shared" si="15"/>
        <v>047080</v>
      </c>
    </row>
    <row r="1025" spans="1:3">
      <c r="A1025" s="98" t="s">
        <v>2045</v>
      </c>
      <c r="B1025" s="99" t="s">
        <v>2046</v>
      </c>
      <c r="C1025" s="94" t="str">
        <f t="shared" si="15"/>
        <v>047310</v>
      </c>
    </row>
    <row r="1026" spans="1:3">
      <c r="A1026" s="98" t="s">
        <v>2306</v>
      </c>
      <c r="B1026" s="99" t="s">
        <v>2307</v>
      </c>
      <c r="C1026" s="94" t="str">
        <f t="shared" si="15"/>
        <v>047400</v>
      </c>
    </row>
    <row r="1027" spans="1:3">
      <c r="A1027" s="98" t="s">
        <v>3359</v>
      </c>
      <c r="B1027" s="99" t="s">
        <v>3360</v>
      </c>
      <c r="C1027" s="94" t="str">
        <f t="shared" si="15"/>
        <v>047440</v>
      </c>
    </row>
    <row r="1028" spans="1:3">
      <c r="A1028" s="98" t="s">
        <v>1543</v>
      </c>
      <c r="B1028" s="99" t="s">
        <v>1544</v>
      </c>
      <c r="C1028" s="94" t="str">
        <f t="shared" si="15"/>
        <v>047560</v>
      </c>
    </row>
    <row r="1029" spans="1:3">
      <c r="A1029" s="98" t="s">
        <v>3637</v>
      </c>
      <c r="B1029" s="99" t="s">
        <v>3638</v>
      </c>
      <c r="C1029" s="94" t="str">
        <f t="shared" si="15"/>
        <v>047770</v>
      </c>
    </row>
    <row r="1030" spans="1:3">
      <c r="A1030" s="98" t="s">
        <v>430</v>
      </c>
      <c r="B1030" s="99" t="s">
        <v>431</v>
      </c>
      <c r="C1030" s="94" t="str">
        <f t="shared" si="15"/>
        <v>047810</v>
      </c>
    </row>
    <row r="1031" spans="1:3">
      <c r="A1031" s="98" t="s">
        <v>2450</v>
      </c>
      <c r="B1031" s="99" t="s">
        <v>2451</v>
      </c>
      <c r="C1031" s="94" t="str">
        <f t="shared" si="15"/>
        <v>047820</v>
      </c>
    </row>
    <row r="1032" spans="1:3">
      <c r="A1032" s="98" t="s">
        <v>4361</v>
      </c>
      <c r="B1032" s="99" t="s">
        <v>4362</v>
      </c>
      <c r="C1032" s="94" t="str">
        <f t="shared" ref="C1032:C1095" si="16">A1032</f>
        <v>047920</v>
      </c>
    </row>
    <row r="1033" spans="1:3">
      <c r="A1033" s="98" t="s">
        <v>847</v>
      </c>
      <c r="B1033" s="99" t="s">
        <v>848</v>
      </c>
      <c r="C1033" s="94" t="str">
        <f t="shared" si="16"/>
        <v>048260</v>
      </c>
    </row>
    <row r="1034" spans="1:3">
      <c r="A1034" s="98" t="s">
        <v>1611</v>
      </c>
      <c r="B1034" s="99" t="s">
        <v>1612</v>
      </c>
      <c r="C1034" s="94" t="str">
        <f t="shared" si="16"/>
        <v>048410</v>
      </c>
    </row>
    <row r="1035" spans="1:3">
      <c r="A1035" s="98" t="s">
        <v>2351</v>
      </c>
      <c r="B1035" s="99" t="s">
        <v>2352</v>
      </c>
      <c r="C1035" s="94" t="str">
        <f t="shared" si="16"/>
        <v>048430</v>
      </c>
    </row>
    <row r="1036" spans="1:3">
      <c r="A1036" s="98" t="s">
        <v>3315</v>
      </c>
      <c r="B1036" s="99" t="s">
        <v>3316</v>
      </c>
      <c r="C1036" s="94" t="str">
        <f t="shared" si="16"/>
        <v>048470</v>
      </c>
    </row>
    <row r="1037" spans="1:3">
      <c r="A1037" s="98" t="s">
        <v>921</v>
      </c>
      <c r="B1037" s="99" t="s">
        <v>922</v>
      </c>
      <c r="C1037" s="94" t="str">
        <f t="shared" si="16"/>
        <v>048530</v>
      </c>
    </row>
    <row r="1038" spans="1:3">
      <c r="A1038" s="98" t="s">
        <v>1571</v>
      </c>
      <c r="B1038" s="99" t="s">
        <v>1572</v>
      </c>
      <c r="C1038" s="94" t="str">
        <f t="shared" si="16"/>
        <v>048550</v>
      </c>
    </row>
    <row r="1039" spans="1:3">
      <c r="A1039" s="98" t="s">
        <v>2281</v>
      </c>
      <c r="B1039" s="99" t="s">
        <v>2282</v>
      </c>
      <c r="C1039" s="94" t="str">
        <f t="shared" si="16"/>
        <v>048770</v>
      </c>
    </row>
    <row r="1040" spans="1:3">
      <c r="A1040" s="98" t="s">
        <v>3365</v>
      </c>
      <c r="B1040" s="99" t="s">
        <v>3366</v>
      </c>
      <c r="C1040" s="94" t="str">
        <f t="shared" si="16"/>
        <v>048830</v>
      </c>
    </row>
    <row r="1041" spans="1:3">
      <c r="A1041" s="98" t="s">
        <v>3600</v>
      </c>
      <c r="B1041" s="99" t="s">
        <v>3601</v>
      </c>
      <c r="C1041" s="94" t="str">
        <f t="shared" si="16"/>
        <v>048870</v>
      </c>
    </row>
    <row r="1042" spans="1:3">
      <c r="A1042" s="98" t="s">
        <v>2569</v>
      </c>
      <c r="B1042" s="99" t="s">
        <v>2570</v>
      </c>
      <c r="C1042" s="94" t="str">
        <f t="shared" si="16"/>
        <v>048910</v>
      </c>
    </row>
    <row r="1043" spans="1:3">
      <c r="A1043" s="98" t="s">
        <v>1713</v>
      </c>
      <c r="B1043" s="99" t="s">
        <v>1714</v>
      </c>
      <c r="C1043" s="94" t="str">
        <f t="shared" si="16"/>
        <v>049070</v>
      </c>
    </row>
    <row r="1044" spans="1:3">
      <c r="A1044" s="98" t="s">
        <v>1755</v>
      </c>
      <c r="B1044" s="99" t="s">
        <v>1756</v>
      </c>
      <c r="C1044" s="94" t="str">
        <f t="shared" si="16"/>
        <v>049080</v>
      </c>
    </row>
    <row r="1045" spans="1:3">
      <c r="A1045" s="98" t="s">
        <v>3361</v>
      </c>
      <c r="B1045" s="99" t="s">
        <v>3362</v>
      </c>
      <c r="C1045" s="94" t="str">
        <f t="shared" si="16"/>
        <v>049120</v>
      </c>
    </row>
    <row r="1046" spans="1:3">
      <c r="A1046" s="98" t="s">
        <v>1767</v>
      </c>
      <c r="B1046" s="99" t="s">
        <v>1768</v>
      </c>
      <c r="C1046" s="94" t="str">
        <f t="shared" si="16"/>
        <v>049180</v>
      </c>
    </row>
    <row r="1047" spans="1:3">
      <c r="A1047" s="98" t="s">
        <v>2943</v>
      </c>
      <c r="B1047" s="99" t="s">
        <v>2944</v>
      </c>
      <c r="C1047" s="94" t="str">
        <f t="shared" si="16"/>
        <v>049430</v>
      </c>
    </row>
    <row r="1048" spans="1:3">
      <c r="A1048" s="98" t="s">
        <v>2628</v>
      </c>
      <c r="B1048" s="99" t="s">
        <v>2629</v>
      </c>
      <c r="C1048" s="94" t="str">
        <f t="shared" si="16"/>
        <v>049470</v>
      </c>
    </row>
    <row r="1049" spans="1:3">
      <c r="A1049" s="98" t="s">
        <v>2746</v>
      </c>
      <c r="B1049" s="99" t="s">
        <v>2747</v>
      </c>
      <c r="C1049" s="94" t="str">
        <f t="shared" si="16"/>
        <v>049480</v>
      </c>
    </row>
    <row r="1050" spans="1:3">
      <c r="A1050" s="98" t="s">
        <v>1664</v>
      </c>
      <c r="B1050" s="99" t="s">
        <v>1665</v>
      </c>
      <c r="C1050" s="94" t="str">
        <f t="shared" si="16"/>
        <v>049520</v>
      </c>
    </row>
    <row r="1051" spans="1:3">
      <c r="A1051" s="98" t="s">
        <v>2296</v>
      </c>
      <c r="B1051" s="99" t="s">
        <v>2297</v>
      </c>
      <c r="C1051" s="94" t="str">
        <f t="shared" si="16"/>
        <v>049550</v>
      </c>
    </row>
    <row r="1052" spans="1:3">
      <c r="A1052" s="98" t="s">
        <v>2929</v>
      </c>
      <c r="B1052" s="99" t="s">
        <v>2930</v>
      </c>
      <c r="C1052" s="94" t="str">
        <f t="shared" si="16"/>
        <v>049630</v>
      </c>
    </row>
    <row r="1053" spans="1:3">
      <c r="A1053" s="98" t="s">
        <v>3235</v>
      </c>
      <c r="B1053" s="99" t="s">
        <v>3236</v>
      </c>
      <c r="C1053" s="94" t="str">
        <f t="shared" si="16"/>
        <v>049720</v>
      </c>
    </row>
    <row r="1054" spans="1:3">
      <c r="A1054" s="98" t="s">
        <v>635</v>
      </c>
      <c r="B1054" s="99" t="s">
        <v>636</v>
      </c>
      <c r="C1054" s="94" t="str">
        <f t="shared" si="16"/>
        <v>049770</v>
      </c>
    </row>
    <row r="1055" spans="1:3">
      <c r="A1055" s="98" t="s">
        <v>3167</v>
      </c>
      <c r="B1055" s="99" t="s">
        <v>3168</v>
      </c>
      <c r="C1055" s="94" t="str">
        <f t="shared" si="16"/>
        <v>049800</v>
      </c>
    </row>
    <row r="1056" spans="1:3">
      <c r="A1056" s="98" t="s">
        <v>2147</v>
      </c>
      <c r="B1056" s="99" t="s">
        <v>2148</v>
      </c>
      <c r="C1056" s="94" t="str">
        <f t="shared" si="16"/>
        <v>049830</v>
      </c>
    </row>
    <row r="1057" spans="1:3">
      <c r="A1057" s="98" t="s">
        <v>2708</v>
      </c>
      <c r="B1057" s="99" t="s">
        <v>2709</v>
      </c>
      <c r="C1057" s="94" t="str">
        <f t="shared" si="16"/>
        <v>049950</v>
      </c>
    </row>
    <row r="1058" spans="1:3">
      <c r="A1058" s="98" t="s">
        <v>861</v>
      </c>
      <c r="B1058" s="99" t="s">
        <v>862</v>
      </c>
      <c r="C1058" s="94" t="str">
        <f t="shared" si="16"/>
        <v>049960</v>
      </c>
    </row>
    <row r="1059" spans="1:3">
      <c r="A1059" s="98" t="s">
        <v>2431</v>
      </c>
      <c r="B1059" s="99" t="s">
        <v>2432</v>
      </c>
      <c r="C1059" s="94" t="str">
        <f t="shared" si="16"/>
        <v>050090</v>
      </c>
    </row>
    <row r="1060" spans="1:3">
      <c r="A1060" s="98" t="s">
        <v>2398</v>
      </c>
      <c r="B1060" s="99" t="s">
        <v>2399</v>
      </c>
      <c r="C1060" s="94" t="str">
        <f t="shared" si="16"/>
        <v>050110</v>
      </c>
    </row>
    <row r="1061" spans="1:3">
      <c r="A1061" s="98" t="s">
        <v>2812</v>
      </c>
      <c r="B1061" s="99" t="s">
        <v>2813</v>
      </c>
      <c r="C1061" s="94" t="str">
        <f t="shared" si="16"/>
        <v>050120</v>
      </c>
    </row>
    <row r="1062" spans="1:3">
      <c r="A1062" s="98" t="s">
        <v>2828</v>
      </c>
      <c r="B1062" s="99" t="s">
        <v>4363</v>
      </c>
      <c r="C1062" s="94" t="str">
        <f t="shared" si="16"/>
        <v>050540</v>
      </c>
    </row>
    <row r="1063" spans="1:3">
      <c r="A1063" s="98" t="s">
        <v>3477</v>
      </c>
      <c r="B1063" s="99" t="s">
        <v>3478</v>
      </c>
      <c r="C1063" s="94" t="str">
        <f t="shared" si="16"/>
        <v>050760</v>
      </c>
    </row>
    <row r="1064" spans="1:3">
      <c r="A1064" s="98" t="s">
        <v>3001</v>
      </c>
      <c r="B1064" s="99" t="s">
        <v>3002</v>
      </c>
      <c r="C1064" s="94" t="str">
        <f t="shared" si="16"/>
        <v>050860</v>
      </c>
    </row>
    <row r="1065" spans="1:3">
      <c r="A1065" s="98" t="s">
        <v>1876</v>
      </c>
      <c r="B1065" s="99" t="s">
        <v>1877</v>
      </c>
      <c r="C1065" s="94" t="str">
        <f t="shared" si="16"/>
        <v>050890</v>
      </c>
    </row>
    <row r="1066" spans="1:3">
      <c r="A1066" s="98" t="s">
        <v>4364</v>
      </c>
      <c r="B1066" s="99" t="s">
        <v>4365</v>
      </c>
      <c r="C1066" s="94" t="str">
        <f t="shared" si="16"/>
        <v>050960</v>
      </c>
    </row>
    <row r="1067" spans="1:3">
      <c r="A1067" s="98" t="s">
        <v>3721</v>
      </c>
      <c r="B1067" s="99" t="s">
        <v>3722</v>
      </c>
      <c r="C1067" s="94" t="str">
        <f t="shared" si="16"/>
        <v>051160</v>
      </c>
    </row>
    <row r="1068" spans="1:3">
      <c r="A1068" s="98" t="s">
        <v>1289</v>
      </c>
      <c r="B1068" s="99" t="s">
        <v>1290</v>
      </c>
      <c r="C1068" s="94" t="str">
        <f t="shared" si="16"/>
        <v>051360</v>
      </c>
    </row>
    <row r="1069" spans="1:3">
      <c r="A1069" s="98" t="s">
        <v>1230</v>
      </c>
      <c r="B1069" s="99" t="s">
        <v>1231</v>
      </c>
      <c r="C1069" s="94" t="str">
        <f t="shared" si="16"/>
        <v>051370</v>
      </c>
    </row>
    <row r="1070" spans="1:3">
      <c r="A1070" s="98" t="s">
        <v>3727</v>
      </c>
      <c r="B1070" s="99" t="s">
        <v>3728</v>
      </c>
      <c r="C1070" s="94" t="str">
        <f t="shared" si="16"/>
        <v>051380</v>
      </c>
    </row>
    <row r="1071" spans="1:3">
      <c r="A1071" s="98" t="s">
        <v>2872</v>
      </c>
      <c r="B1071" s="99" t="s">
        <v>4366</v>
      </c>
      <c r="C1071" s="94" t="str">
        <f t="shared" si="16"/>
        <v>051390</v>
      </c>
    </row>
    <row r="1072" spans="1:3">
      <c r="A1072" s="98" t="s">
        <v>3182</v>
      </c>
      <c r="B1072" s="99" t="s">
        <v>3183</v>
      </c>
      <c r="C1072" s="94" t="str">
        <f t="shared" si="16"/>
        <v>051490</v>
      </c>
    </row>
    <row r="1073" spans="1:3">
      <c r="A1073" s="98" t="s">
        <v>905</v>
      </c>
      <c r="B1073" s="99" t="s">
        <v>906</v>
      </c>
      <c r="C1073" s="94" t="str">
        <f t="shared" si="16"/>
        <v>051500</v>
      </c>
    </row>
    <row r="1074" spans="1:3">
      <c r="A1074" s="98" t="s">
        <v>459</v>
      </c>
      <c r="B1074" s="99" t="s">
        <v>460</v>
      </c>
      <c r="C1074" s="94" t="str">
        <f t="shared" si="16"/>
        <v>051600</v>
      </c>
    </row>
    <row r="1075" spans="1:3">
      <c r="A1075" s="98" t="s">
        <v>2808</v>
      </c>
      <c r="B1075" s="99" t="s">
        <v>2809</v>
      </c>
      <c r="C1075" s="94" t="str">
        <f t="shared" si="16"/>
        <v>051630</v>
      </c>
    </row>
    <row r="1076" spans="1:3">
      <c r="A1076" s="98" t="s">
        <v>3740</v>
      </c>
      <c r="B1076" s="99" t="s">
        <v>3741</v>
      </c>
      <c r="C1076" s="94" t="str">
        <f t="shared" si="16"/>
        <v>051780</v>
      </c>
    </row>
    <row r="1077" spans="1:3">
      <c r="A1077" s="98" t="s">
        <v>368</v>
      </c>
      <c r="B1077" s="99" t="s">
        <v>369</v>
      </c>
      <c r="C1077" s="94" t="str">
        <f t="shared" si="16"/>
        <v>051900</v>
      </c>
    </row>
    <row r="1078" spans="1:3">
      <c r="A1078" s="98" t="s">
        <v>741</v>
      </c>
      <c r="B1078" s="99" t="s">
        <v>742</v>
      </c>
      <c r="C1078" s="94" t="str">
        <f t="shared" si="16"/>
        <v>051905</v>
      </c>
    </row>
    <row r="1079" spans="1:3">
      <c r="A1079" s="98" t="s">
        <v>364</v>
      </c>
      <c r="B1079" s="99" t="s">
        <v>365</v>
      </c>
      <c r="C1079" s="94" t="str">
        <f t="shared" si="16"/>
        <v>051910</v>
      </c>
    </row>
    <row r="1080" spans="1:3">
      <c r="A1080" s="98" t="s">
        <v>641</v>
      </c>
      <c r="B1080" s="99" t="s">
        <v>642</v>
      </c>
      <c r="C1080" s="94" t="str">
        <f t="shared" si="16"/>
        <v>051915</v>
      </c>
    </row>
    <row r="1081" spans="1:3">
      <c r="A1081" s="98" t="s">
        <v>3654</v>
      </c>
      <c r="B1081" s="99" t="s">
        <v>4367</v>
      </c>
      <c r="C1081" s="94" t="str">
        <f t="shared" si="16"/>
        <v>051980</v>
      </c>
    </row>
    <row r="1082" spans="1:3">
      <c r="A1082" s="98" t="s">
        <v>2700</v>
      </c>
      <c r="B1082" s="99" t="s">
        <v>2701</v>
      </c>
      <c r="C1082" s="94" t="str">
        <f t="shared" si="16"/>
        <v>052020</v>
      </c>
    </row>
    <row r="1083" spans="1:3">
      <c r="A1083" s="98" t="s">
        <v>2334</v>
      </c>
      <c r="B1083" s="99" t="s">
        <v>4368</v>
      </c>
      <c r="C1083" s="94" t="str">
        <f t="shared" si="16"/>
        <v>052190</v>
      </c>
    </row>
    <row r="1084" spans="1:3">
      <c r="A1084" s="98" t="s">
        <v>2113</v>
      </c>
      <c r="B1084" s="99" t="s">
        <v>2114</v>
      </c>
      <c r="C1084" s="94" t="str">
        <f t="shared" si="16"/>
        <v>052220</v>
      </c>
    </row>
    <row r="1085" spans="1:3">
      <c r="A1085" s="98" t="s">
        <v>1079</v>
      </c>
      <c r="B1085" s="99" t="s">
        <v>4369</v>
      </c>
      <c r="C1085" s="94" t="str">
        <f t="shared" si="16"/>
        <v>052260</v>
      </c>
    </row>
    <row r="1086" spans="1:3">
      <c r="A1086" s="98" t="s">
        <v>2177</v>
      </c>
      <c r="B1086" s="99" t="s">
        <v>2178</v>
      </c>
      <c r="C1086" s="94" t="str">
        <f t="shared" si="16"/>
        <v>052290</v>
      </c>
    </row>
    <row r="1087" spans="1:3">
      <c r="A1087" s="98" t="s">
        <v>3306</v>
      </c>
      <c r="B1087" s="99" t="s">
        <v>4370</v>
      </c>
      <c r="C1087" s="94" t="str">
        <f t="shared" si="16"/>
        <v>052300</v>
      </c>
    </row>
    <row r="1088" spans="1:3">
      <c r="A1088" s="98" t="s">
        <v>1701</v>
      </c>
      <c r="B1088" s="99" t="s">
        <v>1702</v>
      </c>
      <c r="C1088" s="94" t="str">
        <f t="shared" si="16"/>
        <v>052330</v>
      </c>
    </row>
    <row r="1089" spans="1:3">
      <c r="A1089" s="98" t="s">
        <v>895</v>
      </c>
      <c r="B1089" s="99" t="s">
        <v>896</v>
      </c>
      <c r="C1089" s="94" t="str">
        <f t="shared" si="16"/>
        <v>052400</v>
      </c>
    </row>
    <row r="1090" spans="1:3">
      <c r="A1090" s="98" t="s">
        <v>2867</v>
      </c>
      <c r="B1090" s="99" t="s">
        <v>2868</v>
      </c>
      <c r="C1090" s="94" t="str">
        <f t="shared" si="16"/>
        <v>052420</v>
      </c>
    </row>
    <row r="1091" spans="1:3">
      <c r="A1091" s="98" t="s">
        <v>3171</v>
      </c>
      <c r="B1091" s="99" t="s">
        <v>3172</v>
      </c>
      <c r="C1091" s="94" t="str">
        <f t="shared" si="16"/>
        <v>052460</v>
      </c>
    </row>
    <row r="1092" spans="1:3">
      <c r="A1092" s="98" t="s">
        <v>3451</v>
      </c>
      <c r="B1092" s="99" t="s">
        <v>3452</v>
      </c>
      <c r="C1092" s="94" t="str">
        <f t="shared" si="16"/>
        <v>052600</v>
      </c>
    </row>
    <row r="1093" spans="1:3">
      <c r="A1093" s="98" t="s">
        <v>3141</v>
      </c>
      <c r="B1093" s="99" t="s">
        <v>3142</v>
      </c>
      <c r="C1093" s="94" t="str">
        <f t="shared" si="16"/>
        <v>052670</v>
      </c>
    </row>
    <row r="1094" spans="1:3">
      <c r="A1094" s="98" t="s">
        <v>589</v>
      </c>
      <c r="B1094" s="99" t="s">
        <v>590</v>
      </c>
      <c r="C1094" s="94" t="str">
        <f t="shared" si="16"/>
        <v>052690</v>
      </c>
    </row>
    <row r="1095" spans="1:3">
      <c r="A1095" s="98" t="s">
        <v>1668</v>
      </c>
      <c r="B1095" s="99" t="s">
        <v>1669</v>
      </c>
      <c r="C1095" s="94" t="str">
        <f t="shared" si="16"/>
        <v>052710</v>
      </c>
    </row>
    <row r="1096" spans="1:3">
      <c r="A1096" s="98" t="s">
        <v>2167</v>
      </c>
      <c r="B1096" s="99" t="s">
        <v>2168</v>
      </c>
      <c r="C1096" s="94" t="str">
        <f t="shared" ref="C1096:C1159" si="17">A1096</f>
        <v>052770</v>
      </c>
    </row>
    <row r="1097" spans="1:3">
      <c r="A1097" s="98" t="s">
        <v>1133</v>
      </c>
      <c r="B1097" s="99" t="s">
        <v>1134</v>
      </c>
      <c r="C1097" s="94" t="str">
        <f t="shared" si="17"/>
        <v>052790</v>
      </c>
    </row>
    <row r="1098" spans="1:3">
      <c r="A1098" s="98" t="s">
        <v>3218</v>
      </c>
      <c r="B1098" s="99" t="s">
        <v>3219</v>
      </c>
      <c r="C1098" s="94" t="str">
        <f t="shared" si="17"/>
        <v>052860</v>
      </c>
    </row>
    <row r="1099" spans="1:3">
      <c r="A1099" s="98" t="s">
        <v>2475</v>
      </c>
      <c r="B1099" s="99" t="s">
        <v>4371</v>
      </c>
      <c r="C1099" s="94" t="str">
        <f t="shared" si="17"/>
        <v>052900</v>
      </c>
    </row>
    <row r="1100" spans="1:3">
      <c r="A1100" s="98" t="s">
        <v>985</v>
      </c>
      <c r="B1100" s="99" t="s">
        <v>986</v>
      </c>
      <c r="C1100" s="94" t="str">
        <f t="shared" si="17"/>
        <v>053030</v>
      </c>
    </row>
    <row r="1101" spans="1:3">
      <c r="A1101" s="98" t="s">
        <v>3048</v>
      </c>
      <c r="B1101" s="99" t="s">
        <v>3049</v>
      </c>
      <c r="C1101" s="94" t="str">
        <f t="shared" si="17"/>
        <v>053050</v>
      </c>
    </row>
    <row r="1102" spans="1:3">
      <c r="A1102" s="98" t="s">
        <v>3748</v>
      </c>
      <c r="B1102" s="99" t="s">
        <v>3749</v>
      </c>
      <c r="C1102" s="94" t="str">
        <f t="shared" si="17"/>
        <v>053060</v>
      </c>
    </row>
    <row r="1103" spans="1:3">
      <c r="A1103" s="98" t="s">
        <v>1856</v>
      </c>
      <c r="B1103" s="99" t="s">
        <v>1857</v>
      </c>
      <c r="C1103" s="94" t="str">
        <f t="shared" si="17"/>
        <v>053110</v>
      </c>
    </row>
    <row r="1104" spans="1:3">
      <c r="A1104" s="98" t="s">
        <v>3604</v>
      </c>
      <c r="B1104" s="99" t="s">
        <v>3605</v>
      </c>
      <c r="C1104" s="94" t="str">
        <f t="shared" si="17"/>
        <v>053160</v>
      </c>
    </row>
    <row r="1105" spans="1:3">
      <c r="A1105" s="98" t="s">
        <v>717</v>
      </c>
      <c r="B1105" s="99" t="s">
        <v>718</v>
      </c>
      <c r="C1105" s="94" t="str">
        <f t="shared" si="17"/>
        <v>053210</v>
      </c>
    </row>
    <row r="1106" spans="1:3">
      <c r="A1106" s="98" t="s">
        <v>2850</v>
      </c>
      <c r="B1106" s="99" t="s">
        <v>2851</v>
      </c>
      <c r="C1106" s="94" t="str">
        <f t="shared" si="17"/>
        <v>053260</v>
      </c>
    </row>
    <row r="1107" spans="1:3">
      <c r="A1107" s="98" t="s">
        <v>3419</v>
      </c>
      <c r="B1107" s="99" t="s">
        <v>3420</v>
      </c>
      <c r="C1107" s="94" t="str">
        <f t="shared" si="17"/>
        <v>053270</v>
      </c>
    </row>
    <row r="1108" spans="1:3">
      <c r="A1108" s="98" t="s">
        <v>1850</v>
      </c>
      <c r="B1108" s="99" t="s">
        <v>1851</v>
      </c>
      <c r="C1108" s="94" t="str">
        <f t="shared" si="17"/>
        <v>053280</v>
      </c>
    </row>
    <row r="1109" spans="1:3">
      <c r="A1109" s="98" t="s">
        <v>3135</v>
      </c>
      <c r="B1109" s="99" t="s">
        <v>3136</v>
      </c>
      <c r="C1109" s="94" t="str">
        <f t="shared" si="17"/>
        <v>053290</v>
      </c>
    </row>
    <row r="1110" spans="1:3">
      <c r="A1110" s="98" t="s">
        <v>1117</v>
      </c>
      <c r="B1110" s="99" t="s">
        <v>1118</v>
      </c>
      <c r="C1110" s="94" t="str">
        <f t="shared" si="17"/>
        <v>053300</v>
      </c>
    </row>
    <row r="1111" spans="1:3">
      <c r="A1111" s="98" t="s">
        <v>2186</v>
      </c>
      <c r="B1111" s="99" t="s">
        <v>2187</v>
      </c>
      <c r="C1111" s="94" t="str">
        <f t="shared" si="17"/>
        <v>053350</v>
      </c>
    </row>
    <row r="1112" spans="1:3">
      <c r="A1112" s="98" t="s">
        <v>1874</v>
      </c>
      <c r="B1112" s="99" t="s">
        <v>1875</v>
      </c>
      <c r="C1112" s="94" t="str">
        <f t="shared" si="17"/>
        <v>053450</v>
      </c>
    </row>
    <row r="1113" spans="1:3">
      <c r="A1113" s="98" t="s">
        <v>2132</v>
      </c>
      <c r="B1113" s="99" t="s">
        <v>2133</v>
      </c>
      <c r="C1113" s="94" t="str">
        <f t="shared" si="17"/>
        <v>053590</v>
      </c>
    </row>
    <row r="1114" spans="1:3">
      <c r="A1114" s="98" t="s">
        <v>2420</v>
      </c>
      <c r="B1114" s="99" t="s">
        <v>328</v>
      </c>
      <c r="C1114" s="94" t="str">
        <f t="shared" si="17"/>
        <v>053610</v>
      </c>
    </row>
    <row r="1115" spans="1:3">
      <c r="A1115" s="98" t="s">
        <v>2384</v>
      </c>
      <c r="B1115" s="99" t="s">
        <v>2385</v>
      </c>
      <c r="C1115" s="94" t="str">
        <f t="shared" si="17"/>
        <v>053620</v>
      </c>
    </row>
    <row r="1116" spans="1:3">
      <c r="A1116" s="98" t="s">
        <v>2220</v>
      </c>
      <c r="B1116" s="99" t="s">
        <v>2221</v>
      </c>
      <c r="C1116" s="94" t="str">
        <f t="shared" si="17"/>
        <v>053690</v>
      </c>
    </row>
    <row r="1117" spans="1:3">
      <c r="A1117" s="98" t="s">
        <v>2205</v>
      </c>
      <c r="B1117" s="99" t="s">
        <v>2206</v>
      </c>
      <c r="C1117" s="94" t="str">
        <f t="shared" si="17"/>
        <v>053700</v>
      </c>
    </row>
    <row r="1118" spans="1:3">
      <c r="A1118" s="98" t="s">
        <v>954</v>
      </c>
      <c r="B1118" s="99" t="s">
        <v>955</v>
      </c>
      <c r="C1118" s="94" t="str">
        <f t="shared" si="17"/>
        <v>053800</v>
      </c>
    </row>
    <row r="1119" spans="1:3">
      <c r="A1119" s="98" t="s">
        <v>2058</v>
      </c>
      <c r="B1119" s="99" t="s">
        <v>2059</v>
      </c>
      <c r="C1119" s="94" t="str">
        <f t="shared" si="17"/>
        <v>053950</v>
      </c>
    </row>
    <row r="1120" spans="1:3">
      <c r="A1120" s="98" t="s">
        <v>1142</v>
      </c>
      <c r="B1120" s="99" t="s">
        <v>1143</v>
      </c>
      <c r="C1120" s="94" t="str">
        <f t="shared" si="17"/>
        <v>053980</v>
      </c>
    </row>
    <row r="1121" spans="1:3">
      <c r="A1121" s="98" t="s">
        <v>2816</v>
      </c>
      <c r="B1121" s="99" t="s">
        <v>2817</v>
      </c>
      <c r="C1121" s="94" t="str">
        <f t="shared" si="17"/>
        <v>054040</v>
      </c>
    </row>
    <row r="1122" spans="1:3">
      <c r="A1122" s="98" t="s">
        <v>1191</v>
      </c>
      <c r="B1122" s="99" t="s">
        <v>1192</v>
      </c>
      <c r="C1122" s="94" t="str">
        <f t="shared" si="17"/>
        <v>054050</v>
      </c>
    </row>
    <row r="1123" spans="1:3">
      <c r="A1123" s="98" t="s">
        <v>2939</v>
      </c>
      <c r="B1123" s="99" t="s">
        <v>2940</v>
      </c>
      <c r="C1123" s="94" t="str">
        <f t="shared" si="17"/>
        <v>054090</v>
      </c>
    </row>
    <row r="1124" spans="1:3">
      <c r="A1124" s="98" t="s">
        <v>2933</v>
      </c>
      <c r="B1124" s="99" t="s">
        <v>2934</v>
      </c>
      <c r="C1124" s="94" t="str">
        <f t="shared" si="17"/>
        <v>054180</v>
      </c>
    </row>
    <row r="1125" spans="1:3">
      <c r="A1125" s="98" t="s">
        <v>2335</v>
      </c>
      <c r="B1125" s="99" t="s">
        <v>2336</v>
      </c>
      <c r="C1125" s="94" t="str">
        <f t="shared" si="17"/>
        <v>054210</v>
      </c>
    </row>
    <row r="1126" spans="1:3">
      <c r="A1126" s="98" t="s">
        <v>2878</v>
      </c>
      <c r="B1126" s="99" t="s">
        <v>2879</v>
      </c>
      <c r="C1126" s="94" t="str">
        <f t="shared" si="17"/>
        <v>054220</v>
      </c>
    </row>
    <row r="1127" spans="1:3">
      <c r="A1127" s="98" t="s">
        <v>3446</v>
      </c>
      <c r="B1127" s="99" t="s">
        <v>4372</v>
      </c>
      <c r="C1127" s="94" t="str">
        <f t="shared" si="17"/>
        <v>054300</v>
      </c>
    </row>
    <row r="1128" spans="1:3">
      <c r="A1128" s="98" t="s">
        <v>3660</v>
      </c>
      <c r="B1128" s="99" t="s">
        <v>3661</v>
      </c>
      <c r="C1128" s="94" t="str">
        <f t="shared" si="17"/>
        <v>054340</v>
      </c>
    </row>
    <row r="1129" spans="1:3">
      <c r="A1129" s="98" t="s">
        <v>3163</v>
      </c>
      <c r="B1129" s="99" t="s">
        <v>3164</v>
      </c>
      <c r="C1129" s="94" t="str">
        <f t="shared" si="17"/>
        <v>054410</v>
      </c>
    </row>
    <row r="1130" spans="1:3">
      <c r="A1130" s="98" t="s">
        <v>2662</v>
      </c>
      <c r="B1130" s="99" t="s">
        <v>2663</v>
      </c>
      <c r="C1130" s="94" t="str">
        <f t="shared" si="17"/>
        <v>054450</v>
      </c>
    </row>
    <row r="1131" spans="1:3">
      <c r="A1131" s="98" t="s">
        <v>2935</v>
      </c>
      <c r="B1131" s="99" t="s">
        <v>2936</v>
      </c>
      <c r="C1131" s="94" t="str">
        <f t="shared" si="17"/>
        <v>054540</v>
      </c>
    </row>
    <row r="1132" spans="1:3">
      <c r="A1132" s="98" t="s">
        <v>1453</v>
      </c>
      <c r="B1132" s="99" t="s">
        <v>4373</v>
      </c>
      <c r="C1132" s="94" t="str">
        <f t="shared" si="17"/>
        <v>054620</v>
      </c>
    </row>
    <row r="1133" spans="1:3">
      <c r="A1133" s="98" t="s">
        <v>3528</v>
      </c>
      <c r="B1133" s="99" t="s">
        <v>3529</v>
      </c>
      <c r="C1133" s="94" t="str">
        <f t="shared" si="17"/>
        <v>054630</v>
      </c>
    </row>
    <row r="1134" spans="1:3">
      <c r="A1134" s="98" t="s">
        <v>1061</v>
      </c>
      <c r="B1134" s="99" t="s">
        <v>1062</v>
      </c>
      <c r="C1134" s="94" t="str">
        <f t="shared" si="17"/>
        <v>054670</v>
      </c>
    </row>
    <row r="1135" spans="1:3">
      <c r="A1135" s="98" t="s">
        <v>1240</v>
      </c>
      <c r="B1135" s="99" t="s">
        <v>1241</v>
      </c>
      <c r="C1135" s="94" t="str">
        <f t="shared" si="17"/>
        <v>054780</v>
      </c>
    </row>
    <row r="1136" spans="1:3">
      <c r="A1136" s="98" t="s">
        <v>1777</v>
      </c>
      <c r="B1136" s="99" t="s">
        <v>1778</v>
      </c>
      <c r="C1136" s="94" t="str">
        <f t="shared" si="17"/>
        <v>054800</v>
      </c>
    </row>
    <row r="1137" spans="1:3">
      <c r="A1137" s="98" t="s">
        <v>3323</v>
      </c>
      <c r="B1137" s="99" t="s">
        <v>4374</v>
      </c>
      <c r="C1137" s="94" t="str">
        <f t="shared" si="17"/>
        <v>054920</v>
      </c>
    </row>
    <row r="1138" spans="1:3">
      <c r="A1138" s="98" t="s">
        <v>3411</v>
      </c>
      <c r="B1138" s="99" t="s">
        <v>3412</v>
      </c>
      <c r="C1138" s="94" t="str">
        <f t="shared" si="17"/>
        <v>054930</v>
      </c>
    </row>
    <row r="1139" spans="1:3">
      <c r="A1139" s="98" t="s">
        <v>2519</v>
      </c>
      <c r="B1139" s="99" t="s">
        <v>2520</v>
      </c>
      <c r="C1139" s="94" t="str">
        <f t="shared" si="17"/>
        <v>054940</v>
      </c>
    </row>
    <row r="1140" spans="1:3">
      <c r="A1140" s="98" t="s">
        <v>1053</v>
      </c>
      <c r="B1140" s="99" t="s">
        <v>1054</v>
      </c>
      <c r="C1140" s="94" t="str">
        <f t="shared" si="17"/>
        <v>054950</v>
      </c>
    </row>
    <row r="1141" spans="1:3">
      <c r="A1141" s="98" t="s">
        <v>358</v>
      </c>
      <c r="B1141" s="99" t="s">
        <v>359</v>
      </c>
      <c r="C1141" s="94" t="str">
        <f t="shared" si="17"/>
        <v>055550</v>
      </c>
    </row>
    <row r="1142" spans="1:3">
      <c r="A1142" s="98" t="s">
        <v>3773</v>
      </c>
      <c r="B1142" s="99" t="s">
        <v>4375</v>
      </c>
      <c r="C1142" s="94" t="str">
        <f t="shared" si="17"/>
        <v>056000</v>
      </c>
    </row>
    <row r="1143" spans="1:3">
      <c r="A1143" s="98" t="s">
        <v>1824</v>
      </c>
      <c r="B1143" s="99" t="s">
        <v>1825</v>
      </c>
      <c r="C1143" s="94" t="str">
        <f t="shared" si="17"/>
        <v>056080</v>
      </c>
    </row>
    <row r="1144" spans="1:3">
      <c r="A1144" s="98" t="s">
        <v>4376</v>
      </c>
      <c r="B1144" s="99" t="s">
        <v>4377</v>
      </c>
      <c r="C1144" s="94" t="str">
        <f t="shared" si="17"/>
        <v>056090</v>
      </c>
    </row>
    <row r="1145" spans="1:3">
      <c r="A1145" s="98" t="s">
        <v>711</v>
      </c>
      <c r="B1145" s="99" t="s">
        <v>712</v>
      </c>
      <c r="C1145" s="94" t="str">
        <f t="shared" si="17"/>
        <v>056190</v>
      </c>
    </row>
    <row r="1146" spans="1:3">
      <c r="A1146" s="98" t="s">
        <v>2841</v>
      </c>
      <c r="B1146" s="99" t="s">
        <v>2842</v>
      </c>
      <c r="C1146" s="94" t="str">
        <f t="shared" si="17"/>
        <v>056360</v>
      </c>
    </row>
    <row r="1147" spans="1:3">
      <c r="A1147" s="98" t="s">
        <v>2392</v>
      </c>
      <c r="B1147" s="99" t="s">
        <v>2393</v>
      </c>
      <c r="C1147" s="94" t="str">
        <f t="shared" si="17"/>
        <v>056700</v>
      </c>
    </row>
    <row r="1148" spans="1:3">
      <c r="A1148" s="98" t="s">
        <v>3423</v>
      </c>
      <c r="B1148" s="99" t="s">
        <v>4378</v>
      </c>
      <c r="C1148" s="94" t="str">
        <f t="shared" si="17"/>
        <v>056730</v>
      </c>
    </row>
    <row r="1149" spans="1:3">
      <c r="A1149" s="98" t="s">
        <v>2724</v>
      </c>
      <c r="B1149" s="99" t="s">
        <v>4379</v>
      </c>
      <c r="C1149" s="94" t="str">
        <f t="shared" si="17"/>
        <v>057030</v>
      </c>
    </row>
    <row r="1150" spans="1:3">
      <c r="A1150" s="98" t="s">
        <v>593</v>
      </c>
      <c r="B1150" s="99" t="s">
        <v>594</v>
      </c>
      <c r="C1150" s="94" t="str">
        <f t="shared" si="17"/>
        <v>057050</v>
      </c>
    </row>
    <row r="1151" spans="1:3">
      <c r="A1151" s="98" t="s">
        <v>2275</v>
      </c>
      <c r="B1151" s="99" t="s">
        <v>2276</v>
      </c>
      <c r="C1151" s="94" t="str">
        <f t="shared" si="17"/>
        <v>057500</v>
      </c>
    </row>
    <row r="1152" spans="1:3">
      <c r="A1152" s="98" t="s">
        <v>2658</v>
      </c>
      <c r="B1152" s="99" t="s">
        <v>2659</v>
      </c>
      <c r="C1152" s="94" t="str">
        <f t="shared" si="17"/>
        <v>057540</v>
      </c>
    </row>
    <row r="1153" spans="1:3">
      <c r="A1153" s="98" t="s">
        <v>2974</v>
      </c>
      <c r="B1153" s="99" t="s">
        <v>2975</v>
      </c>
      <c r="C1153" s="94" t="str">
        <f t="shared" si="17"/>
        <v>057680</v>
      </c>
    </row>
    <row r="1154" spans="1:3">
      <c r="A1154" s="98" t="s">
        <v>3675</v>
      </c>
      <c r="B1154" s="99" t="s">
        <v>3676</v>
      </c>
      <c r="C1154" s="94" t="str">
        <f t="shared" si="17"/>
        <v>057880</v>
      </c>
    </row>
    <row r="1155" spans="1:3">
      <c r="A1155" s="98" t="s">
        <v>4380</v>
      </c>
      <c r="B1155" s="99" t="s">
        <v>4381</v>
      </c>
      <c r="C1155" s="94" t="str">
        <f t="shared" si="17"/>
        <v>058110</v>
      </c>
    </row>
    <row r="1156" spans="1:3">
      <c r="A1156" s="98" t="s">
        <v>3715</v>
      </c>
      <c r="B1156" s="99" t="s">
        <v>3716</v>
      </c>
      <c r="C1156" s="94" t="str">
        <f t="shared" si="17"/>
        <v>058220</v>
      </c>
    </row>
    <row r="1157" spans="1:3">
      <c r="A1157" s="98" t="s">
        <v>3608</v>
      </c>
      <c r="B1157" s="99" t="s">
        <v>4382</v>
      </c>
      <c r="C1157" s="94" t="str">
        <f t="shared" si="17"/>
        <v>058370</v>
      </c>
    </row>
    <row r="1158" spans="1:3">
      <c r="A1158" s="98" t="s">
        <v>2287</v>
      </c>
      <c r="B1158" s="99" t="s">
        <v>2288</v>
      </c>
      <c r="C1158" s="94" t="str">
        <f t="shared" si="17"/>
        <v>058400</v>
      </c>
    </row>
    <row r="1159" spans="1:3">
      <c r="A1159" s="98" t="s">
        <v>3692</v>
      </c>
      <c r="B1159" s="99" t="s">
        <v>3693</v>
      </c>
      <c r="C1159" s="94" t="str">
        <f t="shared" si="17"/>
        <v>058420</v>
      </c>
    </row>
    <row r="1160" spans="1:3">
      <c r="A1160" s="98" t="s">
        <v>2263</v>
      </c>
      <c r="B1160" s="99" t="s">
        <v>2264</v>
      </c>
      <c r="C1160" s="94" t="str">
        <f t="shared" ref="C1160:C1223" si="18">A1160</f>
        <v>058430</v>
      </c>
    </row>
    <row r="1161" spans="1:3">
      <c r="A1161" s="98" t="s">
        <v>3645</v>
      </c>
      <c r="B1161" s="99" t="s">
        <v>3646</v>
      </c>
      <c r="C1161" s="94" t="str">
        <f t="shared" si="18"/>
        <v>058450</v>
      </c>
    </row>
    <row r="1162" spans="1:3">
      <c r="A1162" s="98" t="s">
        <v>837</v>
      </c>
      <c r="B1162" s="99" t="s">
        <v>838</v>
      </c>
      <c r="C1162" s="94" t="str">
        <f t="shared" si="18"/>
        <v>058470</v>
      </c>
    </row>
    <row r="1163" spans="1:3">
      <c r="A1163" s="98" t="s">
        <v>2359</v>
      </c>
      <c r="B1163" s="99" t="s">
        <v>4383</v>
      </c>
      <c r="C1163" s="94" t="str">
        <f t="shared" si="18"/>
        <v>058530</v>
      </c>
    </row>
    <row r="1164" spans="1:3">
      <c r="A1164" s="98" t="s">
        <v>2328</v>
      </c>
      <c r="B1164" s="99" t="s">
        <v>2329</v>
      </c>
      <c r="C1164" s="94" t="str">
        <f t="shared" si="18"/>
        <v>058610</v>
      </c>
    </row>
    <row r="1165" spans="1:3">
      <c r="A1165" s="98" t="s">
        <v>2226</v>
      </c>
      <c r="B1165" s="99" t="s">
        <v>2227</v>
      </c>
      <c r="C1165" s="94" t="str">
        <f t="shared" si="18"/>
        <v>058630</v>
      </c>
    </row>
    <row r="1166" spans="1:3">
      <c r="A1166" s="98" t="s">
        <v>797</v>
      </c>
      <c r="B1166" s="99" t="s">
        <v>798</v>
      </c>
      <c r="C1166" s="94" t="str">
        <f t="shared" si="18"/>
        <v>058650</v>
      </c>
    </row>
    <row r="1167" spans="1:3">
      <c r="A1167" s="98" t="s">
        <v>2839</v>
      </c>
      <c r="B1167" s="99" t="s">
        <v>2840</v>
      </c>
      <c r="C1167" s="94" t="str">
        <f t="shared" si="18"/>
        <v>058730</v>
      </c>
    </row>
    <row r="1168" spans="1:3">
      <c r="A1168" s="98" t="s">
        <v>2173</v>
      </c>
      <c r="B1168" s="99" t="s">
        <v>2174</v>
      </c>
      <c r="C1168" s="94" t="str">
        <f t="shared" si="18"/>
        <v>058820</v>
      </c>
    </row>
    <row r="1169" spans="1:3">
      <c r="A1169" s="98" t="s">
        <v>1878</v>
      </c>
      <c r="B1169" s="99" t="s">
        <v>1879</v>
      </c>
      <c r="C1169" s="94" t="str">
        <f t="shared" si="18"/>
        <v>058850</v>
      </c>
    </row>
    <row r="1170" spans="1:3">
      <c r="A1170" s="98" t="s">
        <v>1605</v>
      </c>
      <c r="B1170" s="99" t="s">
        <v>1606</v>
      </c>
      <c r="C1170" s="94" t="str">
        <f t="shared" si="18"/>
        <v>058860</v>
      </c>
    </row>
    <row r="1171" spans="1:3">
      <c r="A1171" s="98" t="s">
        <v>2762</v>
      </c>
      <c r="B1171" s="99" t="s">
        <v>2763</v>
      </c>
      <c r="C1171" s="94" t="str">
        <f t="shared" si="18"/>
        <v>059090</v>
      </c>
    </row>
    <row r="1172" spans="1:3">
      <c r="A1172" s="98" t="s">
        <v>1854</v>
      </c>
      <c r="B1172" s="99" t="s">
        <v>1855</v>
      </c>
      <c r="C1172" s="94" t="str">
        <f t="shared" si="18"/>
        <v>059100</v>
      </c>
    </row>
    <row r="1173" spans="1:3">
      <c r="A1173" s="98" t="s">
        <v>3426</v>
      </c>
      <c r="B1173" s="99" t="s">
        <v>3427</v>
      </c>
      <c r="C1173" s="94" t="str">
        <f t="shared" si="18"/>
        <v>059120</v>
      </c>
    </row>
    <row r="1174" spans="1:3">
      <c r="A1174" s="98" t="s">
        <v>2360</v>
      </c>
      <c r="B1174" s="99" t="s">
        <v>2361</v>
      </c>
      <c r="C1174" s="94" t="str">
        <f t="shared" si="18"/>
        <v>059210</v>
      </c>
    </row>
    <row r="1175" spans="1:3">
      <c r="A1175" s="98" t="s">
        <v>1743</v>
      </c>
      <c r="B1175" s="99" t="s">
        <v>1744</v>
      </c>
      <c r="C1175" s="94" t="str">
        <f t="shared" si="18"/>
        <v>060150</v>
      </c>
    </row>
    <row r="1176" spans="1:3">
      <c r="A1176" s="98" t="s">
        <v>3568</v>
      </c>
      <c r="B1176" s="99" t="s">
        <v>3569</v>
      </c>
      <c r="C1176" s="94" t="str">
        <f t="shared" si="18"/>
        <v>060230</v>
      </c>
    </row>
    <row r="1177" spans="1:3">
      <c r="A1177" s="98" t="s">
        <v>1381</v>
      </c>
      <c r="B1177" s="99" t="s">
        <v>1382</v>
      </c>
      <c r="C1177" s="94" t="str">
        <f t="shared" si="18"/>
        <v>060240</v>
      </c>
    </row>
    <row r="1178" spans="1:3">
      <c r="A1178" s="98" t="s">
        <v>877</v>
      </c>
      <c r="B1178" s="99" t="s">
        <v>4384</v>
      </c>
      <c r="C1178" s="94" t="str">
        <f t="shared" si="18"/>
        <v>060250</v>
      </c>
    </row>
    <row r="1179" spans="1:3">
      <c r="A1179" s="98" t="s">
        <v>2908</v>
      </c>
      <c r="B1179" s="99" t="s">
        <v>2909</v>
      </c>
      <c r="C1179" s="94" t="str">
        <f t="shared" si="18"/>
        <v>060260</v>
      </c>
    </row>
    <row r="1180" spans="1:3">
      <c r="A1180" s="98" t="s">
        <v>1812</v>
      </c>
      <c r="B1180" s="99" t="s">
        <v>1813</v>
      </c>
      <c r="C1180" s="94" t="str">
        <f t="shared" si="18"/>
        <v>060280</v>
      </c>
    </row>
    <row r="1181" spans="1:3">
      <c r="A1181" s="98" t="s">
        <v>1662</v>
      </c>
      <c r="B1181" s="99" t="s">
        <v>1663</v>
      </c>
      <c r="C1181" s="94" t="str">
        <f t="shared" si="18"/>
        <v>060300</v>
      </c>
    </row>
    <row r="1182" spans="1:3">
      <c r="A1182" s="98" t="s">
        <v>1818</v>
      </c>
      <c r="B1182" s="99" t="s">
        <v>1819</v>
      </c>
      <c r="C1182" s="94" t="str">
        <f t="shared" si="18"/>
        <v>060310</v>
      </c>
    </row>
    <row r="1183" spans="1:3">
      <c r="A1183" s="98" t="s">
        <v>1987</v>
      </c>
      <c r="B1183" s="99" t="s">
        <v>1988</v>
      </c>
      <c r="C1183" s="94" t="str">
        <f t="shared" si="18"/>
        <v>060370</v>
      </c>
    </row>
    <row r="1184" spans="1:3">
      <c r="A1184" s="98" t="s">
        <v>3631</v>
      </c>
      <c r="B1184" s="99" t="s">
        <v>3632</v>
      </c>
      <c r="C1184" s="94" t="str">
        <f t="shared" si="18"/>
        <v>060380</v>
      </c>
    </row>
    <row r="1185" spans="1:3">
      <c r="A1185" s="98" t="s">
        <v>3611</v>
      </c>
      <c r="B1185" s="99" t="s">
        <v>3612</v>
      </c>
      <c r="C1185" s="94" t="str">
        <f t="shared" si="18"/>
        <v>060480</v>
      </c>
    </row>
    <row r="1186" spans="1:3">
      <c r="A1186" s="98" t="s">
        <v>3462</v>
      </c>
      <c r="B1186" s="99" t="s">
        <v>3463</v>
      </c>
      <c r="C1186" s="94" t="str">
        <f t="shared" si="18"/>
        <v>060540</v>
      </c>
    </row>
    <row r="1187" spans="1:3">
      <c r="A1187" s="98" t="s">
        <v>2595</v>
      </c>
      <c r="B1187" s="99" t="s">
        <v>4385</v>
      </c>
      <c r="C1187" s="94" t="str">
        <f t="shared" si="18"/>
        <v>060560</v>
      </c>
    </row>
    <row r="1188" spans="1:3">
      <c r="A1188" s="98" t="s">
        <v>1455</v>
      </c>
      <c r="B1188" s="99" t="s">
        <v>1456</v>
      </c>
      <c r="C1188" s="94" t="str">
        <f t="shared" si="18"/>
        <v>060570</v>
      </c>
    </row>
    <row r="1189" spans="1:3">
      <c r="A1189" s="98" t="s">
        <v>1170</v>
      </c>
      <c r="B1189" s="99" t="s">
        <v>1171</v>
      </c>
      <c r="C1189" s="94" t="str">
        <f t="shared" si="18"/>
        <v>060590</v>
      </c>
    </row>
    <row r="1190" spans="1:3">
      <c r="A1190" s="98" t="s">
        <v>913</v>
      </c>
      <c r="B1190" s="99" t="s">
        <v>914</v>
      </c>
      <c r="C1190" s="94" t="str">
        <f t="shared" si="18"/>
        <v>060720</v>
      </c>
    </row>
    <row r="1191" spans="1:3">
      <c r="A1191" s="98" t="s">
        <v>761</v>
      </c>
      <c r="B1191" s="99" t="s">
        <v>762</v>
      </c>
      <c r="C1191" s="94" t="str">
        <f t="shared" si="18"/>
        <v>060980</v>
      </c>
    </row>
    <row r="1192" spans="1:3">
      <c r="A1192" s="98" t="s">
        <v>2460</v>
      </c>
      <c r="B1192" s="99" t="s">
        <v>2461</v>
      </c>
      <c r="C1192" s="94" t="str">
        <f t="shared" si="18"/>
        <v>061040</v>
      </c>
    </row>
    <row r="1193" spans="1:3">
      <c r="A1193" s="98" t="s">
        <v>2195</v>
      </c>
      <c r="B1193" s="99" t="s">
        <v>2196</v>
      </c>
      <c r="C1193" s="94" t="str">
        <f t="shared" si="18"/>
        <v>061250</v>
      </c>
    </row>
    <row r="1194" spans="1:3">
      <c r="A1194" s="98" t="s">
        <v>1670</v>
      </c>
      <c r="B1194" s="99" t="s">
        <v>1671</v>
      </c>
      <c r="C1194" s="94" t="str">
        <f t="shared" si="18"/>
        <v>061460</v>
      </c>
    </row>
    <row r="1195" spans="1:3">
      <c r="A1195" s="98" t="s">
        <v>2557</v>
      </c>
      <c r="B1195" s="99" t="s">
        <v>2558</v>
      </c>
      <c r="C1195" s="94" t="str">
        <f t="shared" si="18"/>
        <v>061970</v>
      </c>
    </row>
    <row r="1196" spans="1:3">
      <c r="A1196" s="98" t="s">
        <v>2505</v>
      </c>
      <c r="B1196" s="99" t="s">
        <v>2506</v>
      </c>
      <c r="C1196" s="94" t="str">
        <f t="shared" si="18"/>
        <v>062860</v>
      </c>
    </row>
    <row r="1197" spans="1:3">
      <c r="A1197" s="98" t="s">
        <v>769</v>
      </c>
      <c r="B1197" s="99" t="s">
        <v>770</v>
      </c>
      <c r="C1197" s="94" t="str">
        <f t="shared" si="18"/>
        <v>063080</v>
      </c>
    </row>
    <row r="1198" spans="1:3">
      <c r="A1198" s="98" t="s">
        <v>1912</v>
      </c>
      <c r="B1198" s="99" t="s">
        <v>1913</v>
      </c>
      <c r="C1198" s="94" t="str">
        <f t="shared" si="18"/>
        <v>063160</v>
      </c>
    </row>
    <row r="1199" spans="1:3">
      <c r="A1199" s="98" t="s">
        <v>1527</v>
      </c>
      <c r="B1199" s="99" t="s">
        <v>1528</v>
      </c>
      <c r="C1199" s="94" t="str">
        <f t="shared" si="18"/>
        <v>063170</v>
      </c>
    </row>
    <row r="1200" spans="1:3">
      <c r="A1200" s="98" t="s">
        <v>3351</v>
      </c>
      <c r="B1200" s="99" t="s">
        <v>4386</v>
      </c>
      <c r="C1200" s="94" t="str">
        <f t="shared" si="18"/>
        <v>063440</v>
      </c>
    </row>
    <row r="1201" spans="1:3">
      <c r="A1201" s="98" t="s">
        <v>2553</v>
      </c>
      <c r="B1201" s="99" t="s">
        <v>2554</v>
      </c>
      <c r="C1201" s="94" t="str">
        <f t="shared" si="18"/>
        <v>063570</v>
      </c>
    </row>
    <row r="1202" spans="1:3">
      <c r="A1202" s="98" t="s">
        <v>4387</v>
      </c>
      <c r="B1202" s="99" t="s">
        <v>4388</v>
      </c>
      <c r="C1202" s="94" t="str">
        <f t="shared" si="18"/>
        <v>063760</v>
      </c>
    </row>
    <row r="1203" spans="1:3">
      <c r="A1203" s="98" t="s">
        <v>3558</v>
      </c>
      <c r="B1203" s="99" t="s">
        <v>4389</v>
      </c>
      <c r="C1203" s="94" t="str">
        <f t="shared" si="18"/>
        <v>064090</v>
      </c>
    </row>
    <row r="1204" spans="1:3">
      <c r="A1204" s="98" t="s">
        <v>1844</v>
      </c>
      <c r="B1204" s="99" t="s">
        <v>1845</v>
      </c>
      <c r="C1204" s="94" t="str">
        <f t="shared" si="18"/>
        <v>064240</v>
      </c>
    </row>
    <row r="1205" spans="1:3">
      <c r="A1205" s="98" t="s">
        <v>1539</v>
      </c>
      <c r="B1205" s="99" t="s">
        <v>1540</v>
      </c>
      <c r="C1205" s="94" t="str">
        <f t="shared" si="18"/>
        <v>064260</v>
      </c>
    </row>
    <row r="1206" spans="1:3">
      <c r="A1206" s="98" t="s">
        <v>3509</v>
      </c>
      <c r="B1206" s="99" t="s">
        <v>3510</v>
      </c>
      <c r="C1206" s="94" t="str">
        <f t="shared" si="18"/>
        <v>064290</v>
      </c>
    </row>
    <row r="1207" spans="1:3">
      <c r="A1207" s="98" t="s">
        <v>591</v>
      </c>
      <c r="B1207" s="99" t="s">
        <v>592</v>
      </c>
      <c r="C1207" s="94" t="str">
        <f t="shared" si="18"/>
        <v>064350</v>
      </c>
    </row>
    <row r="1208" spans="1:3">
      <c r="A1208" s="98" t="s">
        <v>2995</v>
      </c>
      <c r="B1208" s="99" t="s">
        <v>2996</v>
      </c>
      <c r="C1208" s="94" t="str">
        <f t="shared" si="18"/>
        <v>064480</v>
      </c>
    </row>
    <row r="1209" spans="1:3">
      <c r="A1209" s="98" t="s">
        <v>2966</v>
      </c>
      <c r="B1209" s="99" t="s">
        <v>2967</v>
      </c>
      <c r="C1209" s="94" t="str">
        <f t="shared" si="18"/>
        <v>064520</v>
      </c>
    </row>
    <row r="1210" spans="1:3">
      <c r="A1210" s="98" t="s">
        <v>2052</v>
      </c>
      <c r="B1210" s="99" t="s">
        <v>2053</v>
      </c>
      <c r="C1210" s="94" t="str">
        <f t="shared" si="18"/>
        <v>064550</v>
      </c>
    </row>
    <row r="1211" spans="1:3">
      <c r="A1211" s="98" t="s">
        <v>1589</v>
      </c>
      <c r="B1211" s="99" t="s">
        <v>1590</v>
      </c>
      <c r="C1211" s="94" t="str">
        <f t="shared" si="18"/>
        <v>064760</v>
      </c>
    </row>
    <row r="1212" spans="1:3">
      <c r="A1212" s="98" t="s">
        <v>3455</v>
      </c>
      <c r="B1212" s="99" t="s">
        <v>3456</v>
      </c>
      <c r="C1212" s="94" t="str">
        <f t="shared" si="18"/>
        <v>064800</v>
      </c>
    </row>
    <row r="1213" spans="1:3">
      <c r="A1213" s="98" t="s">
        <v>3243</v>
      </c>
      <c r="B1213" s="99" t="s">
        <v>4390</v>
      </c>
      <c r="C1213" s="94" t="str">
        <f t="shared" si="18"/>
        <v>064820</v>
      </c>
    </row>
    <row r="1214" spans="1:3">
      <c r="A1214" s="98" t="s">
        <v>767</v>
      </c>
      <c r="B1214" s="99" t="s">
        <v>768</v>
      </c>
      <c r="C1214" s="94" t="str">
        <f t="shared" si="18"/>
        <v>064960</v>
      </c>
    </row>
    <row r="1215" spans="1:3">
      <c r="A1215" s="98" t="s">
        <v>2831</v>
      </c>
      <c r="B1215" s="99" t="s">
        <v>2832</v>
      </c>
      <c r="C1215" s="94" t="str">
        <f t="shared" si="18"/>
        <v>065060</v>
      </c>
    </row>
    <row r="1216" spans="1:3">
      <c r="A1216" s="98" t="s">
        <v>2686</v>
      </c>
      <c r="B1216" s="99" t="s">
        <v>2687</v>
      </c>
      <c r="C1216" s="94" t="str">
        <f t="shared" si="18"/>
        <v>065130</v>
      </c>
    </row>
    <row r="1217" spans="1:3">
      <c r="A1217" s="98" t="s">
        <v>1150</v>
      </c>
      <c r="B1217" s="99" t="s">
        <v>4391</v>
      </c>
      <c r="C1217" s="94" t="str">
        <f t="shared" si="18"/>
        <v>065150</v>
      </c>
    </row>
    <row r="1218" spans="1:3">
      <c r="A1218" s="98" t="s">
        <v>1697</v>
      </c>
      <c r="B1218" s="99" t="s">
        <v>1698</v>
      </c>
      <c r="C1218" s="94" t="str">
        <f t="shared" si="18"/>
        <v>065160</v>
      </c>
    </row>
    <row r="1219" spans="1:3">
      <c r="A1219" s="98" t="s">
        <v>2320</v>
      </c>
      <c r="B1219" s="99" t="s">
        <v>4392</v>
      </c>
      <c r="C1219" s="94" t="str">
        <f t="shared" si="18"/>
        <v>065170</v>
      </c>
    </row>
    <row r="1220" spans="1:3">
      <c r="A1220" s="98" t="s">
        <v>2682</v>
      </c>
      <c r="B1220" s="99" t="s">
        <v>2683</v>
      </c>
      <c r="C1220" s="94" t="str">
        <f t="shared" si="18"/>
        <v>065350</v>
      </c>
    </row>
    <row r="1221" spans="1:3">
      <c r="A1221" s="98" t="s">
        <v>3270</v>
      </c>
      <c r="B1221" s="99" t="s">
        <v>3271</v>
      </c>
      <c r="C1221" s="94" t="str">
        <f t="shared" si="18"/>
        <v>065420</v>
      </c>
    </row>
    <row r="1222" spans="1:3">
      <c r="A1222" s="98" t="s">
        <v>3526</v>
      </c>
      <c r="B1222" s="99" t="s">
        <v>3527</v>
      </c>
      <c r="C1222" s="94" t="str">
        <f t="shared" si="18"/>
        <v>065440</v>
      </c>
    </row>
    <row r="1223" spans="1:3">
      <c r="A1223" s="98" t="s">
        <v>3081</v>
      </c>
      <c r="B1223" s="99" t="s">
        <v>3082</v>
      </c>
      <c r="C1223" s="94" t="str">
        <f t="shared" si="18"/>
        <v>065450</v>
      </c>
    </row>
    <row r="1224" spans="1:3">
      <c r="A1224" s="98" t="s">
        <v>3782</v>
      </c>
      <c r="B1224" s="99" t="s">
        <v>3783</v>
      </c>
      <c r="C1224" s="94" t="str">
        <f t="shared" ref="C1224:C1287" si="19">A1224</f>
        <v>065500</v>
      </c>
    </row>
    <row r="1225" spans="1:3">
      <c r="A1225" s="98" t="s">
        <v>1615</v>
      </c>
      <c r="B1225" s="99" t="s">
        <v>1616</v>
      </c>
      <c r="C1225" s="94" t="str">
        <f t="shared" si="19"/>
        <v>065510</v>
      </c>
    </row>
    <row r="1226" spans="1:3">
      <c r="A1226" s="98" t="s">
        <v>2101</v>
      </c>
      <c r="B1226" s="99" t="s">
        <v>2102</v>
      </c>
      <c r="C1226" s="94" t="str">
        <f t="shared" si="19"/>
        <v>065530</v>
      </c>
    </row>
    <row r="1227" spans="1:3">
      <c r="A1227" s="98" t="s">
        <v>2596</v>
      </c>
      <c r="B1227" s="99" t="s">
        <v>2597</v>
      </c>
      <c r="C1227" s="94" t="str">
        <f t="shared" si="19"/>
        <v>065560</v>
      </c>
    </row>
    <row r="1228" spans="1:3">
      <c r="A1228" s="98" t="s">
        <v>2517</v>
      </c>
      <c r="B1228" s="99" t="s">
        <v>2518</v>
      </c>
      <c r="C1228" s="94" t="str">
        <f t="shared" si="19"/>
        <v>065570</v>
      </c>
    </row>
    <row r="1229" spans="1:3">
      <c r="A1229" s="98" t="s">
        <v>1747</v>
      </c>
      <c r="B1229" s="99" t="s">
        <v>1748</v>
      </c>
      <c r="C1229" s="94" t="str">
        <f t="shared" si="19"/>
        <v>065620</v>
      </c>
    </row>
    <row r="1230" spans="1:3">
      <c r="A1230" s="98" t="s">
        <v>2203</v>
      </c>
      <c r="B1230" s="99" t="s">
        <v>2204</v>
      </c>
      <c r="C1230" s="94" t="str">
        <f t="shared" si="19"/>
        <v>065650</v>
      </c>
    </row>
    <row r="1231" spans="1:3">
      <c r="A1231" s="98" t="s">
        <v>4393</v>
      </c>
      <c r="B1231" s="99" t="s">
        <v>4394</v>
      </c>
      <c r="C1231" s="94" t="str">
        <f t="shared" si="19"/>
        <v>065660</v>
      </c>
    </row>
    <row r="1232" spans="1:3">
      <c r="A1232" s="98" t="s">
        <v>1810</v>
      </c>
      <c r="B1232" s="99" t="s">
        <v>1811</v>
      </c>
      <c r="C1232" s="94" t="str">
        <f t="shared" si="19"/>
        <v>065680</v>
      </c>
    </row>
    <row r="1233" spans="1:3">
      <c r="A1233" s="98" t="s">
        <v>3201</v>
      </c>
      <c r="B1233" s="99" t="s">
        <v>3202</v>
      </c>
      <c r="C1233" s="94" t="str">
        <f t="shared" si="19"/>
        <v>065690</v>
      </c>
    </row>
    <row r="1234" spans="1:3">
      <c r="A1234" s="98" t="s">
        <v>3139</v>
      </c>
      <c r="B1234" s="99" t="s">
        <v>3140</v>
      </c>
      <c r="C1234" s="94" t="str">
        <f t="shared" si="19"/>
        <v>065710</v>
      </c>
    </row>
    <row r="1235" spans="1:3">
      <c r="A1235" s="98" t="s">
        <v>3501</v>
      </c>
      <c r="B1235" s="99" t="s">
        <v>3502</v>
      </c>
      <c r="C1235" s="94" t="str">
        <f t="shared" si="19"/>
        <v>065770</v>
      </c>
    </row>
    <row r="1236" spans="1:3">
      <c r="A1236" s="98" t="s">
        <v>2788</v>
      </c>
      <c r="B1236" s="99" t="s">
        <v>4395</v>
      </c>
      <c r="C1236" s="94" t="str">
        <f t="shared" si="19"/>
        <v>065940</v>
      </c>
    </row>
    <row r="1237" spans="1:3">
      <c r="A1237" s="98" t="s">
        <v>2373</v>
      </c>
      <c r="B1237" s="99" t="s">
        <v>2374</v>
      </c>
      <c r="C1237" s="94" t="str">
        <f t="shared" si="19"/>
        <v>065950</v>
      </c>
    </row>
    <row r="1238" spans="1:3">
      <c r="A1238" s="98" t="s">
        <v>3541</v>
      </c>
      <c r="B1238" s="99" t="s">
        <v>4396</v>
      </c>
      <c r="C1238" s="94" t="str">
        <f t="shared" si="19"/>
        <v>066110</v>
      </c>
    </row>
    <row r="1239" spans="1:3">
      <c r="A1239" s="98" t="s">
        <v>2579</v>
      </c>
      <c r="B1239" s="99" t="s">
        <v>2580</v>
      </c>
      <c r="C1239" s="94" t="str">
        <f t="shared" si="19"/>
        <v>066130</v>
      </c>
    </row>
    <row r="1240" spans="1:3">
      <c r="A1240" s="98" t="s">
        <v>3069</v>
      </c>
      <c r="B1240" s="99" t="s">
        <v>3070</v>
      </c>
      <c r="C1240" s="94" t="str">
        <f t="shared" si="19"/>
        <v>066310</v>
      </c>
    </row>
    <row r="1241" spans="1:3">
      <c r="A1241" s="98" t="s">
        <v>2856</v>
      </c>
      <c r="B1241" s="99" t="s">
        <v>4397</v>
      </c>
      <c r="C1241" s="94" t="str">
        <f t="shared" si="19"/>
        <v>066410</v>
      </c>
    </row>
    <row r="1242" spans="1:3">
      <c r="A1242" s="98" t="s">
        <v>386</v>
      </c>
      <c r="B1242" s="99" t="s">
        <v>387</v>
      </c>
      <c r="C1242" s="94" t="str">
        <f t="shared" si="19"/>
        <v>066570</v>
      </c>
    </row>
    <row r="1243" spans="1:3">
      <c r="A1243" s="98" t="s">
        <v>940</v>
      </c>
      <c r="B1243" s="99" t="s">
        <v>941</v>
      </c>
      <c r="C1243" s="94" t="str">
        <f t="shared" si="19"/>
        <v>066575</v>
      </c>
    </row>
    <row r="1244" spans="1:3">
      <c r="A1244" s="98" t="s">
        <v>3421</v>
      </c>
      <c r="B1244" s="99" t="s">
        <v>3422</v>
      </c>
      <c r="C1244" s="94" t="str">
        <f t="shared" si="19"/>
        <v>066590</v>
      </c>
    </row>
    <row r="1245" spans="1:3">
      <c r="A1245" s="98" t="s">
        <v>1806</v>
      </c>
      <c r="B1245" s="99" t="s">
        <v>1807</v>
      </c>
      <c r="C1245" s="94" t="str">
        <f t="shared" si="19"/>
        <v>066620</v>
      </c>
    </row>
    <row r="1246" spans="1:3">
      <c r="A1246" s="98" t="s">
        <v>2299</v>
      </c>
      <c r="B1246" s="99" t="s">
        <v>2300</v>
      </c>
      <c r="C1246" s="94" t="str">
        <f t="shared" si="19"/>
        <v>066670</v>
      </c>
    </row>
    <row r="1247" spans="1:3">
      <c r="A1247" s="98" t="s">
        <v>1421</v>
      </c>
      <c r="B1247" s="99" t="s">
        <v>1422</v>
      </c>
      <c r="C1247" s="94" t="str">
        <f t="shared" si="19"/>
        <v>066700</v>
      </c>
    </row>
    <row r="1248" spans="1:3">
      <c r="A1248" s="98" t="s">
        <v>2740</v>
      </c>
      <c r="B1248" s="99" t="s">
        <v>2741</v>
      </c>
      <c r="C1248" s="94" t="str">
        <f t="shared" si="19"/>
        <v>066790</v>
      </c>
    </row>
    <row r="1249" spans="1:3">
      <c r="A1249" s="98" t="s">
        <v>2193</v>
      </c>
      <c r="B1249" s="99" t="s">
        <v>2194</v>
      </c>
      <c r="C1249" s="94" t="str">
        <f t="shared" si="19"/>
        <v>066900</v>
      </c>
    </row>
    <row r="1250" spans="1:3">
      <c r="A1250" s="98" t="s">
        <v>2418</v>
      </c>
      <c r="B1250" s="99" t="s">
        <v>2419</v>
      </c>
      <c r="C1250" s="94" t="str">
        <f t="shared" si="19"/>
        <v>066910</v>
      </c>
    </row>
    <row r="1251" spans="1:3">
      <c r="A1251" s="98" t="s">
        <v>2209</v>
      </c>
      <c r="B1251" s="99" t="s">
        <v>2210</v>
      </c>
      <c r="C1251" s="94" t="str">
        <f t="shared" si="19"/>
        <v>066970</v>
      </c>
    </row>
    <row r="1252" spans="1:3">
      <c r="A1252" s="98" t="s">
        <v>1974</v>
      </c>
      <c r="B1252" s="99" t="s">
        <v>4398</v>
      </c>
      <c r="C1252" s="94" t="str">
        <f t="shared" si="19"/>
        <v>066980</v>
      </c>
    </row>
    <row r="1253" spans="1:3">
      <c r="A1253" s="98" t="s">
        <v>1151</v>
      </c>
      <c r="B1253" s="99" t="s">
        <v>1152</v>
      </c>
      <c r="C1253" s="94" t="str">
        <f t="shared" si="19"/>
        <v>067000</v>
      </c>
    </row>
    <row r="1254" spans="1:3">
      <c r="A1254" s="98" t="s">
        <v>3348</v>
      </c>
      <c r="B1254" s="99" t="s">
        <v>3349</v>
      </c>
      <c r="C1254" s="94" t="str">
        <f t="shared" si="19"/>
        <v>067010</v>
      </c>
    </row>
    <row r="1255" spans="1:3">
      <c r="A1255" s="98" t="s">
        <v>1254</v>
      </c>
      <c r="B1255" s="99" t="s">
        <v>1255</v>
      </c>
      <c r="C1255" s="94" t="str">
        <f t="shared" si="19"/>
        <v>067080</v>
      </c>
    </row>
    <row r="1256" spans="1:3">
      <c r="A1256" s="98" t="s">
        <v>1303</v>
      </c>
      <c r="B1256" s="99" t="s">
        <v>1304</v>
      </c>
      <c r="C1256" s="94" t="str">
        <f t="shared" si="19"/>
        <v>067160</v>
      </c>
    </row>
    <row r="1257" spans="1:3">
      <c r="A1257" s="98" t="s">
        <v>2538</v>
      </c>
      <c r="B1257" s="99" t="s">
        <v>2539</v>
      </c>
      <c r="C1257" s="94" t="str">
        <f t="shared" si="19"/>
        <v>067170</v>
      </c>
    </row>
    <row r="1258" spans="1:3">
      <c r="A1258" s="98" t="s">
        <v>1139</v>
      </c>
      <c r="B1258" s="99" t="s">
        <v>4399</v>
      </c>
      <c r="C1258" s="94" t="str">
        <f t="shared" si="19"/>
        <v>067280</v>
      </c>
    </row>
    <row r="1259" spans="1:3">
      <c r="A1259" s="98" t="s">
        <v>1322</v>
      </c>
      <c r="B1259" s="99" t="s">
        <v>4400</v>
      </c>
      <c r="C1259" s="94" t="str">
        <f t="shared" si="19"/>
        <v>067290</v>
      </c>
    </row>
    <row r="1260" spans="1:3">
      <c r="A1260" s="98" t="s">
        <v>1511</v>
      </c>
      <c r="B1260" s="99" t="s">
        <v>1512</v>
      </c>
      <c r="C1260" s="94" t="str">
        <f t="shared" si="19"/>
        <v>067310</v>
      </c>
    </row>
    <row r="1261" spans="1:3">
      <c r="A1261" s="98" t="s">
        <v>1555</v>
      </c>
      <c r="B1261" s="99" t="s">
        <v>1556</v>
      </c>
      <c r="C1261" s="94" t="str">
        <f t="shared" si="19"/>
        <v>067390</v>
      </c>
    </row>
    <row r="1262" spans="1:3">
      <c r="A1262" s="98" t="s">
        <v>1880</v>
      </c>
      <c r="B1262" s="99" t="s">
        <v>1881</v>
      </c>
      <c r="C1262" s="94" t="str">
        <f t="shared" si="19"/>
        <v>067570</v>
      </c>
    </row>
    <row r="1263" spans="1:3">
      <c r="A1263" s="98" t="s">
        <v>3417</v>
      </c>
      <c r="B1263" s="99" t="s">
        <v>4401</v>
      </c>
      <c r="C1263" s="94" t="str">
        <f t="shared" si="19"/>
        <v>067630</v>
      </c>
    </row>
    <row r="1264" spans="1:3">
      <c r="A1264" s="98" t="s">
        <v>4402</v>
      </c>
      <c r="B1264" s="99" t="s">
        <v>4403</v>
      </c>
      <c r="C1264" s="94" t="str">
        <f t="shared" si="19"/>
        <v>067730</v>
      </c>
    </row>
    <row r="1265" spans="1:3">
      <c r="A1265" s="98" t="s">
        <v>3617</v>
      </c>
      <c r="B1265" s="99" t="s">
        <v>3618</v>
      </c>
      <c r="C1265" s="94" t="str">
        <f t="shared" si="19"/>
        <v>067770</v>
      </c>
    </row>
    <row r="1266" spans="1:3">
      <c r="A1266" s="98" t="s">
        <v>1359</v>
      </c>
      <c r="B1266" s="99" t="s">
        <v>1360</v>
      </c>
      <c r="C1266" s="94" t="str">
        <f t="shared" si="19"/>
        <v>067830</v>
      </c>
    </row>
    <row r="1267" spans="1:3">
      <c r="A1267" s="98" t="s">
        <v>2848</v>
      </c>
      <c r="B1267" s="99" t="s">
        <v>2849</v>
      </c>
      <c r="C1267" s="94" t="str">
        <f t="shared" si="19"/>
        <v>067900</v>
      </c>
    </row>
    <row r="1268" spans="1:3">
      <c r="A1268" s="98" t="s">
        <v>3085</v>
      </c>
      <c r="B1268" s="99" t="s">
        <v>3086</v>
      </c>
      <c r="C1268" s="94" t="str">
        <f t="shared" si="19"/>
        <v>067920</v>
      </c>
    </row>
    <row r="1269" spans="1:3">
      <c r="A1269" s="98" t="s">
        <v>1966</v>
      </c>
      <c r="B1269" s="99" t="s">
        <v>1967</v>
      </c>
      <c r="C1269" s="94" t="str">
        <f t="shared" si="19"/>
        <v>067990</v>
      </c>
    </row>
    <row r="1270" spans="1:3">
      <c r="A1270" s="98" t="s">
        <v>2960</v>
      </c>
      <c r="B1270" s="99" t="s">
        <v>2961</v>
      </c>
      <c r="C1270" s="94" t="str">
        <f t="shared" si="19"/>
        <v>068050</v>
      </c>
    </row>
    <row r="1271" spans="1:3">
      <c r="A1271" s="98" t="s">
        <v>1181</v>
      </c>
      <c r="B1271" s="99" t="s">
        <v>1182</v>
      </c>
      <c r="C1271" s="94" t="str">
        <f t="shared" si="19"/>
        <v>068240</v>
      </c>
    </row>
    <row r="1272" spans="1:3">
      <c r="A1272" s="98" t="s">
        <v>388</v>
      </c>
      <c r="B1272" s="99" t="s">
        <v>389</v>
      </c>
      <c r="C1272" s="94" t="str">
        <f t="shared" si="19"/>
        <v>068270</v>
      </c>
    </row>
    <row r="1273" spans="1:3">
      <c r="A1273" s="98" t="s">
        <v>2122</v>
      </c>
      <c r="B1273" s="99" t="s">
        <v>2123</v>
      </c>
      <c r="C1273" s="94" t="str">
        <f t="shared" si="19"/>
        <v>068290</v>
      </c>
    </row>
    <row r="1274" spans="1:3">
      <c r="A1274" s="98" t="s">
        <v>3042</v>
      </c>
      <c r="B1274" s="99" t="s">
        <v>3043</v>
      </c>
      <c r="C1274" s="94" t="str">
        <f t="shared" si="19"/>
        <v>068330</v>
      </c>
    </row>
    <row r="1275" spans="1:3">
      <c r="A1275" s="98" t="s">
        <v>1111</v>
      </c>
      <c r="B1275" s="99" t="s">
        <v>1112</v>
      </c>
      <c r="C1275" s="94" t="str">
        <f t="shared" si="19"/>
        <v>068400</v>
      </c>
    </row>
    <row r="1276" spans="1:3">
      <c r="A1276" s="98" t="s">
        <v>1082</v>
      </c>
      <c r="B1276" s="99" t="s">
        <v>1083</v>
      </c>
      <c r="C1276" s="94" t="str">
        <f t="shared" si="19"/>
        <v>068760</v>
      </c>
    </row>
    <row r="1277" spans="1:3">
      <c r="A1277" s="98" t="s">
        <v>2464</v>
      </c>
      <c r="B1277" s="99" t="s">
        <v>2465</v>
      </c>
      <c r="C1277" s="94" t="str">
        <f t="shared" si="19"/>
        <v>068790</v>
      </c>
    </row>
    <row r="1278" spans="1:3">
      <c r="A1278" s="98" t="s">
        <v>2386</v>
      </c>
      <c r="B1278" s="99" t="s">
        <v>2387</v>
      </c>
      <c r="C1278" s="94" t="str">
        <f t="shared" si="19"/>
        <v>068930</v>
      </c>
    </row>
    <row r="1279" spans="1:3">
      <c r="A1279" s="98" t="s">
        <v>2852</v>
      </c>
      <c r="B1279" s="99" t="s">
        <v>2853</v>
      </c>
      <c r="C1279" s="94" t="str">
        <f t="shared" si="19"/>
        <v>068940</v>
      </c>
    </row>
    <row r="1280" spans="1:3">
      <c r="A1280" s="98" t="s">
        <v>647</v>
      </c>
      <c r="B1280" s="99" t="s">
        <v>648</v>
      </c>
      <c r="C1280" s="94" t="str">
        <f t="shared" si="19"/>
        <v>069080</v>
      </c>
    </row>
    <row r="1281" spans="1:3">
      <c r="A1281" s="98" t="s">
        <v>884</v>
      </c>
      <c r="B1281" s="99" t="s">
        <v>885</v>
      </c>
      <c r="C1281" s="94" t="str">
        <f t="shared" si="19"/>
        <v>069110</v>
      </c>
    </row>
    <row r="1282" spans="1:3">
      <c r="A1282" s="98" t="s">
        <v>3615</v>
      </c>
      <c r="B1282" s="99" t="s">
        <v>3616</v>
      </c>
      <c r="C1282" s="94" t="str">
        <f t="shared" si="19"/>
        <v>069140</v>
      </c>
    </row>
    <row r="1283" spans="1:3">
      <c r="A1283" s="98" t="s">
        <v>685</v>
      </c>
      <c r="B1283" s="99" t="s">
        <v>686</v>
      </c>
      <c r="C1283" s="94" t="str">
        <f t="shared" si="19"/>
        <v>069260</v>
      </c>
    </row>
    <row r="1284" spans="1:3">
      <c r="A1284" s="98" t="s">
        <v>2814</v>
      </c>
      <c r="B1284" s="99" t="s">
        <v>2815</v>
      </c>
      <c r="C1284" s="94" t="str">
        <f t="shared" si="19"/>
        <v>069330</v>
      </c>
    </row>
    <row r="1285" spans="1:3">
      <c r="A1285" s="98" t="s">
        <v>2337</v>
      </c>
      <c r="B1285" s="99" t="s">
        <v>2338</v>
      </c>
      <c r="C1285" s="94" t="str">
        <f t="shared" si="19"/>
        <v>069410</v>
      </c>
    </row>
    <row r="1286" spans="1:3">
      <c r="A1286" s="98" t="s">
        <v>3169</v>
      </c>
      <c r="B1286" s="99" t="s">
        <v>3170</v>
      </c>
      <c r="C1286" s="94" t="str">
        <f t="shared" si="19"/>
        <v>069460</v>
      </c>
    </row>
    <row r="1287" spans="1:3">
      <c r="A1287" s="98" t="s">
        <v>4404</v>
      </c>
      <c r="B1287" s="99" t="s">
        <v>4405</v>
      </c>
      <c r="C1287" s="94" t="str">
        <f t="shared" si="19"/>
        <v>069500</v>
      </c>
    </row>
    <row r="1288" spans="1:3">
      <c r="A1288" s="98" t="s">
        <v>2097</v>
      </c>
      <c r="B1288" s="99" t="s">
        <v>2098</v>
      </c>
      <c r="C1288" s="94" t="str">
        <f t="shared" ref="C1288:C1351" si="20">A1288</f>
        <v>069510</v>
      </c>
    </row>
    <row r="1289" spans="1:3">
      <c r="A1289" s="98" t="s">
        <v>3517</v>
      </c>
      <c r="B1289" s="99" t="s">
        <v>4406</v>
      </c>
      <c r="C1289" s="94" t="str">
        <f t="shared" si="20"/>
        <v>069540</v>
      </c>
    </row>
    <row r="1290" spans="1:3">
      <c r="A1290" s="98" t="s">
        <v>771</v>
      </c>
      <c r="B1290" s="99" t="s">
        <v>772</v>
      </c>
      <c r="C1290" s="94" t="str">
        <f t="shared" si="20"/>
        <v>069620</v>
      </c>
    </row>
    <row r="1291" spans="1:3">
      <c r="A1291" s="98" t="s">
        <v>1651</v>
      </c>
      <c r="B1291" s="99" t="s">
        <v>1652</v>
      </c>
      <c r="C1291" s="94" t="str">
        <f t="shared" si="20"/>
        <v>069640</v>
      </c>
    </row>
    <row r="1292" spans="1:3">
      <c r="A1292" s="98" t="s">
        <v>4407</v>
      </c>
      <c r="B1292" s="99" t="s">
        <v>4408</v>
      </c>
      <c r="C1292" s="94" t="str">
        <f t="shared" si="20"/>
        <v>069660</v>
      </c>
    </row>
    <row r="1293" spans="1:3">
      <c r="A1293" s="98" t="s">
        <v>2859</v>
      </c>
      <c r="B1293" s="99" t="s">
        <v>2860</v>
      </c>
      <c r="C1293" s="94" t="str">
        <f t="shared" si="20"/>
        <v>069730</v>
      </c>
    </row>
    <row r="1294" spans="1:3">
      <c r="A1294" s="98" t="s">
        <v>2105</v>
      </c>
      <c r="B1294" s="99" t="s">
        <v>2106</v>
      </c>
      <c r="C1294" s="94" t="str">
        <f t="shared" si="20"/>
        <v>069920</v>
      </c>
    </row>
    <row r="1295" spans="1:3">
      <c r="A1295" s="98" t="s">
        <v>478</v>
      </c>
      <c r="B1295" s="99" t="s">
        <v>479</v>
      </c>
      <c r="C1295" s="94" t="str">
        <f t="shared" si="20"/>
        <v>069960</v>
      </c>
    </row>
    <row r="1296" spans="1:3">
      <c r="A1296" s="98" t="s">
        <v>3525</v>
      </c>
      <c r="B1296" s="99" t="s">
        <v>4409</v>
      </c>
      <c r="C1296" s="94" t="str">
        <f t="shared" si="20"/>
        <v>070300</v>
      </c>
    </row>
    <row r="1297" spans="1:3">
      <c r="A1297" s="98" t="s">
        <v>3388</v>
      </c>
      <c r="B1297" s="99" t="s">
        <v>3389</v>
      </c>
      <c r="C1297" s="94" t="str">
        <f t="shared" si="20"/>
        <v>070590</v>
      </c>
    </row>
    <row r="1298" spans="1:3">
      <c r="A1298" s="98" t="s">
        <v>4410</v>
      </c>
      <c r="B1298" s="99" t="s">
        <v>4411</v>
      </c>
      <c r="C1298" s="94" t="str">
        <f t="shared" si="20"/>
        <v>070960</v>
      </c>
    </row>
    <row r="1299" spans="1:3">
      <c r="A1299" s="98" t="s">
        <v>467</v>
      </c>
      <c r="B1299" s="99" t="s">
        <v>468</v>
      </c>
      <c r="C1299" s="94" t="str">
        <f t="shared" si="20"/>
        <v>071050</v>
      </c>
    </row>
    <row r="1300" spans="1:3">
      <c r="A1300" s="98" t="s">
        <v>1515</v>
      </c>
      <c r="B1300" s="99" t="s">
        <v>1516</v>
      </c>
      <c r="C1300" s="94" t="str">
        <f t="shared" si="20"/>
        <v>071055</v>
      </c>
    </row>
    <row r="1301" spans="1:3">
      <c r="A1301" s="98" t="s">
        <v>3063</v>
      </c>
      <c r="B1301" s="99" t="s">
        <v>3064</v>
      </c>
      <c r="C1301" s="94" t="str">
        <f t="shared" si="20"/>
        <v>071090</v>
      </c>
    </row>
    <row r="1302" spans="1:3">
      <c r="A1302" s="98" t="s">
        <v>1441</v>
      </c>
      <c r="B1302" s="99" t="s">
        <v>1442</v>
      </c>
      <c r="C1302" s="94" t="str">
        <f t="shared" si="20"/>
        <v>071200</v>
      </c>
    </row>
    <row r="1303" spans="1:3">
      <c r="A1303" s="98" t="s">
        <v>3563</v>
      </c>
      <c r="B1303" s="99" t="s">
        <v>3564</v>
      </c>
      <c r="C1303" s="94" t="str">
        <f t="shared" si="20"/>
        <v>071280</v>
      </c>
    </row>
    <row r="1304" spans="1:3">
      <c r="A1304" s="98" t="s">
        <v>809</v>
      </c>
      <c r="B1304" s="99" t="s">
        <v>810</v>
      </c>
      <c r="C1304" s="94" t="str">
        <f t="shared" si="20"/>
        <v>071320</v>
      </c>
    </row>
    <row r="1305" spans="1:3">
      <c r="A1305" s="98" t="s">
        <v>4412</v>
      </c>
      <c r="B1305" s="99" t="s">
        <v>4413</v>
      </c>
      <c r="C1305" s="94" t="str">
        <f t="shared" si="20"/>
        <v>071460</v>
      </c>
    </row>
    <row r="1306" spans="1:3">
      <c r="A1306" s="98" t="s">
        <v>2950</v>
      </c>
      <c r="B1306" s="99" t="s">
        <v>2951</v>
      </c>
      <c r="C1306" s="94" t="str">
        <f t="shared" si="20"/>
        <v>071670</v>
      </c>
    </row>
    <row r="1307" spans="1:3">
      <c r="A1307" s="98" t="s">
        <v>584</v>
      </c>
      <c r="B1307" s="99" t="s">
        <v>585</v>
      </c>
      <c r="C1307" s="94" t="str">
        <f t="shared" si="20"/>
        <v>071840</v>
      </c>
    </row>
    <row r="1308" spans="1:3">
      <c r="A1308" s="98" t="s">
        <v>2265</v>
      </c>
      <c r="B1308" s="99" t="s">
        <v>2266</v>
      </c>
      <c r="C1308" s="94" t="str">
        <f t="shared" si="20"/>
        <v>071850</v>
      </c>
    </row>
    <row r="1309" spans="1:3">
      <c r="A1309" s="98" t="s">
        <v>2612</v>
      </c>
      <c r="B1309" s="99" t="s">
        <v>2613</v>
      </c>
      <c r="C1309" s="94" t="str">
        <f t="shared" si="20"/>
        <v>071950</v>
      </c>
    </row>
    <row r="1310" spans="1:3">
      <c r="A1310" s="98" t="s">
        <v>2159</v>
      </c>
      <c r="B1310" s="99" t="s">
        <v>2160</v>
      </c>
      <c r="C1310" s="94" t="str">
        <f t="shared" si="20"/>
        <v>072020</v>
      </c>
    </row>
    <row r="1311" spans="1:3">
      <c r="A1311" s="98" t="s">
        <v>2573</v>
      </c>
      <c r="B1311" s="99" t="s">
        <v>2574</v>
      </c>
      <c r="C1311" s="94" t="str">
        <f t="shared" si="20"/>
        <v>072130</v>
      </c>
    </row>
    <row r="1312" spans="1:3">
      <c r="A1312" s="98" t="s">
        <v>1690</v>
      </c>
      <c r="B1312" s="99" t="s">
        <v>4414</v>
      </c>
      <c r="C1312" s="94" t="str">
        <f t="shared" si="20"/>
        <v>072470</v>
      </c>
    </row>
    <row r="1313" spans="1:3">
      <c r="A1313" s="98" t="s">
        <v>3350</v>
      </c>
      <c r="B1313" s="99" t="s">
        <v>4415</v>
      </c>
      <c r="C1313" s="94" t="str">
        <f t="shared" si="20"/>
        <v>072520</v>
      </c>
    </row>
    <row r="1314" spans="1:3">
      <c r="A1314" s="98" t="s">
        <v>931</v>
      </c>
      <c r="B1314" s="99" t="s">
        <v>932</v>
      </c>
      <c r="C1314" s="94" t="str">
        <f t="shared" si="20"/>
        <v>072710</v>
      </c>
    </row>
    <row r="1315" spans="1:3">
      <c r="A1315" s="98" t="s">
        <v>3524</v>
      </c>
      <c r="B1315" s="99" t="s">
        <v>4416</v>
      </c>
      <c r="C1315" s="94" t="str">
        <f t="shared" si="20"/>
        <v>072770</v>
      </c>
    </row>
    <row r="1316" spans="1:3">
      <c r="A1316" s="98" t="s">
        <v>1021</v>
      </c>
      <c r="B1316" s="99" t="s">
        <v>1022</v>
      </c>
      <c r="C1316" s="94" t="str">
        <f t="shared" si="20"/>
        <v>072870</v>
      </c>
    </row>
    <row r="1317" spans="1:3">
      <c r="A1317" s="98" t="s">
        <v>3639</v>
      </c>
      <c r="B1317" s="99" t="s">
        <v>3640</v>
      </c>
      <c r="C1317" s="94" t="str">
        <f t="shared" si="20"/>
        <v>072950</v>
      </c>
    </row>
    <row r="1318" spans="1:3">
      <c r="A1318" s="98" t="s">
        <v>4417</v>
      </c>
      <c r="B1318" s="99" t="s">
        <v>4418</v>
      </c>
      <c r="C1318" s="94" t="str">
        <f t="shared" si="20"/>
        <v>072990</v>
      </c>
    </row>
    <row r="1319" spans="1:3">
      <c r="A1319" s="98" t="s">
        <v>2620</v>
      </c>
      <c r="B1319" s="99" t="s">
        <v>2621</v>
      </c>
      <c r="C1319" s="94" t="str">
        <f t="shared" si="20"/>
        <v>073070</v>
      </c>
    </row>
    <row r="1320" spans="1:3">
      <c r="A1320" s="98" t="s">
        <v>1842</v>
      </c>
      <c r="B1320" s="99" t="s">
        <v>1843</v>
      </c>
      <c r="C1320" s="94" t="str">
        <f t="shared" si="20"/>
        <v>073110</v>
      </c>
    </row>
    <row r="1321" spans="1:3">
      <c r="A1321" s="98" t="s">
        <v>3574</v>
      </c>
      <c r="B1321" s="99" t="s">
        <v>3575</v>
      </c>
      <c r="C1321" s="94" t="str">
        <f t="shared" si="20"/>
        <v>073190</v>
      </c>
    </row>
    <row r="1322" spans="1:3">
      <c r="A1322" s="98" t="s">
        <v>612</v>
      </c>
      <c r="B1322" s="99" t="s">
        <v>613</v>
      </c>
      <c r="C1322" s="94" t="str">
        <f t="shared" si="20"/>
        <v>073240</v>
      </c>
    </row>
    <row r="1323" spans="1:3">
      <c r="A1323" s="98" t="s">
        <v>2559</v>
      </c>
      <c r="B1323" s="99" t="s">
        <v>2560</v>
      </c>
      <c r="C1323" s="94" t="str">
        <f t="shared" si="20"/>
        <v>073490</v>
      </c>
    </row>
    <row r="1324" spans="1:3">
      <c r="A1324" s="98" t="s">
        <v>3447</v>
      </c>
      <c r="B1324" s="99" t="s">
        <v>3448</v>
      </c>
      <c r="C1324" s="94" t="str">
        <f t="shared" si="20"/>
        <v>073540</v>
      </c>
    </row>
    <row r="1325" spans="1:3">
      <c r="A1325" s="98" t="s">
        <v>4419</v>
      </c>
      <c r="B1325" s="99" t="s">
        <v>4420</v>
      </c>
      <c r="C1325" s="94" t="str">
        <f t="shared" si="20"/>
        <v>073560</v>
      </c>
    </row>
    <row r="1326" spans="1:3">
      <c r="A1326" s="98" t="s">
        <v>3804</v>
      </c>
      <c r="B1326" s="99" t="s">
        <v>3805</v>
      </c>
      <c r="C1326" s="94" t="str">
        <f t="shared" si="20"/>
        <v>073570</v>
      </c>
    </row>
    <row r="1327" spans="1:3">
      <c r="A1327" s="98" t="s">
        <v>3622</v>
      </c>
      <c r="B1327" s="99" t="s">
        <v>3623</v>
      </c>
      <c r="C1327" s="94" t="str">
        <f t="shared" si="20"/>
        <v>073640</v>
      </c>
    </row>
    <row r="1328" spans="1:3">
      <c r="A1328" s="98" t="s">
        <v>2236</v>
      </c>
      <c r="B1328" s="99" t="s">
        <v>2237</v>
      </c>
      <c r="C1328" s="94" t="str">
        <f t="shared" si="20"/>
        <v>074430</v>
      </c>
    </row>
    <row r="1329" spans="1:3">
      <c r="A1329" s="98" t="s">
        <v>1649</v>
      </c>
      <c r="B1329" s="99" t="s">
        <v>1650</v>
      </c>
      <c r="C1329" s="94" t="str">
        <f t="shared" si="20"/>
        <v>074600</v>
      </c>
    </row>
    <row r="1330" spans="1:3">
      <c r="A1330" s="98" t="s">
        <v>3719</v>
      </c>
      <c r="B1330" s="99" t="s">
        <v>3720</v>
      </c>
      <c r="C1330" s="94" t="str">
        <f t="shared" si="20"/>
        <v>074610</v>
      </c>
    </row>
    <row r="1331" spans="1:3">
      <c r="A1331" s="98" t="s">
        <v>2882</v>
      </c>
      <c r="B1331" s="99" t="s">
        <v>2883</v>
      </c>
      <c r="C1331" s="94" t="str">
        <f t="shared" si="20"/>
        <v>075130</v>
      </c>
    </row>
    <row r="1332" spans="1:3">
      <c r="A1332" s="98" t="s">
        <v>1617</v>
      </c>
      <c r="B1332" s="99" t="s">
        <v>1618</v>
      </c>
      <c r="C1332" s="94" t="str">
        <f t="shared" si="20"/>
        <v>075180</v>
      </c>
    </row>
    <row r="1333" spans="1:3">
      <c r="A1333" s="98" t="s">
        <v>4421</v>
      </c>
      <c r="B1333" s="99" t="s">
        <v>4422</v>
      </c>
      <c r="C1333" s="94" t="str">
        <f t="shared" si="20"/>
        <v>075580</v>
      </c>
    </row>
    <row r="1334" spans="1:3">
      <c r="A1334" s="98" t="s">
        <v>3395</v>
      </c>
      <c r="B1334" s="99" t="s">
        <v>3396</v>
      </c>
      <c r="C1334" s="94" t="str">
        <f t="shared" si="20"/>
        <v>075970</v>
      </c>
    </row>
    <row r="1335" spans="1:3">
      <c r="A1335" s="98" t="s">
        <v>3018</v>
      </c>
      <c r="B1335" s="99" t="s">
        <v>3019</v>
      </c>
      <c r="C1335" s="94" t="str">
        <f t="shared" si="20"/>
        <v>076080</v>
      </c>
    </row>
    <row r="1336" spans="1:3">
      <c r="A1336" s="98" t="s">
        <v>2234</v>
      </c>
      <c r="B1336" s="99" t="s">
        <v>2235</v>
      </c>
      <c r="C1336" s="94" t="str">
        <f t="shared" si="20"/>
        <v>076610</v>
      </c>
    </row>
    <row r="1337" spans="1:3">
      <c r="A1337" s="98" t="s">
        <v>3572</v>
      </c>
      <c r="B1337" s="99" t="s">
        <v>3573</v>
      </c>
      <c r="C1337" s="94" t="str">
        <f t="shared" si="20"/>
        <v>077280</v>
      </c>
    </row>
    <row r="1338" spans="1:3">
      <c r="A1338" s="98" t="s">
        <v>1836</v>
      </c>
      <c r="B1338" s="99" t="s">
        <v>1837</v>
      </c>
      <c r="C1338" s="94" t="str">
        <f t="shared" si="20"/>
        <v>077360</v>
      </c>
    </row>
    <row r="1339" spans="1:3">
      <c r="A1339" s="98" t="s">
        <v>1848</v>
      </c>
      <c r="B1339" s="99" t="s">
        <v>1849</v>
      </c>
      <c r="C1339" s="94" t="str">
        <f t="shared" si="20"/>
        <v>077500</v>
      </c>
    </row>
    <row r="1340" spans="1:3">
      <c r="A1340" s="98" t="s">
        <v>839</v>
      </c>
      <c r="B1340" s="99" t="s">
        <v>840</v>
      </c>
      <c r="C1340" s="94" t="str">
        <f t="shared" si="20"/>
        <v>077970</v>
      </c>
    </row>
    <row r="1341" spans="1:3">
      <c r="A1341" s="98" t="s">
        <v>1960</v>
      </c>
      <c r="B1341" s="99" t="s">
        <v>1961</v>
      </c>
      <c r="C1341" s="94" t="str">
        <f t="shared" si="20"/>
        <v>078000</v>
      </c>
    </row>
    <row r="1342" spans="1:3">
      <c r="A1342" s="98" t="s">
        <v>871</v>
      </c>
      <c r="B1342" s="99" t="s">
        <v>872</v>
      </c>
      <c r="C1342" s="94" t="str">
        <f t="shared" si="20"/>
        <v>078020</v>
      </c>
    </row>
    <row r="1343" spans="1:3">
      <c r="A1343" s="98" t="s">
        <v>1469</v>
      </c>
      <c r="B1343" s="99" t="s">
        <v>4423</v>
      </c>
      <c r="C1343" s="94" t="str">
        <f t="shared" si="20"/>
        <v>078070</v>
      </c>
    </row>
    <row r="1344" spans="1:3">
      <c r="A1344" s="98" t="s">
        <v>3578</v>
      </c>
      <c r="B1344" s="99" t="s">
        <v>3579</v>
      </c>
      <c r="C1344" s="94" t="str">
        <f t="shared" si="20"/>
        <v>078130</v>
      </c>
    </row>
    <row r="1345" spans="1:3">
      <c r="A1345" s="98" t="s">
        <v>1643</v>
      </c>
      <c r="B1345" s="99" t="s">
        <v>1644</v>
      </c>
      <c r="C1345" s="94" t="str">
        <f t="shared" si="20"/>
        <v>078140</v>
      </c>
    </row>
    <row r="1346" spans="1:3">
      <c r="A1346" s="98" t="s">
        <v>2285</v>
      </c>
      <c r="B1346" s="99" t="s">
        <v>2286</v>
      </c>
      <c r="C1346" s="94" t="str">
        <f t="shared" si="20"/>
        <v>078150</v>
      </c>
    </row>
    <row r="1347" spans="1:3">
      <c r="A1347" s="98" t="s">
        <v>793</v>
      </c>
      <c r="B1347" s="99" t="s">
        <v>794</v>
      </c>
      <c r="C1347" s="94" t="str">
        <f t="shared" si="20"/>
        <v>078160</v>
      </c>
    </row>
    <row r="1348" spans="1:3">
      <c r="A1348" s="98" t="s">
        <v>580</v>
      </c>
      <c r="B1348" s="99" t="s">
        <v>581</v>
      </c>
      <c r="C1348" s="94" t="str">
        <f t="shared" si="20"/>
        <v>078340</v>
      </c>
    </row>
    <row r="1349" spans="1:3">
      <c r="A1349" s="98" t="s">
        <v>2982</v>
      </c>
      <c r="B1349" s="99" t="s">
        <v>2983</v>
      </c>
      <c r="C1349" s="94" t="str">
        <f t="shared" si="20"/>
        <v>078350</v>
      </c>
    </row>
    <row r="1350" spans="1:3">
      <c r="A1350" s="98" t="s">
        <v>989</v>
      </c>
      <c r="B1350" s="99" t="s">
        <v>990</v>
      </c>
      <c r="C1350" s="94" t="str">
        <f t="shared" si="20"/>
        <v>078520</v>
      </c>
    </row>
    <row r="1351" spans="1:3">
      <c r="A1351" s="98" t="s">
        <v>3694</v>
      </c>
      <c r="B1351" s="99" t="s">
        <v>3695</v>
      </c>
      <c r="C1351" s="94" t="str">
        <f t="shared" si="20"/>
        <v>078590</v>
      </c>
    </row>
    <row r="1352" spans="1:3">
      <c r="A1352" s="98" t="s">
        <v>2684</v>
      </c>
      <c r="B1352" s="99" t="s">
        <v>2685</v>
      </c>
      <c r="C1352" s="94" t="str">
        <f t="shared" ref="C1352:C1415" si="21">A1352</f>
        <v>078600</v>
      </c>
    </row>
    <row r="1353" spans="1:3">
      <c r="A1353" s="98" t="s">
        <v>3204</v>
      </c>
      <c r="B1353" s="99" t="s">
        <v>3205</v>
      </c>
      <c r="C1353" s="94" t="str">
        <f t="shared" si="21"/>
        <v>078650</v>
      </c>
    </row>
    <row r="1354" spans="1:3">
      <c r="A1354" s="98" t="s">
        <v>2869</v>
      </c>
      <c r="B1354" s="99" t="s">
        <v>4424</v>
      </c>
      <c r="C1354" s="94" t="str">
        <f t="shared" si="21"/>
        <v>078860</v>
      </c>
    </row>
    <row r="1355" spans="1:3">
      <c r="A1355" s="98" t="s">
        <v>1933</v>
      </c>
      <c r="B1355" s="99" t="s">
        <v>1934</v>
      </c>
      <c r="C1355" s="94" t="str">
        <f t="shared" si="21"/>
        <v>078890</v>
      </c>
    </row>
    <row r="1356" spans="1:3">
      <c r="A1356" s="98" t="s">
        <v>461</v>
      </c>
      <c r="B1356" s="99" t="s">
        <v>462</v>
      </c>
      <c r="C1356" s="94" t="str">
        <f t="shared" si="21"/>
        <v>078930</v>
      </c>
    </row>
    <row r="1357" spans="1:3">
      <c r="A1357" s="98" t="s">
        <v>3016</v>
      </c>
      <c r="B1357" s="99" t="s">
        <v>3017</v>
      </c>
      <c r="C1357" s="94" t="str">
        <f t="shared" si="21"/>
        <v>078935</v>
      </c>
    </row>
    <row r="1358" spans="1:3">
      <c r="A1358" s="98" t="s">
        <v>3684</v>
      </c>
      <c r="B1358" s="99" t="s">
        <v>3685</v>
      </c>
      <c r="C1358" s="94" t="str">
        <f t="shared" si="21"/>
        <v>078940</v>
      </c>
    </row>
    <row r="1359" spans="1:3">
      <c r="A1359" s="98" t="s">
        <v>2318</v>
      </c>
      <c r="B1359" s="99" t="s">
        <v>2319</v>
      </c>
      <c r="C1359" s="94" t="str">
        <f t="shared" si="21"/>
        <v>079000</v>
      </c>
    </row>
    <row r="1360" spans="1:3">
      <c r="A1360" s="98" t="s">
        <v>614</v>
      </c>
      <c r="B1360" s="99" t="s">
        <v>615</v>
      </c>
      <c r="C1360" s="94" t="str">
        <f t="shared" si="21"/>
        <v>079160</v>
      </c>
    </row>
    <row r="1361" spans="1:3">
      <c r="A1361" s="98" t="s">
        <v>3432</v>
      </c>
      <c r="B1361" s="99" t="s">
        <v>3433</v>
      </c>
      <c r="C1361" s="94" t="str">
        <f t="shared" si="21"/>
        <v>079170</v>
      </c>
    </row>
    <row r="1362" spans="1:3">
      <c r="A1362" s="98" t="s">
        <v>3024</v>
      </c>
      <c r="B1362" s="99" t="s">
        <v>3025</v>
      </c>
      <c r="C1362" s="94" t="str">
        <f t="shared" si="21"/>
        <v>079190</v>
      </c>
    </row>
    <row r="1363" spans="1:3">
      <c r="A1363" s="98" t="s">
        <v>1741</v>
      </c>
      <c r="B1363" s="99" t="s">
        <v>1742</v>
      </c>
      <c r="C1363" s="94" t="str">
        <f t="shared" si="21"/>
        <v>079370</v>
      </c>
    </row>
    <row r="1364" spans="1:3">
      <c r="A1364" s="98" t="s">
        <v>791</v>
      </c>
      <c r="B1364" s="99" t="s">
        <v>792</v>
      </c>
      <c r="C1364" s="94" t="str">
        <f t="shared" si="21"/>
        <v>079430</v>
      </c>
    </row>
    <row r="1365" spans="1:3">
      <c r="A1365" s="98" t="s">
        <v>4425</v>
      </c>
      <c r="B1365" s="99" t="s">
        <v>4426</v>
      </c>
      <c r="C1365" s="94" t="str">
        <f t="shared" si="21"/>
        <v>079550</v>
      </c>
    </row>
    <row r="1366" spans="1:3">
      <c r="A1366" s="98" t="s">
        <v>2952</v>
      </c>
      <c r="B1366" s="99" t="s">
        <v>2953</v>
      </c>
      <c r="C1366" s="94" t="str">
        <f t="shared" si="21"/>
        <v>079650</v>
      </c>
    </row>
    <row r="1367" spans="1:3">
      <c r="A1367" s="98" t="s">
        <v>1868</v>
      </c>
      <c r="B1367" s="99" t="s">
        <v>1869</v>
      </c>
      <c r="C1367" s="94" t="str">
        <f t="shared" si="21"/>
        <v>079660</v>
      </c>
    </row>
    <row r="1368" spans="1:3">
      <c r="A1368" s="98" t="s">
        <v>3766</v>
      </c>
      <c r="B1368" s="99" t="s">
        <v>3767</v>
      </c>
      <c r="C1368" s="94" t="str">
        <f t="shared" si="21"/>
        <v>079810</v>
      </c>
    </row>
    <row r="1369" spans="1:3">
      <c r="A1369" s="98" t="s">
        <v>2481</v>
      </c>
      <c r="B1369" s="99" t="s">
        <v>2482</v>
      </c>
      <c r="C1369" s="94" t="str">
        <f t="shared" si="21"/>
        <v>079940</v>
      </c>
    </row>
    <row r="1370" spans="1:3">
      <c r="A1370" s="98" t="s">
        <v>2094</v>
      </c>
      <c r="B1370" s="99" t="s">
        <v>4427</v>
      </c>
      <c r="C1370" s="94" t="str">
        <f t="shared" si="21"/>
        <v>079950</v>
      </c>
    </row>
    <row r="1371" spans="1:3">
      <c r="A1371" s="98" t="s">
        <v>2246</v>
      </c>
      <c r="B1371" s="99" t="s">
        <v>2247</v>
      </c>
      <c r="C1371" s="94" t="str">
        <f t="shared" si="21"/>
        <v>079960</v>
      </c>
    </row>
    <row r="1372" spans="1:3">
      <c r="A1372" s="98" t="s">
        <v>3179</v>
      </c>
      <c r="B1372" s="99" t="s">
        <v>3180</v>
      </c>
      <c r="C1372" s="94" t="str">
        <f t="shared" si="21"/>
        <v>079970</v>
      </c>
    </row>
    <row r="1373" spans="1:3">
      <c r="A1373" s="98" t="s">
        <v>1137</v>
      </c>
      <c r="B1373" s="99" t="s">
        <v>1138</v>
      </c>
      <c r="C1373" s="94" t="str">
        <f t="shared" si="21"/>
        <v>079980</v>
      </c>
    </row>
    <row r="1374" spans="1:3">
      <c r="A1374" s="98" t="s">
        <v>2364</v>
      </c>
      <c r="B1374" s="99" t="s">
        <v>2365</v>
      </c>
      <c r="C1374" s="94" t="str">
        <f t="shared" si="21"/>
        <v>080000</v>
      </c>
    </row>
    <row r="1375" spans="1:3">
      <c r="A1375" s="98" t="s">
        <v>3266</v>
      </c>
      <c r="B1375" s="99" t="s">
        <v>3267</v>
      </c>
      <c r="C1375" s="94" t="str">
        <f t="shared" si="21"/>
        <v>080010</v>
      </c>
    </row>
    <row r="1376" spans="1:3">
      <c r="A1376" s="98" t="s">
        <v>966</v>
      </c>
      <c r="B1376" s="99" t="s">
        <v>967</v>
      </c>
      <c r="C1376" s="94" t="str">
        <f t="shared" si="21"/>
        <v>080160</v>
      </c>
    </row>
    <row r="1377" spans="1:3">
      <c r="A1377" s="98" t="s">
        <v>2362</v>
      </c>
      <c r="B1377" s="99" t="s">
        <v>2363</v>
      </c>
      <c r="C1377" s="94" t="str">
        <f t="shared" si="21"/>
        <v>080220</v>
      </c>
    </row>
    <row r="1378" spans="1:3">
      <c r="A1378" s="98" t="s">
        <v>1358</v>
      </c>
      <c r="B1378" s="99" t="s">
        <v>4428</v>
      </c>
      <c r="C1378" s="94" t="str">
        <f t="shared" si="21"/>
        <v>080420</v>
      </c>
    </row>
    <row r="1379" spans="1:3">
      <c r="A1379" s="98" t="s">
        <v>3497</v>
      </c>
      <c r="B1379" s="99" t="s">
        <v>3498</v>
      </c>
      <c r="C1379" s="94" t="str">
        <f t="shared" si="21"/>
        <v>080470</v>
      </c>
    </row>
    <row r="1380" spans="1:3">
      <c r="A1380" s="98" t="s">
        <v>2066</v>
      </c>
      <c r="B1380" s="99" t="s">
        <v>2067</v>
      </c>
      <c r="C1380" s="94" t="str">
        <f t="shared" si="21"/>
        <v>080520</v>
      </c>
    </row>
    <row r="1381" spans="1:3">
      <c r="A1381" s="98" t="s">
        <v>3122</v>
      </c>
      <c r="B1381" s="99" t="s">
        <v>4429</v>
      </c>
      <c r="C1381" s="94" t="str">
        <f t="shared" si="21"/>
        <v>080530</v>
      </c>
    </row>
    <row r="1382" spans="1:3">
      <c r="A1382" s="98" t="s">
        <v>2240</v>
      </c>
      <c r="B1382" s="99" t="s">
        <v>2241</v>
      </c>
      <c r="C1382" s="94" t="str">
        <f t="shared" si="21"/>
        <v>080580</v>
      </c>
    </row>
    <row r="1383" spans="1:3">
      <c r="A1383" s="98" t="s">
        <v>2462</v>
      </c>
      <c r="B1383" s="99" t="s">
        <v>2463</v>
      </c>
      <c r="C1383" s="94" t="str">
        <f t="shared" si="21"/>
        <v>081000</v>
      </c>
    </row>
    <row r="1384" spans="1:3">
      <c r="A1384" s="98" t="s">
        <v>3561</v>
      </c>
      <c r="B1384" s="99" t="s">
        <v>3562</v>
      </c>
      <c r="C1384" s="94" t="str">
        <f t="shared" si="21"/>
        <v>081150</v>
      </c>
    </row>
    <row r="1385" spans="1:3">
      <c r="A1385" s="98" t="s">
        <v>2702</v>
      </c>
      <c r="B1385" s="99" t="s">
        <v>2703</v>
      </c>
      <c r="C1385" s="94" t="str">
        <f t="shared" si="21"/>
        <v>081580</v>
      </c>
    </row>
    <row r="1386" spans="1:3">
      <c r="A1386" s="98" t="s">
        <v>676</v>
      </c>
      <c r="B1386" s="99" t="s">
        <v>677</v>
      </c>
      <c r="C1386" s="94" t="str">
        <f t="shared" si="21"/>
        <v>081660</v>
      </c>
    </row>
    <row r="1387" spans="1:3">
      <c r="A1387" s="98" t="s">
        <v>3626</v>
      </c>
      <c r="B1387" s="99" t="s">
        <v>3627</v>
      </c>
      <c r="C1387" s="94" t="str">
        <f t="shared" si="21"/>
        <v>081970</v>
      </c>
    </row>
    <row r="1388" spans="1:3">
      <c r="A1388" s="98" t="s">
        <v>1924</v>
      </c>
      <c r="B1388" s="99" t="s">
        <v>1925</v>
      </c>
      <c r="C1388" s="94" t="str">
        <f t="shared" si="21"/>
        <v>082210</v>
      </c>
    </row>
    <row r="1389" spans="1:3">
      <c r="A1389" s="98" t="s">
        <v>891</v>
      </c>
      <c r="B1389" s="99" t="s">
        <v>892</v>
      </c>
      <c r="C1389" s="94" t="str">
        <f t="shared" si="21"/>
        <v>082270</v>
      </c>
    </row>
    <row r="1390" spans="1:3">
      <c r="A1390" s="98" t="s">
        <v>649</v>
      </c>
      <c r="B1390" s="99" t="s">
        <v>650</v>
      </c>
      <c r="C1390" s="94" t="str">
        <f t="shared" si="21"/>
        <v>082640</v>
      </c>
    </row>
    <row r="1391" spans="1:3">
      <c r="A1391" s="98" t="s">
        <v>3262</v>
      </c>
      <c r="B1391" s="99" t="s">
        <v>3263</v>
      </c>
      <c r="C1391" s="94" t="str">
        <f t="shared" si="21"/>
        <v>082660</v>
      </c>
    </row>
    <row r="1392" spans="1:3">
      <c r="A1392" s="98" t="s">
        <v>925</v>
      </c>
      <c r="B1392" s="99" t="s">
        <v>926</v>
      </c>
      <c r="C1392" s="94" t="str">
        <f t="shared" si="21"/>
        <v>082740</v>
      </c>
    </row>
    <row r="1393" spans="1:3">
      <c r="A1393" s="98" t="s">
        <v>2826</v>
      </c>
      <c r="B1393" s="99" t="s">
        <v>2827</v>
      </c>
      <c r="C1393" s="94" t="str">
        <f t="shared" si="21"/>
        <v>082800</v>
      </c>
    </row>
    <row r="1394" spans="1:3">
      <c r="A1394" s="98" t="s">
        <v>2078</v>
      </c>
      <c r="B1394" s="99" t="s">
        <v>2079</v>
      </c>
      <c r="C1394" s="94" t="str">
        <f t="shared" si="21"/>
        <v>082850</v>
      </c>
    </row>
    <row r="1395" spans="1:3">
      <c r="A1395" s="98" t="s">
        <v>2421</v>
      </c>
      <c r="B1395" s="99" t="s">
        <v>2422</v>
      </c>
      <c r="C1395" s="94" t="str">
        <f t="shared" si="21"/>
        <v>083310</v>
      </c>
    </row>
    <row r="1396" spans="1:3">
      <c r="A1396" s="98" t="s">
        <v>3915</v>
      </c>
      <c r="B1396" s="99" t="s">
        <v>3916</v>
      </c>
      <c r="C1396" s="94" t="str">
        <f t="shared" si="21"/>
        <v>083350</v>
      </c>
    </row>
    <row r="1397" spans="1:3">
      <c r="A1397" s="98" t="s">
        <v>3921</v>
      </c>
      <c r="B1397" s="99" t="s">
        <v>3922</v>
      </c>
      <c r="C1397" s="94" t="str">
        <f t="shared" si="21"/>
        <v>083360</v>
      </c>
    </row>
    <row r="1398" spans="1:3">
      <c r="A1398" s="98" t="s">
        <v>3913</v>
      </c>
      <c r="B1398" s="99" t="s">
        <v>3914</v>
      </c>
      <c r="C1398" s="94" t="str">
        <f t="shared" si="21"/>
        <v>083370</v>
      </c>
    </row>
    <row r="1399" spans="1:3">
      <c r="A1399" s="98" t="s">
        <v>3911</v>
      </c>
      <c r="B1399" s="99" t="s">
        <v>3912</v>
      </c>
      <c r="C1399" s="94" t="str">
        <f t="shared" si="21"/>
        <v>083380</v>
      </c>
    </row>
    <row r="1400" spans="1:3">
      <c r="A1400" s="98" t="s">
        <v>3917</v>
      </c>
      <c r="B1400" s="99" t="s">
        <v>3918</v>
      </c>
      <c r="C1400" s="94" t="str">
        <f t="shared" si="21"/>
        <v>083390</v>
      </c>
    </row>
    <row r="1401" spans="1:3">
      <c r="A1401" s="98" t="s">
        <v>2165</v>
      </c>
      <c r="B1401" s="99" t="s">
        <v>2166</v>
      </c>
      <c r="C1401" s="94" t="str">
        <f t="shared" si="21"/>
        <v>083420</v>
      </c>
    </row>
    <row r="1402" spans="1:3">
      <c r="A1402" s="98" t="s">
        <v>2857</v>
      </c>
      <c r="B1402" s="99" t="s">
        <v>2858</v>
      </c>
      <c r="C1402" s="94" t="str">
        <f t="shared" si="21"/>
        <v>083450</v>
      </c>
    </row>
    <row r="1403" spans="1:3">
      <c r="A1403" s="98" t="s">
        <v>2941</v>
      </c>
      <c r="B1403" s="99" t="s">
        <v>2942</v>
      </c>
      <c r="C1403" s="94" t="str">
        <f t="shared" si="21"/>
        <v>083470</v>
      </c>
    </row>
    <row r="1404" spans="1:3">
      <c r="A1404" s="98" t="s">
        <v>4430</v>
      </c>
      <c r="B1404" s="99" t="s">
        <v>4431</v>
      </c>
      <c r="C1404" s="94" t="str">
        <f t="shared" si="21"/>
        <v>083500</v>
      </c>
    </row>
    <row r="1405" spans="1:3">
      <c r="A1405" s="98" t="s">
        <v>3212</v>
      </c>
      <c r="B1405" s="99" t="s">
        <v>3213</v>
      </c>
      <c r="C1405" s="94" t="str">
        <f t="shared" si="21"/>
        <v>083550</v>
      </c>
    </row>
    <row r="1406" spans="1:3">
      <c r="A1406" s="98" t="s">
        <v>3837</v>
      </c>
      <c r="B1406" s="99" t="s">
        <v>3838</v>
      </c>
      <c r="C1406" s="94" t="str">
        <f t="shared" si="21"/>
        <v>083590</v>
      </c>
    </row>
    <row r="1407" spans="1:3">
      <c r="A1407" s="98" t="s">
        <v>2994</v>
      </c>
      <c r="B1407" s="99" t="s">
        <v>4432</v>
      </c>
      <c r="C1407" s="94" t="str">
        <f t="shared" si="21"/>
        <v>083640</v>
      </c>
    </row>
    <row r="1408" spans="1:3">
      <c r="A1408" s="98" t="s">
        <v>2454</v>
      </c>
      <c r="B1408" s="99" t="s">
        <v>2455</v>
      </c>
      <c r="C1408" s="94" t="str">
        <f t="shared" si="21"/>
        <v>083650</v>
      </c>
    </row>
    <row r="1409" spans="1:3">
      <c r="A1409" s="98" t="s">
        <v>3768</v>
      </c>
      <c r="B1409" s="99" t="s">
        <v>4433</v>
      </c>
      <c r="C1409" s="94" t="str">
        <f t="shared" si="21"/>
        <v>083660</v>
      </c>
    </row>
    <row r="1410" spans="1:3">
      <c r="A1410" s="98" t="s">
        <v>1256</v>
      </c>
      <c r="B1410" s="99" t="s">
        <v>1257</v>
      </c>
      <c r="C1410" s="94" t="str">
        <f t="shared" si="21"/>
        <v>083790</v>
      </c>
    </row>
    <row r="1411" spans="1:3">
      <c r="A1411" s="98" t="s">
        <v>2672</v>
      </c>
      <c r="B1411" s="99" t="s">
        <v>2673</v>
      </c>
      <c r="C1411" s="94" t="str">
        <f t="shared" si="21"/>
        <v>083930</v>
      </c>
    </row>
    <row r="1412" spans="1:3">
      <c r="A1412" s="98" t="s">
        <v>1753</v>
      </c>
      <c r="B1412" s="99" t="s">
        <v>1754</v>
      </c>
      <c r="C1412" s="94" t="str">
        <f t="shared" si="21"/>
        <v>084010</v>
      </c>
    </row>
    <row r="1413" spans="1:3">
      <c r="A1413" s="98" t="s">
        <v>757</v>
      </c>
      <c r="B1413" s="99" t="s">
        <v>4434</v>
      </c>
      <c r="C1413" s="94" t="str">
        <f t="shared" si="21"/>
        <v>084110</v>
      </c>
    </row>
    <row r="1414" spans="1:3">
      <c r="A1414" s="98" t="s">
        <v>3553</v>
      </c>
      <c r="B1414" s="99" t="s">
        <v>3554</v>
      </c>
      <c r="C1414" s="94" t="str">
        <f t="shared" si="21"/>
        <v>084180</v>
      </c>
    </row>
    <row r="1415" spans="1:3">
      <c r="A1415" s="98" t="s">
        <v>1161</v>
      </c>
      <c r="B1415" s="99" t="s">
        <v>1162</v>
      </c>
      <c r="C1415" s="94" t="str">
        <f t="shared" si="21"/>
        <v>084370</v>
      </c>
    </row>
    <row r="1416" spans="1:3">
      <c r="A1416" s="98" t="s">
        <v>1866</v>
      </c>
      <c r="B1416" s="99" t="s">
        <v>1867</v>
      </c>
      <c r="C1416" s="94" t="str">
        <f t="shared" ref="C1416:C1479" si="22">A1416</f>
        <v>084650</v>
      </c>
    </row>
    <row r="1417" spans="1:3">
      <c r="A1417" s="98" t="s">
        <v>2283</v>
      </c>
      <c r="B1417" s="99" t="s">
        <v>2284</v>
      </c>
      <c r="C1417" s="94" t="str">
        <f t="shared" si="22"/>
        <v>084670</v>
      </c>
    </row>
    <row r="1418" spans="1:3">
      <c r="A1418" s="98" t="s">
        <v>1601</v>
      </c>
      <c r="B1418" s="99" t="s">
        <v>1602</v>
      </c>
      <c r="C1418" s="94" t="str">
        <f t="shared" si="22"/>
        <v>084680</v>
      </c>
    </row>
    <row r="1419" spans="1:3">
      <c r="A1419" s="98" t="s">
        <v>703</v>
      </c>
      <c r="B1419" s="99" t="s">
        <v>704</v>
      </c>
      <c r="C1419" s="94" t="str">
        <f t="shared" si="22"/>
        <v>084690</v>
      </c>
    </row>
    <row r="1420" spans="1:3">
      <c r="A1420" s="98" t="s">
        <v>3880</v>
      </c>
      <c r="B1420" s="99" t="s">
        <v>3881</v>
      </c>
      <c r="C1420" s="94" t="str">
        <f t="shared" si="22"/>
        <v>084695</v>
      </c>
    </row>
    <row r="1421" spans="1:3">
      <c r="A1421" s="98" t="s">
        <v>2467</v>
      </c>
      <c r="B1421" s="99" t="s">
        <v>2468</v>
      </c>
      <c r="C1421" s="94" t="str">
        <f t="shared" si="22"/>
        <v>084730</v>
      </c>
    </row>
    <row r="1422" spans="1:3">
      <c r="A1422" s="98" t="s">
        <v>1086</v>
      </c>
      <c r="B1422" s="99" t="s">
        <v>4435</v>
      </c>
      <c r="C1422" s="94" t="str">
        <f t="shared" si="22"/>
        <v>084870</v>
      </c>
    </row>
    <row r="1423" spans="1:3">
      <c r="A1423" s="98" t="s">
        <v>671</v>
      </c>
      <c r="B1423" s="99" t="s">
        <v>672</v>
      </c>
      <c r="C1423" s="94" t="str">
        <f t="shared" si="22"/>
        <v>084990</v>
      </c>
    </row>
    <row r="1424" spans="1:3">
      <c r="A1424" s="98" t="s">
        <v>1517</v>
      </c>
      <c r="B1424" s="99" t="s">
        <v>1518</v>
      </c>
      <c r="C1424" s="94" t="str">
        <f t="shared" si="22"/>
        <v>085310</v>
      </c>
    </row>
    <row r="1425" spans="1:3">
      <c r="A1425" s="98" t="s">
        <v>1071</v>
      </c>
      <c r="B1425" s="99" t="s">
        <v>1072</v>
      </c>
      <c r="C1425" s="94" t="str">
        <f t="shared" si="22"/>
        <v>085370</v>
      </c>
    </row>
    <row r="1426" spans="1:3">
      <c r="A1426" s="98" t="s">
        <v>4436</v>
      </c>
      <c r="B1426" s="99" t="s">
        <v>4437</v>
      </c>
      <c r="C1426" s="94" t="str">
        <f t="shared" si="22"/>
        <v>08537M</v>
      </c>
    </row>
    <row r="1427" spans="1:3">
      <c r="A1427" s="98" t="s">
        <v>4438</v>
      </c>
      <c r="B1427" s="99" t="s">
        <v>4439</v>
      </c>
      <c r="C1427" s="94" t="str">
        <f t="shared" si="22"/>
        <v>085620</v>
      </c>
    </row>
    <row r="1428" spans="1:3">
      <c r="A1428" s="98" t="s">
        <v>723</v>
      </c>
      <c r="B1428" s="99" t="s">
        <v>724</v>
      </c>
      <c r="C1428" s="94" t="str">
        <f t="shared" si="22"/>
        <v>085660</v>
      </c>
    </row>
    <row r="1429" spans="1:3">
      <c r="A1429" s="98" t="s">
        <v>3482</v>
      </c>
      <c r="B1429" s="99" t="s">
        <v>3483</v>
      </c>
      <c r="C1429" s="94" t="str">
        <f t="shared" si="22"/>
        <v>085670</v>
      </c>
    </row>
    <row r="1430" spans="1:3">
      <c r="A1430" s="98" t="s">
        <v>1491</v>
      </c>
      <c r="B1430" s="99" t="s">
        <v>1492</v>
      </c>
      <c r="C1430" s="94" t="str">
        <f t="shared" si="22"/>
        <v>085810</v>
      </c>
    </row>
    <row r="1431" spans="1:3">
      <c r="A1431" s="98" t="s">
        <v>2716</v>
      </c>
      <c r="B1431" s="99" t="s">
        <v>2717</v>
      </c>
      <c r="C1431" s="94" t="str">
        <f t="shared" si="22"/>
        <v>085910</v>
      </c>
    </row>
    <row r="1432" spans="1:3">
      <c r="A1432" s="98" t="s">
        <v>2900</v>
      </c>
      <c r="B1432" s="99" t="s">
        <v>2901</v>
      </c>
      <c r="C1432" s="94" t="str">
        <f t="shared" si="22"/>
        <v>086040</v>
      </c>
    </row>
    <row r="1433" spans="1:3">
      <c r="A1433" s="98" t="s">
        <v>3606</v>
      </c>
      <c r="B1433" s="99" t="s">
        <v>3607</v>
      </c>
      <c r="C1433" s="94" t="str">
        <f t="shared" si="22"/>
        <v>086060</v>
      </c>
    </row>
    <row r="1434" spans="1:3">
      <c r="A1434" s="98" t="s">
        <v>3515</v>
      </c>
      <c r="B1434" s="99" t="s">
        <v>3516</v>
      </c>
      <c r="C1434" s="94" t="str">
        <f t="shared" si="22"/>
        <v>086250</v>
      </c>
    </row>
    <row r="1435" spans="1:3">
      <c r="A1435" s="98" t="s">
        <v>396</v>
      </c>
      <c r="B1435" s="99" t="s">
        <v>397</v>
      </c>
      <c r="C1435" s="94" t="str">
        <f t="shared" si="22"/>
        <v>086280</v>
      </c>
    </row>
    <row r="1436" spans="1:3">
      <c r="A1436" s="98" t="s">
        <v>1451</v>
      </c>
      <c r="B1436" s="99" t="s">
        <v>1452</v>
      </c>
      <c r="C1436" s="94" t="str">
        <f t="shared" si="22"/>
        <v>086390</v>
      </c>
    </row>
    <row r="1437" spans="1:3">
      <c r="A1437" s="98" t="s">
        <v>917</v>
      </c>
      <c r="B1437" s="99" t="s">
        <v>918</v>
      </c>
      <c r="C1437" s="94" t="str">
        <f t="shared" si="22"/>
        <v>086450</v>
      </c>
    </row>
    <row r="1438" spans="1:3">
      <c r="A1438" s="98" t="s">
        <v>2043</v>
      </c>
      <c r="B1438" s="99" t="s">
        <v>2044</v>
      </c>
      <c r="C1438" s="94" t="str">
        <f t="shared" si="22"/>
        <v>086520</v>
      </c>
    </row>
    <row r="1439" spans="1:3">
      <c r="A1439" s="98" t="s">
        <v>3116</v>
      </c>
      <c r="B1439" s="99" t="s">
        <v>3117</v>
      </c>
      <c r="C1439" s="94" t="str">
        <f t="shared" si="22"/>
        <v>086670</v>
      </c>
    </row>
    <row r="1440" spans="1:3">
      <c r="A1440" s="98" t="s">
        <v>394</v>
      </c>
      <c r="B1440" s="99" t="s">
        <v>395</v>
      </c>
      <c r="C1440" s="94" t="str">
        <f t="shared" si="22"/>
        <v>086790</v>
      </c>
    </row>
    <row r="1441" spans="1:3">
      <c r="A1441" s="98" t="s">
        <v>3657</v>
      </c>
      <c r="B1441" s="99" t="s">
        <v>4440</v>
      </c>
      <c r="C1441" s="94" t="str">
        <f t="shared" si="22"/>
        <v>086830</v>
      </c>
    </row>
    <row r="1442" spans="1:3">
      <c r="A1442" s="98" t="s">
        <v>1914</v>
      </c>
      <c r="B1442" s="99" t="s">
        <v>1915</v>
      </c>
      <c r="C1442" s="94" t="str">
        <f t="shared" si="22"/>
        <v>086890</v>
      </c>
    </row>
    <row r="1443" spans="1:3">
      <c r="A1443" s="98" t="s">
        <v>546</v>
      </c>
      <c r="B1443" s="99" t="s">
        <v>547</v>
      </c>
      <c r="C1443" s="94" t="str">
        <f t="shared" si="22"/>
        <v>086900</v>
      </c>
    </row>
    <row r="1444" spans="1:3">
      <c r="A1444" s="98" t="s">
        <v>1672</v>
      </c>
      <c r="B1444" s="99" t="s">
        <v>1673</v>
      </c>
      <c r="C1444" s="94" t="str">
        <f t="shared" si="22"/>
        <v>086960</v>
      </c>
    </row>
    <row r="1445" spans="1:3">
      <c r="A1445" s="98" t="s">
        <v>1209</v>
      </c>
      <c r="B1445" s="99" t="s">
        <v>4441</v>
      </c>
      <c r="C1445" s="94" t="str">
        <f t="shared" si="22"/>
        <v>086980</v>
      </c>
    </row>
    <row r="1446" spans="1:3">
      <c r="A1446" s="98" t="s">
        <v>4442</v>
      </c>
      <c r="B1446" s="99" t="s">
        <v>4443</v>
      </c>
      <c r="C1446" s="94" t="str">
        <f t="shared" si="22"/>
        <v>087010</v>
      </c>
    </row>
    <row r="1447" spans="1:3">
      <c r="A1447" s="98" t="s">
        <v>2876</v>
      </c>
      <c r="B1447" s="99" t="s">
        <v>2877</v>
      </c>
      <c r="C1447" s="94" t="str">
        <f t="shared" si="22"/>
        <v>087220</v>
      </c>
    </row>
    <row r="1448" spans="1:3">
      <c r="A1448" s="98" t="s">
        <v>4444</v>
      </c>
      <c r="B1448" s="99" t="s">
        <v>4445</v>
      </c>
      <c r="C1448" s="94" t="str">
        <f t="shared" si="22"/>
        <v>087260</v>
      </c>
    </row>
    <row r="1449" spans="1:3">
      <c r="A1449" s="98" t="s">
        <v>4446</v>
      </c>
      <c r="B1449" s="99" t="s">
        <v>4447</v>
      </c>
      <c r="C1449" s="94" t="str">
        <f t="shared" si="22"/>
        <v>087600</v>
      </c>
    </row>
    <row r="1450" spans="1:3">
      <c r="A1450" s="98" t="s">
        <v>3175</v>
      </c>
      <c r="B1450" s="99" t="s">
        <v>3176</v>
      </c>
      <c r="C1450" s="94" t="str">
        <f t="shared" si="22"/>
        <v>087730</v>
      </c>
    </row>
    <row r="1451" spans="1:3">
      <c r="A1451" s="98" t="s">
        <v>1840</v>
      </c>
      <c r="B1451" s="99" t="s">
        <v>1841</v>
      </c>
      <c r="C1451" s="94" t="str">
        <f t="shared" si="22"/>
        <v>088130</v>
      </c>
    </row>
    <row r="1452" spans="1:3">
      <c r="A1452" s="98" t="s">
        <v>3697</v>
      </c>
      <c r="B1452" s="99" t="s">
        <v>3698</v>
      </c>
      <c r="C1452" s="94" t="str">
        <f t="shared" si="22"/>
        <v>088290</v>
      </c>
    </row>
    <row r="1453" spans="1:3">
      <c r="A1453" s="98" t="s">
        <v>424</v>
      </c>
      <c r="B1453" s="99" t="s">
        <v>425</v>
      </c>
      <c r="C1453" s="94" t="str">
        <f t="shared" si="22"/>
        <v>088350</v>
      </c>
    </row>
    <row r="1454" spans="1:3">
      <c r="A1454" s="98" t="s">
        <v>1509</v>
      </c>
      <c r="B1454" s="99" t="s">
        <v>1510</v>
      </c>
      <c r="C1454" s="94" t="str">
        <f t="shared" si="22"/>
        <v>088390</v>
      </c>
    </row>
    <row r="1455" spans="1:3">
      <c r="A1455" s="98" t="s">
        <v>3328</v>
      </c>
      <c r="B1455" s="99" t="s">
        <v>3329</v>
      </c>
      <c r="C1455" s="94" t="str">
        <f t="shared" si="22"/>
        <v>088790</v>
      </c>
    </row>
    <row r="1456" spans="1:3">
      <c r="A1456" s="98" t="s">
        <v>2252</v>
      </c>
      <c r="B1456" s="99" t="s">
        <v>2253</v>
      </c>
      <c r="C1456" s="94" t="str">
        <f t="shared" si="22"/>
        <v>088800</v>
      </c>
    </row>
    <row r="1457" spans="1:3">
      <c r="A1457" s="98" t="s">
        <v>2188</v>
      </c>
      <c r="B1457" s="99" t="s">
        <v>4448</v>
      </c>
      <c r="C1457" s="94" t="str">
        <f t="shared" si="22"/>
        <v>088910</v>
      </c>
    </row>
    <row r="1458" spans="1:3">
      <c r="A1458" s="98" t="s">
        <v>507</v>
      </c>
      <c r="B1458" s="99" t="s">
        <v>508</v>
      </c>
      <c r="C1458" s="94" t="str">
        <f t="shared" si="22"/>
        <v>088980</v>
      </c>
    </row>
    <row r="1459" spans="1:3">
      <c r="A1459" s="98" t="s">
        <v>2310</v>
      </c>
      <c r="B1459" s="99" t="s">
        <v>2311</v>
      </c>
      <c r="C1459" s="94" t="str">
        <f t="shared" si="22"/>
        <v>089010</v>
      </c>
    </row>
    <row r="1460" spans="1:3">
      <c r="A1460" s="98" t="s">
        <v>1682</v>
      </c>
      <c r="B1460" s="99" t="s">
        <v>1683</v>
      </c>
      <c r="C1460" s="94" t="str">
        <f t="shared" si="22"/>
        <v>089030</v>
      </c>
    </row>
    <row r="1461" spans="1:3">
      <c r="A1461" s="98" t="s">
        <v>3382</v>
      </c>
      <c r="B1461" s="99" t="s">
        <v>3383</v>
      </c>
      <c r="C1461" s="94" t="str">
        <f t="shared" si="22"/>
        <v>089140</v>
      </c>
    </row>
    <row r="1462" spans="1:3">
      <c r="A1462" s="98" t="s">
        <v>3311</v>
      </c>
      <c r="B1462" s="99" t="s">
        <v>3312</v>
      </c>
      <c r="C1462" s="94" t="str">
        <f t="shared" si="22"/>
        <v>089150</v>
      </c>
    </row>
    <row r="1463" spans="1:3">
      <c r="A1463" s="98" t="s">
        <v>3003</v>
      </c>
      <c r="B1463" s="99" t="s">
        <v>4449</v>
      </c>
      <c r="C1463" s="94" t="str">
        <f t="shared" si="22"/>
        <v>089230</v>
      </c>
    </row>
    <row r="1464" spans="1:3">
      <c r="A1464" s="98" t="s">
        <v>1216</v>
      </c>
      <c r="B1464" s="99" t="s">
        <v>1217</v>
      </c>
      <c r="C1464" s="94" t="str">
        <f t="shared" si="22"/>
        <v>089470</v>
      </c>
    </row>
    <row r="1465" spans="1:3">
      <c r="A1465" s="98" t="s">
        <v>2416</v>
      </c>
      <c r="B1465" s="99" t="s">
        <v>2417</v>
      </c>
      <c r="C1465" s="94" t="str">
        <f t="shared" si="22"/>
        <v>089530</v>
      </c>
    </row>
    <row r="1466" spans="1:3">
      <c r="A1466" s="98" t="s">
        <v>4450</v>
      </c>
      <c r="B1466" s="99" t="s">
        <v>4451</v>
      </c>
      <c r="C1466" s="94" t="str">
        <f t="shared" si="22"/>
        <v>089590</v>
      </c>
    </row>
    <row r="1467" spans="1:3">
      <c r="A1467" s="98" t="s">
        <v>1417</v>
      </c>
      <c r="B1467" s="99" t="s">
        <v>1418</v>
      </c>
      <c r="C1467" s="94" t="str">
        <f t="shared" si="22"/>
        <v>089600</v>
      </c>
    </row>
    <row r="1468" spans="1:3">
      <c r="A1468" s="98" t="s">
        <v>2904</v>
      </c>
      <c r="B1468" s="99" t="s">
        <v>2905</v>
      </c>
      <c r="C1468" s="94" t="str">
        <f t="shared" si="22"/>
        <v>089790</v>
      </c>
    </row>
    <row r="1469" spans="1:3">
      <c r="A1469" s="98" t="s">
        <v>2666</v>
      </c>
      <c r="B1469" s="99" t="s">
        <v>2667</v>
      </c>
      <c r="C1469" s="94" t="str">
        <f t="shared" si="22"/>
        <v>089850</v>
      </c>
    </row>
    <row r="1470" spans="1:3">
      <c r="A1470" s="98" t="s">
        <v>3672</v>
      </c>
      <c r="B1470" s="99" t="s">
        <v>3673</v>
      </c>
      <c r="C1470" s="94" t="str">
        <f t="shared" si="22"/>
        <v>089890</v>
      </c>
    </row>
    <row r="1471" spans="1:3">
      <c r="A1471" s="98" t="s">
        <v>2414</v>
      </c>
      <c r="B1471" s="99" t="s">
        <v>2415</v>
      </c>
      <c r="C1471" s="94" t="str">
        <f t="shared" si="22"/>
        <v>089980</v>
      </c>
    </row>
    <row r="1472" spans="1:3">
      <c r="A1472" s="98" t="s">
        <v>2870</v>
      </c>
      <c r="B1472" s="99" t="s">
        <v>2871</v>
      </c>
      <c r="C1472" s="94" t="str">
        <f t="shared" si="22"/>
        <v>090080</v>
      </c>
    </row>
    <row r="1473" spans="1:3">
      <c r="A1473" s="98" t="s">
        <v>3555</v>
      </c>
      <c r="B1473" s="99" t="s">
        <v>3556</v>
      </c>
      <c r="C1473" s="94" t="str">
        <f t="shared" si="22"/>
        <v>090150</v>
      </c>
    </row>
    <row r="1474" spans="1:3">
      <c r="A1474" s="98" t="s">
        <v>1551</v>
      </c>
      <c r="B1474" s="99" t="s">
        <v>1552</v>
      </c>
      <c r="C1474" s="94" t="str">
        <f t="shared" si="22"/>
        <v>090350</v>
      </c>
    </row>
    <row r="1475" spans="1:3">
      <c r="A1475" s="98" t="s">
        <v>3966</v>
      </c>
      <c r="B1475" s="99" t="s">
        <v>3967</v>
      </c>
      <c r="C1475" s="94" t="str">
        <f t="shared" si="22"/>
        <v>090355</v>
      </c>
    </row>
    <row r="1476" spans="1:3">
      <c r="A1476" s="98" t="s">
        <v>3300</v>
      </c>
      <c r="B1476" s="99" t="s">
        <v>3301</v>
      </c>
      <c r="C1476" s="94" t="str">
        <f t="shared" si="22"/>
        <v>090360</v>
      </c>
    </row>
    <row r="1477" spans="1:3">
      <c r="A1477" s="98" t="s">
        <v>2368</v>
      </c>
      <c r="B1477" s="99" t="s">
        <v>2369</v>
      </c>
      <c r="C1477" s="94" t="str">
        <f t="shared" si="22"/>
        <v>090370</v>
      </c>
    </row>
    <row r="1478" spans="1:3">
      <c r="A1478" s="98" t="s">
        <v>2441</v>
      </c>
      <c r="B1478" s="99" t="s">
        <v>2442</v>
      </c>
      <c r="C1478" s="94" t="str">
        <f t="shared" si="22"/>
        <v>090410</v>
      </c>
    </row>
    <row r="1479" spans="1:3">
      <c r="A1479" s="98" t="s">
        <v>347</v>
      </c>
      <c r="B1479" s="99" t="s">
        <v>348</v>
      </c>
      <c r="C1479" s="94" t="str">
        <f t="shared" si="22"/>
        <v>090430</v>
      </c>
    </row>
    <row r="1480" spans="1:3">
      <c r="A1480" s="98" t="s">
        <v>556</v>
      </c>
      <c r="B1480" s="99" t="s">
        <v>557</v>
      </c>
      <c r="C1480" s="94" t="str">
        <f t="shared" ref="C1480:C1543" si="23">A1480</f>
        <v>090435</v>
      </c>
    </row>
    <row r="1481" spans="1:3">
      <c r="A1481" s="98" t="s">
        <v>1951</v>
      </c>
      <c r="B1481" s="99" t="s">
        <v>1952</v>
      </c>
      <c r="C1481" s="94" t="str">
        <f t="shared" si="23"/>
        <v>090460</v>
      </c>
    </row>
    <row r="1482" spans="1:3">
      <c r="A1482" s="98" t="s">
        <v>2529</v>
      </c>
      <c r="B1482" s="99" t="s">
        <v>4452</v>
      </c>
      <c r="C1482" s="94" t="str">
        <f t="shared" si="23"/>
        <v>090470</v>
      </c>
    </row>
    <row r="1483" spans="1:3">
      <c r="A1483" s="98" t="s">
        <v>2748</v>
      </c>
      <c r="B1483" s="99" t="s">
        <v>4453</v>
      </c>
      <c r="C1483" s="94" t="str">
        <f t="shared" si="23"/>
        <v>090710</v>
      </c>
    </row>
    <row r="1484" spans="1:3">
      <c r="A1484" s="98" t="s">
        <v>2476</v>
      </c>
      <c r="B1484" s="99" t="s">
        <v>4454</v>
      </c>
      <c r="C1484" s="94" t="str">
        <f t="shared" si="23"/>
        <v>090730</v>
      </c>
    </row>
    <row r="1485" spans="1:3">
      <c r="A1485" s="98" t="s">
        <v>3155</v>
      </c>
      <c r="B1485" s="99" t="s">
        <v>3156</v>
      </c>
      <c r="C1485" s="94" t="str">
        <f t="shared" si="23"/>
        <v>090740</v>
      </c>
    </row>
    <row r="1486" spans="1:3">
      <c r="A1486" s="98" t="s">
        <v>2406</v>
      </c>
      <c r="B1486" s="99" t="s">
        <v>2407</v>
      </c>
      <c r="C1486" s="94" t="str">
        <f t="shared" si="23"/>
        <v>090850</v>
      </c>
    </row>
    <row r="1487" spans="1:3">
      <c r="A1487" s="98" t="s">
        <v>3862</v>
      </c>
      <c r="B1487" s="99" t="s">
        <v>3863</v>
      </c>
      <c r="C1487" s="94" t="str">
        <f t="shared" si="23"/>
        <v>090970</v>
      </c>
    </row>
    <row r="1488" spans="1:3">
      <c r="A1488" s="98" t="s">
        <v>3870</v>
      </c>
      <c r="B1488" s="99" t="s">
        <v>3871</v>
      </c>
      <c r="C1488" s="94" t="str">
        <f t="shared" si="23"/>
        <v>090980</v>
      </c>
    </row>
    <row r="1489" spans="1:3">
      <c r="A1489" s="98" t="s">
        <v>3866</v>
      </c>
      <c r="B1489" s="99" t="s">
        <v>3867</v>
      </c>
      <c r="C1489" s="94" t="str">
        <f t="shared" si="23"/>
        <v>090990</v>
      </c>
    </row>
    <row r="1490" spans="1:3">
      <c r="A1490" s="98" t="s">
        <v>3868</v>
      </c>
      <c r="B1490" s="99" t="s">
        <v>3869</v>
      </c>
      <c r="C1490" s="94" t="str">
        <f t="shared" si="23"/>
        <v>091000</v>
      </c>
    </row>
    <row r="1491" spans="1:3">
      <c r="A1491" s="98" t="s">
        <v>1890</v>
      </c>
      <c r="B1491" s="99" t="s">
        <v>1891</v>
      </c>
      <c r="C1491" s="94" t="str">
        <f t="shared" si="23"/>
        <v>091090</v>
      </c>
    </row>
    <row r="1492" spans="1:3">
      <c r="A1492" s="98" t="s">
        <v>1587</v>
      </c>
      <c r="B1492" s="99" t="s">
        <v>1588</v>
      </c>
      <c r="C1492" s="94" t="str">
        <f t="shared" si="23"/>
        <v>091120</v>
      </c>
    </row>
    <row r="1493" spans="1:3">
      <c r="A1493" s="98" t="s">
        <v>4455</v>
      </c>
      <c r="B1493" s="99" t="s">
        <v>4456</v>
      </c>
      <c r="C1493" s="94" t="str">
        <f t="shared" si="23"/>
        <v>091160</v>
      </c>
    </row>
    <row r="1494" spans="1:3">
      <c r="A1494" s="98" t="s">
        <v>4457</v>
      </c>
      <c r="B1494" s="99" t="s">
        <v>4458</v>
      </c>
      <c r="C1494" s="94" t="str">
        <f t="shared" si="23"/>
        <v>091170</v>
      </c>
    </row>
    <row r="1495" spans="1:3">
      <c r="A1495" s="98" t="s">
        <v>4459</v>
      </c>
      <c r="B1495" s="99" t="s">
        <v>4460</v>
      </c>
      <c r="C1495" s="94" t="str">
        <f t="shared" si="23"/>
        <v>091180</v>
      </c>
    </row>
    <row r="1496" spans="1:3">
      <c r="A1496" s="98" t="s">
        <v>4461</v>
      </c>
      <c r="B1496" s="99" t="s">
        <v>4462</v>
      </c>
      <c r="C1496" s="94" t="str">
        <f t="shared" si="23"/>
        <v>091210</v>
      </c>
    </row>
    <row r="1497" spans="1:3">
      <c r="A1497" s="98" t="s">
        <v>4463</v>
      </c>
      <c r="B1497" s="99" t="s">
        <v>4464</v>
      </c>
      <c r="C1497" s="94" t="str">
        <f t="shared" si="23"/>
        <v>091220</v>
      </c>
    </row>
    <row r="1498" spans="1:3">
      <c r="A1498" s="98" t="s">
        <v>4465</v>
      </c>
      <c r="B1498" s="99" t="s">
        <v>4466</v>
      </c>
      <c r="C1498" s="94" t="str">
        <f t="shared" si="23"/>
        <v>091230</v>
      </c>
    </row>
    <row r="1499" spans="1:3">
      <c r="A1499" s="98" t="s">
        <v>3530</v>
      </c>
      <c r="B1499" s="99" t="s">
        <v>3531</v>
      </c>
      <c r="C1499" s="94" t="str">
        <f t="shared" si="23"/>
        <v>091340</v>
      </c>
    </row>
    <row r="1500" spans="1:3">
      <c r="A1500" s="98" t="s">
        <v>3471</v>
      </c>
      <c r="B1500" s="99" t="s">
        <v>3472</v>
      </c>
      <c r="C1500" s="94" t="str">
        <f t="shared" si="23"/>
        <v>091440</v>
      </c>
    </row>
    <row r="1501" spans="1:3">
      <c r="A1501" s="98" t="s">
        <v>2997</v>
      </c>
      <c r="B1501" s="99" t="s">
        <v>2998</v>
      </c>
      <c r="C1501" s="94" t="str">
        <f t="shared" si="23"/>
        <v>091580</v>
      </c>
    </row>
    <row r="1502" spans="1:3">
      <c r="A1502" s="98" t="s">
        <v>2656</v>
      </c>
      <c r="B1502" s="99" t="s">
        <v>2657</v>
      </c>
      <c r="C1502" s="94" t="str">
        <f t="shared" si="23"/>
        <v>091590</v>
      </c>
    </row>
    <row r="1503" spans="1:3">
      <c r="A1503" s="98" t="s">
        <v>787</v>
      </c>
      <c r="B1503" s="99" t="s">
        <v>788</v>
      </c>
      <c r="C1503" s="94" t="str">
        <f t="shared" si="23"/>
        <v>091700</v>
      </c>
    </row>
    <row r="1504" spans="1:3">
      <c r="A1504" s="98" t="s">
        <v>3384</v>
      </c>
      <c r="B1504" s="99" t="s">
        <v>3385</v>
      </c>
      <c r="C1504" s="94" t="str">
        <f t="shared" si="23"/>
        <v>091970</v>
      </c>
    </row>
    <row r="1505" spans="1:3">
      <c r="A1505" s="98" t="s">
        <v>855</v>
      </c>
      <c r="B1505" s="99" t="s">
        <v>856</v>
      </c>
      <c r="C1505" s="94" t="str">
        <f t="shared" si="23"/>
        <v>092040</v>
      </c>
    </row>
    <row r="1506" spans="1:3">
      <c r="A1506" s="98" t="s">
        <v>1471</v>
      </c>
      <c r="B1506" s="99" t="s">
        <v>1472</v>
      </c>
      <c r="C1506" s="94" t="str">
        <f t="shared" si="23"/>
        <v>092070</v>
      </c>
    </row>
    <row r="1507" spans="1:3">
      <c r="A1507" s="98" t="s">
        <v>2039</v>
      </c>
      <c r="B1507" s="99" t="s">
        <v>2040</v>
      </c>
      <c r="C1507" s="94" t="str">
        <f t="shared" si="23"/>
        <v>092130</v>
      </c>
    </row>
    <row r="1508" spans="1:3">
      <c r="A1508" s="98" t="s">
        <v>2232</v>
      </c>
      <c r="B1508" s="99" t="s">
        <v>2233</v>
      </c>
      <c r="C1508" s="94" t="str">
        <f t="shared" si="23"/>
        <v>092200</v>
      </c>
    </row>
    <row r="1509" spans="1:3">
      <c r="A1509" s="98" t="s">
        <v>2489</v>
      </c>
      <c r="B1509" s="99" t="s">
        <v>2490</v>
      </c>
      <c r="C1509" s="94" t="str">
        <f t="shared" si="23"/>
        <v>092220</v>
      </c>
    </row>
    <row r="1510" spans="1:3">
      <c r="A1510" s="98" t="s">
        <v>1283</v>
      </c>
      <c r="B1510" s="99" t="s">
        <v>1284</v>
      </c>
      <c r="C1510" s="94" t="str">
        <f t="shared" si="23"/>
        <v>092230</v>
      </c>
    </row>
    <row r="1511" spans="1:3">
      <c r="A1511" s="98" t="s">
        <v>3717</v>
      </c>
      <c r="B1511" s="99" t="s">
        <v>3718</v>
      </c>
      <c r="C1511" s="94" t="str">
        <f t="shared" si="23"/>
        <v>092300</v>
      </c>
    </row>
    <row r="1512" spans="1:3">
      <c r="A1512" s="98" t="s">
        <v>1467</v>
      </c>
      <c r="B1512" s="99" t="s">
        <v>1468</v>
      </c>
      <c r="C1512" s="94" t="str">
        <f t="shared" si="23"/>
        <v>092440</v>
      </c>
    </row>
    <row r="1513" spans="1:3">
      <c r="A1513" s="98" t="s">
        <v>2923</v>
      </c>
      <c r="B1513" s="99" t="s">
        <v>2924</v>
      </c>
      <c r="C1513" s="94" t="str">
        <f t="shared" si="23"/>
        <v>092460</v>
      </c>
    </row>
    <row r="1514" spans="1:3">
      <c r="A1514" s="98" t="s">
        <v>2425</v>
      </c>
      <c r="B1514" s="99" t="s">
        <v>2426</v>
      </c>
      <c r="C1514" s="94" t="str">
        <f t="shared" si="23"/>
        <v>092600</v>
      </c>
    </row>
    <row r="1515" spans="1:3">
      <c r="A1515" s="98" t="s">
        <v>1579</v>
      </c>
      <c r="B1515" s="99" t="s">
        <v>1580</v>
      </c>
      <c r="C1515" s="94" t="str">
        <f t="shared" si="23"/>
        <v>092730</v>
      </c>
    </row>
    <row r="1516" spans="1:3">
      <c r="A1516" s="98" t="s">
        <v>2433</v>
      </c>
      <c r="B1516" s="99" t="s">
        <v>2434</v>
      </c>
      <c r="C1516" s="94" t="str">
        <f t="shared" si="23"/>
        <v>092870</v>
      </c>
    </row>
    <row r="1517" spans="1:3">
      <c r="A1517" s="98" t="s">
        <v>693</v>
      </c>
      <c r="B1517" s="99" t="s">
        <v>694</v>
      </c>
      <c r="C1517" s="94" t="str">
        <f t="shared" si="23"/>
        <v>093050</v>
      </c>
    </row>
    <row r="1518" spans="1:3">
      <c r="A1518" s="98" t="s">
        <v>2060</v>
      </c>
      <c r="B1518" s="99" t="s">
        <v>2061</v>
      </c>
      <c r="C1518" s="94" t="str">
        <f t="shared" si="23"/>
        <v>093190</v>
      </c>
    </row>
    <row r="1519" spans="1:3">
      <c r="A1519" s="98" t="s">
        <v>3346</v>
      </c>
      <c r="B1519" s="99" t="s">
        <v>3347</v>
      </c>
      <c r="C1519" s="94" t="str">
        <f t="shared" si="23"/>
        <v>093230</v>
      </c>
    </row>
    <row r="1520" spans="1:3">
      <c r="A1520" s="98" t="s">
        <v>3291</v>
      </c>
      <c r="B1520" s="99" t="s">
        <v>4467</v>
      </c>
      <c r="C1520" s="94" t="str">
        <f t="shared" si="23"/>
        <v>093240</v>
      </c>
    </row>
    <row r="1521" spans="1:3">
      <c r="A1521" s="98" t="s">
        <v>2458</v>
      </c>
      <c r="B1521" s="99" t="s">
        <v>2459</v>
      </c>
      <c r="C1521" s="94" t="str">
        <f t="shared" si="23"/>
        <v>093320</v>
      </c>
    </row>
    <row r="1522" spans="1:3">
      <c r="A1522" s="98" t="s">
        <v>1144</v>
      </c>
      <c r="B1522" s="99" t="s">
        <v>1145</v>
      </c>
      <c r="C1522" s="94" t="str">
        <f t="shared" si="23"/>
        <v>093370</v>
      </c>
    </row>
    <row r="1523" spans="1:3">
      <c r="A1523" s="98" t="s">
        <v>3522</v>
      </c>
      <c r="B1523" s="99" t="s">
        <v>3523</v>
      </c>
      <c r="C1523" s="94" t="str">
        <f t="shared" si="23"/>
        <v>093380</v>
      </c>
    </row>
    <row r="1524" spans="1:3">
      <c r="A1524" s="98" t="s">
        <v>3133</v>
      </c>
      <c r="B1524" s="99" t="s">
        <v>3134</v>
      </c>
      <c r="C1524" s="94" t="str">
        <f t="shared" si="23"/>
        <v>093520</v>
      </c>
    </row>
    <row r="1525" spans="1:3">
      <c r="A1525" s="98" t="s">
        <v>3729</v>
      </c>
      <c r="B1525" s="99" t="s">
        <v>3730</v>
      </c>
      <c r="C1525" s="94" t="str">
        <f t="shared" si="23"/>
        <v>093640</v>
      </c>
    </row>
    <row r="1526" spans="1:3">
      <c r="A1526" s="98" t="s">
        <v>1327</v>
      </c>
      <c r="B1526" s="99" t="s">
        <v>1328</v>
      </c>
      <c r="C1526" s="94" t="str">
        <f t="shared" si="23"/>
        <v>093920</v>
      </c>
    </row>
    <row r="1527" spans="1:3">
      <c r="A1527" s="98" t="s">
        <v>4468</v>
      </c>
      <c r="B1527" s="99" t="s">
        <v>4469</v>
      </c>
      <c r="C1527" s="94" t="str">
        <f t="shared" si="23"/>
        <v>094170</v>
      </c>
    </row>
    <row r="1528" spans="1:3">
      <c r="A1528" s="98" t="s">
        <v>2515</v>
      </c>
      <c r="B1528" s="99" t="s">
        <v>2516</v>
      </c>
      <c r="C1528" s="94" t="str">
        <f t="shared" si="23"/>
        <v>094190</v>
      </c>
    </row>
    <row r="1529" spans="1:3">
      <c r="A1529" s="98" t="s">
        <v>1641</v>
      </c>
      <c r="B1529" s="99" t="s">
        <v>1642</v>
      </c>
      <c r="C1529" s="94" t="str">
        <f t="shared" si="23"/>
        <v>094280</v>
      </c>
    </row>
    <row r="1530" spans="1:3">
      <c r="A1530" s="98" t="s">
        <v>3586</v>
      </c>
      <c r="B1530" s="99" t="s">
        <v>3587</v>
      </c>
      <c r="C1530" s="94" t="str">
        <f t="shared" si="23"/>
        <v>094360</v>
      </c>
    </row>
    <row r="1531" spans="1:3">
      <c r="A1531" s="98" t="s">
        <v>1507</v>
      </c>
      <c r="B1531" s="99" t="s">
        <v>1508</v>
      </c>
      <c r="C1531" s="94" t="str">
        <f t="shared" si="23"/>
        <v>094480</v>
      </c>
    </row>
    <row r="1532" spans="1:3">
      <c r="A1532" s="98" t="s">
        <v>1148</v>
      </c>
      <c r="B1532" s="99" t="s">
        <v>1149</v>
      </c>
      <c r="C1532" s="94" t="str">
        <f t="shared" si="23"/>
        <v>094800</v>
      </c>
    </row>
    <row r="1533" spans="1:3">
      <c r="A1533" s="98" t="s">
        <v>2509</v>
      </c>
      <c r="B1533" s="99" t="s">
        <v>2510</v>
      </c>
      <c r="C1533" s="94" t="str">
        <f t="shared" si="23"/>
        <v>094820</v>
      </c>
    </row>
    <row r="1534" spans="1:3">
      <c r="A1534" s="98" t="s">
        <v>1093</v>
      </c>
      <c r="B1534" s="99" t="s">
        <v>4470</v>
      </c>
      <c r="C1534" s="94" t="str">
        <f t="shared" si="23"/>
        <v>094840</v>
      </c>
    </row>
    <row r="1535" spans="1:3">
      <c r="A1535" s="98" t="s">
        <v>1801</v>
      </c>
      <c r="B1535" s="99" t="s">
        <v>1802</v>
      </c>
      <c r="C1535" s="94" t="str">
        <f t="shared" si="23"/>
        <v>094850</v>
      </c>
    </row>
    <row r="1536" spans="1:3">
      <c r="A1536" s="98" t="s">
        <v>3752</v>
      </c>
      <c r="B1536" s="99" t="s">
        <v>3753</v>
      </c>
      <c r="C1536" s="94" t="str">
        <f t="shared" si="23"/>
        <v>094860</v>
      </c>
    </row>
    <row r="1537" spans="1:3">
      <c r="A1537" s="98" t="s">
        <v>3750</v>
      </c>
      <c r="B1537" s="99" t="s">
        <v>3751</v>
      </c>
      <c r="C1537" s="94" t="str">
        <f t="shared" si="23"/>
        <v>094940</v>
      </c>
    </row>
    <row r="1538" spans="1:3">
      <c r="A1538" s="98" t="s">
        <v>3189</v>
      </c>
      <c r="B1538" s="99" t="s">
        <v>3190</v>
      </c>
      <c r="C1538" s="94" t="str">
        <f t="shared" si="23"/>
        <v>094970</v>
      </c>
    </row>
    <row r="1539" spans="1:3">
      <c r="A1539" s="98" t="s">
        <v>2021</v>
      </c>
      <c r="B1539" s="99" t="s">
        <v>2022</v>
      </c>
      <c r="C1539" s="94" t="str">
        <f t="shared" si="23"/>
        <v>095190</v>
      </c>
    </row>
    <row r="1540" spans="1:3">
      <c r="A1540" s="98" t="s">
        <v>1699</v>
      </c>
      <c r="B1540" s="99" t="s">
        <v>1700</v>
      </c>
      <c r="C1540" s="94" t="str">
        <f t="shared" si="23"/>
        <v>095270</v>
      </c>
    </row>
    <row r="1541" spans="1:3">
      <c r="A1541" s="98" t="s">
        <v>950</v>
      </c>
      <c r="B1541" s="99" t="s">
        <v>951</v>
      </c>
      <c r="C1541" s="94" t="str">
        <f t="shared" si="23"/>
        <v>095340</v>
      </c>
    </row>
    <row r="1542" spans="1:3">
      <c r="A1542" s="98" t="s">
        <v>1737</v>
      </c>
      <c r="B1542" s="99" t="s">
        <v>1738</v>
      </c>
      <c r="C1542" s="94" t="str">
        <f t="shared" si="23"/>
        <v>095500</v>
      </c>
    </row>
    <row r="1543" spans="1:3">
      <c r="A1543" s="98" t="s">
        <v>4471</v>
      </c>
      <c r="B1543" s="99" t="s">
        <v>4472</v>
      </c>
      <c r="C1543" s="94" t="str">
        <f t="shared" si="23"/>
        <v>095570</v>
      </c>
    </row>
    <row r="1544" spans="1:3">
      <c r="A1544" s="98" t="s">
        <v>1896</v>
      </c>
      <c r="B1544" s="99" t="s">
        <v>1897</v>
      </c>
      <c r="C1544" s="94" t="str">
        <f t="shared" ref="C1544:C1607" si="24">A1544</f>
        <v>095610</v>
      </c>
    </row>
    <row r="1545" spans="1:3">
      <c r="A1545" s="98" t="s">
        <v>935</v>
      </c>
      <c r="B1545" s="99" t="s">
        <v>4473</v>
      </c>
      <c r="C1545" s="94" t="str">
        <f t="shared" si="24"/>
        <v>095660</v>
      </c>
    </row>
    <row r="1546" spans="1:3">
      <c r="A1546" s="98" t="s">
        <v>909</v>
      </c>
      <c r="B1546" s="99" t="s">
        <v>910</v>
      </c>
      <c r="C1546" s="94" t="str">
        <f t="shared" si="24"/>
        <v>095700</v>
      </c>
    </row>
    <row r="1547" spans="1:3">
      <c r="A1547" s="98" t="s">
        <v>1174</v>
      </c>
      <c r="B1547" s="99" t="s">
        <v>1175</v>
      </c>
      <c r="C1547" s="94" t="str">
        <f t="shared" si="24"/>
        <v>095720</v>
      </c>
    </row>
    <row r="1548" spans="1:3">
      <c r="A1548" s="98" t="s">
        <v>2388</v>
      </c>
      <c r="B1548" s="99" t="s">
        <v>2389</v>
      </c>
      <c r="C1548" s="94" t="str">
        <f t="shared" si="24"/>
        <v>095910</v>
      </c>
    </row>
    <row r="1549" spans="1:3">
      <c r="A1549" s="98" t="s">
        <v>3686</v>
      </c>
      <c r="B1549" s="99" t="s">
        <v>3687</v>
      </c>
      <c r="C1549" s="94" t="str">
        <f t="shared" si="24"/>
        <v>096040</v>
      </c>
    </row>
    <row r="1550" spans="1:3">
      <c r="A1550" s="98" t="s">
        <v>2587</v>
      </c>
      <c r="B1550" s="99" t="s">
        <v>2588</v>
      </c>
      <c r="C1550" s="94" t="str">
        <f t="shared" si="24"/>
        <v>096240</v>
      </c>
    </row>
    <row r="1551" spans="1:3">
      <c r="A1551" s="98" t="s">
        <v>2833</v>
      </c>
      <c r="B1551" s="99" t="s">
        <v>2834</v>
      </c>
      <c r="C1551" s="94" t="str">
        <f t="shared" si="24"/>
        <v>096300</v>
      </c>
    </row>
    <row r="1552" spans="1:3">
      <c r="A1552" s="98" t="s">
        <v>3595</v>
      </c>
      <c r="B1552" s="99" t="s">
        <v>3596</v>
      </c>
      <c r="C1552" s="94" t="str">
        <f t="shared" si="24"/>
        <v>096350</v>
      </c>
    </row>
    <row r="1553" spans="1:3">
      <c r="A1553" s="98" t="s">
        <v>715</v>
      </c>
      <c r="B1553" s="99" t="s">
        <v>716</v>
      </c>
      <c r="C1553" s="94" t="str">
        <f t="shared" si="24"/>
        <v>096530</v>
      </c>
    </row>
    <row r="1554" spans="1:3">
      <c r="A1554" s="98" t="s">
        <v>2726</v>
      </c>
      <c r="B1554" s="99" t="s">
        <v>2727</v>
      </c>
      <c r="C1554" s="94" t="str">
        <f t="shared" si="24"/>
        <v>096610</v>
      </c>
    </row>
    <row r="1555" spans="1:3">
      <c r="A1555" s="98" t="s">
        <v>2439</v>
      </c>
      <c r="B1555" s="99" t="s">
        <v>2440</v>
      </c>
      <c r="C1555" s="94" t="str">
        <f t="shared" si="24"/>
        <v>096630</v>
      </c>
    </row>
    <row r="1556" spans="1:3">
      <c r="A1556" s="98" t="s">
        <v>2324</v>
      </c>
      <c r="B1556" s="99" t="s">
        <v>2325</v>
      </c>
      <c r="C1556" s="94" t="str">
        <f t="shared" si="24"/>
        <v>096640</v>
      </c>
    </row>
    <row r="1557" spans="1:3">
      <c r="A1557" s="98" t="s">
        <v>1479</v>
      </c>
      <c r="B1557" s="99" t="s">
        <v>1480</v>
      </c>
      <c r="C1557" s="94" t="str">
        <f t="shared" si="24"/>
        <v>096760</v>
      </c>
    </row>
    <row r="1558" spans="1:3">
      <c r="A1558" s="98" t="s">
        <v>383</v>
      </c>
      <c r="B1558" s="99" t="s">
        <v>384</v>
      </c>
      <c r="C1558" s="94" t="str">
        <f t="shared" si="24"/>
        <v>096770</v>
      </c>
    </row>
    <row r="1559" spans="1:3">
      <c r="A1559" s="98" t="s">
        <v>2654</v>
      </c>
      <c r="B1559" s="99" t="s">
        <v>2655</v>
      </c>
      <c r="C1559" s="94" t="str">
        <f t="shared" si="24"/>
        <v>096775</v>
      </c>
    </row>
    <row r="1560" spans="1:3">
      <c r="A1560" s="98" t="s">
        <v>3806</v>
      </c>
      <c r="B1560" s="99" t="s">
        <v>3807</v>
      </c>
      <c r="C1560" s="94" t="str">
        <f t="shared" si="24"/>
        <v>096870</v>
      </c>
    </row>
    <row r="1561" spans="1:3">
      <c r="A1561" s="98" t="s">
        <v>811</v>
      </c>
      <c r="B1561" s="99" t="s">
        <v>812</v>
      </c>
      <c r="C1561" s="94" t="str">
        <f t="shared" si="24"/>
        <v>097230</v>
      </c>
    </row>
    <row r="1562" spans="1:3">
      <c r="A1562" s="98" t="s">
        <v>1816</v>
      </c>
      <c r="B1562" s="99" t="s">
        <v>1817</v>
      </c>
      <c r="C1562" s="94" t="str">
        <f t="shared" si="24"/>
        <v>097520</v>
      </c>
    </row>
    <row r="1563" spans="1:3">
      <c r="A1563" s="98" t="s">
        <v>4474</v>
      </c>
      <c r="B1563" s="99" t="s">
        <v>4475</v>
      </c>
      <c r="C1563" s="94" t="str">
        <f t="shared" si="24"/>
        <v>097750</v>
      </c>
    </row>
    <row r="1564" spans="1:3">
      <c r="A1564" s="98" t="s">
        <v>3491</v>
      </c>
      <c r="B1564" s="99" t="s">
        <v>3492</v>
      </c>
      <c r="C1564" s="94" t="str">
        <f t="shared" si="24"/>
        <v>097800</v>
      </c>
    </row>
    <row r="1565" spans="1:3">
      <c r="A1565" s="98" t="s">
        <v>1735</v>
      </c>
      <c r="B1565" s="99" t="s">
        <v>1736</v>
      </c>
      <c r="C1565" s="94" t="str">
        <f t="shared" si="24"/>
        <v>097870</v>
      </c>
    </row>
    <row r="1566" spans="1:3">
      <c r="A1566" s="98" t="s">
        <v>437</v>
      </c>
      <c r="B1566" s="99" t="s">
        <v>438</v>
      </c>
      <c r="C1566" s="94" t="str">
        <f t="shared" si="24"/>
        <v>097950</v>
      </c>
    </row>
    <row r="1567" spans="1:3">
      <c r="A1567" s="98" t="s">
        <v>1356</v>
      </c>
      <c r="B1567" s="99" t="s">
        <v>1357</v>
      </c>
      <c r="C1567" s="94" t="str">
        <f t="shared" si="24"/>
        <v>097955</v>
      </c>
    </row>
    <row r="1568" spans="1:3">
      <c r="A1568" s="98" t="s">
        <v>1953</v>
      </c>
      <c r="B1568" s="99" t="s">
        <v>1954</v>
      </c>
      <c r="C1568" s="94" t="str">
        <f t="shared" si="24"/>
        <v>098120</v>
      </c>
    </row>
    <row r="1569" spans="1:3">
      <c r="A1569" s="98" t="s">
        <v>878</v>
      </c>
      <c r="B1569" s="99" t="s">
        <v>879</v>
      </c>
      <c r="C1569" s="94" t="str">
        <f t="shared" si="24"/>
        <v>098460</v>
      </c>
    </row>
    <row r="1570" spans="1:3">
      <c r="A1570" s="98" t="s">
        <v>4476</v>
      </c>
      <c r="B1570" s="99" t="s">
        <v>4477</v>
      </c>
      <c r="C1570" s="94" t="str">
        <f t="shared" si="24"/>
        <v>098560</v>
      </c>
    </row>
    <row r="1571" spans="1:3">
      <c r="A1571" s="98" t="s">
        <v>3570</v>
      </c>
      <c r="B1571" s="99" t="s">
        <v>3571</v>
      </c>
      <c r="C1571" s="94" t="str">
        <f t="shared" si="24"/>
        <v>098660</v>
      </c>
    </row>
    <row r="1572" spans="1:3">
      <c r="A1572" s="98" t="s">
        <v>4478</v>
      </c>
      <c r="B1572" s="99" t="s">
        <v>4479</v>
      </c>
      <c r="C1572" s="94" t="str">
        <f t="shared" si="24"/>
        <v>099140</v>
      </c>
    </row>
    <row r="1573" spans="1:3">
      <c r="A1573" s="98" t="s">
        <v>972</v>
      </c>
      <c r="B1573" s="99" t="s">
        <v>973</v>
      </c>
      <c r="C1573" s="94" t="str">
        <f t="shared" si="24"/>
        <v>099190</v>
      </c>
    </row>
    <row r="1574" spans="1:3">
      <c r="A1574" s="98" t="s">
        <v>3444</v>
      </c>
      <c r="B1574" s="99" t="s">
        <v>3445</v>
      </c>
      <c r="C1574" s="94" t="str">
        <f t="shared" si="24"/>
        <v>099220</v>
      </c>
    </row>
    <row r="1575" spans="1:3">
      <c r="A1575" s="98" t="s">
        <v>2382</v>
      </c>
      <c r="B1575" s="99" t="s">
        <v>2383</v>
      </c>
      <c r="C1575" s="94" t="str">
        <f t="shared" si="24"/>
        <v>099320</v>
      </c>
    </row>
    <row r="1576" spans="1:3">
      <c r="A1576" s="98" t="s">
        <v>2964</v>
      </c>
      <c r="B1576" s="99" t="s">
        <v>2965</v>
      </c>
      <c r="C1576" s="94" t="str">
        <f t="shared" si="24"/>
        <v>099340</v>
      </c>
    </row>
    <row r="1577" spans="1:3">
      <c r="A1577" s="98" t="s">
        <v>3919</v>
      </c>
      <c r="B1577" s="99" t="s">
        <v>3920</v>
      </c>
      <c r="C1577" s="94" t="str">
        <f t="shared" si="24"/>
        <v>099350</v>
      </c>
    </row>
    <row r="1578" spans="1:3">
      <c r="A1578" s="98" t="s">
        <v>3647</v>
      </c>
      <c r="B1578" s="99" t="s">
        <v>3648</v>
      </c>
      <c r="C1578" s="94" t="str">
        <f t="shared" si="24"/>
        <v>099410</v>
      </c>
    </row>
    <row r="1579" spans="1:3">
      <c r="A1579" s="98" t="s">
        <v>2074</v>
      </c>
      <c r="B1579" s="99" t="s">
        <v>2075</v>
      </c>
      <c r="C1579" s="94" t="str">
        <f t="shared" si="24"/>
        <v>099440</v>
      </c>
    </row>
    <row r="1580" spans="1:3">
      <c r="A1580" s="98" t="s">
        <v>3280</v>
      </c>
      <c r="B1580" s="99" t="s">
        <v>4480</v>
      </c>
      <c r="C1580" s="94" t="str">
        <f t="shared" si="24"/>
        <v>099520</v>
      </c>
    </row>
    <row r="1581" spans="1:3">
      <c r="A1581" s="98" t="s">
        <v>2622</v>
      </c>
      <c r="B1581" s="99" t="s">
        <v>2623</v>
      </c>
      <c r="C1581" s="94" t="str">
        <f t="shared" si="24"/>
        <v>099660</v>
      </c>
    </row>
    <row r="1582" spans="1:3">
      <c r="A1582" s="98" t="s">
        <v>2447</v>
      </c>
      <c r="B1582" s="99" t="s">
        <v>4481</v>
      </c>
      <c r="C1582" s="94" t="str">
        <f t="shared" si="24"/>
        <v>099830</v>
      </c>
    </row>
    <row r="1583" spans="1:3">
      <c r="A1583" s="98" t="s">
        <v>3355</v>
      </c>
      <c r="B1583" s="99" t="s">
        <v>3356</v>
      </c>
      <c r="C1583" s="94" t="str">
        <f t="shared" si="24"/>
        <v>100030</v>
      </c>
    </row>
    <row r="1584" spans="1:3">
      <c r="A1584" s="98" t="s">
        <v>2822</v>
      </c>
      <c r="B1584" s="99" t="s">
        <v>2823</v>
      </c>
      <c r="C1584" s="94" t="str">
        <f t="shared" si="24"/>
        <v>100090</v>
      </c>
    </row>
    <row r="1585" spans="1:3">
      <c r="A1585" s="98" t="s">
        <v>1228</v>
      </c>
      <c r="B1585" s="99" t="s">
        <v>1229</v>
      </c>
      <c r="C1585" s="94" t="str">
        <f t="shared" si="24"/>
        <v>100120</v>
      </c>
    </row>
    <row r="1586" spans="1:3">
      <c r="A1586" s="98" t="s">
        <v>1457</v>
      </c>
      <c r="B1586" s="99" t="s">
        <v>1458</v>
      </c>
      <c r="C1586" s="94" t="str">
        <f t="shared" si="24"/>
        <v>100130</v>
      </c>
    </row>
    <row r="1587" spans="1:3">
      <c r="A1587" s="98" t="s">
        <v>2017</v>
      </c>
      <c r="B1587" s="99" t="s">
        <v>2018</v>
      </c>
      <c r="C1587" s="94" t="str">
        <f t="shared" si="24"/>
        <v>100220</v>
      </c>
    </row>
    <row r="1588" spans="1:3">
      <c r="A1588" s="98" t="s">
        <v>1371</v>
      </c>
      <c r="B1588" s="99" t="s">
        <v>1372</v>
      </c>
      <c r="C1588" s="94" t="str">
        <f t="shared" si="24"/>
        <v>100250</v>
      </c>
    </row>
    <row r="1589" spans="1:3">
      <c r="A1589" s="98" t="s">
        <v>3210</v>
      </c>
      <c r="B1589" s="99" t="s">
        <v>3211</v>
      </c>
      <c r="C1589" s="94" t="str">
        <f t="shared" si="24"/>
        <v>100660</v>
      </c>
    </row>
    <row r="1590" spans="1:3">
      <c r="A1590" s="98" t="s">
        <v>1203</v>
      </c>
      <c r="B1590" s="99" t="s">
        <v>1204</v>
      </c>
      <c r="C1590" s="94" t="str">
        <f t="shared" si="24"/>
        <v>100700</v>
      </c>
    </row>
    <row r="1591" spans="1:3">
      <c r="A1591" s="98" t="s">
        <v>2064</v>
      </c>
      <c r="B1591" s="99" t="s">
        <v>2065</v>
      </c>
      <c r="C1591" s="94" t="str">
        <f t="shared" si="24"/>
        <v>100840</v>
      </c>
    </row>
    <row r="1592" spans="1:3">
      <c r="A1592" s="98" t="s">
        <v>4482</v>
      </c>
      <c r="B1592" s="99" t="s">
        <v>4483</v>
      </c>
      <c r="C1592" s="94" t="str">
        <f t="shared" si="24"/>
        <v>100910</v>
      </c>
    </row>
    <row r="1593" spans="1:3">
      <c r="A1593" s="98" t="s">
        <v>3099</v>
      </c>
      <c r="B1593" s="99" t="s">
        <v>3100</v>
      </c>
      <c r="C1593" s="94" t="str">
        <f t="shared" si="24"/>
        <v>101000</v>
      </c>
    </row>
    <row r="1594" spans="1:3">
      <c r="A1594" s="98" t="s">
        <v>833</v>
      </c>
      <c r="B1594" s="99" t="s">
        <v>834</v>
      </c>
      <c r="C1594" s="94" t="str">
        <f t="shared" si="24"/>
        <v>101060</v>
      </c>
    </row>
    <row r="1595" spans="1:3">
      <c r="A1595" s="98" t="s">
        <v>3440</v>
      </c>
      <c r="B1595" s="99" t="s">
        <v>3441</v>
      </c>
      <c r="C1595" s="94" t="str">
        <f t="shared" si="24"/>
        <v>101140</v>
      </c>
    </row>
    <row r="1596" spans="1:3">
      <c r="A1596" s="98" t="s">
        <v>3399</v>
      </c>
      <c r="B1596" s="99" t="s">
        <v>3400</v>
      </c>
      <c r="C1596" s="94" t="str">
        <f t="shared" si="24"/>
        <v>101160</v>
      </c>
    </row>
    <row r="1597" spans="1:3">
      <c r="A1597" s="98" t="s">
        <v>2736</v>
      </c>
      <c r="B1597" s="99" t="s">
        <v>2737</v>
      </c>
      <c r="C1597" s="94" t="str">
        <f t="shared" si="24"/>
        <v>101170</v>
      </c>
    </row>
    <row r="1598" spans="1:3">
      <c r="A1598" s="98" t="s">
        <v>2316</v>
      </c>
      <c r="B1598" s="99" t="s">
        <v>2317</v>
      </c>
      <c r="C1598" s="94" t="str">
        <f t="shared" si="24"/>
        <v>101240</v>
      </c>
    </row>
    <row r="1599" spans="1:3">
      <c r="A1599" s="98" t="s">
        <v>4484</v>
      </c>
      <c r="B1599" s="99" t="s">
        <v>4485</v>
      </c>
      <c r="C1599" s="94" t="str">
        <f t="shared" si="24"/>
        <v>101280</v>
      </c>
    </row>
    <row r="1600" spans="1:3">
      <c r="A1600" s="98" t="s">
        <v>1623</v>
      </c>
      <c r="B1600" s="99" t="s">
        <v>1624</v>
      </c>
      <c r="C1600" s="94" t="str">
        <f t="shared" si="24"/>
        <v>101330</v>
      </c>
    </row>
    <row r="1601" spans="1:3">
      <c r="A1601" s="98" t="s">
        <v>2608</v>
      </c>
      <c r="B1601" s="99" t="s">
        <v>2609</v>
      </c>
      <c r="C1601" s="94" t="str">
        <f t="shared" si="24"/>
        <v>101390</v>
      </c>
    </row>
    <row r="1602" spans="1:3">
      <c r="A1602" s="98" t="s">
        <v>3784</v>
      </c>
      <c r="B1602" s="99" t="s">
        <v>3785</v>
      </c>
      <c r="C1602" s="94" t="str">
        <f t="shared" si="24"/>
        <v>101400</v>
      </c>
    </row>
    <row r="1603" spans="1:3">
      <c r="A1603" s="98" t="s">
        <v>1997</v>
      </c>
      <c r="B1603" s="99" t="s">
        <v>1998</v>
      </c>
      <c r="C1603" s="94" t="str">
        <f t="shared" si="24"/>
        <v>101490</v>
      </c>
    </row>
    <row r="1604" spans="1:3">
      <c r="A1604" s="98" t="s">
        <v>4486</v>
      </c>
      <c r="B1604" s="99" t="s">
        <v>4487</v>
      </c>
      <c r="C1604" s="94" t="str">
        <f t="shared" si="24"/>
        <v>101530</v>
      </c>
    </row>
    <row r="1605" spans="1:3">
      <c r="A1605" s="98" t="s">
        <v>3699</v>
      </c>
      <c r="B1605" s="99" t="s">
        <v>3700</v>
      </c>
      <c r="C1605" s="94" t="str">
        <f t="shared" si="24"/>
        <v>101670</v>
      </c>
    </row>
    <row r="1606" spans="1:3">
      <c r="A1606" s="98" t="s">
        <v>2937</v>
      </c>
      <c r="B1606" s="99" t="s">
        <v>2938</v>
      </c>
      <c r="C1606" s="94" t="str">
        <f t="shared" si="24"/>
        <v>101680</v>
      </c>
    </row>
    <row r="1607" spans="1:3">
      <c r="A1607" s="98" t="s">
        <v>1501</v>
      </c>
      <c r="B1607" s="99" t="s">
        <v>1502</v>
      </c>
      <c r="C1607" s="94" t="str">
        <f t="shared" si="24"/>
        <v>101730</v>
      </c>
    </row>
    <row r="1608" spans="1:3">
      <c r="A1608" s="98" t="s">
        <v>2896</v>
      </c>
      <c r="B1608" s="99" t="s">
        <v>2897</v>
      </c>
      <c r="C1608" s="94" t="str">
        <f t="shared" ref="C1608:C1671" si="25">A1608</f>
        <v>101930</v>
      </c>
    </row>
    <row r="1609" spans="1:3">
      <c r="A1609" s="98" t="s">
        <v>4488</v>
      </c>
      <c r="B1609" s="99" t="s">
        <v>4489</v>
      </c>
      <c r="C1609" s="94" t="str">
        <f t="shared" si="25"/>
        <v>102110</v>
      </c>
    </row>
    <row r="1610" spans="1:3">
      <c r="A1610" s="98" t="s">
        <v>2161</v>
      </c>
      <c r="B1610" s="99" t="s">
        <v>2162</v>
      </c>
      <c r="C1610" s="94" t="str">
        <f t="shared" si="25"/>
        <v>102120</v>
      </c>
    </row>
    <row r="1611" spans="1:3">
      <c r="A1611" s="98" t="s">
        <v>2435</v>
      </c>
      <c r="B1611" s="99" t="s">
        <v>2436</v>
      </c>
      <c r="C1611" s="94" t="str">
        <f t="shared" si="25"/>
        <v>102210</v>
      </c>
    </row>
    <row r="1612" spans="1:3">
      <c r="A1612" s="98" t="s">
        <v>1176</v>
      </c>
      <c r="B1612" s="99" t="s">
        <v>4490</v>
      </c>
      <c r="C1612" s="94" t="str">
        <f t="shared" si="25"/>
        <v>102260</v>
      </c>
    </row>
    <row r="1613" spans="1:3">
      <c r="A1613" s="98" t="s">
        <v>2031</v>
      </c>
      <c r="B1613" s="99" t="s">
        <v>2032</v>
      </c>
      <c r="C1613" s="94" t="str">
        <f t="shared" si="25"/>
        <v>102280</v>
      </c>
    </row>
    <row r="1614" spans="1:3">
      <c r="A1614" s="98" t="s">
        <v>1157</v>
      </c>
      <c r="B1614" s="99" t="s">
        <v>1158</v>
      </c>
      <c r="C1614" s="94" t="str">
        <f t="shared" si="25"/>
        <v>102460</v>
      </c>
    </row>
    <row r="1615" spans="1:3">
      <c r="A1615" s="98" t="s">
        <v>1487</v>
      </c>
      <c r="B1615" s="99" t="s">
        <v>1488</v>
      </c>
      <c r="C1615" s="94" t="str">
        <f t="shared" si="25"/>
        <v>102710</v>
      </c>
    </row>
    <row r="1616" spans="1:3">
      <c r="A1616" s="98" t="s">
        <v>4491</v>
      </c>
      <c r="B1616" s="99" t="s">
        <v>4492</v>
      </c>
      <c r="C1616" s="94" t="str">
        <f t="shared" si="25"/>
        <v>102780</v>
      </c>
    </row>
    <row r="1617" spans="1:3">
      <c r="A1617" s="98" t="s">
        <v>1097</v>
      </c>
      <c r="B1617" s="99" t="s">
        <v>1098</v>
      </c>
      <c r="C1617" s="94" t="str">
        <f t="shared" si="25"/>
        <v>102940</v>
      </c>
    </row>
    <row r="1618" spans="1:3">
      <c r="A1618" s="98" t="s">
        <v>4493</v>
      </c>
      <c r="B1618" s="99" t="s">
        <v>4494</v>
      </c>
      <c r="C1618" s="94" t="str">
        <f t="shared" si="25"/>
        <v>102960</v>
      </c>
    </row>
    <row r="1619" spans="1:3">
      <c r="A1619" s="98" t="s">
        <v>4495</v>
      </c>
      <c r="B1619" s="99" t="s">
        <v>4496</v>
      </c>
      <c r="C1619" s="94" t="str">
        <f t="shared" si="25"/>
        <v>102970</v>
      </c>
    </row>
    <row r="1620" spans="1:3">
      <c r="A1620" s="98" t="s">
        <v>2056</v>
      </c>
      <c r="B1620" s="99" t="s">
        <v>2057</v>
      </c>
      <c r="C1620" s="94" t="str">
        <f t="shared" si="25"/>
        <v>103130</v>
      </c>
    </row>
    <row r="1621" spans="1:3">
      <c r="A1621" s="98" t="s">
        <v>781</v>
      </c>
      <c r="B1621" s="99" t="s">
        <v>782</v>
      </c>
      <c r="C1621" s="94" t="str">
        <f t="shared" si="25"/>
        <v>103140</v>
      </c>
    </row>
    <row r="1622" spans="1:3">
      <c r="A1622" s="98" t="s">
        <v>3484</v>
      </c>
      <c r="B1622" s="99" t="s">
        <v>3485</v>
      </c>
      <c r="C1622" s="94" t="str">
        <f t="shared" si="25"/>
        <v>103230</v>
      </c>
    </row>
    <row r="1623" spans="1:3">
      <c r="A1623" s="98" t="s">
        <v>1407</v>
      </c>
      <c r="B1623" s="99" t="s">
        <v>1408</v>
      </c>
      <c r="C1623" s="94" t="str">
        <f t="shared" si="25"/>
        <v>103590</v>
      </c>
    </row>
    <row r="1624" spans="1:3">
      <c r="A1624" s="98" t="s">
        <v>3542</v>
      </c>
      <c r="B1624" s="99" t="s">
        <v>3543</v>
      </c>
      <c r="C1624" s="94" t="str">
        <f t="shared" si="25"/>
        <v>104040</v>
      </c>
    </row>
    <row r="1625" spans="1:3">
      <c r="A1625" s="98" t="s">
        <v>1567</v>
      </c>
      <c r="B1625" s="99" t="s">
        <v>4497</v>
      </c>
      <c r="C1625" s="94" t="str">
        <f t="shared" si="25"/>
        <v>104200</v>
      </c>
    </row>
    <row r="1626" spans="1:3">
      <c r="A1626" s="98" t="s">
        <v>2835</v>
      </c>
      <c r="B1626" s="99" t="s">
        <v>2836</v>
      </c>
      <c r="C1626" s="94" t="str">
        <f t="shared" si="25"/>
        <v>104460</v>
      </c>
    </row>
    <row r="1627" spans="1:3">
      <c r="A1627" s="98" t="s">
        <v>1597</v>
      </c>
      <c r="B1627" s="99" t="s">
        <v>1598</v>
      </c>
      <c r="C1627" s="94" t="str">
        <f t="shared" si="25"/>
        <v>104480</v>
      </c>
    </row>
    <row r="1628" spans="1:3">
      <c r="A1628" s="98" t="s">
        <v>4498</v>
      </c>
      <c r="B1628" s="99" t="s">
        <v>4499</v>
      </c>
      <c r="C1628" s="94" t="str">
        <f t="shared" si="25"/>
        <v>104520</v>
      </c>
    </row>
    <row r="1629" spans="1:3">
      <c r="A1629" s="98" t="s">
        <v>4500</v>
      </c>
      <c r="B1629" s="99" t="s">
        <v>4501</v>
      </c>
      <c r="C1629" s="94" t="str">
        <f t="shared" si="25"/>
        <v>104530</v>
      </c>
    </row>
    <row r="1630" spans="1:3">
      <c r="A1630" s="98" t="s">
        <v>1900</v>
      </c>
      <c r="B1630" s="99" t="s">
        <v>1901</v>
      </c>
      <c r="C1630" s="94" t="str">
        <f t="shared" si="25"/>
        <v>104540</v>
      </c>
    </row>
    <row r="1631" spans="1:3">
      <c r="A1631" s="98" t="s">
        <v>1189</v>
      </c>
      <c r="B1631" s="99" t="s">
        <v>1190</v>
      </c>
      <c r="C1631" s="94" t="str">
        <f t="shared" si="25"/>
        <v>104700</v>
      </c>
    </row>
    <row r="1632" spans="1:3">
      <c r="A1632" s="98" t="s">
        <v>1273</v>
      </c>
      <c r="B1632" s="99" t="s">
        <v>1274</v>
      </c>
      <c r="C1632" s="94" t="str">
        <f t="shared" si="25"/>
        <v>104830</v>
      </c>
    </row>
    <row r="1633" spans="1:3">
      <c r="A1633" s="98" t="s">
        <v>4502</v>
      </c>
      <c r="B1633" s="99" t="s">
        <v>4503</v>
      </c>
      <c r="C1633" s="94" t="str">
        <f t="shared" si="25"/>
        <v>105010</v>
      </c>
    </row>
    <row r="1634" spans="1:3">
      <c r="A1634" s="98" t="s">
        <v>4504</v>
      </c>
      <c r="B1634" s="99" t="s">
        <v>4505</v>
      </c>
      <c r="C1634" s="94" t="str">
        <f t="shared" si="25"/>
        <v>105190</v>
      </c>
    </row>
    <row r="1635" spans="1:3">
      <c r="A1635" s="98" t="s">
        <v>3344</v>
      </c>
      <c r="B1635" s="99" t="s">
        <v>3345</v>
      </c>
      <c r="C1635" s="94" t="str">
        <f t="shared" si="25"/>
        <v>105330</v>
      </c>
    </row>
    <row r="1636" spans="1:3">
      <c r="A1636" s="98" t="s">
        <v>366</v>
      </c>
      <c r="B1636" s="99" t="s">
        <v>367</v>
      </c>
      <c r="C1636" s="94" t="str">
        <f t="shared" si="25"/>
        <v>105560</v>
      </c>
    </row>
    <row r="1637" spans="1:3">
      <c r="A1637" s="98" t="s">
        <v>600</v>
      </c>
      <c r="B1637" s="99" t="s">
        <v>601</v>
      </c>
      <c r="C1637" s="94" t="str">
        <f t="shared" si="25"/>
        <v>105630</v>
      </c>
    </row>
    <row r="1638" spans="1:3">
      <c r="A1638" s="98" t="s">
        <v>2945</v>
      </c>
      <c r="B1638" s="99" t="s">
        <v>2946</v>
      </c>
      <c r="C1638" s="94" t="str">
        <f t="shared" si="25"/>
        <v>105740</v>
      </c>
    </row>
    <row r="1639" spans="1:3">
      <c r="A1639" s="98" t="s">
        <v>4506</v>
      </c>
      <c r="B1639" s="99" t="s">
        <v>4507</v>
      </c>
      <c r="C1639" s="94" t="str">
        <f t="shared" si="25"/>
        <v>105780</v>
      </c>
    </row>
    <row r="1640" spans="1:3">
      <c r="A1640" s="98" t="s">
        <v>1898</v>
      </c>
      <c r="B1640" s="99" t="s">
        <v>1899</v>
      </c>
      <c r="C1640" s="94" t="str">
        <f t="shared" si="25"/>
        <v>105840</v>
      </c>
    </row>
    <row r="1641" spans="1:3">
      <c r="A1641" s="98" t="s">
        <v>3363</v>
      </c>
      <c r="B1641" s="99" t="s">
        <v>3364</v>
      </c>
      <c r="C1641" s="94" t="str">
        <f t="shared" si="25"/>
        <v>106080</v>
      </c>
    </row>
    <row r="1642" spans="1:3">
      <c r="A1642" s="98" t="s">
        <v>2197</v>
      </c>
      <c r="B1642" s="99" t="s">
        <v>2198</v>
      </c>
      <c r="C1642" s="94" t="str">
        <f t="shared" si="25"/>
        <v>106190</v>
      </c>
    </row>
    <row r="1643" spans="1:3">
      <c r="A1643" s="98" t="s">
        <v>1916</v>
      </c>
      <c r="B1643" s="99" t="s">
        <v>1917</v>
      </c>
      <c r="C1643" s="94" t="str">
        <f t="shared" si="25"/>
        <v>106240</v>
      </c>
    </row>
    <row r="1644" spans="1:3">
      <c r="A1644" s="98" t="s">
        <v>2988</v>
      </c>
      <c r="B1644" s="99" t="s">
        <v>2989</v>
      </c>
      <c r="C1644" s="94" t="str">
        <f t="shared" si="25"/>
        <v>106520</v>
      </c>
    </row>
    <row r="1645" spans="1:3">
      <c r="A1645" s="98" t="s">
        <v>1475</v>
      </c>
      <c r="B1645" s="99" t="s">
        <v>1476</v>
      </c>
      <c r="C1645" s="94" t="str">
        <f t="shared" si="25"/>
        <v>107590</v>
      </c>
    </row>
    <row r="1646" spans="1:3">
      <c r="A1646" s="98" t="s">
        <v>1232</v>
      </c>
      <c r="B1646" s="99" t="s">
        <v>1233</v>
      </c>
      <c r="C1646" s="94" t="str">
        <f t="shared" si="25"/>
        <v>108230</v>
      </c>
    </row>
    <row r="1647" spans="1:3">
      <c r="A1647" s="98" t="s">
        <v>851</v>
      </c>
      <c r="B1647" s="99" t="s">
        <v>852</v>
      </c>
      <c r="C1647" s="94" t="str">
        <f t="shared" si="25"/>
        <v>108320</v>
      </c>
    </row>
    <row r="1648" spans="1:3">
      <c r="A1648" s="98" t="s">
        <v>2011</v>
      </c>
      <c r="B1648" s="99" t="s">
        <v>2012</v>
      </c>
      <c r="C1648" s="94" t="str">
        <f t="shared" si="25"/>
        <v>108380</v>
      </c>
    </row>
    <row r="1649" spans="1:3">
      <c r="A1649" s="98" t="s">
        <v>4508</v>
      </c>
      <c r="B1649" s="99" t="s">
        <v>4509</v>
      </c>
      <c r="C1649" s="94" t="str">
        <f t="shared" si="25"/>
        <v>108450</v>
      </c>
    </row>
    <row r="1650" spans="1:3">
      <c r="A1650" s="98" t="s">
        <v>4510</v>
      </c>
      <c r="B1650" s="99" t="s">
        <v>4511</v>
      </c>
      <c r="C1650" s="94" t="str">
        <f t="shared" si="25"/>
        <v>108590</v>
      </c>
    </row>
    <row r="1651" spans="1:3">
      <c r="A1651" s="98" t="s">
        <v>604</v>
      </c>
      <c r="B1651" s="99" t="s">
        <v>605</v>
      </c>
      <c r="C1651" s="94" t="str">
        <f t="shared" si="25"/>
        <v>108670</v>
      </c>
    </row>
    <row r="1652" spans="1:3">
      <c r="A1652" s="98" t="s">
        <v>2448</v>
      </c>
      <c r="B1652" s="99" t="s">
        <v>2449</v>
      </c>
      <c r="C1652" s="94" t="str">
        <f t="shared" si="25"/>
        <v>108675</v>
      </c>
    </row>
    <row r="1653" spans="1:3">
      <c r="A1653" s="98" t="s">
        <v>776</v>
      </c>
      <c r="B1653" s="99" t="s">
        <v>4512</v>
      </c>
      <c r="C1653" s="94" t="str">
        <f t="shared" si="25"/>
        <v>108790</v>
      </c>
    </row>
    <row r="1654" spans="1:3">
      <c r="A1654" s="98" t="s">
        <v>2305</v>
      </c>
      <c r="B1654" s="99" t="s">
        <v>4513</v>
      </c>
      <c r="C1654" s="94" t="str">
        <f t="shared" si="25"/>
        <v>108860</v>
      </c>
    </row>
    <row r="1655" spans="1:3">
      <c r="A1655" s="98" t="s">
        <v>2806</v>
      </c>
      <c r="B1655" s="99" t="s">
        <v>2807</v>
      </c>
      <c r="C1655" s="94" t="str">
        <f t="shared" si="25"/>
        <v>109070</v>
      </c>
    </row>
    <row r="1656" spans="1:3">
      <c r="A1656" s="98" t="s">
        <v>3352</v>
      </c>
      <c r="B1656" s="99" t="s">
        <v>3353</v>
      </c>
      <c r="C1656" s="94" t="str">
        <f t="shared" si="25"/>
        <v>109080</v>
      </c>
    </row>
    <row r="1657" spans="1:3">
      <c r="A1657" s="98" t="s">
        <v>4514</v>
      </c>
      <c r="B1657" s="99" t="s">
        <v>4515</v>
      </c>
      <c r="C1657" s="94" t="str">
        <f t="shared" si="25"/>
        <v>109610</v>
      </c>
    </row>
    <row r="1658" spans="1:3">
      <c r="A1658" s="98" t="s">
        <v>3264</v>
      </c>
      <c r="B1658" s="99" t="s">
        <v>3265</v>
      </c>
      <c r="C1658" s="94" t="str">
        <f t="shared" si="25"/>
        <v>109740</v>
      </c>
    </row>
    <row r="1659" spans="1:3">
      <c r="A1659" s="98" t="s">
        <v>3548</v>
      </c>
      <c r="B1659" s="99" t="s">
        <v>3549</v>
      </c>
      <c r="C1659" s="94" t="str">
        <f t="shared" si="25"/>
        <v>109820</v>
      </c>
    </row>
    <row r="1660" spans="1:3">
      <c r="A1660" s="98" t="s">
        <v>2760</v>
      </c>
      <c r="B1660" s="99" t="s">
        <v>2761</v>
      </c>
      <c r="C1660" s="94" t="str">
        <f t="shared" si="25"/>
        <v>109860</v>
      </c>
    </row>
    <row r="1661" spans="1:3">
      <c r="A1661" s="98" t="s">
        <v>3759</v>
      </c>
      <c r="B1661" s="99" t="s">
        <v>4516</v>
      </c>
      <c r="C1661" s="94" t="str">
        <f t="shared" si="25"/>
        <v>109960</v>
      </c>
    </row>
    <row r="1662" spans="1:3">
      <c r="A1662" s="98" t="s">
        <v>4517</v>
      </c>
      <c r="B1662" s="99" t="s">
        <v>4518</v>
      </c>
      <c r="C1662" s="94" t="str">
        <f t="shared" si="25"/>
        <v>111110</v>
      </c>
    </row>
    <row r="1663" spans="1:3">
      <c r="A1663" s="98" t="s">
        <v>503</v>
      </c>
      <c r="B1663" s="99" t="s">
        <v>504</v>
      </c>
      <c r="C1663" s="94" t="str">
        <f t="shared" si="25"/>
        <v>111770</v>
      </c>
    </row>
    <row r="1664" spans="1:3">
      <c r="A1664" s="98" t="s">
        <v>3026</v>
      </c>
      <c r="B1664" s="99" t="s">
        <v>3027</v>
      </c>
      <c r="C1664" s="94" t="str">
        <f t="shared" si="25"/>
        <v>111820</v>
      </c>
    </row>
    <row r="1665" spans="1:3">
      <c r="A1665" s="98" t="s">
        <v>2585</v>
      </c>
      <c r="B1665" s="99" t="s">
        <v>2586</v>
      </c>
      <c r="C1665" s="94" t="str">
        <f t="shared" si="25"/>
        <v>111870</v>
      </c>
    </row>
    <row r="1666" spans="1:3">
      <c r="A1666" s="98" t="s">
        <v>3110</v>
      </c>
      <c r="B1666" s="99" t="s">
        <v>3111</v>
      </c>
      <c r="C1666" s="94" t="str">
        <f t="shared" si="25"/>
        <v>112240</v>
      </c>
    </row>
    <row r="1667" spans="1:3">
      <c r="A1667" s="98" t="s">
        <v>853</v>
      </c>
      <c r="B1667" s="99" t="s">
        <v>854</v>
      </c>
      <c r="C1667" s="94" t="str">
        <f t="shared" si="25"/>
        <v>112610</v>
      </c>
    </row>
    <row r="1668" spans="1:3">
      <c r="A1668" s="98" t="s">
        <v>3641</v>
      </c>
      <c r="B1668" s="99" t="s">
        <v>3642</v>
      </c>
      <c r="C1668" s="94" t="str">
        <f t="shared" si="25"/>
        <v>113810</v>
      </c>
    </row>
    <row r="1669" spans="1:3">
      <c r="A1669" s="98" t="s">
        <v>521</v>
      </c>
      <c r="B1669" s="99" t="s">
        <v>522</v>
      </c>
      <c r="C1669" s="94" t="str">
        <f t="shared" si="25"/>
        <v>114090</v>
      </c>
    </row>
    <row r="1670" spans="1:3">
      <c r="A1670" s="98" t="s">
        <v>4519</v>
      </c>
      <c r="B1670" s="99" t="s">
        <v>4520</v>
      </c>
      <c r="C1670" s="94" t="str">
        <f t="shared" si="25"/>
        <v>114100</v>
      </c>
    </row>
    <row r="1671" spans="1:3">
      <c r="A1671" s="98" t="s">
        <v>1281</v>
      </c>
      <c r="B1671" s="99" t="s">
        <v>1282</v>
      </c>
      <c r="C1671" s="94" t="str">
        <f t="shared" si="25"/>
        <v>114120</v>
      </c>
    </row>
    <row r="1672" spans="1:3">
      <c r="A1672" s="98" t="s">
        <v>3157</v>
      </c>
      <c r="B1672" s="99" t="s">
        <v>3158</v>
      </c>
      <c r="C1672" s="94" t="str">
        <f t="shared" ref="C1672:C1735" si="26">A1672</f>
        <v>114190</v>
      </c>
    </row>
    <row r="1673" spans="1:3">
      <c r="A1673" s="98" t="s">
        <v>4521</v>
      </c>
      <c r="B1673" s="99" t="s">
        <v>4522</v>
      </c>
      <c r="C1673" s="94" t="str">
        <f t="shared" si="26"/>
        <v>114260</v>
      </c>
    </row>
    <row r="1674" spans="1:3">
      <c r="A1674" s="98" t="s">
        <v>2954</v>
      </c>
      <c r="B1674" s="99" t="s">
        <v>2955</v>
      </c>
      <c r="C1674" s="94" t="str">
        <f t="shared" si="26"/>
        <v>114450</v>
      </c>
    </row>
    <row r="1675" spans="1:3">
      <c r="A1675" s="98" t="s">
        <v>4523</v>
      </c>
      <c r="B1675" s="99" t="s">
        <v>4524</v>
      </c>
      <c r="C1675" s="94" t="str">
        <f t="shared" si="26"/>
        <v>114460</v>
      </c>
    </row>
    <row r="1676" spans="1:3">
      <c r="A1676" s="98" t="s">
        <v>4525</v>
      </c>
      <c r="B1676" s="99" t="s">
        <v>4526</v>
      </c>
      <c r="C1676" s="94" t="str">
        <f t="shared" si="26"/>
        <v>114470</v>
      </c>
    </row>
    <row r="1677" spans="1:3">
      <c r="A1677" s="98" t="s">
        <v>1297</v>
      </c>
      <c r="B1677" s="99" t="s">
        <v>1298</v>
      </c>
      <c r="C1677" s="94" t="str">
        <f t="shared" si="26"/>
        <v>114570</v>
      </c>
    </row>
    <row r="1678" spans="1:3">
      <c r="A1678" s="98" t="s">
        <v>2670</v>
      </c>
      <c r="B1678" s="99" t="s">
        <v>2671</v>
      </c>
      <c r="C1678" s="94" t="str">
        <f t="shared" si="26"/>
        <v>114630</v>
      </c>
    </row>
    <row r="1679" spans="1:3">
      <c r="A1679" s="98" t="s">
        <v>4527</v>
      </c>
      <c r="B1679" s="99" t="s">
        <v>4528</v>
      </c>
      <c r="C1679" s="94" t="str">
        <f t="shared" si="26"/>
        <v>114800</v>
      </c>
    </row>
    <row r="1680" spans="1:3">
      <c r="A1680" s="98" t="s">
        <v>1593</v>
      </c>
      <c r="B1680" s="99" t="s">
        <v>1594</v>
      </c>
      <c r="C1680" s="94" t="str">
        <f t="shared" si="26"/>
        <v>114810</v>
      </c>
    </row>
    <row r="1681" spans="1:3">
      <c r="A1681" s="98" t="s">
        <v>4529</v>
      </c>
      <c r="B1681" s="99" t="s">
        <v>4530</v>
      </c>
      <c r="C1681" s="94" t="str">
        <f t="shared" si="26"/>
        <v>114820</v>
      </c>
    </row>
    <row r="1682" spans="1:3">
      <c r="A1682" s="98" t="s">
        <v>1065</v>
      </c>
      <c r="B1682" s="99" t="s">
        <v>1066</v>
      </c>
      <c r="C1682" s="94" t="str">
        <f t="shared" si="26"/>
        <v>115160</v>
      </c>
    </row>
    <row r="1683" spans="1:3">
      <c r="A1683" s="98" t="s">
        <v>4531</v>
      </c>
      <c r="B1683" s="99" t="s">
        <v>4532</v>
      </c>
      <c r="C1683" s="94" t="str">
        <f t="shared" si="26"/>
        <v>115180</v>
      </c>
    </row>
    <row r="1684" spans="1:3">
      <c r="A1684" s="98" t="s">
        <v>2497</v>
      </c>
      <c r="B1684" s="99" t="s">
        <v>2498</v>
      </c>
      <c r="C1684" s="94" t="str">
        <f t="shared" si="26"/>
        <v>115310</v>
      </c>
    </row>
    <row r="1685" spans="1:3">
      <c r="A1685" s="98" t="s">
        <v>795</v>
      </c>
      <c r="B1685" s="99" t="s">
        <v>796</v>
      </c>
      <c r="C1685" s="94" t="str">
        <f t="shared" si="26"/>
        <v>115390</v>
      </c>
    </row>
    <row r="1686" spans="1:3">
      <c r="A1686" s="98" t="s">
        <v>3518</v>
      </c>
      <c r="B1686" s="99" t="s">
        <v>3519</v>
      </c>
      <c r="C1686" s="94" t="str">
        <f t="shared" si="26"/>
        <v>115440</v>
      </c>
    </row>
    <row r="1687" spans="1:3">
      <c r="A1687" s="98" t="s">
        <v>1872</v>
      </c>
      <c r="B1687" s="99" t="s">
        <v>1873</v>
      </c>
      <c r="C1687" s="94" t="str">
        <f t="shared" si="26"/>
        <v>115450</v>
      </c>
    </row>
    <row r="1688" spans="1:3">
      <c r="A1688" s="98" t="s">
        <v>2636</v>
      </c>
      <c r="B1688" s="99" t="s">
        <v>2637</v>
      </c>
      <c r="C1688" s="94" t="str">
        <f t="shared" si="26"/>
        <v>115480</v>
      </c>
    </row>
    <row r="1689" spans="1:3">
      <c r="A1689" s="98" t="s">
        <v>3193</v>
      </c>
      <c r="B1689" s="99" t="s">
        <v>3194</v>
      </c>
      <c r="C1689" s="94" t="str">
        <f t="shared" si="26"/>
        <v>115500</v>
      </c>
    </row>
    <row r="1690" spans="1:3">
      <c r="A1690" s="98" t="s">
        <v>3682</v>
      </c>
      <c r="B1690" s="99" t="s">
        <v>3683</v>
      </c>
      <c r="C1690" s="94" t="str">
        <f t="shared" si="26"/>
        <v>115530</v>
      </c>
    </row>
    <row r="1691" spans="1:3">
      <c r="A1691" s="98" t="s">
        <v>3032</v>
      </c>
      <c r="B1691" s="99" t="s">
        <v>3033</v>
      </c>
      <c r="C1691" s="94" t="str">
        <f t="shared" si="26"/>
        <v>115570</v>
      </c>
    </row>
    <row r="1692" spans="1:3">
      <c r="A1692" s="98" t="s">
        <v>3292</v>
      </c>
      <c r="B1692" s="99" t="s">
        <v>3293</v>
      </c>
      <c r="C1692" s="94" t="str">
        <f t="shared" si="26"/>
        <v>115610</v>
      </c>
    </row>
    <row r="1693" spans="1:3">
      <c r="A1693" s="98" t="s">
        <v>4533</v>
      </c>
      <c r="B1693" s="99" t="s">
        <v>4534</v>
      </c>
      <c r="C1693" s="94" t="str">
        <f t="shared" si="26"/>
        <v>115960</v>
      </c>
    </row>
    <row r="1694" spans="1:3">
      <c r="A1694" s="98" t="s">
        <v>4535</v>
      </c>
      <c r="B1694" s="99" t="s">
        <v>4536</v>
      </c>
      <c r="C1694" s="94" t="str">
        <f t="shared" si="26"/>
        <v>117460</v>
      </c>
    </row>
    <row r="1695" spans="1:3">
      <c r="A1695" s="98" t="s">
        <v>1715</v>
      </c>
      <c r="B1695" s="99" t="s">
        <v>1716</v>
      </c>
      <c r="C1695" s="94" t="str">
        <f t="shared" si="26"/>
        <v>117580</v>
      </c>
    </row>
    <row r="1696" spans="1:3">
      <c r="A1696" s="98" t="s">
        <v>4537</v>
      </c>
      <c r="B1696" s="99" t="s">
        <v>4538</v>
      </c>
      <c r="C1696" s="94" t="str">
        <f t="shared" si="26"/>
        <v>117680</v>
      </c>
    </row>
    <row r="1697" spans="1:3">
      <c r="A1697" s="98" t="s">
        <v>4539</v>
      </c>
      <c r="B1697" s="99" t="s">
        <v>4540</v>
      </c>
      <c r="C1697" s="94" t="str">
        <f t="shared" si="26"/>
        <v>117690</v>
      </c>
    </row>
    <row r="1698" spans="1:3">
      <c r="A1698" s="98" t="s">
        <v>4541</v>
      </c>
      <c r="B1698" s="99" t="s">
        <v>4542</v>
      </c>
      <c r="C1698" s="94" t="str">
        <f t="shared" si="26"/>
        <v>117700</v>
      </c>
    </row>
    <row r="1699" spans="1:3">
      <c r="A1699" s="98" t="s">
        <v>3370</v>
      </c>
      <c r="B1699" s="99" t="s">
        <v>3371</v>
      </c>
      <c r="C1699" s="94" t="str">
        <f t="shared" si="26"/>
        <v>118000</v>
      </c>
    </row>
    <row r="1700" spans="1:3">
      <c r="A1700" s="98" t="s">
        <v>3338</v>
      </c>
      <c r="B1700" s="99" t="s">
        <v>3339</v>
      </c>
      <c r="C1700" s="94" t="str">
        <f t="shared" si="26"/>
        <v>119500</v>
      </c>
    </row>
    <row r="1701" spans="1:3">
      <c r="A1701" s="98" t="s">
        <v>1473</v>
      </c>
      <c r="B1701" s="99" t="s">
        <v>1474</v>
      </c>
      <c r="C1701" s="94" t="str">
        <f t="shared" si="26"/>
        <v>119610</v>
      </c>
    </row>
    <row r="1702" spans="1:3">
      <c r="A1702" s="98" t="s">
        <v>2443</v>
      </c>
      <c r="B1702" s="99" t="s">
        <v>2444</v>
      </c>
      <c r="C1702" s="94" t="str">
        <f t="shared" si="26"/>
        <v>119650</v>
      </c>
    </row>
    <row r="1703" spans="1:3">
      <c r="A1703" s="98" t="s">
        <v>3780</v>
      </c>
      <c r="B1703" s="99" t="s">
        <v>3781</v>
      </c>
      <c r="C1703" s="94" t="str">
        <f t="shared" si="26"/>
        <v>119830</v>
      </c>
    </row>
    <row r="1704" spans="1:3">
      <c r="A1704" s="98" t="s">
        <v>2507</v>
      </c>
      <c r="B1704" s="99" t="s">
        <v>2508</v>
      </c>
      <c r="C1704" s="94" t="str">
        <f t="shared" si="26"/>
        <v>119850</v>
      </c>
    </row>
    <row r="1705" spans="1:3">
      <c r="A1705" s="98" t="s">
        <v>2606</v>
      </c>
      <c r="B1705" s="99" t="s">
        <v>2607</v>
      </c>
      <c r="C1705" s="94" t="str">
        <f t="shared" si="26"/>
        <v>119860</v>
      </c>
    </row>
    <row r="1706" spans="1:3">
      <c r="A1706" s="98" t="s">
        <v>2269</v>
      </c>
      <c r="B1706" s="99" t="s">
        <v>2270</v>
      </c>
      <c r="C1706" s="94" t="str">
        <f t="shared" si="26"/>
        <v>120030</v>
      </c>
    </row>
    <row r="1707" spans="1:3">
      <c r="A1707" s="98" t="s">
        <v>628</v>
      </c>
      <c r="B1707" s="99" t="s">
        <v>629</v>
      </c>
      <c r="C1707" s="94" t="str">
        <f t="shared" si="26"/>
        <v>120110</v>
      </c>
    </row>
    <row r="1708" spans="1:3">
      <c r="A1708" s="98" t="s">
        <v>2772</v>
      </c>
      <c r="B1708" s="99" t="s">
        <v>2773</v>
      </c>
      <c r="C1708" s="94" t="str">
        <f t="shared" si="26"/>
        <v>120115</v>
      </c>
    </row>
    <row r="1709" spans="1:3">
      <c r="A1709" s="98" t="s">
        <v>2244</v>
      </c>
      <c r="B1709" s="99" t="s">
        <v>2245</v>
      </c>
      <c r="C1709" s="94" t="str">
        <f t="shared" si="26"/>
        <v>120240</v>
      </c>
    </row>
    <row r="1710" spans="1:3">
      <c r="A1710" s="98" t="s">
        <v>982</v>
      </c>
      <c r="B1710" s="99" t="s">
        <v>4543</v>
      </c>
      <c r="C1710" s="94" t="str">
        <f t="shared" si="26"/>
        <v>121440</v>
      </c>
    </row>
    <row r="1711" spans="1:3">
      <c r="A1711" s="98" t="s">
        <v>1949</v>
      </c>
      <c r="B1711" s="99" t="s">
        <v>1950</v>
      </c>
      <c r="C1711" s="94" t="str">
        <f t="shared" si="26"/>
        <v>121600</v>
      </c>
    </row>
    <row r="1712" spans="1:3">
      <c r="A1712" s="98" t="s">
        <v>3680</v>
      </c>
      <c r="B1712" s="99" t="s">
        <v>3681</v>
      </c>
      <c r="C1712" s="94" t="str">
        <f t="shared" si="26"/>
        <v>121850</v>
      </c>
    </row>
    <row r="1713" spans="1:3">
      <c r="A1713" s="98" t="s">
        <v>3666</v>
      </c>
      <c r="B1713" s="99" t="s">
        <v>3667</v>
      </c>
      <c r="C1713" s="94" t="str">
        <f t="shared" si="26"/>
        <v>121890</v>
      </c>
    </row>
    <row r="1714" spans="1:3">
      <c r="A1714" s="98" t="s">
        <v>4544</v>
      </c>
      <c r="B1714" s="99" t="s">
        <v>4545</v>
      </c>
      <c r="C1714" s="94" t="str">
        <f t="shared" si="26"/>
        <v>122090</v>
      </c>
    </row>
    <row r="1715" spans="1:3">
      <c r="A1715" s="98" t="s">
        <v>4546</v>
      </c>
      <c r="B1715" s="99" t="s">
        <v>4547</v>
      </c>
      <c r="C1715" s="94" t="str">
        <f t="shared" si="26"/>
        <v>122260</v>
      </c>
    </row>
    <row r="1716" spans="1:3">
      <c r="A1716" s="98" t="s">
        <v>1852</v>
      </c>
      <c r="B1716" s="99" t="s">
        <v>1853</v>
      </c>
      <c r="C1716" s="94" t="str">
        <f t="shared" si="26"/>
        <v>122350</v>
      </c>
    </row>
    <row r="1717" spans="1:3">
      <c r="A1717" s="98" t="s">
        <v>1956</v>
      </c>
      <c r="B1717" s="99" t="s">
        <v>1957</v>
      </c>
      <c r="C1717" s="94" t="str">
        <f t="shared" si="26"/>
        <v>122450</v>
      </c>
    </row>
    <row r="1718" spans="1:3">
      <c r="A1718" s="98" t="s">
        <v>4548</v>
      </c>
      <c r="B1718" s="99" t="s">
        <v>4549</v>
      </c>
      <c r="C1718" s="94" t="str">
        <f t="shared" si="26"/>
        <v>122630</v>
      </c>
    </row>
    <row r="1719" spans="1:3">
      <c r="A1719" s="98" t="s">
        <v>3876</v>
      </c>
      <c r="B1719" s="99" t="s">
        <v>3877</v>
      </c>
      <c r="C1719" s="94" t="str">
        <f t="shared" si="26"/>
        <v>122640</v>
      </c>
    </row>
    <row r="1720" spans="1:3">
      <c r="A1720" s="98" t="s">
        <v>2704</v>
      </c>
      <c r="B1720" s="99" t="s">
        <v>2705</v>
      </c>
      <c r="C1720" s="94" t="str">
        <f t="shared" si="26"/>
        <v>122690</v>
      </c>
    </row>
    <row r="1721" spans="1:3">
      <c r="A1721" s="98" t="s">
        <v>3696</v>
      </c>
      <c r="B1721" s="99" t="s">
        <v>4550</v>
      </c>
      <c r="C1721" s="94" t="str">
        <f t="shared" si="26"/>
        <v>122800</v>
      </c>
    </row>
    <row r="1722" spans="1:3">
      <c r="A1722" s="98" t="s">
        <v>803</v>
      </c>
      <c r="B1722" s="99" t="s">
        <v>804</v>
      </c>
      <c r="C1722" s="94" t="str">
        <f t="shared" si="26"/>
        <v>122870</v>
      </c>
    </row>
    <row r="1723" spans="1:3">
      <c r="A1723" s="98" t="s">
        <v>713</v>
      </c>
      <c r="B1723" s="99" t="s">
        <v>714</v>
      </c>
      <c r="C1723" s="94" t="str">
        <f t="shared" si="26"/>
        <v>122900</v>
      </c>
    </row>
    <row r="1724" spans="1:3">
      <c r="A1724" s="98" t="s">
        <v>1563</v>
      </c>
      <c r="B1724" s="99" t="s">
        <v>1564</v>
      </c>
      <c r="C1724" s="94" t="str">
        <f t="shared" si="26"/>
        <v>122990</v>
      </c>
    </row>
    <row r="1725" spans="1:3">
      <c r="A1725" s="98" t="s">
        <v>3832</v>
      </c>
      <c r="B1725" s="99" t="s">
        <v>3833</v>
      </c>
      <c r="C1725" s="94" t="str">
        <f t="shared" si="26"/>
        <v>123010</v>
      </c>
    </row>
    <row r="1726" spans="1:3">
      <c r="A1726" s="98" t="s">
        <v>2642</v>
      </c>
      <c r="B1726" s="99" t="s">
        <v>2643</v>
      </c>
      <c r="C1726" s="94" t="str">
        <f t="shared" si="26"/>
        <v>123040</v>
      </c>
    </row>
    <row r="1727" spans="1:3">
      <c r="A1727" s="98" t="s">
        <v>1609</v>
      </c>
      <c r="B1727" s="99" t="s">
        <v>1610</v>
      </c>
      <c r="C1727" s="94" t="str">
        <f t="shared" si="26"/>
        <v>123100</v>
      </c>
    </row>
    <row r="1728" spans="1:3">
      <c r="A1728" s="98" t="s">
        <v>1927</v>
      </c>
      <c r="B1728" s="99" t="s">
        <v>1928</v>
      </c>
      <c r="C1728" s="94" t="str">
        <f t="shared" si="26"/>
        <v>123260</v>
      </c>
    </row>
    <row r="1729" spans="1:3">
      <c r="A1729" s="98" t="s">
        <v>4551</v>
      </c>
      <c r="B1729" s="99" t="s">
        <v>4552</v>
      </c>
      <c r="C1729" s="94" t="str">
        <f t="shared" si="26"/>
        <v>123310</v>
      </c>
    </row>
    <row r="1730" spans="1:3">
      <c r="A1730" s="98" t="s">
        <v>4553</v>
      </c>
      <c r="B1730" s="99" t="s">
        <v>4554</v>
      </c>
      <c r="C1730" s="94" t="str">
        <f t="shared" si="26"/>
        <v>123320</v>
      </c>
    </row>
    <row r="1731" spans="1:3">
      <c r="A1731" s="98" t="s">
        <v>1513</v>
      </c>
      <c r="B1731" s="99" t="s">
        <v>1514</v>
      </c>
      <c r="C1731" s="94" t="str">
        <f t="shared" si="26"/>
        <v>123330</v>
      </c>
    </row>
    <row r="1732" spans="1:3">
      <c r="A1732" s="98" t="s">
        <v>1707</v>
      </c>
      <c r="B1732" s="99" t="s">
        <v>1708</v>
      </c>
      <c r="C1732" s="94" t="str">
        <f t="shared" si="26"/>
        <v>123410</v>
      </c>
    </row>
    <row r="1733" spans="1:3">
      <c r="A1733" s="98" t="s">
        <v>974</v>
      </c>
      <c r="B1733" s="99" t="s">
        <v>975</v>
      </c>
      <c r="C1733" s="94" t="str">
        <f t="shared" si="26"/>
        <v>123420</v>
      </c>
    </row>
    <row r="1734" spans="1:3">
      <c r="A1734" s="98" t="s">
        <v>3357</v>
      </c>
      <c r="B1734" s="99" t="s">
        <v>3358</v>
      </c>
      <c r="C1734" s="94" t="str">
        <f t="shared" si="26"/>
        <v>123570</v>
      </c>
    </row>
    <row r="1735" spans="1:3">
      <c r="A1735" s="98" t="s">
        <v>1439</v>
      </c>
      <c r="B1735" s="99" t="s">
        <v>1440</v>
      </c>
      <c r="C1735" s="94" t="str">
        <f t="shared" si="26"/>
        <v>123690</v>
      </c>
    </row>
    <row r="1736" spans="1:3">
      <c r="A1736" s="98" t="s">
        <v>2127</v>
      </c>
      <c r="B1736" s="99" t="s">
        <v>2128</v>
      </c>
      <c r="C1736" s="94" t="str">
        <f t="shared" ref="C1736:C1799" si="27">A1736</f>
        <v>123700</v>
      </c>
    </row>
    <row r="1737" spans="1:3">
      <c r="A1737" s="98" t="s">
        <v>1892</v>
      </c>
      <c r="B1737" s="99" t="s">
        <v>1893</v>
      </c>
      <c r="C1737" s="94" t="str">
        <f t="shared" si="27"/>
        <v>123750</v>
      </c>
    </row>
    <row r="1738" spans="1:3">
      <c r="A1738" s="98" t="s">
        <v>2764</v>
      </c>
      <c r="B1738" s="99" t="s">
        <v>2765</v>
      </c>
      <c r="C1738" s="94" t="str">
        <f t="shared" si="27"/>
        <v>123840</v>
      </c>
    </row>
    <row r="1739" spans="1:3">
      <c r="A1739" s="98" t="s">
        <v>1860</v>
      </c>
      <c r="B1739" s="99" t="s">
        <v>1861</v>
      </c>
      <c r="C1739" s="94" t="str">
        <f t="shared" si="27"/>
        <v>123860</v>
      </c>
    </row>
    <row r="1740" spans="1:3">
      <c r="A1740" s="98" t="s">
        <v>4555</v>
      </c>
      <c r="B1740" s="99" t="s">
        <v>4556</v>
      </c>
      <c r="C1740" s="94" t="str">
        <f t="shared" si="27"/>
        <v>123890</v>
      </c>
    </row>
    <row r="1741" spans="1:3">
      <c r="A1741" s="98" t="s">
        <v>2125</v>
      </c>
      <c r="B1741" s="99" t="s">
        <v>2126</v>
      </c>
      <c r="C1741" s="94" t="str">
        <f t="shared" si="27"/>
        <v>124500</v>
      </c>
    </row>
    <row r="1742" spans="1:3">
      <c r="A1742" s="98" t="s">
        <v>882</v>
      </c>
      <c r="B1742" s="99" t="s">
        <v>883</v>
      </c>
      <c r="C1742" s="94" t="str">
        <f t="shared" si="27"/>
        <v>126560</v>
      </c>
    </row>
    <row r="1743" spans="1:3">
      <c r="A1743" s="98" t="s">
        <v>2120</v>
      </c>
      <c r="B1743" s="99" t="s">
        <v>2121</v>
      </c>
      <c r="C1743" s="94" t="str">
        <f t="shared" si="27"/>
        <v>126600</v>
      </c>
    </row>
    <row r="1744" spans="1:3">
      <c r="A1744" s="98" t="s">
        <v>2921</v>
      </c>
      <c r="B1744" s="99" t="s">
        <v>2922</v>
      </c>
      <c r="C1744" s="94" t="str">
        <f t="shared" si="27"/>
        <v>126640</v>
      </c>
    </row>
    <row r="1745" spans="1:3">
      <c r="A1745" s="98" t="s">
        <v>1981</v>
      </c>
      <c r="B1745" s="99" t="s">
        <v>1982</v>
      </c>
      <c r="C1745" s="94" t="str">
        <f t="shared" si="27"/>
        <v>126700</v>
      </c>
    </row>
    <row r="1746" spans="1:3">
      <c r="A1746" s="98" t="s">
        <v>3006</v>
      </c>
      <c r="B1746" s="99" t="s">
        <v>3007</v>
      </c>
      <c r="C1746" s="94" t="str">
        <f t="shared" si="27"/>
        <v>126870</v>
      </c>
    </row>
    <row r="1747" spans="1:3">
      <c r="A1747" s="98" t="s">
        <v>3065</v>
      </c>
      <c r="B1747" s="99" t="s">
        <v>3066</v>
      </c>
      <c r="C1747" s="94" t="str">
        <f t="shared" si="27"/>
        <v>126880</v>
      </c>
    </row>
    <row r="1748" spans="1:3">
      <c r="A1748" s="98" t="s">
        <v>2068</v>
      </c>
      <c r="B1748" s="99" t="s">
        <v>2069</v>
      </c>
      <c r="C1748" s="94" t="str">
        <f t="shared" si="27"/>
        <v>127120</v>
      </c>
    </row>
    <row r="1749" spans="1:3">
      <c r="A1749" s="98" t="s">
        <v>3479</v>
      </c>
      <c r="B1749" s="99" t="s">
        <v>3480</v>
      </c>
      <c r="C1749" s="94" t="str">
        <f t="shared" si="27"/>
        <v>127160</v>
      </c>
    </row>
    <row r="1750" spans="1:3">
      <c r="A1750" s="98" t="s">
        <v>4557</v>
      </c>
      <c r="B1750" s="99" t="s">
        <v>4558</v>
      </c>
      <c r="C1750" s="94" t="str">
        <f t="shared" si="27"/>
        <v>127710</v>
      </c>
    </row>
    <row r="1751" spans="1:3">
      <c r="A1751" s="98" t="s">
        <v>3191</v>
      </c>
      <c r="B1751" s="99" t="s">
        <v>3192</v>
      </c>
      <c r="C1751" s="94" t="str">
        <f t="shared" si="27"/>
        <v>128660</v>
      </c>
    </row>
    <row r="1752" spans="1:3">
      <c r="A1752" s="98" t="s">
        <v>1918</v>
      </c>
      <c r="B1752" s="99" t="s">
        <v>1919</v>
      </c>
      <c r="C1752" s="94" t="str">
        <f t="shared" si="27"/>
        <v>128820</v>
      </c>
    </row>
    <row r="1753" spans="1:3">
      <c r="A1753" s="98" t="s">
        <v>493</v>
      </c>
      <c r="B1753" s="99" t="s">
        <v>494</v>
      </c>
      <c r="C1753" s="94" t="str">
        <f t="shared" si="27"/>
        <v>128940</v>
      </c>
    </row>
    <row r="1754" spans="1:3">
      <c r="A1754" s="98" t="s">
        <v>2035</v>
      </c>
      <c r="B1754" s="99" t="s">
        <v>2036</v>
      </c>
      <c r="C1754" s="94" t="str">
        <f t="shared" si="27"/>
        <v>129260</v>
      </c>
    </row>
    <row r="1755" spans="1:3">
      <c r="A1755" s="98" t="s">
        <v>3592</v>
      </c>
      <c r="B1755" s="99" t="s">
        <v>4559</v>
      </c>
      <c r="C1755" s="94" t="str">
        <f t="shared" si="27"/>
        <v>130500</v>
      </c>
    </row>
    <row r="1756" spans="1:3">
      <c r="A1756" s="98" t="s">
        <v>2888</v>
      </c>
      <c r="B1756" s="99" t="s">
        <v>2889</v>
      </c>
      <c r="C1756" s="94" t="str">
        <f t="shared" si="27"/>
        <v>130580</v>
      </c>
    </row>
    <row r="1757" spans="1:3">
      <c r="A1757" s="98" t="s">
        <v>1627</v>
      </c>
      <c r="B1757" s="99" t="s">
        <v>1628</v>
      </c>
      <c r="C1757" s="94" t="str">
        <f t="shared" si="27"/>
        <v>130660</v>
      </c>
    </row>
    <row r="1758" spans="1:3">
      <c r="A1758" s="98" t="s">
        <v>4560</v>
      </c>
      <c r="B1758" s="99" t="s">
        <v>4561</v>
      </c>
      <c r="C1758" s="94" t="str">
        <f t="shared" si="27"/>
        <v>130680</v>
      </c>
    </row>
    <row r="1759" spans="1:3">
      <c r="A1759" s="98" t="s">
        <v>4562</v>
      </c>
      <c r="B1759" s="99" t="s">
        <v>4563</v>
      </c>
      <c r="C1759" s="94" t="str">
        <f t="shared" si="27"/>
        <v>130730</v>
      </c>
    </row>
    <row r="1760" spans="1:3">
      <c r="A1760" s="98" t="s">
        <v>3533</v>
      </c>
      <c r="B1760" s="99" t="s">
        <v>3534</v>
      </c>
      <c r="C1760" s="94" t="str">
        <f t="shared" si="27"/>
        <v>130740</v>
      </c>
    </row>
    <row r="1761" spans="1:3">
      <c r="A1761" s="98" t="s">
        <v>539</v>
      </c>
      <c r="B1761" s="99" t="s">
        <v>540</v>
      </c>
      <c r="C1761" s="94" t="str">
        <f t="shared" si="27"/>
        <v>130960</v>
      </c>
    </row>
    <row r="1762" spans="1:3">
      <c r="A1762" s="98" t="s">
        <v>1411</v>
      </c>
      <c r="B1762" s="99" t="s">
        <v>1412</v>
      </c>
      <c r="C1762" s="94" t="str">
        <f t="shared" si="27"/>
        <v>131030</v>
      </c>
    </row>
    <row r="1763" spans="1:3">
      <c r="A1763" s="98" t="s">
        <v>3544</v>
      </c>
      <c r="B1763" s="99" t="s">
        <v>3545</v>
      </c>
      <c r="C1763" s="94" t="str">
        <f t="shared" si="27"/>
        <v>131090</v>
      </c>
    </row>
    <row r="1764" spans="1:3">
      <c r="A1764" s="98" t="s">
        <v>2845</v>
      </c>
      <c r="B1764" s="99" t="s">
        <v>2846</v>
      </c>
      <c r="C1764" s="94" t="str">
        <f t="shared" si="27"/>
        <v>131180</v>
      </c>
    </row>
    <row r="1765" spans="1:3">
      <c r="A1765" s="98" t="s">
        <v>2894</v>
      </c>
      <c r="B1765" s="99" t="s">
        <v>2895</v>
      </c>
      <c r="C1765" s="94" t="str">
        <f t="shared" si="27"/>
        <v>131220</v>
      </c>
    </row>
    <row r="1766" spans="1:3">
      <c r="A1766" s="98" t="s">
        <v>1633</v>
      </c>
      <c r="B1766" s="99" t="s">
        <v>1634</v>
      </c>
      <c r="C1766" s="94" t="str">
        <f t="shared" si="27"/>
        <v>131290</v>
      </c>
    </row>
    <row r="1767" spans="1:3">
      <c r="A1767" s="98" t="s">
        <v>1793</v>
      </c>
      <c r="B1767" s="99" t="s">
        <v>1794</v>
      </c>
      <c r="C1767" s="94" t="str">
        <f t="shared" si="27"/>
        <v>131370</v>
      </c>
    </row>
    <row r="1768" spans="1:3">
      <c r="A1768" s="98" t="s">
        <v>3281</v>
      </c>
      <c r="B1768" s="99" t="s">
        <v>3282</v>
      </c>
      <c r="C1768" s="94" t="str">
        <f t="shared" si="27"/>
        <v>131390</v>
      </c>
    </row>
    <row r="1769" spans="1:3">
      <c r="A1769" s="98" t="s">
        <v>3576</v>
      </c>
      <c r="B1769" s="99" t="s">
        <v>3577</v>
      </c>
      <c r="C1769" s="94" t="str">
        <f t="shared" si="27"/>
        <v>131400</v>
      </c>
    </row>
    <row r="1770" spans="1:3">
      <c r="A1770" s="98" t="s">
        <v>4564</v>
      </c>
      <c r="B1770" s="99" t="s">
        <v>4565</v>
      </c>
      <c r="C1770" s="94" t="str">
        <f t="shared" si="27"/>
        <v>131760</v>
      </c>
    </row>
    <row r="1771" spans="1:3">
      <c r="A1771" s="98" t="s">
        <v>4566</v>
      </c>
      <c r="B1771" s="99" t="s">
        <v>4567</v>
      </c>
      <c r="C1771" s="94" t="str">
        <f t="shared" si="27"/>
        <v>131890</v>
      </c>
    </row>
    <row r="1772" spans="1:3">
      <c r="A1772" s="98" t="s">
        <v>1999</v>
      </c>
      <c r="B1772" s="99" t="s">
        <v>2000</v>
      </c>
      <c r="C1772" s="94" t="str">
        <f t="shared" si="27"/>
        <v>131970</v>
      </c>
    </row>
    <row r="1773" spans="1:3">
      <c r="A1773" s="98" t="s">
        <v>4568</v>
      </c>
      <c r="B1773" s="99" t="s">
        <v>4569</v>
      </c>
      <c r="C1773" s="94" t="str">
        <f t="shared" si="27"/>
        <v>132030</v>
      </c>
    </row>
    <row r="1774" spans="1:3">
      <c r="A1774" s="98" t="s">
        <v>4570</v>
      </c>
      <c r="B1774" s="99" t="s">
        <v>4571</v>
      </c>
      <c r="C1774" s="94" t="str">
        <f t="shared" si="27"/>
        <v>133690</v>
      </c>
    </row>
    <row r="1775" spans="1:3">
      <c r="A1775" s="98" t="s">
        <v>4572</v>
      </c>
      <c r="B1775" s="99" t="s">
        <v>4573</v>
      </c>
      <c r="C1775" s="94" t="str">
        <f t="shared" si="27"/>
        <v>133750</v>
      </c>
    </row>
    <row r="1776" spans="1:3">
      <c r="A1776" s="98" t="s">
        <v>1964</v>
      </c>
      <c r="B1776" s="99" t="s">
        <v>1965</v>
      </c>
      <c r="C1776" s="94" t="str">
        <f t="shared" si="27"/>
        <v>133820</v>
      </c>
    </row>
    <row r="1777" spans="1:3">
      <c r="A1777" s="98" t="s">
        <v>3746</v>
      </c>
      <c r="B1777" s="99" t="s">
        <v>3747</v>
      </c>
      <c r="C1777" s="94" t="str">
        <f t="shared" si="27"/>
        <v>134060</v>
      </c>
    </row>
    <row r="1778" spans="1:3">
      <c r="A1778" s="98" t="s">
        <v>2349</v>
      </c>
      <c r="B1778" s="99" t="s">
        <v>2350</v>
      </c>
      <c r="C1778" s="94" t="str">
        <f t="shared" si="27"/>
        <v>134380</v>
      </c>
    </row>
    <row r="1779" spans="1:3">
      <c r="A1779" s="98" t="s">
        <v>3022</v>
      </c>
      <c r="B1779" s="99" t="s">
        <v>3023</v>
      </c>
      <c r="C1779" s="94" t="str">
        <f t="shared" si="27"/>
        <v>134580</v>
      </c>
    </row>
    <row r="1780" spans="1:3">
      <c r="A1780" s="98" t="s">
        <v>2555</v>
      </c>
      <c r="B1780" s="99" t="s">
        <v>2556</v>
      </c>
      <c r="C1780" s="94" t="str">
        <f t="shared" si="27"/>
        <v>134780</v>
      </c>
    </row>
    <row r="1781" spans="1:3">
      <c r="A1781" s="98" t="s">
        <v>3539</v>
      </c>
      <c r="B1781" s="99" t="s">
        <v>3540</v>
      </c>
      <c r="C1781" s="94" t="str">
        <f t="shared" si="27"/>
        <v>134790</v>
      </c>
    </row>
    <row r="1782" spans="1:3">
      <c r="A1782" s="98" t="s">
        <v>4574</v>
      </c>
      <c r="B1782" s="99" t="s">
        <v>4575</v>
      </c>
      <c r="C1782" s="94" t="str">
        <f t="shared" si="27"/>
        <v>136280</v>
      </c>
    </row>
    <row r="1783" spans="1:3">
      <c r="A1783" s="98" t="s">
        <v>4576</v>
      </c>
      <c r="B1783" s="99" t="s">
        <v>4577</v>
      </c>
      <c r="C1783" s="94" t="str">
        <f t="shared" si="27"/>
        <v>136340</v>
      </c>
    </row>
    <row r="1784" spans="1:3">
      <c r="A1784" s="98" t="s">
        <v>1320</v>
      </c>
      <c r="B1784" s="99" t="s">
        <v>1321</v>
      </c>
      <c r="C1784" s="94" t="str">
        <f t="shared" si="27"/>
        <v>136480</v>
      </c>
    </row>
    <row r="1785" spans="1:3">
      <c r="A1785" s="98" t="s">
        <v>1383</v>
      </c>
      <c r="B1785" s="99" t="s">
        <v>1384</v>
      </c>
      <c r="C1785" s="94" t="str">
        <f t="shared" si="27"/>
        <v>136490</v>
      </c>
    </row>
    <row r="1786" spans="1:3">
      <c r="A1786" s="98" t="s">
        <v>3643</v>
      </c>
      <c r="B1786" s="99" t="s">
        <v>3644</v>
      </c>
      <c r="C1786" s="94" t="str">
        <f t="shared" si="27"/>
        <v>136510</v>
      </c>
    </row>
    <row r="1787" spans="1:3">
      <c r="A1787" s="98" t="s">
        <v>2109</v>
      </c>
      <c r="B1787" s="99" t="s">
        <v>2110</v>
      </c>
      <c r="C1787" s="94" t="str">
        <f t="shared" si="27"/>
        <v>136540</v>
      </c>
    </row>
    <row r="1788" spans="1:3">
      <c r="A1788" s="98" t="s">
        <v>2626</v>
      </c>
      <c r="B1788" s="99" t="s">
        <v>2627</v>
      </c>
      <c r="C1788" s="94" t="str">
        <f t="shared" si="27"/>
        <v>137400</v>
      </c>
    </row>
    <row r="1789" spans="1:3">
      <c r="A1789" s="98" t="s">
        <v>4578</v>
      </c>
      <c r="B1789" s="99" t="s">
        <v>4579</v>
      </c>
      <c r="C1789" s="94" t="str">
        <f t="shared" si="27"/>
        <v>137610</v>
      </c>
    </row>
    <row r="1790" spans="1:3">
      <c r="A1790" s="98" t="s">
        <v>4580</v>
      </c>
      <c r="B1790" s="99" t="s">
        <v>4581</v>
      </c>
      <c r="C1790" s="94" t="str">
        <f t="shared" si="27"/>
        <v>137930</v>
      </c>
    </row>
    <row r="1791" spans="1:3">
      <c r="A1791" s="98" t="s">
        <v>3283</v>
      </c>
      <c r="B1791" s="99" t="s">
        <v>3284</v>
      </c>
      <c r="C1791" s="94" t="str">
        <f t="shared" si="27"/>
        <v>137940</v>
      </c>
    </row>
    <row r="1792" spans="1:3">
      <c r="A1792" s="98" t="s">
        <v>3231</v>
      </c>
      <c r="B1792" s="99" t="s">
        <v>3232</v>
      </c>
      <c r="C1792" s="94" t="str">
        <f t="shared" si="27"/>
        <v>137950</v>
      </c>
    </row>
    <row r="1793" spans="1:3">
      <c r="A1793" s="98" t="s">
        <v>562</v>
      </c>
      <c r="B1793" s="99" t="s">
        <v>563</v>
      </c>
      <c r="C1793" s="94" t="str">
        <f t="shared" si="27"/>
        <v>138040</v>
      </c>
    </row>
    <row r="1794" spans="1:3">
      <c r="A1794" s="98" t="s">
        <v>1519</v>
      </c>
      <c r="B1794" s="99" t="s">
        <v>1520</v>
      </c>
      <c r="C1794" s="94" t="str">
        <f t="shared" si="27"/>
        <v>138070</v>
      </c>
    </row>
    <row r="1795" spans="1:3">
      <c r="A1795" s="98" t="s">
        <v>2213</v>
      </c>
      <c r="B1795" s="99" t="s">
        <v>2214</v>
      </c>
      <c r="C1795" s="94" t="str">
        <f t="shared" si="27"/>
        <v>138080</v>
      </c>
    </row>
    <row r="1796" spans="1:3">
      <c r="A1796" s="98" t="s">
        <v>4582</v>
      </c>
      <c r="B1796" s="99" t="s">
        <v>4583</v>
      </c>
      <c r="C1796" s="94" t="str">
        <f t="shared" si="27"/>
        <v>138230</v>
      </c>
    </row>
    <row r="1797" spans="1:3">
      <c r="A1797" s="98" t="s">
        <v>1631</v>
      </c>
      <c r="B1797" s="99" t="s">
        <v>1632</v>
      </c>
      <c r="C1797" s="94" t="str">
        <f t="shared" si="27"/>
        <v>138360</v>
      </c>
    </row>
    <row r="1798" spans="1:3">
      <c r="A1798" s="98" t="s">
        <v>1653</v>
      </c>
      <c r="B1798" s="99" t="s">
        <v>1654</v>
      </c>
      <c r="C1798" s="94" t="str">
        <f t="shared" si="27"/>
        <v>138490</v>
      </c>
    </row>
    <row r="1799" spans="1:3">
      <c r="A1799" s="98" t="s">
        <v>4584</v>
      </c>
      <c r="B1799" s="99" t="s">
        <v>4585</v>
      </c>
      <c r="C1799" s="94" t="str">
        <f t="shared" si="27"/>
        <v>138520</v>
      </c>
    </row>
    <row r="1800" spans="1:3">
      <c r="A1800" s="98" t="s">
        <v>4586</v>
      </c>
      <c r="B1800" s="99" t="s">
        <v>4587</v>
      </c>
      <c r="C1800" s="94" t="str">
        <f t="shared" ref="C1800:C1863" si="28">A1800</f>
        <v>138530</v>
      </c>
    </row>
    <row r="1801" spans="1:3">
      <c r="A1801" s="98" t="s">
        <v>4588</v>
      </c>
      <c r="B1801" s="99" t="s">
        <v>4589</v>
      </c>
      <c r="C1801" s="94" t="str">
        <f t="shared" si="28"/>
        <v>138540</v>
      </c>
    </row>
    <row r="1802" spans="1:3">
      <c r="A1802" s="98" t="s">
        <v>3073</v>
      </c>
      <c r="B1802" s="99" t="s">
        <v>3074</v>
      </c>
      <c r="C1802" s="94" t="str">
        <f t="shared" si="28"/>
        <v>138610</v>
      </c>
    </row>
    <row r="1803" spans="1:3">
      <c r="A1803" s="98" t="s">
        <v>1355</v>
      </c>
      <c r="B1803" s="99" t="s">
        <v>4590</v>
      </c>
      <c r="C1803" s="94" t="str">
        <f t="shared" si="28"/>
        <v>138690</v>
      </c>
    </row>
    <row r="1804" spans="1:3">
      <c r="A1804" s="98" t="s">
        <v>4591</v>
      </c>
      <c r="B1804" s="99" t="s">
        <v>4592</v>
      </c>
      <c r="C1804" s="94" t="str">
        <f t="shared" si="28"/>
        <v>138910</v>
      </c>
    </row>
    <row r="1805" spans="1:3">
      <c r="A1805" s="98" t="s">
        <v>4593</v>
      </c>
      <c r="B1805" s="99" t="s">
        <v>4594</v>
      </c>
      <c r="C1805" s="94" t="str">
        <f t="shared" si="28"/>
        <v>138920</v>
      </c>
    </row>
    <row r="1806" spans="1:3">
      <c r="A1806" s="98" t="s">
        <v>477</v>
      </c>
      <c r="B1806" s="99" t="s">
        <v>4595</v>
      </c>
      <c r="C1806" s="94" t="str">
        <f t="shared" si="28"/>
        <v>138930</v>
      </c>
    </row>
    <row r="1807" spans="1:3">
      <c r="A1807" s="98" t="s">
        <v>3036</v>
      </c>
      <c r="B1807" s="99" t="s">
        <v>3037</v>
      </c>
      <c r="C1807" s="94" t="str">
        <f t="shared" si="28"/>
        <v>139050</v>
      </c>
    </row>
    <row r="1808" spans="1:3">
      <c r="A1808" s="98" t="s">
        <v>552</v>
      </c>
      <c r="B1808" s="99" t="s">
        <v>553</v>
      </c>
      <c r="C1808" s="94" t="str">
        <f t="shared" si="28"/>
        <v>139130</v>
      </c>
    </row>
    <row r="1809" spans="1:3">
      <c r="A1809" s="98" t="s">
        <v>4596</v>
      </c>
      <c r="B1809" s="99" t="s">
        <v>4597</v>
      </c>
      <c r="C1809" s="94" t="str">
        <f t="shared" si="28"/>
        <v>139220</v>
      </c>
    </row>
    <row r="1810" spans="1:3">
      <c r="A1810" s="98" t="s">
        <v>4598</v>
      </c>
      <c r="B1810" s="99" t="s">
        <v>4599</v>
      </c>
      <c r="C1810" s="94" t="str">
        <f t="shared" si="28"/>
        <v>139230</v>
      </c>
    </row>
    <row r="1811" spans="1:3">
      <c r="A1811" s="98" t="s">
        <v>4600</v>
      </c>
      <c r="B1811" s="99" t="s">
        <v>4601</v>
      </c>
      <c r="C1811" s="94" t="str">
        <f t="shared" si="28"/>
        <v>139240</v>
      </c>
    </row>
    <row r="1812" spans="1:3">
      <c r="A1812" s="98" t="s">
        <v>4602</v>
      </c>
      <c r="B1812" s="99" t="s">
        <v>4603</v>
      </c>
      <c r="C1812" s="94" t="str">
        <f t="shared" si="28"/>
        <v>139250</v>
      </c>
    </row>
    <row r="1813" spans="1:3">
      <c r="A1813" s="98" t="s">
        <v>4604</v>
      </c>
      <c r="B1813" s="99" t="s">
        <v>4605</v>
      </c>
      <c r="C1813" s="94" t="str">
        <f t="shared" si="28"/>
        <v>139260</v>
      </c>
    </row>
    <row r="1814" spans="1:3">
      <c r="A1814" s="98" t="s">
        <v>4606</v>
      </c>
      <c r="B1814" s="99" t="s">
        <v>4607</v>
      </c>
      <c r="C1814" s="94" t="str">
        <f t="shared" si="28"/>
        <v>139270</v>
      </c>
    </row>
    <row r="1815" spans="1:3">
      <c r="A1815" s="98" t="s">
        <v>4608</v>
      </c>
      <c r="B1815" s="99" t="s">
        <v>4609</v>
      </c>
      <c r="C1815" s="94" t="str">
        <f t="shared" si="28"/>
        <v>139280</v>
      </c>
    </row>
    <row r="1816" spans="1:3">
      <c r="A1816" s="98" t="s">
        <v>4610</v>
      </c>
      <c r="B1816" s="99" t="s">
        <v>4611</v>
      </c>
      <c r="C1816" s="94" t="str">
        <f t="shared" si="28"/>
        <v>139290</v>
      </c>
    </row>
    <row r="1817" spans="1:3">
      <c r="A1817" s="98" t="s">
        <v>4612</v>
      </c>
      <c r="B1817" s="99" t="s">
        <v>4613</v>
      </c>
      <c r="C1817" s="94" t="str">
        <f t="shared" si="28"/>
        <v>139310</v>
      </c>
    </row>
    <row r="1818" spans="1:3">
      <c r="A1818" s="98" t="s">
        <v>4614</v>
      </c>
      <c r="B1818" s="99" t="s">
        <v>4615</v>
      </c>
      <c r="C1818" s="94" t="str">
        <f t="shared" si="28"/>
        <v>139320</v>
      </c>
    </row>
    <row r="1819" spans="1:3">
      <c r="A1819" s="98" t="s">
        <v>419</v>
      </c>
      <c r="B1819" s="99" t="s">
        <v>420</v>
      </c>
      <c r="C1819" s="94" t="str">
        <f t="shared" si="28"/>
        <v>139480</v>
      </c>
    </row>
    <row r="1820" spans="1:3">
      <c r="A1820" s="98" t="s">
        <v>4616</v>
      </c>
      <c r="B1820" s="99" t="s">
        <v>4617</v>
      </c>
      <c r="C1820" s="94" t="str">
        <f t="shared" si="28"/>
        <v>139660</v>
      </c>
    </row>
    <row r="1821" spans="1:3">
      <c r="A1821" s="98" t="s">
        <v>3237</v>
      </c>
      <c r="B1821" s="99" t="s">
        <v>3238</v>
      </c>
      <c r="C1821" s="94" t="str">
        <f t="shared" si="28"/>
        <v>139670</v>
      </c>
    </row>
    <row r="1822" spans="1:3">
      <c r="A1822" s="98" t="s">
        <v>4618</v>
      </c>
      <c r="B1822" s="99" t="s">
        <v>4619</v>
      </c>
      <c r="C1822" s="94" t="str">
        <f t="shared" si="28"/>
        <v>140070</v>
      </c>
    </row>
    <row r="1823" spans="1:3">
      <c r="A1823" s="98" t="s">
        <v>1537</v>
      </c>
      <c r="B1823" s="99" t="s">
        <v>1538</v>
      </c>
      <c r="C1823" s="94" t="str">
        <f t="shared" si="28"/>
        <v>140410</v>
      </c>
    </row>
    <row r="1824" spans="1:3">
      <c r="A1824" s="98" t="s">
        <v>3051</v>
      </c>
      <c r="B1824" s="99" t="s">
        <v>3052</v>
      </c>
      <c r="C1824" s="94" t="str">
        <f t="shared" si="28"/>
        <v>140520</v>
      </c>
    </row>
    <row r="1825" spans="1:3">
      <c r="A1825" s="98" t="s">
        <v>4620</v>
      </c>
      <c r="B1825" s="99" t="s">
        <v>4621</v>
      </c>
      <c r="C1825" s="94" t="str">
        <f t="shared" si="28"/>
        <v>140570</v>
      </c>
    </row>
    <row r="1826" spans="1:3">
      <c r="A1826" s="98" t="s">
        <v>4622</v>
      </c>
      <c r="B1826" s="99" t="s">
        <v>4623</v>
      </c>
      <c r="C1826" s="94" t="str">
        <f t="shared" si="28"/>
        <v>140580</v>
      </c>
    </row>
    <row r="1827" spans="1:3">
      <c r="A1827" s="98" t="s">
        <v>4624</v>
      </c>
      <c r="B1827" s="99" t="s">
        <v>4625</v>
      </c>
      <c r="C1827" s="94" t="str">
        <f t="shared" si="28"/>
        <v>140700</v>
      </c>
    </row>
    <row r="1828" spans="1:3">
      <c r="A1828" s="98" t="s">
        <v>4626</v>
      </c>
      <c r="B1828" s="99" t="s">
        <v>4627</v>
      </c>
      <c r="C1828" s="94" t="str">
        <f t="shared" si="28"/>
        <v>140710</v>
      </c>
    </row>
    <row r="1829" spans="1:3">
      <c r="A1829" s="98" t="s">
        <v>4628</v>
      </c>
      <c r="B1829" s="99" t="s">
        <v>4629</v>
      </c>
      <c r="C1829" s="94" t="str">
        <f t="shared" si="28"/>
        <v>140860</v>
      </c>
    </row>
    <row r="1830" spans="1:3">
      <c r="A1830" s="98" t="s">
        <v>3733</v>
      </c>
      <c r="B1830" s="99" t="s">
        <v>4630</v>
      </c>
      <c r="C1830" s="94" t="str">
        <f t="shared" si="28"/>
        <v>140910</v>
      </c>
    </row>
    <row r="1831" spans="1:3">
      <c r="A1831" s="98" t="s">
        <v>4631</v>
      </c>
      <c r="B1831" s="99" t="s">
        <v>4632</v>
      </c>
      <c r="C1831" s="94" t="str">
        <f t="shared" si="28"/>
        <v>140950</v>
      </c>
    </row>
    <row r="1832" spans="1:3">
      <c r="A1832" s="98" t="s">
        <v>1995</v>
      </c>
      <c r="B1832" s="99" t="s">
        <v>1996</v>
      </c>
      <c r="C1832" s="94" t="str">
        <f t="shared" si="28"/>
        <v>141000</v>
      </c>
    </row>
    <row r="1833" spans="1:3">
      <c r="A1833" s="98" t="s">
        <v>1521</v>
      </c>
      <c r="B1833" s="99" t="s">
        <v>1522</v>
      </c>
      <c r="C1833" s="94" t="str">
        <f t="shared" si="28"/>
        <v>141020</v>
      </c>
    </row>
    <row r="1834" spans="1:3">
      <c r="A1834" s="98" t="s">
        <v>3473</v>
      </c>
      <c r="B1834" s="99" t="s">
        <v>3474</v>
      </c>
      <c r="C1834" s="94" t="str">
        <f t="shared" si="28"/>
        <v>141070</v>
      </c>
    </row>
    <row r="1835" spans="1:3">
      <c r="A1835" s="98" t="s">
        <v>1745</v>
      </c>
      <c r="B1835" s="99" t="s">
        <v>1746</v>
      </c>
      <c r="C1835" s="94" t="str">
        <f t="shared" si="28"/>
        <v>141080</v>
      </c>
    </row>
    <row r="1836" spans="1:3">
      <c r="A1836" s="98" t="s">
        <v>4633</v>
      </c>
      <c r="B1836" s="99" t="s">
        <v>4634</v>
      </c>
      <c r="C1836" s="94" t="str">
        <f t="shared" si="28"/>
        <v>141240</v>
      </c>
    </row>
    <row r="1837" spans="1:3">
      <c r="A1837" s="98" t="s">
        <v>4635</v>
      </c>
      <c r="B1837" s="99" t="s">
        <v>4636</v>
      </c>
      <c r="C1837" s="94" t="str">
        <f t="shared" si="28"/>
        <v>142210</v>
      </c>
    </row>
    <row r="1838" spans="1:3">
      <c r="A1838" s="98" t="s">
        <v>1565</v>
      </c>
      <c r="B1838" s="99" t="s">
        <v>1566</v>
      </c>
      <c r="C1838" s="94" t="str">
        <f t="shared" si="28"/>
        <v>142280</v>
      </c>
    </row>
    <row r="1839" spans="1:3">
      <c r="A1839" s="98" t="s">
        <v>3137</v>
      </c>
      <c r="B1839" s="99" t="s">
        <v>3138</v>
      </c>
      <c r="C1839" s="94" t="str">
        <f t="shared" si="28"/>
        <v>142760</v>
      </c>
    </row>
    <row r="1840" spans="1:3">
      <c r="A1840" s="98" t="s">
        <v>1705</v>
      </c>
      <c r="B1840" s="99" t="s">
        <v>1706</v>
      </c>
      <c r="C1840" s="94" t="str">
        <f t="shared" si="28"/>
        <v>143160</v>
      </c>
    </row>
    <row r="1841" spans="1:3">
      <c r="A1841" s="98" t="s">
        <v>4637</v>
      </c>
      <c r="B1841" s="99" t="s">
        <v>4638</v>
      </c>
      <c r="C1841" s="94" t="str">
        <f t="shared" si="28"/>
        <v>143210</v>
      </c>
    </row>
    <row r="1842" spans="1:3">
      <c r="A1842" s="98" t="s">
        <v>1789</v>
      </c>
      <c r="B1842" s="99" t="s">
        <v>1790</v>
      </c>
      <c r="C1842" s="94" t="str">
        <f t="shared" si="28"/>
        <v>143240</v>
      </c>
    </row>
    <row r="1843" spans="1:3">
      <c r="A1843" s="98" t="s">
        <v>4639</v>
      </c>
      <c r="B1843" s="99" t="s">
        <v>4640</v>
      </c>
      <c r="C1843" s="94" t="str">
        <f t="shared" si="28"/>
        <v>143460</v>
      </c>
    </row>
    <row r="1844" spans="1:3">
      <c r="A1844" s="98" t="s">
        <v>3145</v>
      </c>
      <c r="B1844" s="99" t="s">
        <v>3146</v>
      </c>
      <c r="C1844" s="94" t="str">
        <f t="shared" si="28"/>
        <v>143540</v>
      </c>
    </row>
    <row r="1845" spans="1:3">
      <c r="A1845" s="98" t="s">
        <v>4641</v>
      </c>
      <c r="B1845" s="99" t="s">
        <v>4642</v>
      </c>
      <c r="C1845" s="94" t="str">
        <f t="shared" si="28"/>
        <v>143850</v>
      </c>
    </row>
    <row r="1846" spans="1:3">
      <c r="A1846" s="98" t="s">
        <v>4643</v>
      </c>
      <c r="B1846" s="99" t="s">
        <v>4644</v>
      </c>
      <c r="C1846" s="94" t="str">
        <f t="shared" si="28"/>
        <v>143860</v>
      </c>
    </row>
    <row r="1847" spans="1:3">
      <c r="A1847" s="98" t="s">
        <v>4645</v>
      </c>
      <c r="B1847" s="99" t="s">
        <v>4646</v>
      </c>
      <c r="C1847" s="94" t="str">
        <f t="shared" si="28"/>
        <v>144510</v>
      </c>
    </row>
    <row r="1848" spans="1:3">
      <c r="A1848" s="98" t="s">
        <v>4647</v>
      </c>
      <c r="B1848" s="99" t="s">
        <v>4648</v>
      </c>
      <c r="C1848" s="94" t="str">
        <f t="shared" si="28"/>
        <v>144600</v>
      </c>
    </row>
    <row r="1849" spans="1:3">
      <c r="A1849" s="98" t="s">
        <v>2339</v>
      </c>
      <c r="B1849" s="99" t="s">
        <v>2340</v>
      </c>
      <c r="C1849" s="94" t="str">
        <f t="shared" si="28"/>
        <v>144620</v>
      </c>
    </row>
    <row r="1850" spans="1:3">
      <c r="A1850" s="98" t="s">
        <v>4649</v>
      </c>
      <c r="B1850" s="99" t="s">
        <v>4650</v>
      </c>
      <c r="C1850" s="94" t="str">
        <f t="shared" si="28"/>
        <v>144960</v>
      </c>
    </row>
    <row r="1851" spans="1:3">
      <c r="A1851" s="98" t="s">
        <v>4651</v>
      </c>
      <c r="B1851" s="99" t="s">
        <v>4652</v>
      </c>
      <c r="C1851" s="94" t="str">
        <f t="shared" si="28"/>
        <v>145020</v>
      </c>
    </row>
    <row r="1852" spans="1:3">
      <c r="A1852" s="98" t="s">
        <v>1603</v>
      </c>
      <c r="B1852" s="99" t="s">
        <v>1604</v>
      </c>
      <c r="C1852" s="94" t="str">
        <f t="shared" si="28"/>
        <v>145210</v>
      </c>
    </row>
    <row r="1853" spans="1:3">
      <c r="A1853" s="98" t="s">
        <v>3495</v>
      </c>
      <c r="B1853" s="99" t="s">
        <v>3496</v>
      </c>
      <c r="C1853" s="94" t="str">
        <f t="shared" si="28"/>
        <v>145270</v>
      </c>
    </row>
    <row r="1854" spans="1:3">
      <c r="A1854" s="98" t="s">
        <v>4653</v>
      </c>
      <c r="B1854" s="99" t="s">
        <v>4654</v>
      </c>
      <c r="C1854" s="94" t="str">
        <f t="shared" si="28"/>
        <v>145670</v>
      </c>
    </row>
    <row r="1855" spans="1:3">
      <c r="A1855" s="98" t="s">
        <v>4655</v>
      </c>
      <c r="B1855" s="99" t="s">
        <v>4656</v>
      </c>
      <c r="C1855" s="94" t="str">
        <f t="shared" si="28"/>
        <v>145720</v>
      </c>
    </row>
    <row r="1856" spans="1:3">
      <c r="A1856" s="98" t="s">
        <v>805</v>
      </c>
      <c r="B1856" s="99" t="s">
        <v>806</v>
      </c>
      <c r="C1856" s="94" t="str">
        <f t="shared" si="28"/>
        <v>145990</v>
      </c>
    </row>
    <row r="1857" spans="1:3">
      <c r="A1857" s="98" t="s">
        <v>3907</v>
      </c>
      <c r="B1857" s="99" t="s">
        <v>3908</v>
      </c>
      <c r="C1857" s="94" t="str">
        <f t="shared" si="28"/>
        <v>145995</v>
      </c>
    </row>
    <row r="1858" spans="1:3">
      <c r="A1858" s="98" t="s">
        <v>4657</v>
      </c>
      <c r="B1858" s="99" t="s">
        <v>4658</v>
      </c>
      <c r="C1858" s="94" t="str">
        <f t="shared" si="28"/>
        <v>147760</v>
      </c>
    </row>
    <row r="1859" spans="1:3">
      <c r="A1859" s="98" t="s">
        <v>3246</v>
      </c>
      <c r="B1859" s="99" t="s">
        <v>3247</v>
      </c>
      <c r="C1859" s="94" t="str">
        <f t="shared" si="28"/>
        <v>147830</v>
      </c>
    </row>
    <row r="1860" spans="1:3">
      <c r="A1860" s="98" t="s">
        <v>4659</v>
      </c>
      <c r="B1860" s="99" t="s">
        <v>4660</v>
      </c>
      <c r="C1860" s="94" t="str">
        <f t="shared" si="28"/>
        <v>147970</v>
      </c>
    </row>
    <row r="1861" spans="1:3">
      <c r="A1861" s="98" t="s">
        <v>4661</v>
      </c>
      <c r="B1861" s="99" t="s">
        <v>4662</v>
      </c>
      <c r="C1861" s="94" t="str">
        <f t="shared" si="28"/>
        <v>148020</v>
      </c>
    </row>
    <row r="1862" spans="1:3">
      <c r="A1862" s="98" t="s">
        <v>4663</v>
      </c>
      <c r="B1862" s="99" t="s">
        <v>4664</v>
      </c>
      <c r="C1862" s="94" t="str">
        <f t="shared" si="28"/>
        <v>148070</v>
      </c>
    </row>
    <row r="1863" spans="1:3">
      <c r="A1863" s="98" t="s">
        <v>3731</v>
      </c>
      <c r="B1863" s="99" t="s">
        <v>3732</v>
      </c>
      <c r="C1863" s="94" t="str">
        <f t="shared" si="28"/>
        <v>148250</v>
      </c>
    </row>
    <row r="1864" spans="1:3">
      <c r="A1864" s="98" t="s">
        <v>2912</v>
      </c>
      <c r="B1864" s="99" t="s">
        <v>4665</v>
      </c>
      <c r="C1864" s="94" t="str">
        <f t="shared" ref="C1864:C1927" si="29">A1864</f>
        <v>149940</v>
      </c>
    </row>
    <row r="1865" spans="1:3">
      <c r="A1865" s="98" t="s">
        <v>1655</v>
      </c>
      <c r="B1865" s="99" t="s">
        <v>1656</v>
      </c>
      <c r="C1865" s="94" t="str">
        <f t="shared" si="29"/>
        <v>149950</v>
      </c>
    </row>
    <row r="1866" spans="1:3">
      <c r="A1866" s="98" t="s">
        <v>1101</v>
      </c>
      <c r="B1866" s="99" t="s">
        <v>1102</v>
      </c>
      <c r="C1866" s="94" t="str">
        <f t="shared" si="29"/>
        <v>149980</v>
      </c>
    </row>
    <row r="1867" spans="1:3">
      <c r="A1867" s="98" t="s">
        <v>4666</v>
      </c>
      <c r="B1867" s="99" t="s">
        <v>4667</v>
      </c>
      <c r="C1867" s="94" t="str">
        <f t="shared" si="29"/>
        <v>150460</v>
      </c>
    </row>
    <row r="1868" spans="1:3">
      <c r="A1868" s="98" t="s">
        <v>2242</v>
      </c>
      <c r="B1868" s="99" t="s">
        <v>2243</v>
      </c>
      <c r="C1868" s="94" t="str">
        <f t="shared" si="29"/>
        <v>150840</v>
      </c>
    </row>
    <row r="1869" spans="1:3">
      <c r="A1869" s="98" t="s">
        <v>2427</v>
      </c>
      <c r="B1869" s="99" t="s">
        <v>2428</v>
      </c>
      <c r="C1869" s="94" t="str">
        <f t="shared" si="29"/>
        <v>150900</v>
      </c>
    </row>
    <row r="1870" spans="1:3">
      <c r="A1870" s="98" t="s">
        <v>1535</v>
      </c>
      <c r="B1870" s="99" t="s">
        <v>1536</v>
      </c>
      <c r="C1870" s="94" t="str">
        <f t="shared" si="29"/>
        <v>151860</v>
      </c>
    </row>
    <row r="1871" spans="1:3">
      <c r="A1871" s="98" t="s">
        <v>4668</v>
      </c>
      <c r="B1871" s="99" t="s">
        <v>4669</v>
      </c>
      <c r="C1871" s="94" t="str">
        <f t="shared" si="29"/>
        <v>152100</v>
      </c>
    </row>
    <row r="1872" spans="1:3">
      <c r="A1872" s="98" t="s">
        <v>4670</v>
      </c>
      <c r="B1872" s="99" t="s">
        <v>4671</v>
      </c>
      <c r="C1872" s="94" t="str">
        <f t="shared" si="29"/>
        <v>152180</v>
      </c>
    </row>
    <row r="1873" spans="1:3">
      <c r="A1873" s="98" t="s">
        <v>4672</v>
      </c>
      <c r="B1873" s="99" t="s">
        <v>4673</v>
      </c>
      <c r="C1873" s="94" t="str">
        <f t="shared" si="29"/>
        <v>152280</v>
      </c>
    </row>
    <row r="1874" spans="1:3">
      <c r="A1874" s="98" t="s">
        <v>4674</v>
      </c>
      <c r="B1874" s="99" t="s">
        <v>4675</v>
      </c>
      <c r="C1874" s="94" t="str">
        <f t="shared" si="29"/>
        <v>152330</v>
      </c>
    </row>
    <row r="1875" spans="1:3">
      <c r="A1875" s="98" t="s">
        <v>4676</v>
      </c>
      <c r="B1875" s="99" t="s">
        <v>4677</v>
      </c>
      <c r="C1875" s="94" t="str">
        <f t="shared" si="29"/>
        <v>152380</v>
      </c>
    </row>
    <row r="1876" spans="1:3">
      <c r="A1876" s="98" t="s">
        <v>4678</v>
      </c>
      <c r="B1876" s="99" t="s">
        <v>4679</v>
      </c>
      <c r="C1876" s="94" t="str">
        <f t="shared" si="29"/>
        <v>152500</v>
      </c>
    </row>
    <row r="1877" spans="1:3">
      <c r="A1877" s="98" t="s">
        <v>1723</v>
      </c>
      <c r="B1877" s="99" t="s">
        <v>1724</v>
      </c>
      <c r="C1877" s="94" t="str">
        <f t="shared" si="29"/>
        <v>152550</v>
      </c>
    </row>
    <row r="1878" spans="1:3">
      <c r="A1878" s="98" t="s">
        <v>4680</v>
      </c>
      <c r="B1878" s="99" t="s">
        <v>4681</v>
      </c>
      <c r="C1878" s="94" t="str">
        <f t="shared" si="29"/>
        <v>152870</v>
      </c>
    </row>
    <row r="1879" spans="1:3">
      <c r="A1879" s="98" t="s">
        <v>4682</v>
      </c>
      <c r="B1879" s="99" t="s">
        <v>4683</v>
      </c>
      <c r="C1879" s="94" t="str">
        <f t="shared" si="29"/>
        <v>153130</v>
      </c>
    </row>
    <row r="1880" spans="1:3">
      <c r="A1880" s="98" t="s">
        <v>4684</v>
      </c>
      <c r="B1880" s="99" t="s">
        <v>4685</v>
      </c>
      <c r="C1880" s="94" t="str">
        <f t="shared" si="29"/>
        <v>153270</v>
      </c>
    </row>
    <row r="1881" spans="1:3">
      <c r="A1881" s="98" t="s">
        <v>2890</v>
      </c>
      <c r="B1881" s="99" t="s">
        <v>2891</v>
      </c>
      <c r="C1881" s="94" t="str">
        <f t="shared" si="29"/>
        <v>153360</v>
      </c>
    </row>
    <row r="1882" spans="1:3">
      <c r="A1882" s="98" t="s">
        <v>3409</v>
      </c>
      <c r="B1882" s="99" t="s">
        <v>3410</v>
      </c>
      <c r="C1882" s="94" t="str">
        <f t="shared" si="29"/>
        <v>153460</v>
      </c>
    </row>
    <row r="1883" spans="1:3">
      <c r="A1883" s="98" t="s">
        <v>2495</v>
      </c>
      <c r="B1883" s="99" t="s">
        <v>2496</v>
      </c>
      <c r="C1883" s="94" t="str">
        <f t="shared" si="29"/>
        <v>153490</v>
      </c>
    </row>
    <row r="1884" spans="1:3">
      <c r="A1884" s="98" t="s">
        <v>2015</v>
      </c>
      <c r="B1884" s="99" t="s">
        <v>2016</v>
      </c>
      <c r="C1884" s="94" t="str">
        <f t="shared" si="29"/>
        <v>154040</v>
      </c>
    </row>
    <row r="1885" spans="1:3">
      <c r="A1885" s="98" t="s">
        <v>3372</v>
      </c>
      <c r="B1885" s="99" t="s">
        <v>3373</v>
      </c>
      <c r="C1885" s="94" t="str">
        <f t="shared" si="29"/>
        <v>155650</v>
      </c>
    </row>
    <row r="1886" spans="1:3">
      <c r="A1886" s="98" t="s">
        <v>2752</v>
      </c>
      <c r="B1886" s="99" t="s">
        <v>2753</v>
      </c>
      <c r="C1886" s="94" t="str">
        <f t="shared" si="29"/>
        <v>155660</v>
      </c>
    </row>
    <row r="1887" spans="1:3">
      <c r="A1887" s="98" t="s">
        <v>2968</v>
      </c>
      <c r="B1887" s="99" t="s">
        <v>2969</v>
      </c>
      <c r="C1887" s="94" t="str">
        <f t="shared" si="29"/>
        <v>155900</v>
      </c>
    </row>
    <row r="1888" spans="1:3">
      <c r="A1888" s="98" t="s">
        <v>2027</v>
      </c>
      <c r="B1888" s="99" t="s">
        <v>2028</v>
      </c>
      <c r="C1888" s="94" t="str">
        <f t="shared" si="29"/>
        <v>155960</v>
      </c>
    </row>
    <row r="1889" spans="1:3">
      <c r="A1889" s="98" t="s">
        <v>4686</v>
      </c>
      <c r="B1889" s="99" t="s">
        <v>4687</v>
      </c>
      <c r="C1889" s="94" t="str">
        <f t="shared" si="29"/>
        <v>156080</v>
      </c>
    </row>
    <row r="1890" spans="1:3">
      <c r="A1890" s="98" t="s">
        <v>1931</v>
      </c>
      <c r="B1890" s="99" t="s">
        <v>1932</v>
      </c>
      <c r="C1890" s="94" t="str">
        <f t="shared" si="29"/>
        <v>156100</v>
      </c>
    </row>
    <row r="1891" spans="1:3">
      <c r="A1891" s="98" t="s">
        <v>4688</v>
      </c>
      <c r="B1891" s="99" t="s">
        <v>4689</v>
      </c>
      <c r="C1891" s="94" t="str">
        <f t="shared" si="29"/>
        <v>157450</v>
      </c>
    </row>
    <row r="1892" spans="1:3">
      <c r="A1892" s="98" t="s">
        <v>4690</v>
      </c>
      <c r="B1892" s="99" t="s">
        <v>4691</v>
      </c>
      <c r="C1892" s="94" t="str">
        <f t="shared" si="29"/>
        <v>157490</v>
      </c>
    </row>
    <row r="1893" spans="1:3">
      <c r="A1893" s="98" t="s">
        <v>4692</v>
      </c>
      <c r="B1893" s="99" t="s">
        <v>4693</v>
      </c>
      <c r="C1893" s="94" t="str">
        <f t="shared" si="29"/>
        <v>157500</v>
      </c>
    </row>
    <row r="1894" spans="1:3">
      <c r="A1894" s="98" t="s">
        <v>4694</v>
      </c>
      <c r="B1894" s="99" t="s">
        <v>4695</v>
      </c>
      <c r="C1894" s="94" t="str">
        <f t="shared" si="29"/>
        <v>157510</v>
      </c>
    </row>
    <row r="1895" spans="1:3">
      <c r="A1895" s="98" t="s">
        <v>4696</v>
      </c>
      <c r="B1895" s="99" t="s">
        <v>4697</v>
      </c>
      <c r="C1895" s="94" t="str">
        <f t="shared" si="29"/>
        <v>157520</v>
      </c>
    </row>
    <row r="1896" spans="1:3">
      <c r="A1896" s="98" t="s">
        <v>3599</v>
      </c>
      <c r="B1896" s="99" t="s">
        <v>4698</v>
      </c>
      <c r="C1896" s="94" t="str">
        <f t="shared" si="29"/>
        <v>158310</v>
      </c>
    </row>
    <row r="1897" spans="1:3">
      <c r="A1897" s="98" t="s">
        <v>1781</v>
      </c>
      <c r="B1897" s="99" t="s">
        <v>1782</v>
      </c>
      <c r="C1897" s="94" t="str">
        <f t="shared" si="29"/>
        <v>159580</v>
      </c>
    </row>
    <row r="1898" spans="1:3">
      <c r="A1898" s="98" t="s">
        <v>2915</v>
      </c>
      <c r="B1898" s="99" t="s">
        <v>2916</v>
      </c>
      <c r="C1898" s="94" t="str">
        <f t="shared" si="29"/>
        <v>159650</v>
      </c>
    </row>
    <row r="1899" spans="1:3">
      <c r="A1899" s="98" t="s">
        <v>2528</v>
      </c>
      <c r="B1899" s="99" t="s">
        <v>4699</v>
      </c>
      <c r="C1899" s="94" t="str">
        <f t="shared" si="29"/>
        <v>159910</v>
      </c>
    </row>
    <row r="1900" spans="1:3">
      <c r="A1900" s="98" t="s">
        <v>1226</v>
      </c>
      <c r="B1900" s="99" t="s">
        <v>1227</v>
      </c>
      <c r="C1900" s="94" t="str">
        <f t="shared" si="29"/>
        <v>160550</v>
      </c>
    </row>
    <row r="1901" spans="1:3">
      <c r="A1901" s="98" t="s">
        <v>4700</v>
      </c>
      <c r="B1901" s="99" t="s">
        <v>4701</v>
      </c>
      <c r="C1901" s="94" t="str">
        <f t="shared" si="29"/>
        <v>160580</v>
      </c>
    </row>
    <row r="1902" spans="1:3">
      <c r="A1902" s="98" t="s">
        <v>4702</v>
      </c>
      <c r="B1902" s="99" t="s">
        <v>4703</v>
      </c>
      <c r="C1902" s="94" t="str">
        <f t="shared" si="29"/>
        <v>160600</v>
      </c>
    </row>
    <row r="1903" spans="1:3">
      <c r="A1903" s="98" t="s">
        <v>4704</v>
      </c>
      <c r="B1903" s="99" t="s">
        <v>4705</v>
      </c>
      <c r="C1903" s="94" t="str">
        <f t="shared" si="29"/>
        <v>160980</v>
      </c>
    </row>
    <row r="1904" spans="1:3">
      <c r="A1904" s="98" t="s">
        <v>1379</v>
      </c>
      <c r="B1904" s="99" t="s">
        <v>1380</v>
      </c>
      <c r="C1904" s="94" t="str">
        <f t="shared" si="29"/>
        <v>161000</v>
      </c>
    </row>
    <row r="1905" spans="1:3">
      <c r="A1905" s="98" t="s">
        <v>432</v>
      </c>
      <c r="B1905" s="99" t="s">
        <v>433</v>
      </c>
      <c r="C1905" s="94" t="str">
        <f t="shared" si="29"/>
        <v>161390</v>
      </c>
    </row>
    <row r="1906" spans="1:3">
      <c r="A1906" s="98" t="s">
        <v>4706</v>
      </c>
      <c r="B1906" s="99" t="s">
        <v>4707</v>
      </c>
      <c r="C1906" s="94" t="str">
        <f t="shared" si="29"/>
        <v>161490</v>
      </c>
    </row>
    <row r="1907" spans="1:3">
      <c r="A1907" s="98" t="s">
        <v>4708</v>
      </c>
      <c r="B1907" s="99" t="s">
        <v>4709</v>
      </c>
      <c r="C1907" s="94" t="str">
        <f t="shared" si="29"/>
        <v>161500</v>
      </c>
    </row>
    <row r="1908" spans="1:3">
      <c r="A1908" s="98" t="s">
        <v>4710</v>
      </c>
      <c r="B1908" s="99" t="s">
        <v>4711</v>
      </c>
      <c r="C1908" s="94" t="str">
        <f t="shared" si="29"/>
        <v>161510</v>
      </c>
    </row>
    <row r="1909" spans="1:3">
      <c r="A1909" s="98" t="s">
        <v>3050</v>
      </c>
      <c r="B1909" s="99" t="s">
        <v>4712</v>
      </c>
      <c r="C1909" s="94" t="str">
        <f t="shared" si="29"/>
        <v>161570</v>
      </c>
    </row>
    <row r="1910" spans="1:3">
      <c r="A1910" s="98" t="s">
        <v>606</v>
      </c>
      <c r="B1910" s="99" t="s">
        <v>607</v>
      </c>
      <c r="C1910" s="94" t="str">
        <f t="shared" si="29"/>
        <v>161890</v>
      </c>
    </row>
    <row r="1911" spans="1:3">
      <c r="A1911" s="98" t="s">
        <v>1783</v>
      </c>
      <c r="B1911" s="99" t="s">
        <v>1784</v>
      </c>
      <c r="C1911" s="94" t="str">
        <f t="shared" si="29"/>
        <v>163560</v>
      </c>
    </row>
    <row r="1912" spans="1:3">
      <c r="A1912" s="98" t="s">
        <v>4713</v>
      </c>
      <c r="B1912" s="99" t="s">
        <v>4714</v>
      </c>
      <c r="C1912" s="94" t="str">
        <f t="shared" si="29"/>
        <v>166400</v>
      </c>
    </row>
    <row r="1913" spans="1:3">
      <c r="A1913" s="98" t="s">
        <v>4715</v>
      </c>
      <c r="B1913" s="99" t="s">
        <v>4716</v>
      </c>
      <c r="C1913" s="94" t="str">
        <f t="shared" si="29"/>
        <v>166480</v>
      </c>
    </row>
    <row r="1914" spans="1:3">
      <c r="A1914" s="98" t="s">
        <v>4717</v>
      </c>
      <c r="B1914" s="99" t="s">
        <v>4718</v>
      </c>
      <c r="C1914" s="94" t="str">
        <f t="shared" si="29"/>
        <v>167860</v>
      </c>
    </row>
    <row r="1915" spans="1:3">
      <c r="A1915" s="98" t="s">
        <v>4719</v>
      </c>
      <c r="B1915" s="99" t="s">
        <v>4720</v>
      </c>
      <c r="C1915" s="94" t="str">
        <f t="shared" si="29"/>
        <v>168300</v>
      </c>
    </row>
    <row r="1916" spans="1:3">
      <c r="A1916" s="98" t="s">
        <v>582</v>
      </c>
      <c r="B1916" s="99" t="s">
        <v>583</v>
      </c>
      <c r="C1916" s="94" t="str">
        <f t="shared" si="29"/>
        <v>168330</v>
      </c>
    </row>
    <row r="1917" spans="1:3">
      <c r="A1917" s="98" t="s">
        <v>1575</v>
      </c>
      <c r="B1917" s="99" t="s">
        <v>1576</v>
      </c>
      <c r="C1917" s="94" t="str">
        <f t="shared" si="29"/>
        <v>168490</v>
      </c>
    </row>
    <row r="1918" spans="1:3">
      <c r="A1918" s="98" t="s">
        <v>4721</v>
      </c>
      <c r="B1918" s="99" t="s">
        <v>4722</v>
      </c>
      <c r="C1918" s="94" t="str">
        <f t="shared" si="29"/>
        <v>168580</v>
      </c>
    </row>
    <row r="1919" spans="1:3">
      <c r="A1919" s="98" t="s">
        <v>4723</v>
      </c>
      <c r="B1919" s="99" t="s">
        <v>4724</v>
      </c>
      <c r="C1919" s="94" t="str">
        <f t="shared" si="29"/>
        <v>169950</v>
      </c>
    </row>
    <row r="1920" spans="1:3">
      <c r="A1920" s="98" t="s">
        <v>2184</v>
      </c>
      <c r="B1920" s="99" t="s">
        <v>2185</v>
      </c>
      <c r="C1920" s="94" t="str">
        <f t="shared" si="29"/>
        <v>170030</v>
      </c>
    </row>
    <row r="1921" spans="1:3">
      <c r="A1921" s="98" t="s">
        <v>2523</v>
      </c>
      <c r="B1921" s="99" t="s">
        <v>2524</v>
      </c>
      <c r="C1921" s="94" t="str">
        <f t="shared" si="29"/>
        <v>170790</v>
      </c>
    </row>
    <row r="1922" spans="1:3">
      <c r="A1922" s="98" t="s">
        <v>691</v>
      </c>
      <c r="B1922" s="99" t="s">
        <v>692</v>
      </c>
      <c r="C1922" s="94" t="str">
        <f t="shared" si="29"/>
        <v>170900</v>
      </c>
    </row>
    <row r="1923" spans="1:3">
      <c r="A1923" s="98" t="s">
        <v>2143</v>
      </c>
      <c r="B1923" s="99" t="s">
        <v>2144</v>
      </c>
      <c r="C1923" s="94" t="str">
        <f t="shared" si="29"/>
        <v>170920</v>
      </c>
    </row>
    <row r="1924" spans="1:3">
      <c r="A1924" s="98" t="s">
        <v>3289</v>
      </c>
      <c r="B1924" s="99" t="s">
        <v>3290</v>
      </c>
      <c r="C1924" s="94" t="str">
        <f t="shared" si="29"/>
        <v>171010</v>
      </c>
    </row>
    <row r="1925" spans="1:3">
      <c r="A1925" s="98" t="s">
        <v>1314</v>
      </c>
      <c r="B1925" s="99" t="s">
        <v>1315</v>
      </c>
      <c r="C1925" s="94" t="str">
        <f t="shared" si="29"/>
        <v>171120</v>
      </c>
    </row>
    <row r="1926" spans="1:3">
      <c r="A1926" s="98" t="s">
        <v>3103</v>
      </c>
      <c r="B1926" s="99" t="s">
        <v>3104</v>
      </c>
      <c r="C1926" s="94" t="str">
        <f t="shared" si="29"/>
        <v>172580</v>
      </c>
    </row>
    <row r="1927" spans="1:3">
      <c r="A1927" s="98" t="s">
        <v>1306</v>
      </c>
      <c r="B1927" s="99" t="s">
        <v>1307</v>
      </c>
      <c r="C1927" s="94" t="str">
        <f t="shared" si="29"/>
        <v>173940</v>
      </c>
    </row>
    <row r="1928" spans="1:3">
      <c r="A1928" s="98" t="s">
        <v>4725</v>
      </c>
      <c r="B1928" s="99" t="s">
        <v>4726</v>
      </c>
      <c r="C1928" s="94" t="str">
        <f t="shared" ref="C1928:C1991" si="30">A1928</f>
        <v>174350</v>
      </c>
    </row>
    <row r="1929" spans="1:3">
      <c r="A1929" s="98" t="s">
        <v>4727</v>
      </c>
      <c r="B1929" s="99" t="s">
        <v>4728</v>
      </c>
      <c r="C1929" s="94" t="str">
        <f t="shared" si="30"/>
        <v>174880</v>
      </c>
    </row>
    <row r="1930" spans="1:3">
      <c r="A1930" s="98" t="s">
        <v>4729</v>
      </c>
      <c r="B1930" s="99" t="s">
        <v>4730</v>
      </c>
      <c r="C1930" s="94" t="str">
        <f t="shared" si="30"/>
        <v>175140</v>
      </c>
    </row>
    <row r="1931" spans="1:3">
      <c r="A1931" s="98" t="s">
        <v>739</v>
      </c>
      <c r="B1931" s="99" t="s">
        <v>740</v>
      </c>
      <c r="C1931" s="94" t="str">
        <f t="shared" si="30"/>
        <v>175330</v>
      </c>
    </row>
    <row r="1932" spans="1:3">
      <c r="A1932" s="98" t="s">
        <v>4731</v>
      </c>
      <c r="B1932" s="99" t="s">
        <v>4732</v>
      </c>
      <c r="C1932" s="94" t="str">
        <f t="shared" si="30"/>
        <v>176440</v>
      </c>
    </row>
    <row r="1933" spans="1:3">
      <c r="A1933" s="98" t="s">
        <v>4733</v>
      </c>
      <c r="B1933" s="99" t="s">
        <v>4734</v>
      </c>
      <c r="C1933" s="94" t="str">
        <f t="shared" si="30"/>
        <v>176710</v>
      </c>
    </row>
    <row r="1934" spans="1:3">
      <c r="A1934" s="98" t="s">
        <v>4735</v>
      </c>
      <c r="B1934" s="99" t="s">
        <v>4736</v>
      </c>
      <c r="C1934" s="94" t="str">
        <f t="shared" si="30"/>
        <v>176950</v>
      </c>
    </row>
    <row r="1935" spans="1:3">
      <c r="A1935" s="98" t="s">
        <v>3507</v>
      </c>
      <c r="B1935" s="99" t="s">
        <v>3508</v>
      </c>
      <c r="C1935" s="94" t="str">
        <f t="shared" si="30"/>
        <v>177350</v>
      </c>
    </row>
    <row r="1936" spans="1:3">
      <c r="A1936" s="98" t="s">
        <v>2789</v>
      </c>
      <c r="B1936" s="99" t="s">
        <v>2790</v>
      </c>
      <c r="C1936" s="94" t="str">
        <f t="shared" si="30"/>
        <v>177830</v>
      </c>
    </row>
    <row r="1937" spans="1:3">
      <c r="A1937" s="98" t="s">
        <v>4737</v>
      </c>
      <c r="B1937" s="99" t="s">
        <v>4738</v>
      </c>
      <c r="C1937" s="94" t="str">
        <f t="shared" si="30"/>
        <v>178320</v>
      </c>
    </row>
    <row r="1938" spans="1:3">
      <c r="A1938" s="98" t="s">
        <v>4739</v>
      </c>
      <c r="B1938" s="99" t="s">
        <v>4740</v>
      </c>
      <c r="C1938" s="94" t="str">
        <f t="shared" si="30"/>
        <v>178780</v>
      </c>
    </row>
    <row r="1939" spans="1:3">
      <c r="A1939" s="98" t="s">
        <v>1131</v>
      </c>
      <c r="B1939" s="99" t="s">
        <v>1132</v>
      </c>
      <c r="C1939" s="94" t="str">
        <f t="shared" si="30"/>
        <v>178920</v>
      </c>
    </row>
    <row r="1940" spans="1:3">
      <c r="A1940" s="98" t="s">
        <v>2742</v>
      </c>
      <c r="B1940" s="99" t="s">
        <v>2743</v>
      </c>
      <c r="C1940" s="94" t="str">
        <f t="shared" si="30"/>
        <v>180400</v>
      </c>
    </row>
    <row r="1941" spans="1:3">
      <c r="A1941" s="98" t="s">
        <v>576</v>
      </c>
      <c r="B1941" s="99" t="s">
        <v>577</v>
      </c>
      <c r="C1941" s="94" t="str">
        <f t="shared" si="30"/>
        <v>180640</v>
      </c>
    </row>
    <row r="1942" spans="1:3">
      <c r="A1942" s="98" t="s">
        <v>3895</v>
      </c>
      <c r="B1942" s="99" t="s">
        <v>3896</v>
      </c>
      <c r="C1942" s="94" t="str">
        <f t="shared" si="30"/>
        <v>18064K</v>
      </c>
    </row>
    <row r="1943" spans="1:3">
      <c r="A1943" s="98" t="s">
        <v>4741</v>
      </c>
      <c r="B1943" s="99" t="s">
        <v>4742</v>
      </c>
      <c r="C1943" s="94" t="str">
        <f t="shared" si="30"/>
        <v>181480</v>
      </c>
    </row>
    <row r="1944" spans="1:3">
      <c r="A1944" s="98" t="s">
        <v>643</v>
      </c>
      <c r="B1944" s="99" t="s">
        <v>644</v>
      </c>
      <c r="C1944" s="94" t="str">
        <f t="shared" si="30"/>
        <v>181710</v>
      </c>
    </row>
    <row r="1945" spans="1:3">
      <c r="A1945" s="98" t="s">
        <v>2511</v>
      </c>
      <c r="B1945" s="99" t="s">
        <v>2512</v>
      </c>
      <c r="C1945" s="94" t="str">
        <f t="shared" si="30"/>
        <v>182360</v>
      </c>
    </row>
    <row r="1946" spans="1:3">
      <c r="A1946" s="98" t="s">
        <v>4743</v>
      </c>
      <c r="B1946" s="99" t="s">
        <v>4744</v>
      </c>
      <c r="C1946" s="94" t="str">
        <f t="shared" si="30"/>
        <v>182400</v>
      </c>
    </row>
    <row r="1947" spans="1:3">
      <c r="A1947" s="98" t="s">
        <v>4745</v>
      </c>
      <c r="B1947" s="99" t="s">
        <v>4746</v>
      </c>
      <c r="C1947" s="94" t="str">
        <f t="shared" si="30"/>
        <v>182480</v>
      </c>
    </row>
    <row r="1948" spans="1:3">
      <c r="A1948" s="98" t="s">
        <v>4747</v>
      </c>
      <c r="B1948" s="99" t="s">
        <v>4748</v>
      </c>
      <c r="C1948" s="94" t="str">
        <f t="shared" si="30"/>
        <v>182490</v>
      </c>
    </row>
    <row r="1949" spans="1:3">
      <c r="A1949" s="98" t="s">
        <v>3034</v>
      </c>
      <c r="B1949" s="99" t="s">
        <v>3035</v>
      </c>
      <c r="C1949" s="94" t="str">
        <f t="shared" si="30"/>
        <v>182690</v>
      </c>
    </row>
    <row r="1950" spans="1:3">
      <c r="A1950" s="98" t="s">
        <v>1034</v>
      </c>
      <c r="B1950" s="99" t="s">
        <v>1035</v>
      </c>
      <c r="C1950" s="94" t="str">
        <f t="shared" si="30"/>
        <v>183190</v>
      </c>
    </row>
    <row r="1951" spans="1:3">
      <c r="A1951" s="98" t="s">
        <v>4749</v>
      </c>
      <c r="B1951" s="99" t="s">
        <v>4750</v>
      </c>
      <c r="C1951" s="94" t="str">
        <f t="shared" si="30"/>
        <v>183300</v>
      </c>
    </row>
    <row r="1952" spans="1:3">
      <c r="A1952" s="98" t="s">
        <v>4751</v>
      </c>
      <c r="B1952" s="99" t="s">
        <v>4752</v>
      </c>
      <c r="C1952" s="94" t="str">
        <f t="shared" si="30"/>
        <v>183700</v>
      </c>
    </row>
    <row r="1953" spans="1:3">
      <c r="A1953" s="98" t="s">
        <v>4753</v>
      </c>
      <c r="B1953" s="99" t="s">
        <v>4754</v>
      </c>
      <c r="C1953" s="94" t="str">
        <f t="shared" si="30"/>
        <v>183710</v>
      </c>
    </row>
    <row r="1954" spans="1:3">
      <c r="A1954" s="98" t="s">
        <v>3791</v>
      </c>
      <c r="B1954" s="99" t="s">
        <v>4755</v>
      </c>
      <c r="C1954" s="94" t="str">
        <f t="shared" si="30"/>
        <v>184230</v>
      </c>
    </row>
    <row r="1955" spans="1:3">
      <c r="A1955" s="98" t="s">
        <v>2254</v>
      </c>
      <c r="B1955" s="99" t="s">
        <v>2255</v>
      </c>
      <c r="C1955" s="94" t="str">
        <f t="shared" si="30"/>
        <v>185490</v>
      </c>
    </row>
    <row r="1956" spans="1:3">
      <c r="A1956" s="98" t="s">
        <v>4756</v>
      </c>
      <c r="B1956" s="99" t="s">
        <v>4757</v>
      </c>
      <c r="C1956" s="94" t="str">
        <f t="shared" si="30"/>
        <v>185680</v>
      </c>
    </row>
    <row r="1957" spans="1:3">
      <c r="A1957" s="98" t="s">
        <v>819</v>
      </c>
      <c r="B1957" s="99" t="s">
        <v>820</v>
      </c>
      <c r="C1957" s="94" t="str">
        <f t="shared" si="30"/>
        <v>185750</v>
      </c>
    </row>
    <row r="1958" spans="1:3">
      <c r="A1958" s="98" t="s">
        <v>1310</v>
      </c>
      <c r="B1958" s="99" t="s">
        <v>1311</v>
      </c>
      <c r="C1958" s="94" t="str">
        <f t="shared" si="30"/>
        <v>187220</v>
      </c>
    </row>
    <row r="1959" spans="1:3">
      <c r="A1959" s="98" t="s">
        <v>3097</v>
      </c>
      <c r="B1959" s="99" t="s">
        <v>3098</v>
      </c>
      <c r="C1959" s="94" t="str">
        <f t="shared" si="30"/>
        <v>187270</v>
      </c>
    </row>
    <row r="1960" spans="1:3">
      <c r="A1960" s="98" t="s">
        <v>4758</v>
      </c>
      <c r="B1960" s="99" t="s">
        <v>4759</v>
      </c>
      <c r="C1960" s="94" t="str">
        <f t="shared" si="30"/>
        <v>187420</v>
      </c>
    </row>
    <row r="1961" spans="1:3">
      <c r="A1961" s="98" t="s">
        <v>3775</v>
      </c>
      <c r="B1961" s="99" t="s">
        <v>4760</v>
      </c>
      <c r="C1961" s="94" t="str">
        <f t="shared" si="30"/>
        <v>187790</v>
      </c>
    </row>
    <row r="1962" spans="1:3">
      <c r="A1962" s="98" t="s">
        <v>4761</v>
      </c>
      <c r="B1962" s="99" t="s">
        <v>4762</v>
      </c>
      <c r="C1962" s="94" t="str">
        <f t="shared" si="30"/>
        <v>189300</v>
      </c>
    </row>
    <row r="1963" spans="1:3">
      <c r="A1963" s="98" t="s">
        <v>4763</v>
      </c>
      <c r="B1963" s="99" t="s">
        <v>4764</v>
      </c>
      <c r="C1963" s="94" t="str">
        <f t="shared" si="30"/>
        <v>189400</v>
      </c>
    </row>
    <row r="1964" spans="1:3">
      <c r="A1964" s="98" t="s">
        <v>2651</v>
      </c>
      <c r="B1964" s="99" t="s">
        <v>2652</v>
      </c>
      <c r="C1964" s="94" t="str">
        <f t="shared" si="30"/>
        <v>189690</v>
      </c>
    </row>
    <row r="1965" spans="1:3">
      <c r="A1965" s="98" t="s">
        <v>2598</v>
      </c>
      <c r="B1965" s="99" t="s">
        <v>2599</v>
      </c>
      <c r="C1965" s="94" t="str">
        <f t="shared" si="30"/>
        <v>189860</v>
      </c>
    </row>
    <row r="1966" spans="1:3">
      <c r="A1966" s="98" t="s">
        <v>4765</v>
      </c>
      <c r="B1966" s="99" t="s">
        <v>4766</v>
      </c>
      <c r="C1966" s="94" t="str">
        <f t="shared" si="30"/>
        <v>189980</v>
      </c>
    </row>
    <row r="1967" spans="1:3">
      <c r="A1967" s="98" t="s">
        <v>4767</v>
      </c>
      <c r="B1967" s="99" t="s">
        <v>4768</v>
      </c>
      <c r="C1967" s="94" t="str">
        <f t="shared" si="30"/>
        <v>190510</v>
      </c>
    </row>
    <row r="1968" spans="1:3">
      <c r="A1968" s="98" t="s">
        <v>4769</v>
      </c>
      <c r="B1968" s="99" t="s">
        <v>4770</v>
      </c>
      <c r="C1968" s="94" t="str">
        <f t="shared" si="30"/>
        <v>190620</v>
      </c>
    </row>
    <row r="1969" spans="1:3">
      <c r="A1969" s="98" t="s">
        <v>4771</v>
      </c>
      <c r="B1969" s="99" t="s">
        <v>4772</v>
      </c>
      <c r="C1969" s="94" t="str">
        <f t="shared" si="30"/>
        <v>191410</v>
      </c>
    </row>
    <row r="1970" spans="1:3">
      <c r="A1970" s="98" t="s">
        <v>1846</v>
      </c>
      <c r="B1970" s="99" t="s">
        <v>1847</v>
      </c>
      <c r="C1970" s="94" t="str">
        <f t="shared" si="30"/>
        <v>191420</v>
      </c>
    </row>
    <row r="1971" spans="1:3">
      <c r="A1971" s="98" t="s">
        <v>4773</v>
      </c>
      <c r="B1971" s="99" t="s">
        <v>4774</v>
      </c>
      <c r="C1971" s="94" t="str">
        <f t="shared" si="30"/>
        <v>192080</v>
      </c>
    </row>
    <row r="1972" spans="1:3">
      <c r="A1972" s="98" t="s">
        <v>4775</v>
      </c>
      <c r="B1972" s="99" t="s">
        <v>4776</v>
      </c>
      <c r="C1972" s="94" t="str">
        <f t="shared" si="30"/>
        <v>192090</v>
      </c>
    </row>
    <row r="1973" spans="1:3">
      <c r="A1973" s="98" t="s">
        <v>1808</v>
      </c>
      <c r="B1973" s="99" t="s">
        <v>1809</v>
      </c>
      <c r="C1973" s="94" t="str">
        <f t="shared" si="30"/>
        <v>192250</v>
      </c>
    </row>
    <row r="1974" spans="1:3">
      <c r="A1974" s="98" t="s">
        <v>2780</v>
      </c>
      <c r="B1974" s="99" t="s">
        <v>2781</v>
      </c>
      <c r="C1974" s="94" t="str">
        <f t="shared" si="30"/>
        <v>192390</v>
      </c>
    </row>
    <row r="1975" spans="1:3">
      <c r="A1975" s="98" t="s">
        <v>548</v>
      </c>
      <c r="B1975" s="99" t="s">
        <v>549</v>
      </c>
      <c r="C1975" s="94" t="str">
        <f t="shared" si="30"/>
        <v>192400</v>
      </c>
    </row>
    <row r="1976" spans="1:3">
      <c r="A1976" s="98" t="s">
        <v>3260</v>
      </c>
      <c r="B1976" s="99" t="s">
        <v>3261</v>
      </c>
      <c r="C1976" s="94" t="str">
        <f t="shared" si="30"/>
        <v>192410</v>
      </c>
    </row>
    <row r="1977" spans="1:3">
      <c r="A1977" s="98" t="s">
        <v>699</v>
      </c>
      <c r="B1977" s="99" t="s">
        <v>700</v>
      </c>
      <c r="C1977" s="94" t="str">
        <f t="shared" si="30"/>
        <v>192440</v>
      </c>
    </row>
    <row r="1978" spans="1:3">
      <c r="A1978" s="98" t="s">
        <v>1057</v>
      </c>
      <c r="B1978" s="99" t="s">
        <v>1058</v>
      </c>
      <c r="C1978" s="94" t="str">
        <f t="shared" si="30"/>
        <v>192530</v>
      </c>
    </row>
    <row r="1979" spans="1:3">
      <c r="A1979" s="98" t="s">
        <v>4777</v>
      </c>
      <c r="B1979" s="99" t="s">
        <v>4778</v>
      </c>
      <c r="C1979" s="94" t="str">
        <f t="shared" si="30"/>
        <v>192720</v>
      </c>
    </row>
    <row r="1980" spans="1:3">
      <c r="A1980" s="98" t="s">
        <v>653</v>
      </c>
      <c r="B1980" s="99" t="s">
        <v>654</v>
      </c>
      <c r="C1980" s="94" t="str">
        <f t="shared" si="30"/>
        <v>192820</v>
      </c>
    </row>
    <row r="1981" spans="1:3">
      <c r="A1981" s="98" t="s">
        <v>3486</v>
      </c>
      <c r="B1981" s="99" t="s">
        <v>4779</v>
      </c>
      <c r="C1981" s="94" t="str">
        <f t="shared" si="30"/>
        <v>193250</v>
      </c>
    </row>
    <row r="1982" spans="1:3">
      <c r="A1982" s="98" t="s">
        <v>4780</v>
      </c>
      <c r="B1982" s="99" t="s">
        <v>4781</v>
      </c>
      <c r="C1982" s="94" t="str">
        <f t="shared" si="30"/>
        <v>194370</v>
      </c>
    </row>
    <row r="1983" spans="1:3">
      <c r="A1983" s="98" t="s">
        <v>1055</v>
      </c>
      <c r="B1983" s="99" t="s">
        <v>1056</v>
      </c>
      <c r="C1983" s="94" t="str">
        <f t="shared" si="30"/>
        <v>194480</v>
      </c>
    </row>
    <row r="1984" spans="1:3">
      <c r="A1984" s="98" t="s">
        <v>1619</v>
      </c>
      <c r="B1984" s="99" t="s">
        <v>1620</v>
      </c>
      <c r="C1984" s="94" t="str">
        <f t="shared" si="30"/>
        <v>194510</v>
      </c>
    </row>
    <row r="1985" spans="1:3">
      <c r="A1985" s="98" t="s">
        <v>3241</v>
      </c>
      <c r="B1985" s="99" t="s">
        <v>3242</v>
      </c>
      <c r="C1985" s="94" t="str">
        <f t="shared" si="30"/>
        <v>194610</v>
      </c>
    </row>
    <row r="1986" spans="1:3">
      <c r="A1986" s="98" t="s">
        <v>4782</v>
      </c>
      <c r="B1986" s="99" t="s">
        <v>4783</v>
      </c>
      <c r="C1986" s="94" t="str">
        <f t="shared" si="30"/>
        <v>195440</v>
      </c>
    </row>
    <row r="1987" spans="1:3">
      <c r="A1987" s="98" t="s">
        <v>4784</v>
      </c>
      <c r="B1987" s="99" t="s">
        <v>4785</v>
      </c>
      <c r="C1987" s="94" t="str">
        <f t="shared" si="30"/>
        <v>195870</v>
      </c>
    </row>
    <row r="1988" spans="1:3">
      <c r="A1988" s="98" t="s">
        <v>4786</v>
      </c>
      <c r="B1988" s="99" t="s">
        <v>4787</v>
      </c>
      <c r="C1988" s="94" t="str">
        <f t="shared" si="30"/>
        <v>195920</v>
      </c>
    </row>
    <row r="1989" spans="1:3">
      <c r="A1989" s="98" t="s">
        <v>4788</v>
      </c>
      <c r="B1989" s="99" t="s">
        <v>4789</v>
      </c>
      <c r="C1989" s="94" t="str">
        <f t="shared" si="30"/>
        <v>195930</v>
      </c>
    </row>
    <row r="1990" spans="1:3">
      <c r="A1990" s="98" t="s">
        <v>4790</v>
      </c>
      <c r="B1990" s="99" t="s">
        <v>4791</v>
      </c>
      <c r="C1990" s="94" t="str">
        <f t="shared" si="30"/>
        <v>195970</v>
      </c>
    </row>
    <row r="1991" spans="1:3">
      <c r="A1991" s="98" t="s">
        <v>4792</v>
      </c>
      <c r="B1991" s="99" t="s">
        <v>4793</v>
      </c>
      <c r="C1991" s="94" t="str">
        <f t="shared" si="30"/>
        <v>195980</v>
      </c>
    </row>
    <row r="1992" spans="1:3">
      <c r="A1992" s="98" t="s">
        <v>1423</v>
      </c>
      <c r="B1992" s="99" t="s">
        <v>1424</v>
      </c>
      <c r="C1992" s="94" t="str">
        <f t="shared" ref="C1992:C2055" si="31">A1992</f>
        <v>195990</v>
      </c>
    </row>
    <row r="1993" spans="1:3">
      <c r="A1993" s="98" t="s">
        <v>4794</v>
      </c>
      <c r="B1993" s="99" t="s">
        <v>4795</v>
      </c>
      <c r="C1993" s="94" t="str">
        <f t="shared" si="31"/>
        <v>196030</v>
      </c>
    </row>
    <row r="1994" spans="1:3">
      <c r="A1994" s="98" t="s">
        <v>1339</v>
      </c>
      <c r="B1994" s="99" t="s">
        <v>1340</v>
      </c>
      <c r="C1994" s="94" t="str">
        <f t="shared" si="31"/>
        <v>196170</v>
      </c>
    </row>
    <row r="1995" spans="1:3">
      <c r="A1995" s="98" t="s">
        <v>4796</v>
      </c>
      <c r="B1995" s="99" t="s">
        <v>4797</v>
      </c>
      <c r="C1995" s="94" t="str">
        <f t="shared" si="31"/>
        <v>196220</v>
      </c>
    </row>
    <row r="1996" spans="1:3">
      <c r="A1996" s="98" t="s">
        <v>4798</v>
      </c>
      <c r="B1996" s="99" t="s">
        <v>4799</v>
      </c>
      <c r="C1996" s="94" t="str">
        <f t="shared" si="31"/>
        <v>196230</v>
      </c>
    </row>
    <row r="1997" spans="1:3">
      <c r="A1997" s="98" t="s">
        <v>4800</v>
      </c>
      <c r="B1997" s="99" t="s">
        <v>4801</v>
      </c>
      <c r="C1997" s="94" t="str">
        <f t="shared" si="31"/>
        <v>196300</v>
      </c>
    </row>
    <row r="1998" spans="1:3">
      <c r="A1998" s="98" t="s">
        <v>2372</v>
      </c>
      <c r="B1998" s="99" t="s">
        <v>4802</v>
      </c>
      <c r="C1998" s="94" t="str">
        <f t="shared" si="31"/>
        <v>196450</v>
      </c>
    </row>
    <row r="1999" spans="1:3">
      <c r="A1999" s="98" t="s">
        <v>3296</v>
      </c>
      <c r="B1999" s="99" t="s">
        <v>3297</v>
      </c>
      <c r="C1999" s="94" t="str">
        <f t="shared" si="31"/>
        <v>196490</v>
      </c>
    </row>
    <row r="2000" spans="1:3">
      <c r="A2000" s="98" t="s">
        <v>4803</v>
      </c>
      <c r="B2000" s="99" t="s">
        <v>4804</v>
      </c>
      <c r="C2000" s="94" t="str">
        <f t="shared" si="31"/>
        <v>196700</v>
      </c>
    </row>
    <row r="2001" spans="1:3">
      <c r="A2001" s="98" t="s">
        <v>3725</v>
      </c>
      <c r="B2001" s="99" t="s">
        <v>3726</v>
      </c>
      <c r="C2001" s="94" t="str">
        <f t="shared" si="31"/>
        <v>198440</v>
      </c>
    </row>
    <row r="2002" spans="1:3">
      <c r="A2002" s="98" t="s">
        <v>4805</v>
      </c>
      <c r="B2002" s="99" t="s">
        <v>4806</v>
      </c>
      <c r="C2002" s="94" t="str">
        <f t="shared" si="31"/>
        <v>200020</v>
      </c>
    </row>
    <row r="2003" spans="1:3">
      <c r="A2003" s="98" t="s">
        <v>4807</v>
      </c>
      <c r="B2003" s="99" t="s">
        <v>4808</v>
      </c>
      <c r="C2003" s="94" t="str">
        <f t="shared" si="31"/>
        <v>200030</v>
      </c>
    </row>
    <row r="2004" spans="1:3">
      <c r="A2004" s="98" t="s">
        <v>4809</v>
      </c>
      <c r="B2004" s="99" t="s">
        <v>4810</v>
      </c>
      <c r="C2004" s="94" t="str">
        <f t="shared" si="31"/>
        <v>200040</v>
      </c>
    </row>
    <row r="2005" spans="1:3">
      <c r="A2005" s="98" t="s">
        <v>4811</v>
      </c>
      <c r="B2005" s="99" t="s">
        <v>4812</v>
      </c>
      <c r="C2005" s="94" t="str">
        <f t="shared" si="31"/>
        <v>200050</v>
      </c>
    </row>
    <row r="2006" spans="1:3">
      <c r="A2006" s="98" t="s">
        <v>669</v>
      </c>
      <c r="B2006" s="99" t="s">
        <v>670</v>
      </c>
      <c r="C2006" s="94" t="str">
        <f t="shared" si="31"/>
        <v>200130</v>
      </c>
    </row>
    <row r="2007" spans="1:3">
      <c r="A2007" s="98" t="s">
        <v>2754</v>
      </c>
      <c r="B2007" s="99" t="s">
        <v>2755</v>
      </c>
      <c r="C2007" s="94" t="str">
        <f t="shared" si="31"/>
        <v>200230</v>
      </c>
    </row>
    <row r="2008" spans="1:3">
      <c r="A2008" s="98" t="s">
        <v>4813</v>
      </c>
      <c r="B2008" s="99" t="s">
        <v>4814</v>
      </c>
      <c r="C2008" s="94" t="str">
        <f t="shared" si="31"/>
        <v>200250</v>
      </c>
    </row>
    <row r="2009" spans="1:3">
      <c r="A2009" s="98" t="s">
        <v>3313</v>
      </c>
      <c r="B2009" s="99" t="s">
        <v>3314</v>
      </c>
      <c r="C2009" s="94" t="str">
        <f t="shared" si="31"/>
        <v>200470</v>
      </c>
    </row>
    <row r="2010" spans="1:3">
      <c r="A2010" s="98" t="s">
        <v>875</v>
      </c>
      <c r="B2010" s="99" t="s">
        <v>876</v>
      </c>
      <c r="C2010" s="94" t="str">
        <f t="shared" si="31"/>
        <v>200670</v>
      </c>
    </row>
    <row r="2011" spans="1:3">
      <c r="A2011" s="98" t="s">
        <v>2115</v>
      </c>
      <c r="B2011" s="99" t="s">
        <v>2116</v>
      </c>
      <c r="C2011" s="94" t="str">
        <f t="shared" si="31"/>
        <v>200710</v>
      </c>
    </row>
    <row r="2012" spans="1:3">
      <c r="A2012" s="98" t="s">
        <v>1561</v>
      </c>
      <c r="B2012" s="99" t="s">
        <v>1562</v>
      </c>
      <c r="C2012" s="94" t="str">
        <f t="shared" si="31"/>
        <v>200780</v>
      </c>
    </row>
    <row r="2013" spans="1:3">
      <c r="A2013" s="98" t="s">
        <v>1042</v>
      </c>
      <c r="B2013" s="99" t="s">
        <v>4815</v>
      </c>
      <c r="C2013" s="94" t="str">
        <f t="shared" si="31"/>
        <v>200880</v>
      </c>
    </row>
    <row r="2014" spans="1:3">
      <c r="A2014" s="98" t="s">
        <v>4816</v>
      </c>
      <c r="B2014" s="99" t="s">
        <v>4817</v>
      </c>
      <c r="C2014" s="94" t="str">
        <f t="shared" si="31"/>
        <v>201490</v>
      </c>
    </row>
    <row r="2015" spans="1:3">
      <c r="A2015" s="98" t="s">
        <v>3776</v>
      </c>
      <c r="B2015" s="99" t="s">
        <v>3777</v>
      </c>
      <c r="C2015" s="94" t="str">
        <f t="shared" si="31"/>
        <v>203450</v>
      </c>
    </row>
    <row r="2016" spans="1:3">
      <c r="A2016" s="98" t="s">
        <v>3849</v>
      </c>
      <c r="B2016" s="99" t="s">
        <v>4818</v>
      </c>
      <c r="C2016" s="94" t="str">
        <f t="shared" si="31"/>
        <v>203650</v>
      </c>
    </row>
    <row r="2017" spans="1:3">
      <c r="A2017" s="98" t="s">
        <v>3674</v>
      </c>
      <c r="B2017" s="99" t="s">
        <v>4819</v>
      </c>
      <c r="C2017" s="94" t="str">
        <f t="shared" si="31"/>
        <v>203690</v>
      </c>
    </row>
    <row r="2018" spans="1:3">
      <c r="A2018" s="98" t="s">
        <v>4820</v>
      </c>
      <c r="B2018" s="99" t="s">
        <v>4821</v>
      </c>
      <c r="C2018" s="94" t="str">
        <f t="shared" si="31"/>
        <v>203780</v>
      </c>
    </row>
    <row r="2019" spans="1:3">
      <c r="A2019" s="98" t="s">
        <v>4822</v>
      </c>
      <c r="B2019" s="99" t="s">
        <v>4823</v>
      </c>
      <c r="C2019" s="94" t="str">
        <f t="shared" si="31"/>
        <v>204210</v>
      </c>
    </row>
    <row r="2020" spans="1:3">
      <c r="A2020" s="98" t="s">
        <v>616</v>
      </c>
      <c r="B2020" s="99" t="s">
        <v>617</v>
      </c>
      <c r="C2020" s="94" t="str">
        <f t="shared" si="31"/>
        <v>204320</v>
      </c>
    </row>
    <row r="2021" spans="1:3">
      <c r="A2021" s="98" t="s">
        <v>4824</v>
      </c>
      <c r="B2021" s="99" t="s">
        <v>4825</v>
      </c>
      <c r="C2021" s="94" t="str">
        <f t="shared" si="31"/>
        <v>204420</v>
      </c>
    </row>
    <row r="2022" spans="1:3">
      <c r="A2022" s="98" t="s">
        <v>3713</v>
      </c>
      <c r="B2022" s="99" t="s">
        <v>3714</v>
      </c>
      <c r="C2022" s="94" t="str">
        <f t="shared" si="31"/>
        <v>204440</v>
      </c>
    </row>
    <row r="2023" spans="1:3">
      <c r="A2023" s="98" t="s">
        <v>4826</v>
      </c>
      <c r="B2023" s="99" t="s">
        <v>4827</v>
      </c>
      <c r="C2023" s="94" t="str">
        <f t="shared" si="31"/>
        <v>204450</v>
      </c>
    </row>
    <row r="2024" spans="1:3">
      <c r="A2024" s="98" t="s">
        <v>4828</v>
      </c>
      <c r="B2024" s="99" t="s">
        <v>4829</v>
      </c>
      <c r="C2024" s="94" t="str">
        <f t="shared" si="31"/>
        <v>204480</v>
      </c>
    </row>
    <row r="2025" spans="1:3">
      <c r="A2025" s="98" t="s">
        <v>3795</v>
      </c>
      <c r="B2025" s="99" t="s">
        <v>4830</v>
      </c>
      <c r="C2025" s="94" t="str">
        <f t="shared" si="31"/>
        <v>204630</v>
      </c>
    </row>
    <row r="2026" spans="1:3">
      <c r="A2026" s="98" t="s">
        <v>3852</v>
      </c>
      <c r="B2026" s="99" t="s">
        <v>3853</v>
      </c>
      <c r="C2026" s="94" t="str">
        <f t="shared" si="31"/>
        <v>204760</v>
      </c>
    </row>
    <row r="2027" spans="1:3">
      <c r="A2027" s="98" t="s">
        <v>3888</v>
      </c>
      <c r="B2027" s="99" t="s">
        <v>4831</v>
      </c>
      <c r="C2027" s="94" t="str">
        <f t="shared" si="31"/>
        <v>204840</v>
      </c>
    </row>
    <row r="2028" spans="1:3">
      <c r="A2028" s="98" t="s">
        <v>2107</v>
      </c>
      <c r="B2028" s="99" t="s">
        <v>2108</v>
      </c>
      <c r="C2028" s="94" t="str">
        <f t="shared" si="31"/>
        <v>204990</v>
      </c>
    </row>
    <row r="2029" spans="1:3">
      <c r="A2029" s="98" t="s">
        <v>3828</v>
      </c>
      <c r="B2029" s="99" t="s">
        <v>4832</v>
      </c>
      <c r="C2029" s="94" t="str">
        <f t="shared" si="31"/>
        <v>205100</v>
      </c>
    </row>
    <row r="2030" spans="1:3">
      <c r="A2030" s="98" t="s">
        <v>3842</v>
      </c>
      <c r="B2030" s="99" t="s">
        <v>3843</v>
      </c>
      <c r="C2030" s="94" t="str">
        <f t="shared" si="31"/>
        <v>205470</v>
      </c>
    </row>
    <row r="2031" spans="1:3">
      <c r="A2031" s="98" t="s">
        <v>3630</v>
      </c>
      <c r="B2031" s="99" t="s">
        <v>4833</v>
      </c>
      <c r="C2031" s="94" t="str">
        <f t="shared" si="31"/>
        <v>205500</v>
      </c>
    </row>
    <row r="2032" spans="1:3">
      <c r="A2032" s="98" t="s">
        <v>4834</v>
      </c>
      <c r="B2032" s="99" t="s">
        <v>4835</v>
      </c>
      <c r="C2032" s="94" t="str">
        <f t="shared" si="31"/>
        <v>205720</v>
      </c>
    </row>
    <row r="2033" spans="1:3">
      <c r="A2033" s="98" t="s">
        <v>3834</v>
      </c>
      <c r="B2033" s="99" t="s">
        <v>4836</v>
      </c>
      <c r="C2033" s="94" t="str">
        <f t="shared" si="31"/>
        <v>206400</v>
      </c>
    </row>
    <row r="2034" spans="1:3">
      <c r="A2034" s="98" t="s">
        <v>4837</v>
      </c>
      <c r="B2034" s="99" t="s">
        <v>4838</v>
      </c>
      <c r="C2034" s="94" t="str">
        <f t="shared" si="31"/>
        <v>206560</v>
      </c>
    </row>
    <row r="2035" spans="1:3">
      <c r="A2035" s="98" t="s">
        <v>3826</v>
      </c>
      <c r="B2035" s="99" t="s">
        <v>4839</v>
      </c>
      <c r="C2035" s="94" t="str">
        <f t="shared" si="31"/>
        <v>206640</v>
      </c>
    </row>
    <row r="2036" spans="1:3">
      <c r="A2036" s="98" t="s">
        <v>4840</v>
      </c>
      <c r="B2036" s="99" t="s">
        <v>4841</v>
      </c>
      <c r="C2036" s="94" t="str">
        <f t="shared" si="31"/>
        <v>206650</v>
      </c>
    </row>
    <row r="2037" spans="1:3">
      <c r="A2037" s="98" t="s">
        <v>3897</v>
      </c>
      <c r="B2037" s="99" t="s">
        <v>3898</v>
      </c>
      <c r="C2037" s="94" t="str">
        <f t="shared" si="31"/>
        <v>206660</v>
      </c>
    </row>
    <row r="2038" spans="1:3">
      <c r="A2038" s="98" t="s">
        <v>3950</v>
      </c>
      <c r="B2038" s="99" t="s">
        <v>3951</v>
      </c>
      <c r="C2038" s="94" t="str">
        <f t="shared" si="31"/>
        <v>207720</v>
      </c>
    </row>
    <row r="2039" spans="1:3">
      <c r="A2039" s="98" t="s">
        <v>3827</v>
      </c>
      <c r="B2039" s="99" t="s">
        <v>4842</v>
      </c>
      <c r="C2039" s="94" t="str">
        <f t="shared" si="31"/>
        <v>207760</v>
      </c>
    </row>
    <row r="2040" spans="1:3">
      <c r="A2040" s="98" t="s">
        <v>3847</v>
      </c>
      <c r="B2040" s="99" t="s">
        <v>3848</v>
      </c>
      <c r="C2040" s="94" t="str">
        <f t="shared" si="31"/>
        <v>207930</v>
      </c>
    </row>
    <row r="2041" spans="1:3">
      <c r="A2041" s="98" t="s">
        <v>4843</v>
      </c>
      <c r="B2041" s="99" t="s">
        <v>4844</v>
      </c>
      <c r="C2041" s="94" t="str">
        <f t="shared" si="31"/>
        <v>207940</v>
      </c>
    </row>
    <row r="2042" spans="1:3">
      <c r="A2042" s="98" t="s">
        <v>3937</v>
      </c>
      <c r="B2042" s="99" t="s">
        <v>4845</v>
      </c>
      <c r="C2042" s="94" t="str">
        <f t="shared" si="31"/>
        <v>208140</v>
      </c>
    </row>
    <row r="2043" spans="1:3">
      <c r="A2043" s="98" t="s">
        <v>3844</v>
      </c>
      <c r="B2043" s="99" t="s">
        <v>4846</v>
      </c>
      <c r="C2043" s="94" t="str">
        <f t="shared" si="31"/>
        <v>208350</v>
      </c>
    </row>
    <row r="2044" spans="1:3">
      <c r="A2044" s="98" t="s">
        <v>3839</v>
      </c>
      <c r="B2044" s="99" t="s">
        <v>4847</v>
      </c>
      <c r="C2044" s="94" t="str">
        <f t="shared" si="31"/>
        <v>208370</v>
      </c>
    </row>
    <row r="2045" spans="1:3">
      <c r="A2045" s="98" t="s">
        <v>4848</v>
      </c>
      <c r="B2045" s="99" t="s">
        <v>4849</v>
      </c>
      <c r="C2045" s="94" t="str">
        <f t="shared" si="31"/>
        <v>208470</v>
      </c>
    </row>
    <row r="2046" spans="1:3">
      <c r="A2046" s="98" t="s">
        <v>3252</v>
      </c>
      <c r="B2046" s="99" t="s">
        <v>4850</v>
      </c>
      <c r="C2046" s="94" t="str">
        <f t="shared" si="31"/>
        <v>208640</v>
      </c>
    </row>
    <row r="2047" spans="1:3">
      <c r="A2047" s="98" t="s">
        <v>3856</v>
      </c>
      <c r="B2047" s="99" t="s">
        <v>4851</v>
      </c>
      <c r="C2047" s="94" t="str">
        <f t="shared" si="31"/>
        <v>208710</v>
      </c>
    </row>
    <row r="2048" spans="1:3">
      <c r="A2048" s="98" t="s">
        <v>4852</v>
      </c>
      <c r="B2048" s="99" t="s">
        <v>4853</v>
      </c>
      <c r="C2048" s="94" t="str">
        <f t="shared" si="31"/>
        <v>208860</v>
      </c>
    </row>
    <row r="2049" spans="1:3">
      <c r="A2049" s="98" t="s">
        <v>3942</v>
      </c>
      <c r="B2049" s="99" t="s">
        <v>3943</v>
      </c>
      <c r="C2049" s="94" t="str">
        <f t="shared" si="31"/>
        <v>208870</v>
      </c>
    </row>
    <row r="2050" spans="1:3">
      <c r="A2050" s="98" t="s">
        <v>1884</v>
      </c>
      <c r="B2050" s="99" t="s">
        <v>1885</v>
      </c>
      <c r="C2050" s="94" t="str">
        <f t="shared" si="31"/>
        <v>210540</v>
      </c>
    </row>
    <row r="2051" spans="1:3">
      <c r="A2051" s="98" t="s">
        <v>4854</v>
      </c>
      <c r="B2051" s="99" t="s">
        <v>4855</v>
      </c>
      <c r="C2051" s="94" t="str">
        <f t="shared" si="31"/>
        <v>210780</v>
      </c>
    </row>
    <row r="2052" spans="1:3">
      <c r="A2052" s="98" t="s">
        <v>4856</v>
      </c>
      <c r="B2052" s="99" t="s">
        <v>4857</v>
      </c>
      <c r="C2052" s="94" t="str">
        <f t="shared" si="31"/>
        <v>210980</v>
      </c>
    </row>
    <row r="2053" spans="1:3">
      <c r="A2053" s="98" t="s">
        <v>4858</v>
      </c>
      <c r="B2053" s="99" t="s">
        <v>4859</v>
      </c>
      <c r="C2053" s="94" t="str">
        <f t="shared" si="31"/>
        <v>211210</v>
      </c>
    </row>
    <row r="2054" spans="1:3">
      <c r="A2054" s="98" t="s">
        <v>4860</v>
      </c>
      <c r="B2054" s="99" t="s">
        <v>4861</v>
      </c>
      <c r="C2054" s="94" t="str">
        <f t="shared" si="31"/>
        <v>211260</v>
      </c>
    </row>
    <row r="2055" spans="1:3">
      <c r="A2055" s="98" t="s">
        <v>4862</v>
      </c>
      <c r="B2055" s="99" t="s">
        <v>4863</v>
      </c>
      <c r="C2055" s="94" t="str">
        <f t="shared" si="31"/>
        <v>211270</v>
      </c>
    </row>
    <row r="2056" spans="1:3">
      <c r="A2056" s="98" t="s">
        <v>4864</v>
      </c>
      <c r="B2056" s="99" t="s">
        <v>4865</v>
      </c>
      <c r="C2056" s="94" t="str">
        <f t="shared" ref="C2056:C2119" si="32">A2056</f>
        <v>211560</v>
      </c>
    </row>
    <row r="2057" spans="1:3">
      <c r="A2057" s="98" t="s">
        <v>4866</v>
      </c>
      <c r="B2057" s="99" t="s">
        <v>4867</v>
      </c>
      <c r="C2057" s="94" t="str">
        <f t="shared" si="32"/>
        <v>211900</v>
      </c>
    </row>
    <row r="2058" spans="1:3">
      <c r="A2058" s="98" t="s">
        <v>4868</v>
      </c>
      <c r="B2058" s="99" t="s">
        <v>4869</v>
      </c>
      <c r="C2058" s="94" t="str">
        <f t="shared" si="32"/>
        <v>212560</v>
      </c>
    </row>
    <row r="2059" spans="1:3">
      <c r="A2059" s="98" t="s">
        <v>4870</v>
      </c>
      <c r="B2059" s="99" t="s">
        <v>4871</v>
      </c>
      <c r="C2059" s="94" t="str">
        <f t="shared" si="32"/>
        <v>213090</v>
      </c>
    </row>
    <row r="2060" spans="1:3">
      <c r="A2060" s="98" t="s">
        <v>1277</v>
      </c>
      <c r="B2060" s="99" t="s">
        <v>1278</v>
      </c>
      <c r="C2060" s="94" t="str">
        <f t="shared" si="32"/>
        <v>213420</v>
      </c>
    </row>
    <row r="2061" spans="1:3">
      <c r="A2061" s="98" t="s">
        <v>1125</v>
      </c>
      <c r="B2061" s="99" t="s">
        <v>1126</v>
      </c>
      <c r="C2061" s="94" t="str">
        <f t="shared" si="32"/>
        <v>213500</v>
      </c>
    </row>
    <row r="2062" spans="1:3">
      <c r="A2062" s="98" t="s">
        <v>4872</v>
      </c>
      <c r="B2062" s="99" t="s">
        <v>4873</v>
      </c>
      <c r="C2062" s="94" t="str">
        <f t="shared" si="32"/>
        <v>213610</v>
      </c>
    </row>
    <row r="2063" spans="1:3">
      <c r="A2063" s="98" t="s">
        <v>4874</v>
      </c>
      <c r="B2063" s="99" t="s">
        <v>4875</v>
      </c>
      <c r="C2063" s="94" t="str">
        <f t="shared" si="32"/>
        <v>213630</v>
      </c>
    </row>
    <row r="2064" spans="1:3">
      <c r="A2064" s="98" t="s">
        <v>3850</v>
      </c>
      <c r="B2064" s="99" t="s">
        <v>3851</v>
      </c>
      <c r="C2064" s="94" t="str">
        <f t="shared" si="32"/>
        <v>214150</v>
      </c>
    </row>
    <row r="2065" spans="1:3">
      <c r="A2065" s="98" t="s">
        <v>4876</v>
      </c>
      <c r="B2065" s="99" t="s">
        <v>4877</v>
      </c>
      <c r="C2065" s="94" t="str">
        <f t="shared" si="32"/>
        <v>214180</v>
      </c>
    </row>
    <row r="2066" spans="1:3">
      <c r="A2066" s="98" t="s">
        <v>3822</v>
      </c>
      <c r="B2066" s="99" t="s">
        <v>4878</v>
      </c>
      <c r="C2066" s="94" t="str">
        <f t="shared" si="32"/>
        <v>214270</v>
      </c>
    </row>
    <row r="2067" spans="1:3">
      <c r="A2067" s="98" t="s">
        <v>4879</v>
      </c>
      <c r="B2067" s="99" t="s">
        <v>4880</v>
      </c>
      <c r="C2067" s="94" t="str">
        <f t="shared" si="32"/>
        <v>214320</v>
      </c>
    </row>
    <row r="2068" spans="1:3">
      <c r="A2068" s="98" t="s">
        <v>4881</v>
      </c>
      <c r="B2068" s="99" t="s">
        <v>4882</v>
      </c>
      <c r="C2068" s="94" t="str">
        <f t="shared" si="32"/>
        <v>214330</v>
      </c>
    </row>
    <row r="2069" spans="1:3">
      <c r="A2069" s="98" t="s">
        <v>4883</v>
      </c>
      <c r="B2069" s="99" t="s">
        <v>4884</v>
      </c>
      <c r="C2069" s="94" t="str">
        <f t="shared" si="32"/>
        <v>214370</v>
      </c>
    </row>
    <row r="2070" spans="1:3">
      <c r="A2070" s="98" t="s">
        <v>4885</v>
      </c>
      <c r="B2070" s="99" t="s">
        <v>4886</v>
      </c>
      <c r="C2070" s="94" t="str">
        <f t="shared" si="32"/>
        <v>214390</v>
      </c>
    </row>
    <row r="2071" spans="1:3">
      <c r="A2071" s="98" t="s">
        <v>4887</v>
      </c>
      <c r="B2071" s="99" t="s">
        <v>4888</v>
      </c>
      <c r="C2071" s="94" t="str">
        <f t="shared" si="32"/>
        <v>214420</v>
      </c>
    </row>
    <row r="2072" spans="1:3">
      <c r="A2072" s="98" t="s">
        <v>4889</v>
      </c>
      <c r="B2072" s="99" t="s">
        <v>4890</v>
      </c>
      <c r="C2072" s="94" t="str">
        <f t="shared" si="32"/>
        <v>214430</v>
      </c>
    </row>
    <row r="2073" spans="1:3">
      <c r="A2073" s="98" t="s">
        <v>4891</v>
      </c>
      <c r="B2073" s="99" t="s">
        <v>4892</v>
      </c>
      <c r="C2073" s="94" t="str">
        <f t="shared" si="32"/>
        <v>214450</v>
      </c>
    </row>
    <row r="2074" spans="1:3">
      <c r="A2074" s="98" t="s">
        <v>4893</v>
      </c>
      <c r="B2074" s="99" t="s">
        <v>4894</v>
      </c>
      <c r="C2074" s="94" t="str">
        <f t="shared" si="32"/>
        <v>214680</v>
      </c>
    </row>
    <row r="2075" spans="1:3">
      <c r="A2075" s="98" t="s">
        <v>4895</v>
      </c>
      <c r="B2075" s="99" t="s">
        <v>4896</v>
      </c>
      <c r="C2075" s="94" t="str">
        <f t="shared" si="32"/>
        <v>214870</v>
      </c>
    </row>
    <row r="2076" spans="1:3">
      <c r="A2076" s="98" t="s">
        <v>4897</v>
      </c>
      <c r="B2076" s="99" t="s">
        <v>4898</v>
      </c>
      <c r="C2076" s="94" t="str">
        <f t="shared" si="32"/>
        <v>214980</v>
      </c>
    </row>
    <row r="2077" spans="1:3">
      <c r="A2077" s="98" t="s">
        <v>747</v>
      </c>
      <c r="B2077" s="99" t="s">
        <v>748</v>
      </c>
      <c r="C2077" s="94" t="str">
        <f t="shared" si="32"/>
        <v>215000</v>
      </c>
    </row>
    <row r="2078" spans="1:3">
      <c r="A2078" s="98" t="s">
        <v>4899</v>
      </c>
      <c r="B2078" s="99" t="s">
        <v>4900</v>
      </c>
      <c r="C2078" s="94" t="str">
        <f t="shared" si="32"/>
        <v>215100</v>
      </c>
    </row>
    <row r="2079" spans="1:3">
      <c r="A2079" s="98" t="s">
        <v>4901</v>
      </c>
      <c r="B2079" s="99" t="s">
        <v>4902</v>
      </c>
      <c r="C2079" s="94" t="str">
        <f t="shared" si="32"/>
        <v>215200</v>
      </c>
    </row>
    <row r="2080" spans="1:3">
      <c r="A2080" s="98" t="s">
        <v>4903</v>
      </c>
      <c r="B2080" s="99" t="s">
        <v>1691</v>
      </c>
      <c r="C2080" s="94" t="str">
        <f t="shared" si="32"/>
        <v>215360</v>
      </c>
    </row>
    <row r="2081" spans="1:3">
      <c r="A2081" s="98" t="s">
        <v>4904</v>
      </c>
      <c r="B2081" s="99" t="s">
        <v>4905</v>
      </c>
      <c r="C2081" s="94" t="str">
        <f t="shared" si="32"/>
        <v>215380</v>
      </c>
    </row>
    <row r="2082" spans="1:3">
      <c r="A2082" s="98" t="s">
        <v>4906</v>
      </c>
      <c r="B2082" s="99" t="s">
        <v>4907</v>
      </c>
      <c r="C2082" s="94" t="str">
        <f t="shared" si="32"/>
        <v>215480</v>
      </c>
    </row>
    <row r="2083" spans="1:3">
      <c r="A2083" s="98" t="s">
        <v>4908</v>
      </c>
      <c r="B2083" s="99" t="s">
        <v>4909</v>
      </c>
      <c r="C2083" s="94" t="str">
        <f t="shared" si="32"/>
        <v>215580</v>
      </c>
    </row>
    <row r="2084" spans="1:3">
      <c r="A2084" s="98" t="s">
        <v>4910</v>
      </c>
      <c r="B2084" s="99" t="s">
        <v>4911</v>
      </c>
      <c r="C2084" s="94" t="str">
        <f t="shared" si="32"/>
        <v>215600</v>
      </c>
    </row>
    <row r="2085" spans="1:3">
      <c r="A2085" s="98" t="s">
        <v>4912</v>
      </c>
      <c r="B2085" s="99" t="s">
        <v>4913</v>
      </c>
      <c r="C2085" s="94" t="str">
        <f t="shared" si="32"/>
        <v>215620</v>
      </c>
    </row>
    <row r="2086" spans="1:3">
      <c r="A2086" s="98" t="s">
        <v>4914</v>
      </c>
      <c r="B2086" s="99" t="s">
        <v>4915</v>
      </c>
      <c r="C2086" s="94" t="str">
        <f t="shared" si="32"/>
        <v>215750</v>
      </c>
    </row>
    <row r="2087" spans="1:3">
      <c r="A2087" s="98" t="s">
        <v>4916</v>
      </c>
      <c r="B2087" s="99" t="s">
        <v>4917</v>
      </c>
      <c r="C2087" s="94" t="str">
        <f t="shared" si="32"/>
        <v>215790</v>
      </c>
    </row>
    <row r="2088" spans="1:3">
      <c r="A2088" s="98" t="s">
        <v>4918</v>
      </c>
      <c r="B2088" s="99" t="s">
        <v>4919</v>
      </c>
      <c r="C2088" s="94" t="str">
        <f t="shared" si="32"/>
        <v>216050</v>
      </c>
    </row>
    <row r="2089" spans="1:3">
      <c r="A2089" s="98" t="s">
        <v>4920</v>
      </c>
      <c r="B2089" s="99" t="s">
        <v>4921</v>
      </c>
      <c r="C2089" s="94" t="str">
        <f t="shared" si="32"/>
        <v>217190</v>
      </c>
    </row>
    <row r="2090" spans="1:3">
      <c r="A2090" s="98" t="s">
        <v>4922</v>
      </c>
      <c r="B2090" s="99" t="s">
        <v>4923</v>
      </c>
      <c r="C2090" s="94" t="str">
        <f t="shared" si="32"/>
        <v>217480</v>
      </c>
    </row>
    <row r="2091" spans="1:3">
      <c r="A2091" s="98" t="s">
        <v>4924</v>
      </c>
      <c r="B2091" s="99" t="s">
        <v>4925</v>
      </c>
      <c r="C2091" s="94" t="str">
        <f t="shared" si="32"/>
        <v>217500</v>
      </c>
    </row>
    <row r="2092" spans="1:3">
      <c r="A2092" s="98" t="s">
        <v>4926</v>
      </c>
      <c r="B2092" s="99" t="s">
        <v>4927</v>
      </c>
      <c r="C2092" s="94" t="str">
        <f t="shared" si="32"/>
        <v>217600</v>
      </c>
    </row>
    <row r="2093" spans="1:3">
      <c r="A2093" s="98" t="s">
        <v>4928</v>
      </c>
      <c r="B2093" s="99" t="s">
        <v>4929</v>
      </c>
      <c r="C2093" s="94" t="str">
        <f t="shared" si="32"/>
        <v>217730</v>
      </c>
    </row>
    <row r="2094" spans="1:3">
      <c r="A2094" s="98" t="s">
        <v>4930</v>
      </c>
      <c r="B2094" s="99" t="s">
        <v>4931</v>
      </c>
      <c r="C2094" s="94" t="str">
        <f t="shared" si="32"/>
        <v>217770</v>
      </c>
    </row>
    <row r="2095" spans="1:3">
      <c r="A2095" s="98" t="s">
        <v>4932</v>
      </c>
      <c r="B2095" s="99" t="s">
        <v>4933</v>
      </c>
      <c r="C2095" s="94" t="str">
        <f t="shared" si="32"/>
        <v>217780</v>
      </c>
    </row>
    <row r="2096" spans="1:3">
      <c r="A2096" s="98" t="s">
        <v>4934</v>
      </c>
      <c r="B2096" s="99" t="s">
        <v>4935</v>
      </c>
      <c r="C2096" s="94" t="str">
        <f t="shared" si="32"/>
        <v>217810</v>
      </c>
    </row>
    <row r="2097" spans="1:3">
      <c r="A2097" s="98" t="s">
        <v>4936</v>
      </c>
      <c r="B2097" s="99" t="s">
        <v>4937</v>
      </c>
      <c r="C2097" s="94" t="str">
        <f t="shared" si="32"/>
        <v>217820</v>
      </c>
    </row>
    <row r="2098" spans="1:3">
      <c r="A2098" s="98" t="s">
        <v>4938</v>
      </c>
      <c r="B2098" s="99" t="s">
        <v>4939</v>
      </c>
      <c r="C2098" s="94" t="str">
        <f t="shared" si="32"/>
        <v>218150</v>
      </c>
    </row>
    <row r="2099" spans="1:3">
      <c r="A2099" s="98" t="s">
        <v>4940</v>
      </c>
      <c r="B2099" s="99" t="s">
        <v>4941</v>
      </c>
      <c r="C2099" s="94" t="str">
        <f t="shared" si="32"/>
        <v>218420</v>
      </c>
    </row>
    <row r="2100" spans="1:3">
      <c r="A2100" s="98" t="s">
        <v>4942</v>
      </c>
      <c r="B2100" s="99" t="s">
        <v>4943</v>
      </c>
      <c r="C2100" s="94" t="str">
        <f t="shared" si="32"/>
        <v>218710</v>
      </c>
    </row>
    <row r="2101" spans="1:3">
      <c r="A2101" s="98" t="s">
        <v>4944</v>
      </c>
      <c r="B2101" s="99" t="s">
        <v>4945</v>
      </c>
      <c r="C2101" s="94" t="str">
        <f t="shared" si="32"/>
        <v>219130</v>
      </c>
    </row>
    <row r="2102" spans="1:3">
      <c r="A2102" s="98" t="s">
        <v>4946</v>
      </c>
      <c r="B2102" s="99" t="s">
        <v>4947</v>
      </c>
      <c r="C2102" s="94" t="str">
        <f t="shared" si="32"/>
        <v>219390</v>
      </c>
    </row>
    <row r="2103" spans="1:3">
      <c r="A2103" s="98" t="s">
        <v>4948</v>
      </c>
      <c r="B2103" s="99" t="s">
        <v>4949</v>
      </c>
      <c r="C2103" s="94" t="str">
        <f t="shared" si="32"/>
        <v>219480</v>
      </c>
    </row>
    <row r="2104" spans="1:3">
      <c r="A2104" s="98" t="s">
        <v>4950</v>
      </c>
      <c r="B2104" s="99" t="s">
        <v>4951</v>
      </c>
      <c r="C2104" s="94" t="str">
        <f t="shared" si="32"/>
        <v>219550</v>
      </c>
    </row>
    <row r="2105" spans="1:3">
      <c r="A2105" s="98" t="s">
        <v>4952</v>
      </c>
      <c r="B2105" s="99" t="s">
        <v>4953</v>
      </c>
      <c r="C2105" s="94" t="str">
        <f t="shared" si="32"/>
        <v>219580</v>
      </c>
    </row>
    <row r="2106" spans="1:3">
      <c r="A2106" s="98" t="s">
        <v>4954</v>
      </c>
      <c r="B2106" s="99" t="s">
        <v>4955</v>
      </c>
      <c r="C2106" s="94" t="str">
        <f t="shared" si="32"/>
        <v>219860</v>
      </c>
    </row>
    <row r="2107" spans="1:3">
      <c r="A2107" s="98" t="s">
        <v>4956</v>
      </c>
      <c r="B2107" s="99" t="s">
        <v>4957</v>
      </c>
      <c r="C2107" s="94" t="str">
        <f t="shared" si="32"/>
        <v>219900</v>
      </c>
    </row>
    <row r="2108" spans="1:3">
      <c r="A2108" s="98" t="s">
        <v>4958</v>
      </c>
      <c r="B2108" s="99" t="s">
        <v>4959</v>
      </c>
      <c r="C2108" s="94" t="str">
        <f t="shared" si="32"/>
        <v>219960</v>
      </c>
    </row>
    <row r="2109" spans="1:3">
      <c r="A2109" s="98" t="s">
        <v>4960</v>
      </c>
      <c r="B2109" s="99" t="s">
        <v>4961</v>
      </c>
      <c r="C2109" s="94" t="str">
        <f t="shared" si="32"/>
        <v>220100</v>
      </c>
    </row>
    <row r="2110" spans="1:3">
      <c r="A2110" s="98" t="s">
        <v>4962</v>
      </c>
      <c r="B2110" s="99" t="s">
        <v>4963</v>
      </c>
      <c r="C2110" s="94" t="str">
        <f t="shared" si="32"/>
        <v>220130</v>
      </c>
    </row>
    <row r="2111" spans="1:3">
      <c r="A2111" s="98" t="s">
        <v>4964</v>
      </c>
      <c r="B2111" s="99" t="s">
        <v>4965</v>
      </c>
      <c r="C2111" s="94" t="str">
        <f t="shared" si="32"/>
        <v>220180</v>
      </c>
    </row>
    <row r="2112" spans="1:3">
      <c r="A2112" s="98" t="s">
        <v>4966</v>
      </c>
      <c r="B2112" s="99" t="s">
        <v>4967</v>
      </c>
      <c r="C2112" s="94" t="str">
        <f t="shared" si="32"/>
        <v>220630</v>
      </c>
    </row>
    <row r="2113" spans="1:3">
      <c r="A2113" s="98" t="s">
        <v>4968</v>
      </c>
      <c r="B2113" s="99" t="s">
        <v>4969</v>
      </c>
      <c r="C2113" s="94" t="str">
        <f t="shared" si="32"/>
        <v>221200</v>
      </c>
    </row>
    <row r="2114" spans="1:3">
      <c r="A2114" s="98" t="s">
        <v>4970</v>
      </c>
      <c r="B2114" s="99" t="s">
        <v>4971</v>
      </c>
      <c r="C2114" s="94" t="str">
        <f t="shared" si="32"/>
        <v>221610</v>
      </c>
    </row>
    <row r="2115" spans="1:3">
      <c r="A2115" s="98" t="s">
        <v>4972</v>
      </c>
      <c r="B2115" s="99" t="s">
        <v>4973</v>
      </c>
      <c r="C2115" s="94" t="str">
        <f t="shared" si="32"/>
        <v>221840</v>
      </c>
    </row>
    <row r="2116" spans="1:3">
      <c r="A2116" s="98" t="s">
        <v>4974</v>
      </c>
      <c r="B2116" s="99" t="s">
        <v>4975</v>
      </c>
      <c r="C2116" s="94" t="str">
        <f t="shared" si="32"/>
        <v>221950</v>
      </c>
    </row>
    <row r="2117" spans="1:3">
      <c r="A2117" s="98" t="s">
        <v>4976</v>
      </c>
      <c r="B2117" s="99" t="s">
        <v>4977</v>
      </c>
      <c r="C2117" s="94" t="str">
        <f t="shared" si="32"/>
        <v>221980</v>
      </c>
    </row>
    <row r="2118" spans="1:3">
      <c r="A2118" s="98" t="s">
        <v>4978</v>
      </c>
      <c r="B2118" s="99" t="s">
        <v>4979</v>
      </c>
      <c r="C2118" s="94" t="str">
        <f t="shared" si="32"/>
        <v>222040</v>
      </c>
    </row>
    <row r="2119" spans="1:3">
      <c r="A2119" s="98" t="s">
        <v>4980</v>
      </c>
      <c r="B2119" s="99" t="s">
        <v>3552</v>
      </c>
      <c r="C2119" s="94" t="str">
        <f t="shared" si="32"/>
        <v>222080</v>
      </c>
    </row>
    <row r="2120" spans="1:3">
      <c r="A2120" s="98" t="s">
        <v>4981</v>
      </c>
      <c r="B2120" s="99" t="s">
        <v>4982</v>
      </c>
      <c r="C2120" s="94" t="str">
        <f t="shared" ref="C2120:C2183" si="33">A2120</f>
        <v>222110</v>
      </c>
    </row>
    <row r="2121" spans="1:3">
      <c r="A2121" s="98" t="s">
        <v>4983</v>
      </c>
      <c r="B2121" s="99" t="s">
        <v>4984</v>
      </c>
      <c r="C2121" s="94" t="str">
        <f t="shared" si="33"/>
        <v>222170</v>
      </c>
    </row>
    <row r="2122" spans="1:3">
      <c r="A2122" s="98" t="s">
        <v>4985</v>
      </c>
      <c r="B2122" s="99" t="s">
        <v>4986</v>
      </c>
      <c r="C2122" s="94" t="str">
        <f t="shared" si="33"/>
        <v>222180</v>
      </c>
    </row>
    <row r="2123" spans="1:3">
      <c r="A2123" s="98" t="s">
        <v>4987</v>
      </c>
      <c r="B2123" s="99" t="s">
        <v>4988</v>
      </c>
      <c r="C2123" s="94" t="str">
        <f t="shared" si="33"/>
        <v>222190</v>
      </c>
    </row>
    <row r="2124" spans="1:3">
      <c r="A2124" s="98" t="s">
        <v>4989</v>
      </c>
      <c r="B2124" s="99" t="s">
        <v>4990</v>
      </c>
      <c r="C2124" s="94" t="str">
        <f t="shared" si="33"/>
        <v>222200</v>
      </c>
    </row>
    <row r="2125" spans="1:3">
      <c r="A2125" s="98" t="s">
        <v>4991</v>
      </c>
      <c r="B2125" s="99" t="s">
        <v>4992</v>
      </c>
      <c r="C2125" s="94" t="str">
        <f t="shared" si="33"/>
        <v>222390</v>
      </c>
    </row>
    <row r="2126" spans="1:3">
      <c r="A2126" s="98" t="s">
        <v>4993</v>
      </c>
      <c r="B2126" s="99" t="s">
        <v>4994</v>
      </c>
      <c r="C2126" s="94" t="str">
        <f t="shared" si="33"/>
        <v>222420</v>
      </c>
    </row>
    <row r="2127" spans="1:3">
      <c r="A2127" s="98" t="s">
        <v>4995</v>
      </c>
      <c r="B2127" s="99" t="s">
        <v>1184</v>
      </c>
      <c r="C2127" s="94" t="str">
        <f t="shared" si="33"/>
        <v>222800</v>
      </c>
    </row>
    <row r="2128" spans="1:3">
      <c r="A2128" s="98" t="s">
        <v>4996</v>
      </c>
      <c r="B2128" s="99" t="s">
        <v>3859</v>
      </c>
      <c r="C2128" s="94" t="str">
        <f t="shared" si="33"/>
        <v>222810</v>
      </c>
    </row>
    <row r="2129" spans="1:3">
      <c r="A2129" s="98" t="s">
        <v>4997</v>
      </c>
      <c r="B2129" s="99" t="s">
        <v>4998</v>
      </c>
      <c r="C2129" s="94" t="str">
        <f t="shared" si="33"/>
        <v>222980</v>
      </c>
    </row>
    <row r="2130" spans="1:3">
      <c r="A2130" s="98" t="s">
        <v>4999</v>
      </c>
      <c r="B2130" s="99" t="s">
        <v>5000</v>
      </c>
      <c r="C2130" s="94" t="str">
        <f t="shared" si="33"/>
        <v>223040</v>
      </c>
    </row>
    <row r="2131" spans="1:3">
      <c r="A2131" s="98" t="s">
        <v>5001</v>
      </c>
      <c r="B2131" s="99" t="s">
        <v>5002</v>
      </c>
      <c r="C2131" s="94" t="str">
        <f t="shared" si="33"/>
        <v>223190</v>
      </c>
    </row>
    <row r="2132" spans="1:3">
      <c r="A2132" s="98" t="s">
        <v>5003</v>
      </c>
      <c r="B2132" s="99" t="s">
        <v>5004</v>
      </c>
      <c r="C2132" s="94" t="str">
        <f t="shared" si="33"/>
        <v>224060</v>
      </c>
    </row>
    <row r="2133" spans="1:3">
      <c r="A2133" s="98" t="s">
        <v>5005</v>
      </c>
      <c r="B2133" s="99" t="s">
        <v>5006</v>
      </c>
      <c r="C2133" s="94" t="str">
        <f t="shared" si="33"/>
        <v>224110</v>
      </c>
    </row>
    <row r="2134" spans="1:3">
      <c r="A2134" s="98" t="s">
        <v>5007</v>
      </c>
      <c r="B2134" s="99" t="s">
        <v>5008</v>
      </c>
      <c r="C2134" s="94" t="str">
        <f t="shared" si="33"/>
        <v>225030</v>
      </c>
    </row>
    <row r="2135" spans="1:3">
      <c r="A2135" s="98" t="s">
        <v>5009</v>
      </c>
      <c r="B2135" s="99" t="s">
        <v>5010</v>
      </c>
      <c r="C2135" s="94" t="str">
        <f t="shared" si="33"/>
        <v>225040</v>
      </c>
    </row>
    <row r="2136" spans="1:3">
      <c r="A2136" s="98" t="s">
        <v>5011</v>
      </c>
      <c r="B2136" s="99" t="s">
        <v>5012</v>
      </c>
      <c r="C2136" s="94" t="str">
        <f t="shared" si="33"/>
        <v>225050</v>
      </c>
    </row>
    <row r="2137" spans="1:3">
      <c r="A2137" s="98" t="s">
        <v>5013</v>
      </c>
      <c r="B2137" s="99" t="s">
        <v>5014</v>
      </c>
      <c r="C2137" s="94" t="str">
        <f t="shared" si="33"/>
        <v>225060</v>
      </c>
    </row>
    <row r="2138" spans="1:3">
      <c r="A2138" s="98" t="s">
        <v>5015</v>
      </c>
      <c r="B2138" s="99" t="s">
        <v>5016</v>
      </c>
      <c r="C2138" s="94" t="str">
        <f t="shared" si="33"/>
        <v>225130</v>
      </c>
    </row>
    <row r="2139" spans="1:3">
      <c r="A2139" s="98" t="s">
        <v>5017</v>
      </c>
      <c r="B2139" s="99" t="s">
        <v>5018</v>
      </c>
      <c r="C2139" s="94" t="str">
        <f t="shared" si="33"/>
        <v>225330</v>
      </c>
    </row>
    <row r="2140" spans="1:3">
      <c r="A2140" s="98" t="s">
        <v>5019</v>
      </c>
      <c r="B2140" s="99" t="s">
        <v>5020</v>
      </c>
      <c r="C2140" s="94" t="str">
        <f t="shared" si="33"/>
        <v>225430</v>
      </c>
    </row>
    <row r="2141" spans="1:3">
      <c r="A2141" s="98" t="s">
        <v>5021</v>
      </c>
      <c r="B2141" s="99" t="s">
        <v>5022</v>
      </c>
      <c r="C2141" s="94" t="str">
        <f t="shared" si="33"/>
        <v>225440</v>
      </c>
    </row>
    <row r="2142" spans="1:3">
      <c r="A2142" s="98" t="s">
        <v>5023</v>
      </c>
      <c r="B2142" s="99" t="s">
        <v>5024</v>
      </c>
      <c r="C2142" s="94" t="str">
        <f t="shared" si="33"/>
        <v>225530</v>
      </c>
    </row>
    <row r="2143" spans="1:3">
      <c r="A2143" s="98" t="s">
        <v>5025</v>
      </c>
      <c r="B2143" s="99" t="s">
        <v>5026</v>
      </c>
      <c r="C2143" s="94" t="str">
        <f t="shared" si="33"/>
        <v>225570</v>
      </c>
    </row>
    <row r="2144" spans="1:3">
      <c r="A2144" s="98" t="s">
        <v>5027</v>
      </c>
      <c r="B2144" s="99" t="s">
        <v>5028</v>
      </c>
      <c r="C2144" s="94" t="str">
        <f t="shared" si="33"/>
        <v>225590</v>
      </c>
    </row>
    <row r="2145" spans="1:3">
      <c r="A2145" s="98" t="s">
        <v>5029</v>
      </c>
      <c r="B2145" s="99" t="s">
        <v>5030</v>
      </c>
      <c r="C2145" s="94" t="str">
        <f t="shared" si="33"/>
        <v>225650</v>
      </c>
    </row>
    <row r="2146" spans="1:3">
      <c r="A2146" s="98" t="s">
        <v>5031</v>
      </c>
      <c r="B2146" s="99" t="s">
        <v>5032</v>
      </c>
      <c r="C2146" s="94" t="str">
        <f t="shared" si="33"/>
        <v>225800</v>
      </c>
    </row>
    <row r="2147" spans="1:3">
      <c r="A2147" s="98" t="s">
        <v>5033</v>
      </c>
      <c r="B2147" s="99" t="s">
        <v>5034</v>
      </c>
      <c r="C2147" s="94" t="str">
        <f t="shared" si="33"/>
        <v>226320</v>
      </c>
    </row>
    <row r="2148" spans="1:3">
      <c r="A2148" s="98" t="s">
        <v>5035</v>
      </c>
      <c r="B2148" s="99" t="s">
        <v>5036</v>
      </c>
      <c r="C2148" s="94" t="str">
        <f t="shared" si="33"/>
        <v>226340</v>
      </c>
    </row>
    <row r="2149" spans="1:3">
      <c r="A2149" s="98" t="s">
        <v>5037</v>
      </c>
      <c r="B2149" s="99" t="s">
        <v>5038</v>
      </c>
      <c r="C2149" s="94" t="str">
        <f t="shared" si="33"/>
        <v>226350</v>
      </c>
    </row>
    <row r="2150" spans="1:3">
      <c r="A2150" s="98" t="s">
        <v>5039</v>
      </c>
      <c r="B2150" s="99" t="s">
        <v>5040</v>
      </c>
      <c r="C2150" s="94" t="str">
        <f t="shared" si="33"/>
        <v>226360</v>
      </c>
    </row>
    <row r="2151" spans="1:3">
      <c r="A2151" s="98" t="s">
        <v>5041</v>
      </c>
      <c r="B2151" s="99" t="s">
        <v>5042</v>
      </c>
      <c r="C2151" s="94" t="str">
        <f t="shared" si="33"/>
        <v>226380</v>
      </c>
    </row>
    <row r="2152" spans="1:3">
      <c r="A2152" s="98" t="s">
        <v>5043</v>
      </c>
      <c r="B2152" s="99" t="s">
        <v>5044</v>
      </c>
      <c r="C2152" s="94" t="str">
        <f t="shared" si="33"/>
        <v>226440</v>
      </c>
    </row>
    <row r="2153" spans="1:3">
      <c r="A2153" s="98" t="s">
        <v>5045</v>
      </c>
      <c r="B2153" s="99" t="s">
        <v>5046</v>
      </c>
      <c r="C2153" s="94" t="str">
        <f t="shared" si="33"/>
        <v>226490</v>
      </c>
    </row>
    <row r="2154" spans="1:3">
      <c r="A2154" s="98" t="s">
        <v>5047</v>
      </c>
      <c r="B2154" s="99" t="s">
        <v>5048</v>
      </c>
      <c r="C2154" s="94" t="str">
        <f t="shared" si="33"/>
        <v>226850</v>
      </c>
    </row>
    <row r="2155" spans="1:3">
      <c r="A2155" s="98" t="s">
        <v>5049</v>
      </c>
      <c r="B2155" s="99" t="s">
        <v>5050</v>
      </c>
      <c r="C2155" s="94" t="str">
        <f t="shared" si="33"/>
        <v>226980</v>
      </c>
    </row>
    <row r="2156" spans="1:3">
      <c r="A2156" s="98" t="s">
        <v>5051</v>
      </c>
      <c r="B2156" s="99" t="s">
        <v>5052</v>
      </c>
      <c r="C2156" s="94" t="str">
        <f t="shared" si="33"/>
        <v>227540</v>
      </c>
    </row>
    <row r="2157" spans="1:3">
      <c r="A2157" s="98" t="s">
        <v>5053</v>
      </c>
      <c r="B2157" s="99" t="s">
        <v>5054</v>
      </c>
      <c r="C2157" s="94" t="str">
        <f t="shared" si="33"/>
        <v>227550</v>
      </c>
    </row>
    <row r="2158" spans="1:3">
      <c r="A2158" s="98" t="s">
        <v>5055</v>
      </c>
      <c r="B2158" s="99" t="s">
        <v>5056</v>
      </c>
      <c r="C2158" s="94" t="str">
        <f t="shared" si="33"/>
        <v>227560</v>
      </c>
    </row>
    <row r="2159" spans="1:3">
      <c r="A2159" s="98" t="s">
        <v>5057</v>
      </c>
      <c r="B2159" s="99" t="s">
        <v>5058</v>
      </c>
      <c r="C2159" s="94" t="str">
        <f t="shared" si="33"/>
        <v>227570</v>
      </c>
    </row>
    <row r="2160" spans="1:3">
      <c r="A2160" s="98" t="s">
        <v>5059</v>
      </c>
      <c r="B2160" s="99" t="s">
        <v>5060</v>
      </c>
      <c r="C2160" s="94" t="str">
        <f t="shared" si="33"/>
        <v>227830</v>
      </c>
    </row>
    <row r="2161" spans="1:3">
      <c r="A2161" s="98" t="s">
        <v>5061</v>
      </c>
      <c r="B2161" s="99" t="s">
        <v>5062</v>
      </c>
      <c r="C2161" s="94" t="str">
        <f t="shared" si="33"/>
        <v>227840</v>
      </c>
    </row>
    <row r="2162" spans="1:3">
      <c r="A2162" s="98" t="s">
        <v>5063</v>
      </c>
      <c r="B2162" s="99" t="s">
        <v>5064</v>
      </c>
      <c r="C2162" s="94" t="str">
        <f t="shared" si="33"/>
        <v>227930</v>
      </c>
    </row>
    <row r="2163" spans="1:3">
      <c r="A2163" s="98" t="s">
        <v>5065</v>
      </c>
      <c r="B2163" s="99" t="s">
        <v>5066</v>
      </c>
      <c r="C2163" s="94" t="str">
        <f t="shared" si="33"/>
        <v>227950</v>
      </c>
    </row>
    <row r="2164" spans="1:3">
      <c r="A2164" s="98" t="s">
        <v>5067</v>
      </c>
      <c r="B2164" s="99" t="s">
        <v>5068</v>
      </c>
      <c r="C2164" s="94" t="str">
        <f t="shared" si="33"/>
        <v>228340</v>
      </c>
    </row>
    <row r="2165" spans="1:3">
      <c r="A2165" s="98" t="s">
        <v>5069</v>
      </c>
      <c r="B2165" s="99" t="s">
        <v>5070</v>
      </c>
      <c r="C2165" s="94" t="str">
        <f t="shared" si="33"/>
        <v>228790</v>
      </c>
    </row>
    <row r="2166" spans="1:3">
      <c r="A2166" s="98" t="s">
        <v>5071</v>
      </c>
      <c r="B2166" s="99" t="s">
        <v>5072</v>
      </c>
      <c r="C2166" s="94" t="str">
        <f t="shared" si="33"/>
        <v>228800</v>
      </c>
    </row>
    <row r="2167" spans="1:3">
      <c r="A2167" s="98" t="s">
        <v>5073</v>
      </c>
      <c r="B2167" s="99" t="s">
        <v>5074</v>
      </c>
      <c r="C2167" s="94" t="str">
        <f t="shared" si="33"/>
        <v>228810</v>
      </c>
    </row>
    <row r="2168" spans="1:3">
      <c r="A2168" s="98" t="s">
        <v>5075</v>
      </c>
      <c r="B2168" s="99" t="s">
        <v>5076</v>
      </c>
      <c r="C2168" s="94" t="str">
        <f t="shared" si="33"/>
        <v>228820</v>
      </c>
    </row>
    <row r="2169" spans="1:3">
      <c r="A2169" s="98" t="s">
        <v>5077</v>
      </c>
      <c r="B2169" s="99" t="s">
        <v>5078</v>
      </c>
      <c r="C2169" s="94" t="str">
        <f t="shared" si="33"/>
        <v>228850</v>
      </c>
    </row>
    <row r="2170" spans="1:3">
      <c r="A2170" s="98" t="s">
        <v>5079</v>
      </c>
      <c r="B2170" s="99" t="s">
        <v>5080</v>
      </c>
      <c r="C2170" s="94" t="str">
        <f t="shared" si="33"/>
        <v>229200</v>
      </c>
    </row>
    <row r="2171" spans="1:3">
      <c r="A2171" s="98" t="s">
        <v>5081</v>
      </c>
      <c r="B2171" s="99" t="s">
        <v>5082</v>
      </c>
      <c r="C2171" s="94" t="str">
        <f t="shared" si="33"/>
        <v>229640</v>
      </c>
    </row>
    <row r="2172" spans="1:3">
      <c r="A2172" s="98" t="s">
        <v>5083</v>
      </c>
      <c r="B2172" s="99" t="s">
        <v>5084</v>
      </c>
      <c r="C2172" s="94" t="str">
        <f t="shared" si="33"/>
        <v>229720</v>
      </c>
    </row>
    <row r="2173" spans="1:3">
      <c r="A2173" s="98" t="s">
        <v>5085</v>
      </c>
      <c r="B2173" s="99" t="s">
        <v>5086</v>
      </c>
      <c r="C2173" s="94" t="str">
        <f t="shared" si="33"/>
        <v>230240</v>
      </c>
    </row>
    <row r="2174" spans="1:3">
      <c r="A2174" s="98" t="s">
        <v>5087</v>
      </c>
      <c r="B2174" s="99" t="s">
        <v>5088</v>
      </c>
      <c r="C2174" s="94" t="str">
        <f t="shared" si="33"/>
        <v>230360</v>
      </c>
    </row>
    <row r="2175" spans="1:3">
      <c r="A2175" s="98" t="s">
        <v>5089</v>
      </c>
      <c r="B2175" s="99" t="s">
        <v>5032</v>
      </c>
      <c r="C2175" s="94" t="str">
        <f t="shared" si="33"/>
        <v>230480</v>
      </c>
    </row>
    <row r="2176" spans="1:3">
      <c r="A2176" s="98" t="s">
        <v>5090</v>
      </c>
      <c r="B2176" s="99" t="s">
        <v>5091</v>
      </c>
      <c r="C2176" s="94" t="str">
        <f t="shared" si="33"/>
        <v>230490</v>
      </c>
    </row>
    <row r="2177" spans="1:3">
      <c r="A2177" s="98" t="s">
        <v>5092</v>
      </c>
      <c r="B2177" s="99" t="s">
        <v>5093</v>
      </c>
      <c r="C2177" s="94" t="str">
        <f t="shared" si="33"/>
        <v>230980</v>
      </c>
    </row>
    <row r="2178" spans="1:3">
      <c r="A2178" s="98" t="s">
        <v>5094</v>
      </c>
      <c r="B2178" s="99" t="s">
        <v>5095</v>
      </c>
      <c r="C2178" s="94" t="str">
        <f t="shared" si="33"/>
        <v>232080</v>
      </c>
    </row>
    <row r="2179" spans="1:3">
      <c r="A2179" s="98" t="s">
        <v>5096</v>
      </c>
      <c r="B2179" s="99" t="s">
        <v>5097</v>
      </c>
      <c r="C2179" s="94" t="str">
        <f t="shared" si="33"/>
        <v>232140</v>
      </c>
    </row>
    <row r="2180" spans="1:3">
      <c r="A2180" s="98" t="s">
        <v>5098</v>
      </c>
      <c r="B2180" s="99" t="s">
        <v>5099</v>
      </c>
      <c r="C2180" s="94" t="str">
        <f t="shared" si="33"/>
        <v>232270</v>
      </c>
    </row>
    <row r="2181" spans="1:3">
      <c r="A2181" s="98" t="s">
        <v>5100</v>
      </c>
      <c r="B2181" s="99" t="s">
        <v>5101</v>
      </c>
      <c r="C2181" s="94" t="str">
        <f t="shared" si="33"/>
        <v>232330</v>
      </c>
    </row>
    <row r="2182" spans="1:3">
      <c r="A2182" s="98" t="s">
        <v>5102</v>
      </c>
      <c r="B2182" s="99" t="s">
        <v>5103</v>
      </c>
      <c r="C2182" s="94" t="str">
        <f t="shared" si="33"/>
        <v>232590</v>
      </c>
    </row>
    <row r="2183" spans="1:3">
      <c r="A2183" s="98" t="s">
        <v>5104</v>
      </c>
      <c r="B2183" s="99" t="s">
        <v>5105</v>
      </c>
      <c r="C2183" s="94" t="str">
        <f t="shared" si="33"/>
        <v>233160</v>
      </c>
    </row>
    <row r="2184" spans="1:3">
      <c r="A2184" s="98" t="s">
        <v>5106</v>
      </c>
      <c r="B2184" s="99" t="s">
        <v>5107</v>
      </c>
      <c r="C2184" s="94" t="str">
        <f t="shared" ref="C2184:C2247" si="34">A2184</f>
        <v>233740</v>
      </c>
    </row>
    <row r="2185" spans="1:3">
      <c r="A2185" s="98" t="s">
        <v>5108</v>
      </c>
      <c r="B2185" s="99" t="s">
        <v>5109</v>
      </c>
      <c r="C2185" s="94" t="str">
        <f t="shared" si="34"/>
        <v>234080</v>
      </c>
    </row>
    <row r="2186" spans="1:3">
      <c r="A2186" s="98" t="s">
        <v>5110</v>
      </c>
      <c r="B2186" s="99" t="s">
        <v>5111</v>
      </c>
      <c r="C2186" s="94" t="str">
        <f t="shared" si="34"/>
        <v>234310</v>
      </c>
    </row>
    <row r="2187" spans="1:3">
      <c r="A2187" s="98" t="s">
        <v>5112</v>
      </c>
      <c r="B2187" s="99" t="s">
        <v>5113</v>
      </c>
      <c r="C2187" s="94" t="str">
        <f t="shared" si="34"/>
        <v>234790</v>
      </c>
    </row>
    <row r="2188" spans="1:3">
      <c r="A2188" s="98" t="s">
        <v>5114</v>
      </c>
      <c r="B2188" s="99" t="s">
        <v>5115</v>
      </c>
      <c r="C2188" s="94" t="str">
        <f t="shared" si="34"/>
        <v>234920</v>
      </c>
    </row>
    <row r="2189" spans="1:3">
      <c r="A2189" s="98" t="s">
        <v>5116</v>
      </c>
      <c r="B2189" s="99" t="s">
        <v>5117</v>
      </c>
      <c r="C2189" s="94" t="str">
        <f t="shared" si="34"/>
        <v>235010</v>
      </c>
    </row>
    <row r="2190" spans="1:3">
      <c r="A2190" s="98" t="s">
        <v>5118</v>
      </c>
      <c r="B2190" s="99" t="s">
        <v>1094</v>
      </c>
      <c r="C2190" s="94" t="str">
        <f t="shared" si="34"/>
        <v>236200</v>
      </c>
    </row>
    <row r="2191" spans="1:3">
      <c r="A2191" s="98" t="s">
        <v>5119</v>
      </c>
      <c r="B2191" s="99" t="s">
        <v>5120</v>
      </c>
      <c r="C2191" s="94" t="str">
        <f t="shared" si="34"/>
        <v>236350</v>
      </c>
    </row>
    <row r="2192" spans="1:3">
      <c r="A2192" s="98" t="s">
        <v>5121</v>
      </c>
      <c r="B2192" s="99" t="s">
        <v>5122</v>
      </c>
      <c r="C2192" s="94" t="str">
        <f t="shared" si="34"/>
        <v>236460</v>
      </c>
    </row>
    <row r="2193" spans="1:3">
      <c r="A2193" s="98" t="s">
        <v>5123</v>
      </c>
      <c r="B2193" s="99" t="s">
        <v>5124</v>
      </c>
      <c r="C2193" s="94" t="str">
        <f t="shared" si="34"/>
        <v>237350</v>
      </c>
    </row>
    <row r="2194" spans="1:3">
      <c r="A2194" s="98" t="s">
        <v>5125</v>
      </c>
      <c r="B2194" s="99" t="s">
        <v>5126</v>
      </c>
      <c r="C2194" s="94" t="str">
        <f t="shared" si="34"/>
        <v>237370</v>
      </c>
    </row>
    <row r="2195" spans="1:3">
      <c r="A2195" s="98" t="s">
        <v>5127</v>
      </c>
      <c r="B2195" s="99" t="s">
        <v>5128</v>
      </c>
      <c r="C2195" s="94" t="str">
        <f t="shared" si="34"/>
        <v>237440</v>
      </c>
    </row>
    <row r="2196" spans="1:3">
      <c r="A2196" s="98" t="s">
        <v>5129</v>
      </c>
      <c r="B2196" s="99" t="s">
        <v>5130</v>
      </c>
      <c r="C2196" s="94" t="str">
        <f t="shared" si="34"/>
        <v>237690</v>
      </c>
    </row>
    <row r="2197" spans="1:3">
      <c r="A2197" s="98" t="s">
        <v>5131</v>
      </c>
      <c r="B2197" s="99" t="s">
        <v>5132</v>
      </c>
      <c r="C2197" s="94" t="str">
        <f t="shared" si="34"/>
        <v>237750</v>
      </c>
    </row>
    <row r="2198" spans="1:3">
      <c r="A2198" s="98" t="s">
        <v>5133</v>
      </c>
      <c r="B2198" s="99" t="s">
        <v>5134</v>
      </c>
      <c r="C2198" s="94" t="str">
        <f t="shared" si="34"/>
        <v>237880</v>
      </c>
    </row>
    <row r="2199" spans="1:3">
      <c r="A2199" s="98" t="s">
        <v>5135</v>
      </c>
      <c r="B2199" s="99" t="s">
        <v>5136</v>
      </c>
      <c r="C2199" s="94" t="str">
        <f t="shared" si="34"/>
        <v>238090</v>
      </c>
    </row>
    <row r="2200" spans="1:3">
      <c r="A2200" s="98" t="s">
        <v>5137</v>
      </c>
      <c r="B2200" s="99" t="s">
        <v>5138</v>
      </c>
      <c r="C2200" s="94" t="str">
        <f t="shared" si="34"/>
        <v>238120</v>
      </c>
    </row>
    <row r="2201" spans="1:3">
      <c r="A2201" s="98" t="s">
        <v>5139</v>
      </c>
      <c r="B2201" s="99" t="s">
        <v>5140</v>
      </c>
      <c r="C2201" s="94" t="str">
        <f t="shared" si="34"/>
        <v>238670</v>
      </c>
    </row>
    <row r="2202" spans="1:3">
      <c r="A2202" s="98" t="s">
        <v>5141</v>
      </c>
      <c r="B2202" s="99" t="s">
        <v>5142</v>
      </c>
      <c r="C2202" s="94" t="str">
        <f t="shared" si="34"/>
        <v>238720</v>
      </c>
    </row>
    <row r="2203" spans="1:3">
      <c r="A2203" s="98" t="s">
        <v>5143</v>
      </c>
      <c r="B2203" s="99" t="s">
        <v>5144</v>
      </c>
      <c r="C2203" s="94" t="str">
        <f t="shared" si="34"/>
        <v>239340</v>
      </c>
    </row>
    <row r="2204" spans="1:3">
      <c r="A2204" s="98" t="s">
        <v>5145</v>
      </c>
      <c r="B2204" s="99" t="s">
        <v>5146</v>
      </c>
      <c r="C2204" s="94" t="str">
        <f t="shared" si="34"/>
        <v>239610</v>
      </c>
    </row>
    <row r="2205" spans="1:3">
      <c r="A2205" s="98" t="s">
        <v>5147</v>
      </c>
      <c r="B2205" s="99" t="s">
        <v>5148</v>
      </c>
      <c r="C2205" s="94" t="str">
        <f t="shared" si="34"/>
        <v>239660</v>
      </c>
    </row>
    <row r="2206" spans="1:3">
      <c r="A2206" s="98" t="s">
        <v>5149</v>
      </c>
      <c r="B2206" s="99" t="s">
        <v>5150</v>
      </c>
      <c r="C2206" s="94" t="str">
        <f t="shared" si="34"/>
        <v>240540</v>
      </c>
    </row>
    <row r="2207" spans="1:3">
      <c r="A2207" s="98" t="s">
        <v>5151</v>
      </c>
      <c r="B2207" s="99" t="s">
        <v>750</v>
      </c>
      <c r="C2207" s="94" t="str">
        <f t="shared" si="34"/>
        <v>240810</v>
      </c>
    </row>
    <row r="2208" spans="1:3">
      <c r="A2208" s="98" t="s">
        <v>5152</v>
      </c>
      <c r="B2208" s="99" t="s">
        <v>5153</v>
      </c>
      <c r="C2208" s="94" t="str">
        <f t="shared" si="34"/>
        <v>241180</v>
      </c>
    </row>
    <row r="2209" spans="1:3">
      <c r="A2209" s="98" t="s">
        <v>5154</v>
      </c>
      <c r="B2209" s="99" t="s">
        <v>5111</v>
      </c>
      <c r="C2209" s="94" t="str">
        <f t="shared" si="34"/>
        <v>241390</v>
      </c>
    </row>
    <row r="2210" spans="1:3">
      <c r="A2210" s="98" t="s">
        <v>5155</v>
      </c>
      <c r="B2210" s="99" t="s">
        <v>5156</v>
      </c>
      <c r="C2210" s="94" t="str">
        <f t="shared" si="34"/>
        <v>241520</v>
      </c>
    </row>
    <row r="2211" spans="1:3">
      <c r="A2211" s="98" t="s">
        <v>5157</v>
      </c>
      <c r="B2211" s="99" t="s">
        <v>5158</v>
      </c>
      <c r="C2211" s="94" t="str">
        <f t="shared" si="34"/>
        <v>241560</v>
      </c>
    </row>
    <row r="2212" spans="1:3">
      <c r="A2212" s="98" t="s">
        <v>5159</v>
      </c>
      <c r="B2212" s="99" t="s">
        <v>5160</v>
      </c>
      <c r="C2212" s="94" t="str">
        <f t="shared" si="34"/>
        <v>241590</v>
      </c>
    </row>
    <row r="2213" spans="1:3">
      <c r="A2213" s="98" t="s">
        <v>5161</v>
      </c>
      <c r="B2213" s="99" t="s">
        <v>5162</v>
      </c>
      <c r="C2213" s="94" t="str">
        <f t="shared" si="34"/>
        <v>241690</v>
      </c>
    </row>
    <row r="2214" spans="1:3">
      <c r="A2214" s="98" t="s">
        <v>5163</v>
      </c>
      <c r="B2214" s="99" t="s">
        <v>5164</v>
      </c>
      <c r="C2214" s="94" t="str">
        <f t="shared" si="34"/>
        <v>241710</v>
      </c>
    </row>
    <row r="2215" spans="1:3">
      <c r="A2215" s="98" t="s">
        <v>5165</v>
      </c>
      <c r="B2215" s="99" t="s">
        <v>5166</v>
      </c>
      <c r="C2215" s="94" t="str">
        <f t="shared" si="34"/>
        <v>241790</v>
      </c>
    </row>
    <row r="2216" spans="1:3">
      <c r="A2216" s="98" t="s">
        <v>5167</v>
      </c>
      <c r="B2216" s="99" t="s">
        <v>5168</v>
      </c>
      <c r="C2216" s="94" t="str">
        <f t="shared" si="34"/>
        <v>241820</v>
      </c>
    </row>
    <row r="2217" spans="1:3">
      <c r="A2217" s="98" t="s">
        <v>5169</v>
      </c>
      <c r="B2217" s="99" t="s">
        <v>5170</v>
      </c>
      <c r="C2217" s="94" t="str">
        <f t="shared" si="34"/>
        <v>242040</v>
      </c>
    </row>
    <row r="2218" spans="1:3">
      <c r="A2218" s="98" t="s">
        <v>5171</v>
      </c>
      <c r="B2218" s="99" t="s">
        <v>758</v>
      </c>
      <c r="C2218" s="94" t="str">
        <f t="shared" si="34"/>
        <v>243070</v>
      </c>
    </row>
    <row r="2219" spans="1:3">
      <c r="A2219" s="98" t="s">
        <v>5172</v>
      </c>
      <c r="B2219" s="99" t="s">
        <v>5173</v>
      </c>
      <c r="C2219" s="94" t="str">
        <f t="shared" si="34"/>
        <v>243880</v>
      </c>
    </row>
    <row r="2220" spans="1:3">
      <c r="A2220" s="98" t="s">
        <v>5174</v>
      </c>
      <c r="B2220" s="99" t="s">
        <v>5175</v>
      </c>
      <c r="C2220" s="94" t="str">
        <f t="shared" si="34"/>
        <v>243890</v>
      </c>
    </row>
    <row r="2221" spans="1:3">
      <c r="A2221" s="98" t="s">
        <v>5176</v>
      </c>
      <c r="B2221" s="99" t="s">
        <v>5177</v>
      </c>
      <c r="C2221" s="94" t="str">
        <f t="shared" si="34"/>
        <v>244580</v>
      </c>
    </row>
    <row r="2222" spans="1:3">
      <c r="A2222" s="98" t="s">
        <v>5178</v>
      </c>
      <c r="B2222" s="99" t="s">
        <v>5179</v>
      </c>
      <c r="C2222" s="94" t="str">
        <f t="shared" si="34"/>
        <v>244620</v>
      </c>
    </row>
    <row r="2223" spans="1:3">
      <c r="A2223" s="98" t="s">
        <v>5180</v>
      </c>
      <c r="B2223" s="99" t="s">
        <v>5181</v>
      </c>
      <c r="C2223" s="94" t="str">
        <f t="shared" si="34"/>
        <v>244660</v>
      </c>
    </row>
    <row r="2224" spans="1:3">
      <c r="A2224" s="98" t="s">
        <v>5182</v>
      </c>
      <c r="B2224" s="99" t="s">
        <v>5183</v>
      </c>
      <c r="C2224" s="94" t="str">
        <f t="shared" si="34"/>
        <v>244670</v>
      </c>
    </row>
    <row r="2225" spans="1:3">
      <c r="A2225" s="98" t="s">
        <v>5184</v>
      </c>
      <c r="B2225" s="99" t="s">
        <v>5185</v>
      </c>
      <c r="C2225" s="94" t="str">
        <f t="shared" si="34"/>
        <v>244820</v>
      </c>
    </row>
    <row r="2226" spans="1:3">
      <c r="A2226" s="98" t="s">
        <v>5186</v>
      </c>
      <c r="B2226" s="99" t="s">
        <v>5187</v>
      </c>
      <c r="C2226" s="94" t="str">
        <f t="shared" si="34"/>
        <v>245340</v>
      </c>
    </row>
    <row r="2227" spans="1:3">
      <c r="A2227" s="98" t="s">
        <v>5188</v>
      </c>
      <c r="B2227" s="99" t="s">
        <v>5189</v>
      </c>
      <c r="C2227" s="94" t="str">
        <f t="shared" si="34"/>
        <v>245350</v>
      </c>
    </row>
    <row r="2228" spans="1:3">
      <c r="A2228" s="98" t="s">
        <v>5190</v>
      </c>
      <c r="B2228" s="99" t="s">
        <v>5191</v>
      </c>
      <c r="C2228" s="94" t="str">
        <f t="shared" si="34"/>
        <v>245360</v>
      </c>
    </row>
    <row r="2229" spans="1:3">
      <c r="A2229" s="98" t="s">
        <v>5192</v>
      </c>
      <c r="B2229" s="99" t="s">
        <v>5193</v>
      </c>
      <c r="C2229" s="94" t="str">
        <f t="shared" si="34"/>
        <v>245710</v>
      </c>
    </row>
    <row r="2230" spans="1:3">
      <c r="A2230" s="98" t="s">
        <v>5194</v>
      </c>
      <c r="B2230" s="99" t="s">
        <v>5195</v>
      </c>
      <c r="C2230" s="94" t="str">
        <f t="shared" si="34"/>
        <v>246690</v>
      </c>
    </row>
    <row r="2231" spans="1:3">
      <c r="A2231" s="98" t="s">
        <v>5196</v>
      </c>
      <c r="B2231" s="99" t="s">
        <v>5197</v>
      </c>
      <c r="C2231" s="94" t="str">
        <f t="shared" si="34"/>
        <v>246720</v>
      </c>
    </row>
    <row r="2232" spans="1:3">
      <c r="A2232" s="98" t="s">
        <v>5198</v>
      </c>
      <c r="B2232" s="99" t="s">
        <v>5199</v>
      </c>
      <c r="C2232" s="94" t="str">
        <f t="shared" si="34"/>
        <v>247780</v>
      </c>
    </row>
    <row r="2233" spans="1:3">
      <c r="A2233" s="98" t="s">
        <v>5200</v>
      </c>
      <c r="B2233" s="99" t="s">
        <v>5201</v>
      </c>
      <c r="C2233" s="94" t="str">
        <f t="shared" si="34"/>
        <v>247790</v>
      </c>
    </row>
    <row r="2234" spans="1:3">
      <c r="A2234" s="98" t="s">
        <v>5202</v>
      </c>
      <c r="B2234" s="99" t="s">
        <v>5203</v>
      </c>
      <c r="C2234" s="94" t="str">
        <f t="shared" si="34"/>
        <v>247800</v>
      </c>
    </row>
    <row r="2235" spans="1:3">
      <c r="A2235" s="98" t="s">
        <v>5204</v>
      </c>
      <c r="B2235" s="99" t="s">
        <v>1600</v>
      </c>
      <c r="C2235" s="94" t="str">
        <f t="shared" si="34"/>
        <v>248170</v>
      </c>
    </row>
    <row r="2236" spans="1:3">
      <c r="A2236" s="98" t="s">
        <v>5205</v>
      </c>
      <c r="B2236" s="99" t="s">
        <v>5206</v>
      </c>
      <c r="C2236" s="94" t="str">
        <f t="shared" si="34"/>
        <v>248260</v>
      </c>
    </row>
    <row r="2237" spans="1:3">
      <c r="A2237" s="98" t="s">
        <v>5207</v>
      </c>
      <c r="B2237" s="99" t="s">
        <v>5208</v>
      </c>
      <c r="C2237" s="94" t="str">
        <f t="shared" si="34"/>
        <v>248270</v>
      </c>
    </row>
    <row r="2238" spans="1:3">
      <c r="A2238" s="98" t="s">
        <v>5209</v>
      </c>
      <c r="B2238" s="99" t="s">
        <v>961</v>
      </c>
      <c r="C2238" s="94" t="str">
        <f t="shared" si="34"/>
        <v>249420</v>
      </c>
    </row>
    <row r="2239" spans="1:3">
      <c r="A2239" s="98" t="s">
        <v>5210</v>
      </c>
      <c r="B2239" s="99" t="s">
        <v>5211</v>
      </c>
      <c r="C2239" s="94" t="str">
        <f t="shared" si="34"/>
        <v>250060</v>
      </c>
    </row>
    <row r="2240" spans="1:3">
      <c r="A2240" s="98" t="s">
        <v>5212</v>
      </c>
      <c r="B2240" s="99" t="s">
        <v>5213</v>
      </c>
      <c r="C2240" s="94" t="str">
        <f t="shared" si="34"/>
        <v>250730</v>
      </c>
    </row>
    <row r="2241" spans="1:3">
      <c r="A2241" s="98" t="s">
        <v>5214</v>
      </c>
      <c r="B2241" s="99" t="s">
        <v>5215</v>
      </c>
      <c r="C2241" s="94" t="str">
        <f t="shared" si="34"/>
        <v>250780</v>
      </c>
    </row>
    <row r="2242" spans="1:3">
      <c r="A2242" s="98" t="s">
        <v>5216</v>
      </c>
      <c r="B2242" s="99" t="s">
        <v>5217</v>
      </c>
      <c r="C2242" s="94" t="str">
        <f t="shared" si="34"/>
        <v>251340</v>
      </c>
    </row>
    <row r="2243" spans="1:3">
      <c r="A2243" s="98" t="s">
        <v>5218</v>
      </c>
      <c r="B2243" s="99" t="s">
        <v>5219</v>
      </c>
      <c r="C2243" s="94" t="str">
        <f t="shared" si="34"/>
        <v>251350</v>
      </c>
    </row>
    <row r="2244" spans="1:3">
      <c r="A2244" s="98" t="s">
        <v>5220</v>
      </c>
      <c r="B2244" s="99" t="s">
        <v>5221</v>
      </c>
      <c r="C2244" s="94" t="str">
        <f t="shared" si="34"/>
        <v>251590</v>
      </c>
    </row>
    <row r="2245" spans="1:3">
      <c r="A2245" s="98" t="s">
        <v>5222</v>
      </c>
      <c r="B2245" s="99" t="s">
        <v>5223</v>
      </c>
      <c r="C2245" s="94" t="str">
        <f t="shared" si="34"/>
        <v>251600</v>
      </c>
    </row>
    <row r="2246" spans="1:3">
      <c r="A2246" s="98" t="s">
        <v>5224</v>
      </c>
      <c r="B2246" s="99" t="s">
        <v>5225</v>
      </c>
      <c r="C2246" s="94" t="str">
        <f t="shared" si="34"/>
        <v>251890</v>
      </c>
    </row>
    <row r="2247" spans="1:3">
      <c r="A2247" s="98" t="s">
        <v>5226</v>
      </c>
      <c r="B2247" s="99" t="s">
        <v>5227</v>
      </c>
      <c r="C2247" s="94" t="str">
        <f t="shared" si="34"/>
        <v>252400</v>
      </c>
    </row>
    <row r="2248" spans="1:3">
      <c r="A2248" s="98" t="s">
        <v>5228</v>
      </c>
      <c r="B2248" s="99" t="s">
        <v>5229</v>
      </c>
      <c r="C2248" s="94" t="str">
        <f t="shared" ref="C2248:C2311" si="35">A2248</f>
        <v>252410</v>
      </c>
    </row>
    <row r="2249" spans="1:3">
      <c r="A2249" s="98" t="s">
        <v>5230</v>
      </c>
      <c r="B2249" s="99" t="s">
        <v>5229</v>
      </c>
      <c r="C2249" s="94" t="str">
        <f t="shared" si="35"/>
        <v>252420</v>
      </c>
    </row>
    <row r="2250" spans="1:3">
      <c r="A2250" s="98" t="s">
        <v>5231</v>
      </c>
      <c r="B2250" s="99" t="s">
        <v>5232</v>
      </c>
      <c r="C2250" s="94" t="str">
        <f t="shared" si="35"/>
        <v>252650</v>
      </c>
    </row>
    <row r="2251" spans="1:3">
      <c r="A2251" s="98" t="s">
        <v>5233</v>
      </c>
      <c r="B2251" s="99" t="s">
        <v>5234</v>
      </c>
      <c r="C2251" s="94" t="str">
        <f t="shared" si="35"/>
        <v>252670</v>
      </c>
    </row>
    <row r="2252" spans="1:3">
      <c r="A2252" s="98" t="s">
        <v>5235</v>
      </c>
      <c r="B2252" s="99" t="s">
        <v>5236</v>
      </c>
      <c r="C2252" s="94" t="str">
        <f t="shared" si="35"/>
        <v>252710</v>
      </c>
    </row>
    <row r="2253" spans="1:3">
      <c r="A2253" s="98" t="s">
        <v>5237</v>
      </c>
      <c r="B2253" s="99" t="s">
        <v>5238</v>
      </c>
      <c r="C2253" s="94" t="str">
        <f t="shared" si="35"/>
        <v>252720</v>
      </c>
    </row>
    <row r="2254" spans="1:3">
      <c r="A2254" s="98" t="s">
        <v>5239</v>
      </c>
      <c r="B2254" s="99" t="s">
        <v>5240</v>
      </c>
      <c r="C2254" s="94" t="str">
        <f t="shared" si="35"/>
        <v>252730</v>
      </c>
    </row>
    <row r="2255" spans="1:3">
      <c r="A2255" s="98" t="s">
        <v>5241</v>
      </c>
      <c r="B2255" s="99" t="s">
        <v>5242</v>
      </c>
      <c r="C2255" s="94" t="str">
        <f t="shared" si="35"/>
        <v>253150</v>
      </c>
    </row>
    <row r="2256" spans="1:3">
      <c r="A2256" s="98" t="s">
        <v>5243</v>
      </c>
      <c r="B2256" s="99" t="s">
        <v>5244</v>
      </c>
      <c r="C2256" s="94" t="str">
        <f t="shared" si="35"/>
        <v>253160</v>
      </c>
    </row>
    <row r="2257" spans="1:3">
      <c r="A2257" s="98" t="s">
        <v>5245</v>
      </c>
      <c r="B2257" s="99" t="s">
        <v>5246</v>
      </c>
      <c r="C2257" s="94" t="str">
        <f t="shared" si="35"/>
        <v>253230</v>
      </c>
    </row>
    <row r="2258" spans="1:3">
      <c r="A2258" s="98" t="s">
        <v>5247</v>
      </c>
      <c r="B2258" s="99" t="s">
        <v>5248</v>
      </c>
      <c r="C2258" s="94" t="str">
        <f t="shared" si="35"/>
        <v>253240</v>
      </c>
    </row>
    <row r="2259" spans="1:3">
      <c r="A2259" s="98" t="s">
        <v>5249</v>
      </c>
      <c r="B2259" s="99" t="s">
        <v>5250</v>
      </c>
      <c r="C2259" s="94" t="str">
        <f t="shared" si="35"/>
        <v>253250</v>
      </c>
    </row>
    <row r="2260" spans="1:3">
      <c r="A2260" s="98" t="s">
        <v>5251</v>
      </c>
      <c r="B2260" s="99" t="s">
        <v>5252</v>
      </c>
      <c r="C2260" s="94" t="str">
        <f t="shared" si="35"/>
        <v>253280</v>
      </c>
    </row>
    <row r="2261" spans="1:3">
      <c r="A2261" s="98" t="s">
        <v>5253</v>
      </c>
      <c r="B2261" s="99" t="s">
        <v>5254</v>
      </c>
      <c r="C2261" s="94" t="str">
        <f t="shared" si="35"/>
        <v>253290</v>
      </c>
    </row>
    <row r="2262" spans="1:3">
      <c r="A2262" s="98" t="s">
        <v>5255</v>
      </c>
      <c r="B2262" s="99" t="s">
        <v>5256</v>
      </c>
      <c r="C2262" s="94" t="str">
        <f t="shared" si="35"/>
        <v>253990</v>
      </c>
    </row>
    <row r="2263" spans="1:3">
      <c r="A2263" s="98" t="s">
        <v>5257</v>
      </c>
      <c r="B2263" s="99" t="s">
        <v>5258</v>
      </c>
      <c r="C2263" s="94" t="str">
        <f t="shared" si="35"/>
        <v>254120</v>
      </c>
    </row>
    <row r="2264" spans="1:3">
      <c r="A2264" s="98" t="s">
        <v>5259</v>
      </c>
      <c r="B2264" s="99" t="s">
        <v>5260</v>
      </c>
      <c r="C2264" s="94" t="str">
        <f t="shared" si="35"/>
        <v>256440</v>
      </c>
    </row>
    <row r="2265" spans="1:3">
      <c r="A2265" s="98" t="s">
        <v>5261</v>
      </c>
      <c r="B2265" s="99" t="s">
        <v>5262</v>
      </c>
      <c r="C2265" s="94" t="str">
        <f t="shared" si="35"/>
        <v>256450</v>
      </c>
    </row>
    <row r="2266" spans="1:3">
      <c r="A2266" s="98" t="s">
        <v>5263</v>
      </c>
      <c r="B2266" s="99" t="s">
        <v>5264</v>
      </c>
      <c r="C2266" s="94" t="str">
        <f t="shared" si="35"/>
        <v>256750</v>
      </c>
    </row>
    <row r="2267" spans="1:3">
      <c r="A2267" s="98" t="s">
        <v>5265</v>
      </c>
      <c r="B2267" s="99" t="s">
        <v>5266</v>
      </c>
      <c r="C2267" s="94" t="str">
        <f t="shared" si="35"/>
        <v>256840</v>
      </c>
    </row>
    <row r="2268" spans="1:3">
      <c r="A2268" s="98" t="s">
        <v>5267</v>
      </c>
      <c r="B2268" s="99" t="s">
        <v>5268</v>
      </c>
      <c r="C2268" s="94" t="str">
        <f t="shared" si="35"/>
        <v>257730</v>
      </c>
    </row>
    <row r="2269" spans="1:3">
      <c r="A2269" s="98" t="s">
        <v>5269</v>
      </c>
      <c r="B2269" s="99" t="s">
        <v>5270</v>
      </c>
      <c r="C2269" s="94" t="str">
        <f t="shared" si="35"/>
        <v>260200</v>
      </c>
    </row>
    <row r="2270" spans="1:3">
      <c r="A2270" s="98" t="s">
        <v>5271</v>
      </c>
      <c r="B2270" s="99" t="s">
        <v>5272</v>
      </c>
      <c r="C2270" s="94" t="str">
        <f t="shared" si="35"/>
        <v>260270</v>
      </c>
    </row>
    <row r="2271" spans="1:3">
      <c r="A2271" s="98" t="s">
        <v>5273</v>
      </c>
      <c r="B2271" s="99" t="s">
        <v>5274</v>
      </c>
      <c r="C2271" s="94" t="str">
        <f t="shared" si="35"/>
        <v>261060</v>
      </c>
    </row>
    <row r="2272" spans="1:3">
      <c r="A2272" s="98" t="s">
        <v>5275</v>
      </c>
      <c r="B2272" s="99" t="s">
        <v>5276</v>
      </c>
      <c r="C2272" s="94" t="str">
        <f t="shared" si="35"/>
        <v>261070</v>
      </c>
    </row>
    <row r="2273" spans="1:3">
      <c r="A2273" s="98" t="s">
        <v>5277</v>
      </c>
      <c r="B2273" s="99" t="s">
        <v>5278</v>
      </c>
      <c r="C2273" s="94" t="str">
        <f t="shared" si="35"/>
        <v>261110</v>
      </c>
    </row>
    <row r="2274" spans="1:3">
      <c r="A2274" s="98" t="s">
        <v>5279</v>
      </c>
      <c r="B2274" s="99" t="s">
        <v>5280</v>
      </c>
      <c r="C2274" s="94" t="str">
        <f t="shared" si="35"/>
        <v>261120</v>
      </c>
    </row>
    <row r="2275" spans="1:3">
      <c r="A2275" s="98" t="s">
        <v>5281</v>
      </c>
      <c r="B2275" s="99" t="s">
        <v>5282</v>
      </c>
      <c r="C2275" s="94" t="str">
        <f t="shared" si="35"/>
        <v>261140</v>
      </c>
    </row>
    <row r="2276" spans="1:3">
      <c r="A2276" s="98" t="s">
        <v>5283</v>
      </c>
      <c r="B2276" s="99" t="s">
        <v>5284</v>
      </c>
      <c r="C2276" s="94" t="str">
        <f t="shared" si="35"/>
        <v>261220</v>
      </c>
    </row>
    <row r="2277" spans="1:3">
      <c r="A2277" s="98" t="s">
        <v>5285</v>
      </c>
      <c r="B2277" s="99" t="s">
        <v>5286</v>
      </c>
      <c r="C2277" s="94" t="str">
        <f t="shared" si="35"/>
        <v>261240</v>
      </c>
    </row>
    <row r="2278" spans="1:3">
      <c r="A2278" s="98" t="s">
        <v>5287</v>
      </c>
      <c r="B2278" s="99" t="s">
        <v>5288</v>
      </c>
      <c r="C2278" s="94" t="str">
        <f t="shared" si="35"/>
        <v>261250</v>
      </c>
    </row>
    <row r="2279" spans="1:3">
      <c r="A2279" s="98" t="s">
        <v>5289</v>
      </c>
      <c r="B2279" s="99" t="s">
        <v>5290</v>
      </c>
      <c r="C2279" s="94" t="str">
        <f t="shared" si="35"/>
        <v>261260</v>
      </c>
    </row>
    <row r="2280" spans="1:3">
      <c r="A2280" s="98" t="s">
        <v>5291</v>
      </c>
      <c r="B2280" s="99" t="s">
        <v>5290</v>
      </c>
      <c r="C2280" s="94" t="str">
        <f t="shared" si="35"/>
        <v>261270</v>
      </c>
    </row>
    <row r="2281" spans="1:3">
      <c r="A2281" s="98" t="s">
        <v>5292</v>
      </c>
      <c r="B2281" s="99" t="s">
        <v>5293</v>
      </c>
      <c r="C2281" s="94" t="str">
        <f t="shared" si="35"/>
        <v>261920</v>
      </c>
    </row>
    <row r="2282" spans="1:3">
      <c r="A2282" s="98" t="s">
        <v>5294</v>
      </c>
      <c r="B2282" s="99" t="s">
        <v>5295</v>
      </c>
      <c r="C2282" s="94" t="str">
        <f t="shared" si="35"/>
        <v>262830</v>
      </c>
    </row>
    <row r="2283" spans="1:3">
      <c r="A2283" s="98" t="s">
        <v>5296</v>
      </c>
      <c r="B2283" s="99" t="s">
        <v>5297</v>
      </c>
      <c r="C2283" s="94" t="str">
        <f t="shared" si="35"/>
        <v>263190</v>
      </c>
    </row>
    <row r="2284" spans="1:3">
      <c r="A2284" s="98" t="s">
        <v>5298</v>
      </c>
      <c r="B2284" s="99" t="s">
        <v>5299</v>
      </c>
      <c r="C2284" s="94" t="str">
        <f t="shared" si="35"/>
        <v>263770</v>
      </c>
    </row>
    <row r="2285" spans="1:3">
      <c r="A2285" s="98" t="s">
        <v>5300</v>
      </c>
      <c r="B2285" s="99" t="s">
        <v>1470</v>
      </c>
      <c r="C2285" s="94" t="str">
        <f t="shared" si="35"/>
        <v>264450</v>
      </c>
    </row>
    <row r="2286" spans="1:3">
      <c r="A2286" s="98" t="s">
        <v>5301</v>
      </c>
      <c r="B2286" s="99" t="s">
        <v>957</v>
      </c>
      <c r="C2286" s="94" t="str">
        <f t="shared" si="35"/>
        <v>264900</v>
      </c>
    </row>
    <row r="2287" spans="1:3">
      <c r="A2287" s="98" t="s">
        <v>5302</v>
      </c>
      <c r="B2287" s="99" t="s">
        <v>5303</v>
      </c>
      <c r="C2287" s="94" t="str">
        <f t="shared" si="35"/>
        <v>26490K</v>
      </c>
    </row>
    <row r="2288" spans="1:3">
      <c r="A2288" s="98" t="s">
        <v>5304</v>
      </c>
      <c r="B2288" s="99" t="s">
        <v>1454</v>
      </c>
      <c r="C2288" s="94" t="str">
        <f t="shared" si="35"/>
        <v>265520</v>
      </c>
    </row>
    <row r="2289" spans="1:3">
      <c r="A2289" s="98" t="s">
        <v>5305</v>
      </c>
      <c r="B2289" s="99" t="s">
        <v>5306</v>
      </c>
      <c r="C2289" s="94" t="str">
        <f t="shared" si="35"/>
        <v>265690</v>
      </c>
    </row>
    <row r="2290" spans="1:3">
      <c r="A2290" s="98" t="s">
        <v>5307</v>
      </c>
      <c r="B2290" s="99" t="s">
        <v>5308</v>
      </c>
      <c r="C2290" s="94" t="str">
        <f t="shared" si="35"/>
        <v>266140</v>
      </c>
    </row>
    <row r="2291" spans="1:3">
      <c r="A2291" s="98" t="s">
        <v>5309</v>
      </c>
      <c r="B2291" s="99" t="s">
        <v>5310</v>
      </c>
      <c r="C2291" s="94" t="str">
        <f t="shared" si="35"/>
        <v>266160</v>
      </c>
    </row>
    <row r="2292" spans="1:3">
      <c r="A2292" s="98" t="s">
        <v>5311</v>
      </c>
      <c r="B2292" s="99" t="s">
        <v>5312</v>
      </c>
      <c r="C2292" s="94" t="str">
        <f t="shared" si="35"/>
        <v>266360</v>
      </c>
    </row>
    <row r="2293" spans="1:3">
      <c r="A2293" s="98" t="s">
        <v>5313</v>
      </c>
      <c r="B2293" s="99" t="s">
        <v>5314</v>
      </c>
      <c r="C2293" s="94" t="str">
        <f t="shared" si="35"/>
        <v>266370</v>
      </c>
    </row>
    <row r="2294" spans="1:3">
      <c r="A2294" s="98" t="s">
        <v>5315</v>
      </c>
      <c r="B2294" s="99" t="s">
        <v>5316</v>
      </c>
      <c r="C2294" s="94" t="str">
        <f t="shared" si="35"/>
        <v>266390</v>
      </c>
    </row>
    <row r="2295" spans="1:3">
      <c r="A2295" s="98" t="s">
        <v>5317</v>
      </c>
      <c r="B2295" s="99" t="s">
        <v>5318</v>
      </c>
      <c r="C2295" s="94" t="str">
        <f t="shared" si="35"/>
        <v>266410</v>
      </c>
    </row>
    <row r="2296" spans="1:3">
      <c r="A2296" s="98" t="s">
        <v>5319</v>
      </c>
      <c r="B2296" s="99" t="s">
        <v>5320</v>
      </c>
      <c r="C2296" s="94" t="str">
        <f t="shared" si="35"/>
        <v>266420</v>
      </c>
    </row>
    <row r="2297" spans="1:3">
      <c r="A2297" s="98" t="s">
        <v>5321</v>
      </c>
      <c r="B2297" s="99" t="s">
        <v>5322</v>
      </c>
      <c r="C2297" s="94" t="str">
        <f t="shared" si="35"/>
        <v>266550</v>
      </c>
    </row>
    <row r="2298" spans="1:3">
      <c r="A2298" s="98" t="s">
        <v>5323</v>
      </c>
      <c r="B2298" s="99" t="s">
        <v>5324</v>
      </c>
      <c r="C2298" s="94" t="str">
        <f t="shared" si="35"/>
        <v>267440</v>
      </c>
    </row>
    <row r="2299" spans="1:3">
      <c r="A2299" s="98" t="s">
        <v>5325</v>
      </c>
      <c r="B2299" s="99" t="s">
        <v>5324</v>
      </c>
      <c r="C2299" s="94" t="str">
        <f t="shared" si="35"/>
        <v>267450</v>
      </c>
    </row>
    <row r="2300" spans="1:3">
      <c r="A2300" s="98" t="s">
        <v>5326</v>
      </c>
      <c r="B2300" s="99" t="s">
        <v>5324</v>
      </c>
      <c r="C2300" s="94" t="str">
        <f t="shared" si="35"/>
        <v>267500</v>
      </c>
    </row>
    <row r="2301" spans="1:3">
      <c r="A2301" s="98" t="s">
        <v>1275</v>
      </c>
      <c r="B2301" s="99" t="s">
        <v>1276</v>
      </c>
      <c r="C2301" s="94" t="str">
        <f t="shared" si="35"/>
        <v>900040</v>
      </c>
    </row>
    <row r="2302" spans="1:3">
      <c r="A2302" s="98" t="s">
        <v>3114</v>
      </c>
      <c r="B2302" s="99" t="s">
        <v>3115</v>
      </c>
      <c r="C2302" s="94" t="str">
        <f t="shared" si="35"/>
        <v>900070</v>
      </c>
    </row>
    <row r="2303" spans="1:3">
      <c r="A2303" s="98" t="s">
        <v>1886</v>
      </c>
      <c r="B2303" s="99" t="s">
        <v>1887</v>
      </c>
      <c r="C2303" s="94" t="str">
        <f t="shared" si="35"/>
        <v>900080</v>
      </c>
    </row>
    <row r="2304" spans="1:3">
      <c r="A2304" s="98" t="s">
        <v>1645</v>
      </c>
      <c r="B2304" s="99" t="s">
        <v>1646</v>
      </c>
      <c r="C2304" s="94" t="str">
        <f t="shared" si="35"/>
        <v>900090</v>
      </c>
    </row>
    <row r="2305" spans="1:3">
      <c r="A2305" s="98" t="s">
        <v>3112</v>
      </c>
      <c r="B2305" s="99" t="s">
        <v>3113</v>
      </c>
      <c r="C2305" s="94" t="str">
        <f t="shared" si="35"/>
        <v>900100</v>
      </c>
    </row>
    <row r="2306" spans="1:3">
      <c r="A2306" s="98" t="s">
        <v>2547</v>
      </c>
      <c r="B2306" s="99" t="s">
        <v>2548</v>
      </c>
      <c r="C2306" s="94" t="str">
        <f t="shared" si="35"/>
        <v>900110</v>
      </c>
    </row>
    <row r="2307" spans="1:3">
      <c r="A2307" s="98" t="s">
        <v>1015</v>
      </c>
      <c r="B2307" s="99" t="s">
        <v>1016</v>
      </c>
      <c r="C2307" s="94" t="str">
        <f t="shared" si="35"/>
        <v>900120</v>
      </c>
    </row>
    <row r="2308" spans="1:3">
      <c r="A2308" s="98" t="s">
        <v>3095</v>
      </c>
      <c r="B2308" s="99" t="s">
        <v>3096</v>
      </c>
      <c r="C2308" s="94" t="str">
        <f t="shared" si="35"/>
        <v>900130</v>
      </c>
    </row>
    <row r="2309" spans="1:3">
      <c r="A2309" s="98" t="s">
        <v>707</v>
      </c>
      <c r="B2309" s="99" t="s">
        <v>708</v>
      </c>
      <c r="C2309" s="94" t="str">
        <f t="shared" si="35"/>
        <v>900140</v>
      </c>
    </row>
    <row r="2310" spans="1:3">
      <c r="A2310" s="98" t="s">
        <v>1329</v>
      </c>
      <c r="B2310" s="99" t="s">
        <v>1330</v>
      </c>
      <c r="C2310" s="94" t="str">
        <f t="shared" si="35"/>
        <v>900180</v>
      </c>
    </row>
    <row r="2311" spans="1:3">
      <c r="A2311" s="98" t="s">
        <v>5327</v>
      </c>
      <c r="B2311" s="99" t="s">
        <v>5328</v>
      </c>
      <c r="C2311" s="94" t="str">
        <f t="shared" si="35"/>
        <v>900250</v>
      </c>
    </row>
    <row r="2312" spans="1:3">
      <c r="A2312" s="98" t="s">
        <v>5329</v>
      </c>
      <c r="B2312" s="99" t="s">
        <v>5330</v>
      </c>
      <c r="C2312" s="94" t="str">
        <f t="shared" ref="C2312:C2319" si="36">A2312</f>
        <v>900260</v>
      </c>
    </row>
    <row r="2313" spans="1:3">
      <c r="A2313" s="98" t="s">
        <v>5331</v>
      </c>
      <c r="B2313" s="99" t="s">
        <v>5332</v>
      </c>
      <c r="C2313" s="94" t="str">
        <f t="shared" si="36"/>
        <v>900270</v>
      </c>
    </row>
    <row r="2314" spans="1:3">
      <c r="A2314" s="98" t="s">
        <v>5333</v>
      </c>
      <c r="B2314" s="99" t="s">
        <v>5334</v>
      </c>
      <c r="C2314" s="94" t="str">
        <f t="shared" si="36"/>
        <v>900280</v>
      </c>
    </row>
    <row r="2315" spans="1:3">
      <c r="A2315" s="98" t="s">
        <v>5335</v>
      </c>
      <c r="B2315" s="99" t="s">
        <v>5336</v>
      </c>
      <c r="C2315" s="94" t="str">
        <f t="shared" si="36"/>
        <v>900290</v>
      </c>
    </row>
    <row r="2316" spans="1:3">
      <c r="A2316" s="98" t="s">
        <v>5337</v>
      </c>
      <c r="B2316" s="99" t="s">
        <v>5338</v>
      </c>
      <c r="C2316" s="94" t="str">
        <f t="shared" si="36"/>
        <v>900300</v>
      </c>
    </row>
    <row r="2317" spans="1:3">
      <c r="A2317" s="98" t="s">
        <v>2728</v>
      </c>
      <c r="B2317" s="99" t="s">
        <v>2729</v>
      </c>
      <c r="C2317" s="94" t="str">
        <f t="shared" si="36"/>
        <v>950110</v>
      </c>
    </row>
    <row r="2318" spans="1:3">
      <c r="A2318" s="98" t="s">
        <v>1185</v>
      </c>
      <c r="B2318" s="99" t="s">
        <v>1186</v>
      </c>
      <c r="C2318" s="94" t="str">
        <f t="shared" si="36"/>
        <v>950130</v>
      </c>
    </row>
    <row r="2319" spans="1:3">
      <c r="A2319" s="98" t="s">
        <v>5339</v>
      </c>
      <c r="B2319" s="99" t="s">
        <v>5340</v>
      </c>
      <c r="C2319" s="94" t="str">
        <f t="shared" si="36"/>
        <v>950140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분석">
                <anchor moveWithCells="1" sizeWithCells="1">
                  <from>
                    <xdr:col>3</xdr:col>
                    <xdr:colOff>38100</xdr:colOff>
                    <xdr:row>0</xdr:row>
                    <xdr:rowOff>104775</xdr:rowOff>
                  </from>
                  <to>
                    <xdr:col>3</xdr:col>
                    <xdr:colOff>638175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/>
  </sheetPr>
  <dimension ref="A1:O190"/>
  <sheetViews>
    <sheetView workbookViewId="0"/>
  </sheetViews>
  <sheetFormatPr defaultRowHeight="16.5"/>
  <cols>
    <col min="1" max="1" width="30.625" customWidth="1"/>
    <col min="2" max="7" width="12.625" customWidth="1"/>
    <col min="8" max="8" width="3.625" style="77" customWidth="1"/>
  </cols>
  <sheetData>
    <row r="1" spans="1:1">
      <c r="A1" t="s">
        <v>0</v>
      </c>
    </row>
    <row r="3" spans="1:1">
      <c r="A3" t="s">
        <v>1</v>
      </c>
    </row>
    <row r="5" spans="1:1">
      <c r="A5" t="s">
        <v>2</v>
      </c>
    </row>
    <row r="6" spans="1:1">
      <c r="A6" t="s">
        <v>3</v>
      </c>
    </row>
    <row r="8" spans="1:1">
      <c r="A8" t="s">
        <v>4</v>
      </c>
    </row>
    <row r="9" spans="1:1">
      <c r="A9" t="s">
        <v>5</v>
      </c>
    </row>
    <row r="10" spans="1:1">
      <c r="A10" t="s">
        <v>6</v>
      </c>
    </row>
    <row r="11" spans="1:1">
      <c r="A11" t="s">
        <v>7</v>
      </c>
    </row>
    <row r="12" spans="1:1">
      <c r="A12" t="s">
        <v>8</v>
      </c>
    </row>
    <row r="13" spans="1:1">
      <c r="A13" t="s">
        <v>9</v>
      </c>
    </row>
    <row r="14" spans="1:1">
      <c r="A14" t="s">
        <v>10</v>
      </c>
    </row>
    <row r="15" spans="1:1">
      <c r="A15" t="s">
        <v>11</v>
      </c>
    </row>
    <row r="16" spans="1:1">
      <c r="A16" t="s">
        <v>12</v>
      </c>
    </row>
    <row r="17" spans="1:1">
      <c r="A17" t="s">
        <v>13</v>
      </c>
    </row>
    <row r="18" spans="1:1">
      <c r="A18" t="s">
        <v>14</v>
      </c>
    </row>
    <row r="19" spans="1:1">
      <c r="A19" t="s">
        <v>15</v>
      </c>
    </row>
    <row r="20" spans="1:1">
      <c r="A20" t="s">
        <v>16</v>
      </c>
    </row>
    <row r="21" spans="1:1">
      <c r="A21" t="s">
        <v>17</v>
      </c>
    </row>
    <row r="22" spans="1:1">
      <c r="A22" t="s">
        <v>18</v>
      </c>
    </row>
    <row r="23" spans="1:1">
      <c r="A23" t="s">
        <v>19</v>
      </c>
    </row>
    <row r="25" spans="1:1">
      <c r="A25" t="s">
        <v>611</v>
      </c>
    </row>
    <row r="27" spans="1:1">
      <c r="A27">
        <v>6120</v>
      </c>
    </row>
    <row r="29" spans="1:1">
      <c r="A29" t="s">
        <v>20</v>
      </c>
    </row>
    <row r="31" spans="1:1">
      <c r="A31" t="s">
        <v>21</v>
      </c>
    </row>
    <row r="32" spans="1:1">
      <c r="A32" t="s">
        <v>11939</v>
      </c>
    </row>
    <row r="34" spans="1:1">
      <c r="A34" t="s">
        <v>22</v>
      </c>
    </row>
    <row r="36" spans="1:1">
      <c r="A36" t="s">
        <v>22</v>
      </c>
    </row>
    <row r="37" spans="1:1">
      <c r="A37" t="s">
        <v>11940</v>
      </c>
    </row>
    <row r="39" spans="1:1">
      <c r="A39" t="s">
        <v>23</v>
      </c>
    </row>
    <row r="41" spans="1:1">
      <c r="A41" t="s">
        <v>23</v>
      </c>
    </row>
    <row r="42" spans="1:1">
      <c r="A42" t="s">
        <v>11941</v>
      </c>
    </row>
    <row r="44" spans="1:1">
      <c r="A44" t="s">
        <v>11971</v>
      </c>
    </row>
    <row r="46" spans="1:1">
      <c r="A46" t="s">
        <v>24</v>
      </c>
    </row>
    <row r="47" spans="1:1">
      <c r="A47" t="s">
        <v>25</v>
      </c>
    </row>
    <row r="48" spans="1:1">
      <c r="A48" t="s">
        <v>26</v>
      </c>
    </row>
    <row r="49" spans="1:1">
      <c r="A49" t="s">
        <v>329</v>
      </c>
    </row>
    <row r="50" spans="1:1">
      <c r="A50" t="s">
        <v>27</v>
      </c>
    </row>
    <row r="51" spans="1:1">
      <c r="A51">
        <v>23.31</v>
      </c>
    </row>
    <row r="53" spans="1:1">
      <c r="A53" t="s">
        <v>29</v>
      </c>
    </row>
    <row r="54" spans="1:1">
      <c r="A54" t="s">
        <v>30</v>
      </c>
    </row>
    <row r="55" spans="1:1">
      <c r="A55" t="s">
        <v>29</v>
      </c>
    </row>
    <row r="56" spans="1:1">
      <c r="A56">
        <v>14.03</v>
      </c>
    </row>
    <row r="58" spans="1:1">
      <c r="A58" t="s">
        <v>31</v>
      </c>
    </row>
    <row r="59" spans="1:1">
      <c r="A59" t="s">
        <v>32</v>
      </c>
    </row>
    <row r="60" spans="1:1">
      <c r="A60" t="s">
        <v>31</v>
      </c>
    </row>
    <row r="61" spans="1:1">
      <c r="A61">
        <v>13.77</v>
      </c>
    </row>
    <row r="63" spans="1:1">
      <c r="A63" t="s">
        <v>33</v>
      </c>
    </row>
    <row r="64" spans="1:1">
      <c r="A64" t="s">
        <v>34</v>
      </c>
    </row>
    <row r="65" spans="1:1">
      <c r="A65" t="s">
        <v>35</v>
      </c>
    </row>
    <row r="66" spans="1:1">
      <c r="A66" t="s">
        <v>329</v>
      </c>
    </row>
    <row r="67" spans="1:1">
      <c r="A67" t="s">
        <v>36</v>
      </c>
    </row>
    <row r="68" spans="1:1">
      <c r="A68">
        <v>1.1399999999999999</v>
      </c>
    </row>
    <row r="70" spans="1:1">
      <c r="A70" t="s">
        <v>37</v>
      </c>
    </row>
    <row r="71" spans="1:1">
      <c r="A71" t="s">
        <v>38</v>
      </c>
    </row>
    <row r="72" spans="1:1">
      <c r="A72" t="s">
        <v>329</v>
      </c>
    </row>
    <row r="73" spans="1:1">
      <c r="A73" t="s">
        <v>37</v>
      </c>
    </row>
    <row r="74" spans="1:1">
      <c r="A74" s="1">
        <v>4.8999999999999998E-3</v>
      </c>
    </row>
    <row r="76" spans="1:1">
      <c r="A76" t="s">
        <v>183</v>
      </c>
    </row>
    <row r="78" spans="1:1">
      <c r="A78" t="s">
        <v>322</v>
      </c>
    </row>
    <row r="79" spans="1:1">
      <c r="A79" t="s">
        <v>184</v>
      </c>
    </row>
    <row r="80" spans="1:1">
      <c r="A80" t="s">
        <v>106</v>
      </c>
    </row>
    <row r="81" spans="1:15">
      <c r="A81" t="s">
        <v>185</v>
      </c>
    </row>
    <row r="82" spans="1:15">
      <c r="A82" t="s">
        <v>109</v>
      </c>
    </row>
    <row r="83" spans="1:15">
      <c r="A83" t="s">
        <v>186</v>
      </c>
    </row>
    <row r="84" spans="1:15">
      <c r="A84" t="s">
        <v>212</v>
      </c>
    </row>
    <row r="85" spans="1:15">
      <c r="A85" t="s">
        <v>183</v>
      </c>
    </row>
    <row r="86" spans="1:15">
      <c r="A86" t="s">
        <v>187</v>
      </c>
      <c r="B86" s="5">
        <v>41974</v>
      </c>
      <c r="C86" s="5">
        <v>42339</v>
      </c>
      <c r="D86" s="5">
        <v>42705</v>
      </c>
      <c r="E86" t="s">
        <v>164</v>
      </c>
      <c r="F86" t="s">
        <v>164</v>
      </c>
      <c r="G86" t="s">
        <v>164</v>
      </c>
      <c r="J86" s="5"/>
      <c r="K86" s="5"/>
      <c r="L86" s="5"/>
    </row>
    <row r="87" spans="1:15" ht="28.5" customHeight="1">
      <c r="E87" t="s">
        <v>165</v>
      </c>
      <c r="F87" t="s">
        <v>165</v>
      </c>
      <c r="G87" t="s">
        <v>165</v>
      </c>
    </row>
    <row r="89" spans="1:15">
      <c r="E89" t="s">
        <v>166</v>
      </c>
      <c r="F89" t="s">
        <v>188</v>
      </c>
      <c r="G89" t="s">
        <v>330</v>
      </c>
    </row>
    <row r="90" spans="1:15">
      <c r="A90" t="s">
        <v>189</v>
      </c>
      <c r="B90" s="2">
        <v>72836</v>
      </c>
      <c r="C90" s="2">
        <v>52692</v>
      </c>
      <c r="D90" s="2">
        <v>65261</v>
      </c>
      <c r="E90" s="2">
        <v>81088</v>
      </c>
      <c r="F90" s="2">
        <v>87441</v>
      </c>
      <c r="G90" s="2">
        <v>89181</v>
      </c>
      <c r="J90" s="2"/>
      <c r="K90" s="2"/>
      <c r="L90" s="2"/>
      <c r="M90" s="2"/>
      <c r="N90" s="2"/>
      <c r="O90" s="2"/>
    </row>
    <row r="91" spans="1:15">
      <c r="A91" t="s">
        <v>190</v>
      </c>
      <c r="B91">
        <v>-11.78</v>
      </c>
      <c r="C91">
        <v>-27.66</v>
      </c>
      <c r="D91">
        <v>23.85</v>
      </c>
      <c r="E91">
        <v>24.25</v>
      </c>
      <c r="F91">
        <v>7.83</v>
      </c>
      <c r="G91">
        <v>1.99</v>
      </c>
    </row>
    <row r="92" spans="1:15">
      <c r="A92" t="s">
        <v>191</v>
      </c>
      <c r="B92">
        <v>-3.84</v>
      </c>
      <c r="C92">
        <v>-1.29</v>
      </c>
      <c r="D92">
        <v>4.99</v>
      </c>
      <c r="E92" t="s">
        <v>28</v>
      </c>
      <c r="F92" t="s">
        <v>28</v>
      </c>
      <c r="G92" t="s">
        <v>28</v>
      </c>
    </row>
    <row r="93" spans="1:15">
      <c r="A93" t="s">
        <v>193</v>
      </c>
      <c r="B93" s="2">
        <v>1496</v>
      </c>
      <c r="C93" s="2">
        <v>1199</v>
      </c>
      <c r="D93" s="2">
        <v>2304</v>
      </c>
      <c r="E93" s="2">
        <v>2566</v>
      </c>
      <c r="F93" s="2">
        <v>3003</v>
      </c>
      <c r="G93" s="2">
        <v>3107</v>
      </c>
      <c r="K93" s="2"/>
      <c r="L93" s="2"/>
      <c r="M93" s="2"/>
      <c r="N93" s="2"/>
      <c r="O93" s="2"/>
    </row>
    <row r="94" spans="1:15">
      <c r="A94" t="s">
        <v>190</v>
      </c>
      <c r="B94">
        <v>-22.89</v>
      </c>
      <c r="C94">
        <v>-19.850000000000001</v>
      </c>
      <c r="D94">
        <v>92.16</v>
      </c>
      <c r="E94" s="4">
        <v>11.39</v>
      </c>
      <c r="F94">
        <v>17</v>
      </c>
      <c r="G94">
        <v>3.46</v>
      </c>
    </row>
    <row r="95" spans="1:15">
      <c r="A95" t="s">
        <v>191</v>
      </c>
      <c r="B95">
        <v>-25.48</v>
      </c>
      <c r="C95">
        <v>9.18</v>
      </c>
      <c r="D95">
        <v>-4.87</v>
      </c>
      <c r="E95" t="s">
        <v>28</v>
      </c>
      <c r="F95" t="s">
        <v>28</v>
      </c>
      <c r="G95" t="s">
        <v>28</v>
      </c>
    </row>
    <row r="96" spans="1:15">
      <c r="A96" t="s">
        <v>194</v>
      </c>
      <c r="B96" s="2">
        <v>140</v>
      </c>
      <c r="C96" s="2">
        <v>944</v>
      </c>
      <c r="D96" s="2">
        <v>1759</v>
      </c>
      <c r="E96" s="2">
        <v>2169</v>
      </c>
      <c r="F96" s="2">
        <v>2523</v>
      </c>
      <c r="G96" s="2">
        <v>2648</v>
      </c>
      <c r="J96" s="2"/>
      <c r="K96" s="2"/>
      <c r="L96" s="2"/>
      <c r="M96" s="2"/>
      <c r="N96" s="2"/>
      <c r="O96" s="2"/>
    </row>
    <row r="97" spans="1:15">
      <c r="A97" t="s">
        <v>190</v>
      </c>
      <c r="B97">
        <v>79.489999999999995</v>
      </c>
      <c r="C97" s="4">
        <v>574.29</v>
      </c>
      <c r="D97">
        <v>86.33</v>
      </c>
      <c r="E97" s="4">
        <v>23.31</v>
      </c>
      <c r="F97">
        <v>16.32</v>
      </c>
      <c r="G97">
        <v>4.96</v>
      </c>
    </row>
    <row r="98" spans="1:15">
      <c r="A98" t="s">
        <v>191</v>
      </c>
      <c r="B98">
        <v>-85.82</v>
      </c>
      <c r="C98">
        <v>52.01</v>
      </c>
      <c r="D98">
        <v>-9.07</v>
      </c>
      <c r="E98" t="s">
        <v>28</v>
      </c>
      <c r="F98" t="s">
        <v>28</v>
      </c>
      <c r="G98" t="s">
        <v>28</v>
      </c>
    </row>
    <row r="99" spans="1:15">
      <c r="A99" t="s">
        <v>195</v>
      </c>
      <c r="B99" s="2">
        <v>-251</v>
      </c>
      <c r="C99" s="2">
        <v>556</v>
      </c>
      <c r="D99" s="2">
        <v>826</v>
      </c>
      <c r="E99" s="2">
        <v>1286</v>
      </c>
      <c r="F99" s="2">
        <v>1494</v>
      </c>
      <c r="G99" s="2">
        <v>1525</v>
      </c>
      <c r="J99" s="2"/>
      <c r="K99" s="2"/>
      <c r="L99" s="2"/>
      <c r="M99" s="2"/>
      <c r="N99" s="2"/>
      <c r="O99" s="2"/>
    </row>
    <row r="100" spans="1:15">
      <c r="A100" t="s">
        <v>323</v>
      </c>
      <c r="B100" s="2">
        <v>391</v>
      </c>
      <c r="C100" s="2">
        <v>388</v>
      </c>
      <c r="D100" s="2">
        <v>932</v>
      </c>
      <c r="E100" s="2" t="s">
        <v>192</v>
      </c>
      <c r="F100" s="2" t="s">
        <v>192</v>
      </c>
      <c r="G100" s="2" t="s">
        <v>192</v>
      </c>
    </row>
    <row r="101" spans="1:15">
      <c r="A101" t="s">
        <v>131</v>
      </c>
      <c r="B101" s="2">
        <v>55548</v>
      </c>
      <c r="C101" s="2">
        <v>65950</v>
      </c>
      <c r="D101" s="2">
        <v>65459</v>
      </c>
      <c r="E101" s="2">
        <v>73507</v>
      </c>
      <c r="F101" s="2">
        <v>76757</v>
      </c>
      <c r="G101" s="2">
        <v>85042</v>
      </c>
      <c r="J101" s="2"/>
      <c r="K101" s="2"/>
      <c r="L101" s="2"/>
      <c r="M101" s="2"/>
      <c r="N101" s="2"/>
      <c r="O101" s="2"/>
    </row>
    <row r="102" spans="1:15">
      <c r="A102" t="s">
        <v>132</v>
      </c>
      <c r="B102" s="2">
        <v>35487</v>
      </c>
      <c r="C102" s="2">
        <v>40092</v>
      </c>
      <c r="D102" s="2">
        <v>38835</v>
      </c>
      <c r="E102" s="2">
        <v>45037</v>
      </c>
      <c r="F102" s="2">
        <v>45896</v>
      </c>
      <c r="G102" s="2">
        <v>51295</v>
      </c>
      <c r="J102" s="2"/>
      <c r="K102" s="2"/>
      <c r="L102" s="2"/>
      <c r="M102" s="2"/>
      <c r="N102" s="2"/>
      <c r="O102" s="2"/>
    </row>
    <row r="103" spans="1:15">
      <c r="A103" t="s">
        <v>133</v>
      </c>
      <c r="B103" s="2">
        <v>20061</v>
      </c>
      <c r="C103" s="2">
        <v>25858</v>
      </c>
      <c r="D103" s="2">
        <v>26624</v>
      </c>
      <c r="E103" s="2">
        <v>28470</v>
      </c>
      <c r="F103" s="2">
        <v>30860</v>
      </c>
      <c r="G103" s="2">
        <v>33750</v>
      </c>
      <c r="J103" s="2"/>
      <c r="K103" s="2"/>
      <c r="L103" s="2"/>
      <c r="M103" s="2"/>
      <c r="N103" s="2"/>
      <c r="O103" s="2"/>
    </row>
    <row r="104" spans="1:15">
      <c r="A104" t="s">
        <v>196</v>
      </c>
      <c r="B104" s="2">
        <v>12278</v>
      </c>
      <c r="C104" s="2">
        <v>14975</v>
      </c>
      <c r="D104" s="2">
        <v>15893</v>
      </c>
      <c r="E104" s="2">
        <v>17303</v>
      </c>
      <c r="F104" s="2">
        <v>18979</v>
      </c>
      <c r="G104" s="2">
        <v>20798</v>
      </c>
      <c r="J104" s="2"/>
      <c r="K104" s="2"/>
      <c r="L104" s="2"/>
      <c r="M104" s="2"/>
      <c r="N104" s="2"/>
      <c r="O104" s="2"/>
    </row>
    <row r="105" spans="1:15">
      <c r="A105" t="s">
        <v>324</v>
      </c>
      <c r="B105" s="2">
        <v>7783</v>
      </c>
      <c r="C105" s="2">
        <v>10882</v>
      </c>
      <c r="D105" s="2">
        <v>10732</v>
      </c>
      <c r="E105" s="2">
        <v>11166</v>
      </c>
      <c r="F105" s="2">
        <v>11881</v>
      </c>
      <c r="G105" s="2">
        <v>12953</v>
      </c>
      <c r="K105" s="2"/>
      <c r="L105" s="2"/>
      <c r="O105" s="2"/>
    </row>
    <row r="106" spans="1:15">
      <c r="A106" t="s">
        <v>134</v>
      </c>
      <c r="B106" s="2">
        <v>1183</v>
      </c>
      <c r="C106" s="2">
        <v>1356</v>
      </c>
      <c r="D106" s="2">
        <v>1356</v>
      </c>
      <c r="E106" s="2">
        <v>1358</v>
      </c>
      <c r="F106" s="2">
        <v>1358</v>
      </c>
      <c r="G106" s="2">
        <v>1359</v>
      </c>
      <c r="J106" s="2"/>
      <c r="K106" s="2"/>
      <c r="L106" s="2"/>
      <c r="M106" s="2"/>
      <c r="N106" s="2"/>
      <c r="O106" s="2"/>
    </row>
    <row r="107" spans="1:15">
      <c r="A107" t="s">
        <v>96</v>
      </c>
      <c r="B107" s="2">
        <v>-1041</v>
      </c>
      <c r="C107" s="2">
        <v>2289</v>
      </c>
      <c r="D107" s="2">
        <v>3046</v>
      </c>
      <c r="E107" s="2">
        <v>4743</v>
      </c>
      <c r="F107" s="2">
        <v>5507</v>
      </c>
      <c r="G107" s="2">
        <v>5622</v>
      </c>
      <c r="K107" s="2"/>
      <c r="L107" s="2"/>
      <c r="M107" s="2"/>
      <c r="N107" s="2"/>
      <c r="O107" s="2"/>
    </row>
    <row r="108" spans="1:15">
      <c r="A108" t="s">
        <v>152</v>
      </c>
    </row>
    <row r="110" spans="1:15">
      <c r="A110" t="s">
        <v>111</v>
      </c>
    </row>
    <row r="111" spans="1:15">
      <c r="A111" t="s">
        <v>197</v>
      </c>
      <c r="B111" s="2">
        <v>55000</v>
      </c>
      <c r="C111" s="2">
        <v>58834</v>
      </c>
      <c r="D111" s="2">
        <v>62216</v>
      </c>
      <c r="E111" s="2">
        <v>67418</v>
      </c>
      <c r="F111" s="2">
        <v>73596</v>
      </c>
      <c r="G111" s="2">
        <v>80302</v>
      </c>
      <c r="J111" s="2"/>
      <c r="K111" s="2"/>
      <c r="L111" s="2"/>
      <c r="M111" s="2"/>
      <c r="N111" s="2"/>
      <c r="O111" s="2"/>
    </row>
    <row r="112" spans="1:15">
      <c r="A112" t="s">
        <v>154</v>
      </c>
    </row>
    <row r="114" spans="1:7">
      <c r="A114" t="s">
        <v>153</v>
      </c>
    </row>
    <row r="115" spans="1:7">
      <c r="A115" t="s">
        <v>198</v>
      </c>
      <c r="B115" s="2">
        <v>294</v>
      </c>
      <c r="C115" s="2">
        <v>300</v>
      </c>
      <c r="D115" s="2">
        <v>350</v>
      </c>
      <c r="E115" s="2">
        <v>344</v>
      </c>
      <c r="F115" s="2">
        <v>346</v>
      </c>
      <c r="G115" s="2">
        <v>385</v>
      </c>
    </row>
    <row r="116" spans="1:7">
      <c r="A116" t="s">
        <v>156</v>
      </c>
    </row>
    <row r="118" spans="1:7">
      <c r="A118" t="s">
        <v>155</v>
      </c>
    </row>
    <row r="119" spans="1:7">
      <c r="A119" t="s">
        <v>27</v>
      </c>
      <c r="B119" t="s">
        <v>11969</v>
      </c>
      <c r="C119">
        <v>31.72</v>
      </c>
      <c r="D119">
        <v>21.99</v>
      </c>
      <c r="E119">
        <v>14.84</v>
      </c>
      <c r="F119">
        <v>12.78</v>
      </c>
      <c r="G119">
        <v>12.52</v>
      </c>
    </row>
    <row r="120" spans="1:7">
      <c r="A120" t="s">
        <v>158</v>
      </c>
    </row>
    <row r="122" spans="1:7">
      <c r="A122" t="s">
        <v>27</v>
      </c>
    </row>
    <row r="123" spans="1:7">
      <c r="A123" t="s">
        <v>36</v>
      </c>
      <c r="B123">
        <v>1.1299999999999999</v>
      </c>
      <c r="C123">
        <v>1.23</v>
      </c>
      <c r="D123">
        <v>1.08</v>
      </c>
      <c r="E123">
        <v>1.04</v>
      </c>
      <c r="F123">
        <v>0.96</v>
      </c>
      <c r="G123">
        <v>0.88</v>
      </c>
    </row>
    <row r="124" spans="1:7">
      <c r="A124" t="s">
        <v>160</v>
      </c>
    </row>
    <row r="126" spans="1:7">
      <c r="A126" t="s">
        <v>36</v>
      </c>
    </row>
    <row r="128" spans="1:7">
      <c r="A128" t="s">
        <v>199</v>
      </c>
    </row>
    <row r="130" spans="1:14">
      <c r="A130" t="s">
        <v>325</v>
      </c>
    </row>
    <row r="131" spans="1:14" ht="16.5" customHeight="1">
      <c r="A131" t="s">
        <v>184</v>
      </c>
    </row>
    <row r="132" spans="1:14">
      <c r="A132" t="s">
        <v>106</v>
      </c>
    </row>
    <row r="133" spans="1:14">
      <c r="A133" t="s">
        <v>185</v>
      </c>
      <c r="B133" s="3"/>
    </row>
    <row r="134" spans="1:14">
      <c r="A134">
        <v>201712</v>
      </c>
      <c r="B134" s="2"/>
      <c r="C134" s="2"/>
      <c r="D134" s="2"/>
      <c r="E134" s="2"/>
      <c r="F134" s="2"/>
    </row>
    <row r="135" spans="1:14">
      <c r="A135" t="s">
        <v>186</v>
      </c>
      <c r="B135" s="2"/>
      <c r="C135" s="2"/>
      <c r="D135" s="2"/>
      <c r="E135" s="2"/>
      <c r="F135" s="2"/>
    </row>
    <row r="136" spans="1:14">
      <c r="A136" t="s">
        <v>199</v>
      </c>
      <c r="E136" s="2"/>
      <c r="F136" s="2"/>
    </row>
    <row r="137" spans="1:14">
      <c r="A137" t="s">
        <v>327</v>
      </c>
      <c r="B137" s="3">
        <v>42885</v>
      </c>
      <c r="C137" s="2" t="s">
        <v>315</v>
      </c>
      <c r="D137" s="2" t="s">
        <v>316</v>
      </c>
      <c r="E137" s="2" t="s">
        <v>317</v>
      </c>
      <c r="F137" s="2" t="s">
        <v>318</v>
      </c>
      <c r="J137" s="3"/>
    </row>
    <row r="138" spans="1:14">
      <c r="A138" t="s">
        <v>109</v>
      </c>
      <c r="B138" s="2">
        <v>81088</v>
      </c>
      <c r="C138" s="2">
        <v>76070</v>
      </c>
      <c r="D138" s="2">
        <v>72462</v>
      </c>
      <c r="E138" s="2">
        <v>64648</v>
      </c>
      <c r="F138" s="2">
        <v>61978</v>
      </c>
      <c r="J138" s="2"/>
      <c r="K138" s="2"/>
      <c r="L138" s="2"/>
      <c r="M138" s="2"/>
      <c r="N138" s="2"/>
    </row>
    <row r="139" spans="1:14">
      <c r="A139" t="s">
        <v>110</v>
      </c>
      <c r="B139" s="2">
        <v>2566</v>
      </c>
      <c r="C139" s="2">
        <v>2671</v>
      </c>
      <c r="D139" s="2">
        <v>2816</v>
      </c>
      <c r="E139" s="2">
        <v>2332</v>
      </c>
      <c r="F139" s="2">
        <v>1817</v>
      </c>
      <c r="J139" s="2"/>
      <c r="K139" s="2"/>
      <c r="L139" s="2"/>
      <c r="M139" s="2"/>
      <c r="N139" s="2"/>
    </row>
    <row r="140" spans="1:14">
      <c r="A140" t="s">
        <v>195</v>
      </c>
      <c r="B140" s="2">
        <v>1286</v>
      </c>
      <c r="C140" s="2">
        <v>1178</v>
      </c>
      <c r="D140" s="2">
        <v>1481</v>
      </c>
      <c r="E140" s="2">
        <v>1254</v>
      </c>
      <c r="F140" s="2">
        <v>836</v>
      </c>
      <c r="J140" s="2"/>
      <c r="K140" s="2"/>
      <c r="L140" s="2"/>
      <c r="M140" s="2"/>
      <c r="N140" s="2"/>
    </row>
    <row r="141" spans="1:14">
      <c r="A141" t="s">
        <v>111</v>
      </c>
      <c r="B141" s="2">
        <v>4743</v>
      </c>
      <c r="C141" s="2">
        <v>4345</v>
      </c>
      <c r="D141" s="2">
        <v>5460</v>
      </c>
      <c r="E141" s="2">
        <v>4623</v>
      </c>
      <c r="F141" s="2">
        <v>3083</v>
      </c>
      <c r="J141" s="2"/>
      <c r="K141" s="2"/>
      <c r="L141" s="2"/>
      <c r="M141" s="2"/>
      <c r="N141" s="2"/>
    </row>
    <row r="142" spans="1:14">
      <c r="A142" t="s">
        <v>27</v>
      </c>
      <c r="B142">
        <v>15</v>
      </c>
      <c r="C142">
        <v>14.5</v>
      </c>
      <c r="D142">
        <v>11.9</v>
      </c>
      <c r="E142">
        <v>13.4</v>
      </c>
      <c r="F142">
        <v>25.1</v>
      </c>
    </row>
    <row r="143" spans="1:14">
      <c r="A143" t="s">
        <v>29</v>
      </c>
      <c r="B143">
        <v>14.03</v>
      </c>
      <c r="C143">
        <v>14.05</v>
      </c>
      <c r="D143">
        <v>11.56</v>
      </c>
      <c r="E143">
        <v>13.53</v>
      </c>
      <c r="F143">
        <v>28.02</v>
      </c>
    </row>
    <row r="144" spans="1:14" ht="17.25" customHeight="1">
      <c r="A144" t="s">
        <v>319</v>
      </c>
      <c r="B144" s="2">
        <v>88400</v>
      </c>
      <c r="C144" s="2">
        <v>88400</v>
      </c>
      <c r="D144" s="2">
        <v>89571</v>
      </c>
      <c r="E144" s="2">
        <v>92000</v>
      </c>
      <c r="F144" s="2">
        <v>104000</v>
      </c>
      <c r="J144" s="2"/>
      <c r="K144" s="2"/>
      <c r="L144" s="2"/>
      <c r="M144" s="2"/>
      <c r="N144" s="2"/>
    </row>
    <row r="145" spans="1:12">
      <c r="A145" t="s">
        <v>94</v>
      </c>
      <c r="B145">
        <v>4</v>
      </c>
      <c r="C145">
        <v>4</v>
      </c>
      <c r="D145">
        <v>4</v>
      </c>
      <c r="E145">
        <v>4</v>
      </c>
      <c r="F145">
        <v>4</v>
      </c>
    </row>
    <row r="146" spans="1:12">
      <c r="A146" t="s">
        <v>213</v>
      </c>
    </row>
    <row r="147" spans="1:12">
      <c r="A147" t="s">
        <v>214</v>
      </c>
    </row>
    <row r="149" spans="1:12">
      <c r="A149" t="s">
        <v>118</v>
      </c>
    </row>
    <row r="150" spans="1:12">
      <c r="A150" t="s">
        <v>119</v>
      </c>
    </row>
    <row r="152" spans="1:12">
      <c r="A152" t="s">
        <v>200</v>
      </c>
    </row>
    <row r="154" spans="1:12">
      <c r="A154" t="s">
        <v>201</v>
      </c>
      <c r="C154" s="2"/>
      <c r="D154" s="2"/>
    </row>
    <row r="155" spans="1:12">
      <c r="A155" t="s">
        <v>200</v>
      </c>
      <c r="B155" s="3"/>
      <c r="C155" s="2"/>
      <c r="D155" s="2"/>
    </row>
    <row r="156" spans="1:12">
      <c r="A156" t="s">
        <v>202</v>
      </c>
      <c r="B156" s="3" t="s">
        <v>203</v>
      </c>
      <c r="C156" s="2" t="s">
        <v>204</v>
      </c>
      <c r="D156" s="2"/>
      <c r="F156" t="s">
        <v>94</v>
      </c>
    </row>
    <row r="157" spans="1:12">
      <c r="B157" s="3"/>
      <c r="C157" s="2" t="s">
        <v>204</v>
      </c>
      <c r="D157" s="2" t="s">
        <v>205</v>
      </c>
      <c r="E157" t="s">
        <v>206</v>
      </c>
      <c r="F157" t="s">
        <v>94</v>
      </c>
      <c r="G157" t="s">
        <v>207</v>
      </c>
    </row>
    <row r="158" spans="1:12">
      <c r="A158" t="s">
        <v>4271</v>
      </c>
      <c r="B158" s="3"/>
      <c r="C158" s="2">
        <v>88400</v>
      </c>
      <c r="D158" s="2">
        <v>88000</v>
      </c>
      <c r="E158">
        <v>0.45</v>
      </c>
      <c r="F158">
        <v>4</v>
      </c>
      <c r="G158">
        <v>4</v>
      </c>
      <c r="K158" s="2"/>
      <c r="L158" s="2"/>
    </row>
    <row r="159" spans="1:12">
      <c r="A159" t="s">
        <v>210</v>
      </c>
      <c r="B159" s="3">
        <v>42884</v>
      </c>
      <c r="C159" s="2">
        <v>88000</v>
      </c>
      <c r="D159" s="2">
        <v>88000</v>
      </c>
      <c r="E159">
        <v>0</v>
      </c>
      <c r="F159">
        <v>4</v>
      </c>
      <c r="G159">
        <v>4</v>
      </c>
      <c r="J159" s="3"/>
      <c r="K159" s="2"/>
      <c r="L159" s="2"/>
    </row>
    <row r="160" spans="1:12">
      <c r="A160" t="s">
        <v>451</v>
      </c>
      <c r="B160" s="3">
        <v>42870</v>
      </c>
      <c r="C160" s="2">
        <v>86000</v>
      </c>
      <c r="D160" s="2">
        <v>86000</v>
      </c>
      <c r="E160">
        <v>0</v>
      </c>
      <c r="F160">
        <v>4</v>
      </c>
      <c r="G160">
        <v>4</v>
      </c>
      <c r="J160" s="3"/>
      <c r="K160" s="2"/>
      <c r="L160" s="2"/>
    </row>
    <row r="161" spans="1:12">
      <c r="A161" t="s">
        <v>872</v>
      </c>
      <c r="B161" s="3">
        <v>42870</v>
      </c>
      <c r="C161" s="2">
        <v>100000</v>
      </c>
      <c r="D161" s="2">
        <v>100000</v>
      </c>
      <c r="E161">
        <v>0</v>
      </c>
      <c r="F161">
        <v>4</v>
      </c>
      <c r="G161">
        <v>4</v>
      </c>
      <c r="J161" s="3"/>
      <c r="K161" s="2"/>
      <c r="L161" s="2"/>
    </row>
    <row r="162" spans="1:12">
      <c r="A162" t="s">
        <v>209</v>
      </c>
      <c r="B162" s="3">
        <v>42870</v>
      </c>
      <c r="C162" s="2">
        <v>78000</v>
      </c>
      <c r="D162" s="2">
        <v>78000</v>
      </c>
      <c r="E162">
        <v>0</v>
      </c>
      <c r="F162">
        <v>4</v>
      </c>
      <c r="G162">
        <v>4</v>
      </c>
      <c r="J162" s="3"/>
      <c r="K162" s="2"/>
      <c r="L162" s="2"/>
    </row>
    <row r="163" spans="1:12">
      <c r="A163" t="s">
        <v>5344</v>
      </c>
      <c r="B163" s="3">
        <v>42794</v>
      </c>
      <c r="C163" s="2">
        <v>90000</v>
      </c>
      <c r="D163" s="2"/>
      <c r="E163" t="s">
        <v>192</v>
      </c>
      <c r="F163">
        <v>4</v>
      </c>
      <c r="J163" s="3"/>
      <c r="K163" s="2"/>
      <c r="L163" s="2"/>
    </row>
    <row r="164" spans="1:12">
      <c r="A164" t="s">
        <v>177</v>
      </c>
      <c r="B164" s="3"/>
      <c r="C164" s="2"/>
      <c r="D164" s="2"/>
      <c r="J164" s="3"/>
      <c r="K164" s="2"/>
    </row>
    <row r="165" spans="1:12">
      <c r="B165" s="3"/>
      <c r="C165" s="2"/>
      <c r="D165" s="2"/>
      <c r="J165" s="3"/>
      <c r="K165" s="2"/>
      <c r="L165" s="2"/>
    </row>
    <row r="166" spans="1:12">
      <c r="A166" t="s">
        <v>178</v>
      </c>
      <c r="B166" s="3"/>
      <c r="C166" s="2"/>
      <c r="D166" s="2"/>
      <c r="J166" s="3"/>
      <c r="K166" s="2"/>
      <c r="L166" s="2"/>
    </row>
    <row r="167" spans="1:12">
      <c r="B167" s="3"/>
      <c r="C167" s="2"/>
      <c r="D167" s="2"/>
      <c r="J167" s="3"/>
      <c r="K167" s="2"/>
      <c r="L167" s="2"/>
    </row>
    <row r="168" spans="1:12">
      <c r="A168" t="s">
        <v>179</v>
      </c>
      <c r="B168" s="3"/>
      <c r="C168" s="2"/>
      <c r="D168" s="2"/>
    </row>
    <row r="169" spans="1:12">
      <c r="B169" s="3"/>
      <c r="C169" s="2"/>
      <c r="D169" s="2"/>
    </row>
    <row r="170" spans="1:12">
      <c r="A170" t="s">
        <v>11972</v>
      </c>
      <c r="B170" s="3"/>
      <c r="C170" s="2"/>
      <c r="D170" s="2"/>
    </row>
    <row r="171" spans="1:12">
      <c r="A171" t="s">
        <v>11973</v>
      </c>
      <c r="B171" s="3"/>
      <c r="C171" s="2"/>
      <c r="D171" s="2"/>
    </row>
    <row r="172" spans="1:12">
      <c r="A172" t="s">
        <v>451</v>
      </c>
      <c r="B172" s="3">
        <v>42853</v>
      </c>
      <c r="C172" s="2">
        <v>2900000</v>
      </c>
      <c r="D172" s="2">
        <v>2600000</v>
      </c>
      <c r="E172">
        <v>11.54</v>
      </c>
      <c r="F172">
        <v>4</v>
      </c>
      <c r="G172">
        <v>4</v>
      </c>
    </row>
    <row r="173" spans="1:12">
      <c r="A173" t="s">
        <v>208</v>
      </c>
      <c r="B173" s="3">
        <v>42853</v>
      </c>
      <c r="C173" s="2">
        <v>3000000</v>
      </c>
      <c r="D173" s="2">
        <v>2700000</v>
      </c>
      <c r="E173">
        <v>11.11</v>
      </c>
      <c r="F173">
        <v>4</v>
      </c>
      <c r="G173">
        <v>4</v>
      </c>
    </row>
    <row r="174" spans="1:12">
      <c r="A174" t="s">
        <v>1428</v>
      </c>
      <c r="B174" s="3">
        <v>42853</v>
      </c>
      <c r="C174" s="2">
        <v>3000000</v>
      </c>
      <c r="D174" s="2">
        <v>2700000</v>
      </c>
      <c r="E174">
        <v>11.11</v>
      </c>
      <c r="F174">
        <v>4</v>
      </c>
      <c r="G174">
        <v>4</v>
      </c>
    </row>
    <row r="175" spans="1:12">
      <c r="A175" t="s">
        <v>320</v>
      </c>
      <c r="B175" s="3">
        <v>42853</v>
      </c>
      <c r="C175" s="2">
        <v>2880000</v>
      </c>
      <c r="D175" s="2">
        <v>2470000</v>
      </c>
      <c r="E175">
        <v>16.600000000000001</v>
      </c>
      <c r="F175">
        <v>4</v>
      </c>
      <c r="G175">
        <v>4</v>
      </c>
    </row>
    <row r="176" spans="1:12">
      <c r="A176" t="s">
        <v>5342</v>
      </c>
      <c r="B176" s="3">
        <v>42853</v>
      </c>
      <c r="C176" s="2">
        <v>2800000</v>
      </c>
      <c r="D176" s="2">
        <v>2550000</v>
      </c>
      <c r="E176">
        <v>9.8000000000000007</v>
      </c>
      <c r="F176">
        <v>4</v>
      </c>
      <c r="G176">
        <v>4</v>
      </c>
    </row>
    <row r="177" spans="1:7">
      <c r="A177" t="s">
        <v>210</v>
      </c>
      <c r="B177" s="3">
        <v>42852</v>
      </c>
      <c r="C177" s="2">
        <v>2700000</v>
      </c>
      <c r="D177" s="2">
        <v>2500000</v>
      </c>
      <c r="E177">
        <v>8</v>
      </c>
      <c r="F177">
        <v>4</v>
      </c>
      <c r="G177">
        <v>4</v>
      </c>
    </row>
    <row r="178" spans="1:7">
      <c r="A178" t="s">
        <v>209</v>
      </c>
      <c r="B178" s="3">
        <v>42852</v>
      </c>
      <c r="C178" s="2">
        <v>2700000</v>
      </c>
      <c r="D178" s="2">
        <v>2500000</v>
      </c>
      <c r="E178">
        <v>8</v>
      </c>
      <c r="F178">
        <v>4</v>
      </c>
      <c r="G178">
        <v>4</v>
      </c>
    </row>
    <row r="179" spans="1:7">
      <c r="A179" t="s">
        <v>5343</v>
      </c>
      <c r="B179" s="3">
        <v>42836</v>
      </c>
      <c r="C179" s="2">
        <v>2600000</v>
      </c>
      <c r="D179" s="2"/>
      <c r="E179" t="s">
        <v>192</v>
      </c>
      <c r="F179">
        <v>4</v>
      </c>
    </row>
    <row r="180" spans="1:7">
      <c r="A180" t="s">
        <v>211</v>
      </c>
      <c r="B180" s="3">
        <v>42786</v>
      </c>
      <c r="C180" s="2">
        <v>2500000</v>
      </c>
      <c r="D180" s="2">
        <v>2500000</v>
      </c>
      <c r="E180">
        <v>0</v>
      </c>
      <c r="F180">
        <v>4</v>
      </c>
      <c r="G180">
        <v>4</v>
      </c>
    </row>
    <row r="181" spans="1:7">
      <c r="A181" t="s">
        <v>177</v>
      </c>
      <c r="B181" s="3"/>
      <c r="C181" s="2"/>
      <c r="D181" s="2"/>
    </row>
    <row r="182" spans="1:7">
      <c r="B182" s="3"/>
      <c r="C182" s="2"/>
      <c r="D182" s="2"/>
    </row>
    <row r="183" spans="1:7">
      <c r="A183" t="s">
        <v>178</v>
      </c>
      <c r="B183" s="3"/>
      <c r="C183" s="2"/>
      <c r="D183" s="2"/>
    </row>
    <row r="185" spans="1:7">
      <c r="A185" t="s">
        <v>179</v>
      </c>
    </row>
    <row r="187" spans="1:7">
      <c r="A187" t="s">
        <v>164</v>
      </c>
    </row>
    <row r="188" spans="1:7">
      <c r="A188" t="s">
        <v>165</v>
      </c>
    </row>
    <row r="189" spans="1:7">
      <c r="A189" t="s">
        <v>165</v>
      </c>
    </row>
    <row r="190" spans="1:7">
      <c r="A190" t="s">
        <v>165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A1:G4402"/>
  <sheetViews>
    <sheetView workbookViewId="0">
      <selection activeCell="E4398" sqref="E4398"/>
    </sheetView>
  </sheetViews>
  <sheetFormatPr defaultRowHeight="16.5"/>
  <cols>
    <col min="1" max="1" width="11.125" bestFit="1" customWidth="1"/>
  </cols>
  <sheetData>
    <row r="1" spans="1:7">
      <c r="A1" t="s">
        <v>5870</v>
      </c>
      <c r="B1" t="s">
        <v>5871</v>
      </c>
      <c r="C1" t="s">
        <v>5872</v>
      </c>
      <c r="D1" t="s">
        <v>5873</v>
      </c>
      <c r="E1" t="s">
        <v>5874</v>
      </c>
      <c r="F1" t="s">
        <v>11937</v>
      </c>
      <c r="G1" t="s">
        <v>5876</v>
      </c>
    </row>
    <row r="2" spans="1:7">
      <c r="A2" s="3">
        <v>36529</v>
      </c>
      <c r="B2">
        <v>12672.799805000001</v>
      </c>
      <c r="C2">
        <v>14330</v>
      </c>
      <c r="D2">
        <v>12672.799805000001</v>
      </c>
      <c r="E2">
        <v>14330</v>
      </c>
      <c r="F2">
        <v>14330</v>
      </c>
      <c r="G2">
        <v>582974</v>
      </c>
    </row>
    <row r="3" spans="1:7">
      <c r="A3" s="3">
        <v>36530</v>
      </c>
      <c r="B3">
        <v>13696.299805000001</v>
      </c>
      <c r="C3">
        <v>15792.200194999999</v>
      </c>
      <c r="D3">
        <v>13257.700194999999</v>
      </c>
      <c r="E3">
        <v>14573.700194999999</v>
      </c>
      <c r="F3">
        <v>14573.700194999999</v>
      </c>
      <c r="G3">
        <v>1779492</v>
      </c>
    </row>
    <row r="4" spans="1:7">
      <c r="A4" s="3">
        <v>36531</v>
      </c>
      <c r="B4">
        <v>14817.400390999999</v>
      </c>
      <c r="C4">
        <v>14963.599609000001</v>
      </c>
      <c r="D4">
        <v>13062.700194999999</v>
      </c>
      <c r="E4">
        <v>13111.400390999999</v>
      </c>
      <c r="F4">
        <v>13111.400390999999</v>
      </c>
      <c r="G4">
        <v>464594</v>
      </c>
    </row>
    <row r="5" spans="1:7">
      <c r="A5" s="3">
        <v>36532</v>
      </c>
      <c r="B5">
        <v>13160.200194999999</v>
      </c>
      <c r="C5">
        <v>14817.400390999999</v>
      </c>
      <c r="D5">
        <v>13014</v>
      </c>
      <c r="E5">
        <v>14427.5</v>
      </c>
      <c r="F5">
        <v>14427.5</v>
      </c>
      <c r="G5">
        <v>1585304</v>
      </c>
    </row>
    <row r="6" spans="1:7">
      <c r="A6" s="3">
        <v>36535</v>
      </c>
      <c r="B6">
        <v>15012.400390999999</v>
      </c>
      <c r="C6">
        <v>15353.599609000001</v>
      </c>
      <c r="D6">
        <v>13745.099609000001</v>
      </c>
      <c r="E6">
        <v>13745.099609000001</v>
      </c>
      <c r="F6">
        <v>13745.099609000001</v>
      </c>
      <c r="G6">
        <v>1401169</v>
      </c>
    </row>
    <row r="7" spans="1:7">
      <c r="A7" s="3">
        <v>36536</v>
      </c>
      <c r="B7">
        <v>13745.099609000001</v>
      </c>
      <c r="C7">
        <v>14232.5</v>
      </c>
      <c r="D7">
        <v>13355.200194999999</v>
      </c>
      <c r="E7">
        <v>13452.599609000001</v>
      </c>
      <c r="F7">
        <v>13452.599609000001</v>
      </c>
      <c r="G7">
        <v>806603</v>
      </c>
    </row>
    <row r="8" spans="1:7">
      <c r="A8" s="3">
        <v>36537</v>
      </c>
      <c r="B8">
        <v>13647.599609000001</v>
      </c>
      <c r="C8">
        <v>14037.5</v>
      </c>
      <c r="D8">
        <v>13160.200194999999</v>
      </c>
      <c r="E8">
        <v>13257.700194999999</v>
      </c>
      <c r="F8">
        <v>13257.700194999999</v>
      </c>
      <c r="G8">
        <v>521014</v>
      </c>
    </row>
    <row r="9" spans="1:7">
      <c r="A9" s="3">
        <v>36538</v>
      </c>
      <c r="B9">
        <v>12965.200194999999</v>
      </c>
      <c r="C9">
        <v>13257.700194999999</v>
      </c>
      <c r="D9">
        <v>12477.799805000001</v>
      </c>
      <c r="E9">
        <v>12965.200194999999</v>
      </c>
      <c r="F9">
        <v>12965.200194999999</v>
      </c>
      <c r="G9">
        <v>684530</v>
      </c>
    </row>
    <row r="10" spans="1:7">
      <c r="A10" s="3">
        <v>36539</v>
      </c>
      <c r="B10">
        <v>12380.299805000001</v>
      </c>
      <c r="C10">
        <v>12672.799805000001</v>
      </c>
      <c r="D10">
        <v>11990.400390999999</v>
      </c>
      <c r="E10">
        <v>11990.400390999999</v>
      </c>
      <c r="F10">
        <v>11990.400390999999</v>
      </c>
      <c r="G10">
        <v>726076</v>
      </c>
    </row>
    <row r="11" spans="1:7">
      <c r="A11" s="3">
        <v>36542</v>
      </c>
      <c r="B11">
        <v>12185.400390999999</v>
      </c>
      <c r="C11">
        <v>12429.099609000001</v>
      </c>
      <c r="D11">
        <v>11892.900390999999</v>
      </c>
      <c r="E11">
        <v>12039.099609000001</v>
      </c>
      <c r="F11">
        <v>12039.099609000001</v>
      </c>
      <c r="G11">
        <v>432178</v>
      </c>
    </row>
    <row r="12" spans="1:7">
      <c r="A12" s="3">
        <v>36543</v>
      </c>
      <c r="B12">
        <v>12136.599609000001</v>
      </c>
      <c r="C12">
        <v>12477.799805000001</v>
      </c>
      <c r="D12">
        <v>11503</v>
      </c>
      <c r="E12">
        <v>11649.200194999999</v>
      </c>
      <c r="F12">
        <v>11649.200194999999</v>
      </c>
      <c r="G12">
        <v>427562</v>
      </c>
    </row>
    <row r="13" spans="1:7">
      <c r="A13" s="3">
        <v>36544</v>
      </c>
      <c r="B13">
        <v>11405.5</v>
      </c>
      <c r="C13">
        <v>11892.900390999999</v>
      </c>
      <c r="D13">
        <v>10333.200194999999</v>
      </c>
      <c r="E13">
        <v>10528.200194999999</v>
      </c>
      <c r="F13">
        <v>10528.200194999999</v>
      </c>
      <c r="G13">
        <v>543890</v>
      </c>
    </row>
    <row r="14" spans="1:7">
      <c r="A14" s="3">
        <v>36545</v>
      </c>
      <c r="B14">
        <v>10381.900390999999</v>
      </c>
      <c r="C14">
        <v>10723.099609000001</v>
      </c>
      <c r="D14">
        <v>9553.3203130000002</v>
      </c>
      <c r="E14">
        <v>9943.25</v>
      </c>
      <c r="F14">
        <v>9943.25</v>
      </c>
      <c r="G14">
        <v>400891</v>
      </c>
    </row>
    <row r="15" spans="1:7">
      <c r="A15" s="3">
        <v>36546</v>
      </c>
      <c r="B15">
        <v>10040.700194999999</v>
      </c>
      <c r="C15">
        <v>10576.900390999999</v>
      </c>
      <c r="D15">
        <v>9748.2900389999995</v>
      </c>
      <c r="E15">
        <v>10333.200194999999</v>
      </c>
      <c r="F15">
        <v>10333.200194999999</v>
      </c>
      <c r="G15">
        <v>426947</v>
      </c>
    </row>
    <row r="16" spans="1:7">
      <c r="A16" s="3">
        <v>36549</v>
      </c>
      <c r="B16">
        <v>10528.200194999999</v>
      </c>
      <c r="C16">
        <v>11161.799805000001</v>
      </c>
      <c r="D16">
        <v>10381.900390999999</v>
      </c>
      <c r="E16">
        <v>10430.700194999999</v>
      </c>
      <c r="F16">
        <v>10430.700194999999</v>
      </c>
      <c r="G16">
        <v>374322</v>
      </c>
    </row>
    <row r="17" spans="1:7">
      <c r="A17" s="3">
        <v>36550</v>
      </c>
      <c r="B17">
        <v>10235.700194999999</v>
      </c>
      <c r="C17">
        <v>10528.200194999999</v>
      </c>
      <c r="D17">
        <v>9943.25</v>
      </c>
      <c r="E17">
        <v>10040.700194999999</v>
      </c>
      <c r="F17">
        <v>10040.700194999999</v>
      </c>
      <c r="G17">
        <v>293385</v>
      </c>
    </row>
    <row r="18" spans="1:7">
      <c r="A18" s="3">
        <v>36551</v>
      </c>
      <c r="B18">
        <v>10528.200194999999</v>
      </c>
      <c r="C18">
        <v>10528.200194999999</v>
      </c>
      <c r="D18">
        <v>9943.25</v>
      </c>
      <c r="E18">
        <v>10235.700194999999</v>
      </c>
      <c r="F18">
        <v>10235.700194999999</v>
      </c>
      <c r="G18">
        <v>270919</v>
      </c>
    </row>
    <row r="19" spans="1:7">
      <c r="A19" s="3">
        <v>36552</v>
      </c>
      <c r="B19">
        <v>10235.700194999999</v>
      </c>
      <c r="C19">
        <v>11746.700194999999</v>
      </c>
      <c r="D19">
        <v>10187</v>
      </c>
      <c r="E19">
        <v>11210.5</v>
      </c>
      <c r="F19">
        <v>11210.5</v>
      </c>
      <c r="G19">
        <v>1094243</v>
      </c>
    </row>
    <row r="20" spans="1:7">
      <c r="A20" s="3">
        <v>36553</v>
      </c>
      <c r="B20">
        <v>11356.799805000001</v>
      </c>
      <c r="C20">
        <v>11405.5</v>
      </c>
      <c r="D20">
        <v>10820.599609000001</v>
      </c>
      <c r="E20">
        <v>11113</v>
      </c>
      <c r="F20">
        <v>11113</v>
      </c>
      <c r="G20">
        <v>418227</v>
      </c>
    </row>
    <row r="21" spans="1:7">
      <c r="A21" s="3">
        <v>36556</v>
      </c>
      <c r="B21">
        <v>10918.099609000001</v>
      </c>
      <c r="C21">
        <v>11551.700194999999</v>
      </c>
      <c r="D21">
        <v>10869.299805000001</v>
      </c>
      <c r="E21">
        <v>11113</v>
      </c>
      <c r="F21">
        <v>11113</v>
      </c>
      <c r="G21">
        <v>454336</v>
      </c>
    </row>
    <row r="22" spans="1:7">
      <c r="A22" s="3">
        <v>36557</v>
      </c>
      <c r="B22">
        <v>11308</v>
      </c>
      <c r="C22">
        <v>11405.5</v>
      </c>
      <c r="D22">
        <v>10966.799805000001</v>
      </c>
      <c r="E22">
        <v>11113</v>
      </c>
      <c r="F22">
        <v>11113</v>
      </c>
      <c r="G22">
        <v>268970</v>
      </c>
    </row>
    <row r="23" spans="1:7">
      <c r="A23" s="3">
        <v>36558</v>
      </c>
      <c r="B23">
        <v>11113</v>
      </c>
      <c r="C23">
        <v>11892.900390999999</v>
      </c>
      <c r="D23">
        <v>11064.299805000001</v>
      </c>
      <c r="E23">
        <v>11600.5</v>
      </c>
      <c r="F23">
        <v>11600.5</v>
      </c>
      <c r="G23">
        <v>577127</v>
      </c>
    </row>
    <row r="24" spans="1:7">
      <c r="A24" s="3">
        <v>36559</v>
      </c>
      <c r="B24">
        <v>11746.700194999999</v>
      </c>
      <c r="C24">
        <v>11795.400390999999</v>
      </c>
      <c r="D24">
        <v>11259.299805000001</v>
      </c>
      <c r="E24">
        <v>11356.799805000001</v>
      </c>
      <c r="F24">
        <v>11356.799805000001</v>
      </c>
      <c r="G24">
        <v>295539</v>
      </c>
    </row>
    <row r="25" spans="1:7">
      <c r="A25" s="3">
        <v>36560</v>
      </c>
      <c r="B25">
        <v>11356.799805000001</v>
      </c>
      <c r="C25">
        <v>11356.799805000001</v>
      </c>
      <c r="D25">
        <v>11356.799805000001</v>
      </c>
      <c r="E25">
        <v>11356.799805000001</v>
      </c>
      <c r="F25">
        <v>11356.799805000001</v>
      </c>
      <c r="G25">
        <v>0</v>
      </c>
    </row>
    <row r="26" spans="1:7">
      <c r="A26" s="3">
        <v>36563</v>
      </c>
      <c r="B26">
        <v>11210.5</v>
      </c>
      <c r="C26">
        <v>11697.900390999999</v>
      </c>
      <c r="D26">
        <v>11161.799805000001</v>
      </c>
      <c r="E26">
        <v>11405.5</v>
      </c>
      <c r="F26">
        <v>11405.5</v>
      </c>
      <c r="G26">
        <v>460696</v>
      </c>
    </row>
    <row r="27" spans="1:7">
      <c r="A27" s="3">
        <v>36564</v>
      </c>
      <c r="B27">
        <v>11892.900390999999</v>
      </c>
      <c r="C27">
        <v>12087.900390999999</v>
      </c>
      <c r="D27">
        <v>11308</v>
      </c>
      <c r="E27">
        <v>11454.200194999999</v>
      </c>
      <c r="F27">
        <v>11454.200194999999</v>
      </c>
      <c r="G27">
        <v>573434</v>
      </c>
    </row>
    <row r="28" spans="1:7">
      <c r="A28" s="3">
        <v>36565</v>
      </c>
      <c r="B28">
        <v>11405.5</v>
      </c>
      <c r="C28">
        <v>11941.700194999999</v>
      </c>
      <c r="D28">
        <v>11015.599609000001</v>
      </c>
      <c r="E28">
        <v>11259.299805000001</v>
      </c>
      <c r="F28">
        <v>11259.299805000001</v>
      </c>
      <c r="G28">
        <v>474442</v>
      </c>
    </row>
    <row r="29" spans="1:7">
      <c r="A29" s="3">
        <v>36566</v>
      </c>
      <c r="B29">
        <v>11015.599609000001</v>
      </c>
      <c r="C29">
        <v>11308</v>
      </c>
      <c r="D29">
        <v>10576.900390999999</v>
      </c>
      <c r="E29">
        <v>10625.599609000001</v>
      </c>
      <c r="F29">
        <v>10625.599609000001</v>
      </c>
      <c r="G29">
        <v>451361</v>
      </c>
    </row>
    <row r="30" spans="1:7">
      <c r="A30" s="3">
        <v>36567</v>
      </c>
      <c r="B30">
        <v>10528.200194999999</v>
      </c>
      <c r="C30">
        <v>11405.5</v>
      </c>
      <c r="D30">
        <v>10138.200194999999</v>
      </c>
      <c r="E30">
        <v>11113</v>
      </c>
      <c r="F30">
        <v>11113</v>
      </c>
      <c r="G30">
        <v>901184</v>
      </c>
    </row>
    <row r="31" spans="1:7">
      <c r="A31" s="3">
        <v>36570</v>
      </c>
      <c r="B31">
        <v>10723.099609000001</v>
      </c>
      <c r="C31">
        <v>11015.599609000001</v>
      </c>
      <c r="D31">
        <v>10138.200194999999</v>
      </c>
      <c r="E31">
        <v>10187</v>
      </c>
      <c r="F31">
        <v>10187</v>
      </c>
      <c r="G31">
        <v>357601</v>
      </c>
    </row>
    <row r="32" spans="1:7">
      <c r="A32" s="3">
        <v>36571</v>
      </c>
      <c r="B32">
        <v>10040.700194999999</v>
      </c>
      <c r="C32">
        <v>10235.700194999999</v>
      </c>
      <c r="D32">
        <v>9699.5498050000006</v>
      </c>
      <c r="E32">
        <v>9748.2900389999995</v>
      </c>
      <c r="F32">
        <v>9748.2900389999995</v>
      </c>
      <c r="G32">
        <v>305284</v>
      </c>
    </row>
    <row r="33" spans="1:7">
      <c r="A33" s="3">
        <v>36572</v>
      </c>
      <c r="B33">
        <v>9894.5097659999992</v>
      </c>
      <c r="C33">
        <v>10138.200194999999</v>
      </c>
      <c r="D33">
        <v>9553.3203130000002</v>
      </c>
      <c r="E33">
        <v>9748.2900389999995</v>
      </c>
      <c r="F33">
        <v>9748.2900389999995</v>
      </c>
      <c r="G33">
        <v>247325</v>
      </c>
    </row>
    <row r="34" spans="1:7">
      <c r="A34" s="3">
        <v>36573</v>
      </c>
      <c r="B34">
        <v>9845.7695309999999</v>
      </c>
      <c r="C34">
        <v>10723.099609000001</v>
      </c>
      <c r="D34">
        <v>9845.7695309999999</v>
      </c>
      <c r="E34">
        <v>10528.200194999999</v>
      </c>
      <c r="F34">
        <v>10528.200194999999</v>
      </c>
      <c r="G34">
        <v>636317</v>
      </c>
    </row>
    <row r="35" spans="1:7">
      <c r="A35" s="3">
        <v>36574</v>
      </c>
      <c r="B35">
        <v>11308</v>
      </c>
      <c r="C35">
        <v>11600.5</v>
      </c>
      <c r="D35">
        <v>10723.099609000001</v>
      </c>
      <c r="E35">
        <v>10723.099609000001</v>
      </c>
      <c r="F35">
        <v>10723.099609000001</v>
      </c>
      <c r="G35">
        <v>1027770</v>
      </c>
    </row>
    <row r="36" spans="1:7">
      <c r="A36" s="3">
        <v>36577</v>
      </c>
      <c r="B36">
        <v>10430.700194999999</v>
      </c>
      <c r="C36">
        <v>10869.299805000001</v>
      </c>
      <c r="D36">
        <v>9943.25</v>
      </c>
      <c r="E36">
        <v>9943.25</v>
      </c>
      <c r="F36">
        <v>9943.25</v>
      </c>
      <c r="G36">
        <v>489009</v>
      </c>
    </row>
    <row r="37" spans="1:7">
      <c r="A37" s="3">
        <v>36578</v>
      </c>
      <c r="B37">
        <v>9943.25</v>
      </c>
      <c r="C37">
        <v>10235.700194999999</v>
      </c>
      <c r="D37">
        <v>9504.5800780000009</v>
      </c>
      <c r="E37">
        <v>9660.5498050000006</v>
      </c>
      <c r="F37">
        <v>9660.5498050000006</v>
      </c>
      <c r="G37">
        <v>468082</v>
      </c>
    </row>
    <row r="38" spans="1:7">
      <c r="A38" s="3">
        <v>36579</v>
      </c>
      <c r="B38">
        <v>10089.5</v>
      </c>
      <c r="C38">
        <v>10918.099609000001</v>
      </c>
      <c r="D38">
        <v>9748.2900389999995</v>
      </c>
      <c r="E38">
        <v>10430.700194999999</v>
      </c>
      <c r="F38">
        <v>10430.700194999999</v>
      </c>
      <c r="G38">
        <v>803218</v>
      </c>
    </row>
    <row r="39" spans="1:7">
      <c r="A39" s="3">
        <v>36580</v>
      </c>
      <c r="B39">
        <v>10333.200194999999</v>
      </c>
      <c r="C39">
        <v>10576.900390999999</v>
      </c>
      <c r="D39">
        <v>9894.5097659999992</v>
      </c>
      <c r="E39">
        <v>10040.700194999999</v>
      </c>
      <c r="F39">
        <v>10040.700194999999</v>
      </c>
      <c r="G39">
        <v>407354</v>
      </c>
    </row>
    <row r="40" spans="1:7">
      <c r="A40" s="3">
        <v>36581</v>
      </c>
      <c r="B40">
        <v>9845.7695309999999</v>
      </c>
      <c r="C40">
        <v>10333.200194999999</v>
      </c>
      <c r="D40">
        <v>9748.2900389999995</v>
      </c>
      <c r="E40">
        <v>10089.5</v>
      </c>
      <c r="F40">
        <v>10089.5</v>
      </c>
      <c r="G40">
        <v>405097</v>
      </c>
    </row>
    <row r="41" spans="1:7">
      <c r="A41" s="3">
        <v>36584</v>
      </c>
      <c r="B41">
        <v>9797.0302730000003</v>
      </c>
      <c r="C41">
        <v>9992</v>
      </c>
      <c r="D41">
        <v>9699.5498050000006</v>
      </c>
      <c r="E41">
        <v>9738.5400389999995</v>
      </c>
      <c r="F41">
        <v>9738.5400389999995</v>
      </c>
      <c r="G41">
        <v>322210</v>
      </c>
    </row>
    <row r="42" spans="1:7">
      <c r="A42" s="3">
        <v>36585</v>
      </c>
      <c r="B42">
        <v>9845.7695309999999</v>
      </c>
      <c r="C42">
        <v>10040.700194999999</v>
      </c>
      <c r="D42">
        <v>9553.3203130000002</v>
      </c>
      <c r="E42">
        <v>9631.3095699999994</v>
      </c>
      <c r="F42">
        <v>9631.3095699999994</v>
      </c>
      <c r="G42">
        <v>353395</v>
      </c>
    </row>
    <row r="43" spans="1:7">
      <c r="A43" s="3">
        <v>36586</v>
      </c>
      <c r="B43">
        <v>9631.3095699999994</v>
      </c>
      <c r="C43">
        <v>9631.3095699999994</v>
      </c>
      <c r="D43">
        <v>9631.3095699999994</v>
      </c>
      <c r="E43">
        <v>9631.3095699999994</v>
      </c>
      <c r="F43">
        <v>9631.3095699999994</v>
      </c>
      <c r="G43">
        <v>0</v>
      </c>
    </row>
    <row r="44" spans="1:7">
      <c r="A44" s="3">
        <v>36587</v>
      </c>
      <c r="B44">
        <v>9631.3095699999994</v>
      </c>
      <c r="C44">
        <v>10381.900390999999</v>
      </c>
      <c r="D44">
        <v>9553.3203130000002</v>
      </c>
      <c r="E44">
        <v>10235.700194999999</v>
      </c>
      <c r="F44">
        <v>10235.700194999999</v>
      </c>
      <c r="G44">
        <v>844046</v>
      </c>
    </row>
    <row r="45" spans="1:7">
      <c r="A45" s="3">
        <v>36588</v>
      </c>
      <c r="B45">
        <v>9943.25</v>
      </c>
      <c r="C45">
        <v>10235.700194999999</v>
      </c>
      <c r="D45">
        <v>9699.5498050000006</v>
      </c>
      <c r="E45">
        <v>9845.7695309999999</v>
      </c>
      <c r="F45">
        <v>9845.7695309999999</v>
      </c>
      <c r="G45">
        <v>416586</v>
      </c>
    </row>
    <row r="46" spans="1:7">
      <c r="A46" s="3">
        <v>36591</v>
      </c>
      <c r="B46">
        <v>10235.700194999999</v>
      </c>
      <c r="C46">
        <v>10723.099609000001</v>
      </c>
      <c r="D46">
        <v>9797.0302730000003</v>
      </c>
      <c r="E46">
        <v>10723.099609000001</v>
      </c>
      <c r="F46">
        <v>10723.099609000001</v>
      </c>
      <c r="G46">
        <v>935549</v>
      </c>
    </row>
    <row r="47" spans="1:7">
      <c r="A47" s="3">
        <v>36592</v>
      </c>
      <c r="B47">
        <v>10625.599609000001</v>
      </c>
      <c r="C47">
        <v>11941.700194999999</v>
      </c>
      <c r="D47">
        <v>10235.700194999999</v>
      </c>
      <c r="E47">
        <v>11600.5</v>
      </c>
      <c r="F47">
        <v>11600.5</v>
      </c>
      <c r="G47">
        <v>1732509</v>
      </c>
    </row>
    <row r="48" spans="1:7">
      <c r="A48" s="3">
        <v>36593</v>
      </c>
      <c r="B48">
        <v>10918.099609000001</v>
      </c>
      <c r="C48">
        <v>11454.200194999999</v>
      </c>
      <c r="D48">
        <v>10918.099609000001</v>
      </c>
      <c r="E48">
        <v>11015.599609000001</v>
      </c>
      <c r="F48">
        <v>11015.599609000001</v>
      </c>
      <c r="G48">
        <v>632932</v>
      </c>
    </row>
    <row r="49" spans="1:7">
      <c r="A49" s="3">
        <v>36594</v>
      </c>
      <c r="B49">
        <v>11210.5</v>
      </c>
      <c r="C49">
        <v>11405.5</v>
      </c>
      <c r="D49">
        <v>10723.099609000001</v>
      </c>
      <c r="E49">
        <v>10723.099609000001</v>
      </c>
      <c r="F49">
        <v>10723.099609000001</v>
      </c>
      <c r="G49">
        <v>553225</v>
      </c>
    </row>
    <row r="50" spans="1:7">
      <c r="A50" s="3">
        <v>36595</v>
      </c>
      <c r="B50">
        <v>10918.099609000001</v>
      </c>
      <c r="C50">
        <v>11113</v>
      </c>
      <c r="D50">
        <v>10625.599609000001</v>
      </c>
      <c r="E50">
        <v>10723.099609000001</v>
      </c>
      <c r="F50">
        <v>10723.099609000001</v>
      </c>
      <c r="G50">
        <v>505832</v>
      </c>
    </row>
    <row r="51" spans="1:7">
      <c r="A51" s="3">
        <v>36598</v>
      </c>
      <c r="B51">
        <v>10723.099609000001</v>
      </c>
      <c r="C51">
        <v>12234.099609000001</v>
      </c>
      <c r="D51">
        <v>10430.700194999999</v>
      </c>
      <c r="E51">
        <v>11503</v>
      </c>
      <c r="F51">
        <v>11503</v>
      </c>
      <c r="G51">
        <v>1471643</v>
      </c>
    </row>
    <row r="52" spans="1:7">
      <c r="A52" s="3">
        <v>36599</v>
      </c>
      <c r="B52">
        <v>11308</v>
      </c>
      <c r="C52">
        <v>11990.400390999999</v>
      </c>
      <c r="D52">
        <v>10869.299805000001</v>
      </c>
      <c r="E52">
        <v>10869.299805000001</v>
      </c>
      <c r="F52">
        <v>10869.299805000001</v>
      </c>
      <c r="G52">
        <v>441821</v>
      </c>
    </row>
    <row r="53" spans="1:7">
      <c r="A53" s="3">
        <v>36600</v>
      </c>
      <c r="B53">
        <v>10528.200194999999</v>
      </c>
      <c r="C53">
        <v>10674.400390999999</v>
      </c>
      <c r="D53">
        <v>10187</v>
      </c>
      <c r="E53">
        <v>10479.400390999999</v>
      </c>
      <c r="F53">
        <v>10479.400390999999</v>
      </c>
      <c r="G53">
        <v>342316</v>
      </c>
    </row>
    <row r="54" spans="1:7">
      <c r="A54" s="3">
        <v>36601</v>
      </c>
      <c r="B54">
        <v>10869.299805000001</v>
      </c>
      <c r="C54">
        <v>11308</v>
      </c>
      <c r="D54">
        <v>10284.400390999999</v>
      </c>
      <c r="E54">
        <v>10723.099609000001</v>
      </c>
      <c r="F54">
        <v>10723.099609000001</v>
      </c>
      <c r="G54">
        <v>444591</v>
      </c>
    </row>
    <row r="55" spans="1:7">
      <c r="A55" s="3">
        <v>36602</v>
      </c>
      <c r="B55">
        <v>10820.599609000001</v>
      </c>
      <c r="C55">
        <v>11015.599609000001</v>
      </c>
      <c r="D55">
        <v>10284.400390999999</v>
      </c>
      <c r="E55">
        <v>10333.200194999999</v>
      </c>
      <c r="F55">
        <v>10333.200194999999</v>
      </c>
      <c r="G55">
        <v>255122</v>
      </c>
    </row>
    <row r="56" spans="1:7">
      <c r="A56" s="3">
        <v>36605</v>
      </c>
      <c r="B56">
        <v>10333.200194999999</v>
      </c>
      <c r="C56">
        <v>10576.900390999999</v>
      </c>
      <c r="D56">
        <v>10138.200194999999</v>
      </c>
      <c r="E56">
        <v>10138.200194999999</v>
      </c>
      <c r="F56">
        <v>10138.200194999999</v>
      </c>
      <c r="G56">
        <v>179929</v>
      </c>
    </row>
    <row r="57" spans="1:7">
      <c r="A57" s="3">
        <v>36606</v>
      </c>
      <c r="B57">
        <v>10138.200194999999</v>
      </c>
      <c r="C57">
        <v>10381.900390999999</v>
      </c>
      <c r="D57">
        <v>9992</v>
      </c>
      <c r="E57">
        <v>9992</v>
      </c>
      <c r="F57">
        <v>9992</v>
      </c>
      <c r="G57">
        <v>219526</v>
      </c>
    </row>
    <row r="58" spans="1:7">
      <c r="A58" s="3">
        <v>36607</v>
      </c>
      <c r="B58">
        <v>10040.700194999999</v>
      </c>
      <c r="C58">
        <v>10381.900390999999</v>
      </c>
      <c r="D58">
        <v>10040.700194999999</v>
      </c>
      <c r="E58">
        <v>10235.700194999999</v>
      </c>
      <c r="F58">
        <v>10235.700194999999</v>
      </c>
      <c r="G58">
        <v>287743</v>
      </c>
    </row>
    <row r="59" spans="1:7">
      <c r="A59" s="3">
        <v>36608</v>
      </c>
      <c r="B59">
        <v>10333.200194999999</v>
      </c>
      <c r="C59">
        <v>10479.400390999999</v>
      </c>
      <c r="D59">
        <v>9943.25</v>
      </c>
      <c r="E59">
        <v>10040.700194999999</v>
      </c>
      <c r="F59">
        <v>10040.700194999999</v>
      </c>
      <c r="G59">
        <v>230502</v>
      </c>
    </row>
    <row r="60" spans="1:7">
      <c r="A60" s="3">
        <v>36609</v>
      </c>
      <c r="B60">
        <v>10089.5</v>
      </c>
      <c r="C60">
        <v>10235.700194999999</v>
      </c>
      <c r="D60">
        <v>9894.5097659999992</v>
      </c>
      <c r="E60">
        <v>10040.700194999999</v>
      </c>
      <c r="F60">
        <v>10040.700194999999</v>
      </c>
      <c r="G60">
        <v>208036</v>
      </c>
    </row>
    <row r="61" spans="1:7">
      <c r="A61" s="3">
        <v>36612</v>
      </c>
      <c r="B61">
        <v>10040.700194999999</v>
      </c>
      <c r="C61">
        <v>10333.200194999999</v>
      </c>
      <c r="D61">
        <v>9943.25</v>
      </c>
      <c r="E61">
        <v>10284.400390999999</v>
      </c>
      <c r="F61">
        <v>10284.400390999999</v>
      </c>
      <c r="G61">
        <v>294924</v>
      </c>
    </row>
    <row r="62" spans="1:7">
      <c r="A62" s="3">
        <v>36613</v>
      </c>
      <c r="B62">
        <v>10138.200194999999</v>
      </c>
      <c r="C62">
        <v>10284.400390999999</v>
      </c>
      <c r="D62">
        <v>10040.700194999999</v>
      </c>
      <c r="E62">
        <v>10089.5</v>
      </c>
      <c r="F62">
        <v>10089.5</v>
      </c>
      <c r="G62">
        <v>193572</v>
      </c>
    </row>
    <row r="63" spans="1:7">
      <c r="A63" s="3">
        <v>36614</v>
      </c>
      <c r="B63">
        <v>10138.200194999999</v>
      </c>
      <c r="C63">
        <v>10187</v>
      </c>
      <c r="D63">
        <v>9748.2900389999995</v>
      </c>
      <c r="E63">
        <v>9845.7695309999999</v>
      </c>
      <c r="F63">
        <v>9845.7695309999999</v>
      </c>
      <c r="G63">
        <v>291949</v>
      </c>
    </row>
    <row r="64" spans="1:7">
      <c r="A64" s="3">
        <v>36615</v>
      </c>
      <c r="B64">
        <v>9845.7695309999999</v>
      </c>
      <c r="C64">
        <v>9894.5097659999992</v>
      </c>
      <c r="D64">
        <v>9563.0703130000002</v>
      </c>
      <c r="E64">
        <v>9845.7695309999999</v>
      </c>
      <c r="F64">
        <v>9845.7695309999999</v>
      </c>
      <c r="G64">
        <v>274817</v>
      </c>
    </row>
    <row r="65" spans="1:7">
      <c r="A65" s="3">
        <v>36616</v>
      </c>
      <c r="B65">
        <v>9748.2900389999995</v>
      </c>
      <c r="C65">
        <v>10430.700194999999</v>
      </c>
      <c r="D65">
        <v>9572.8203130000002</v>
      </c>
      <c r="E65">
        <v>9943.25</v>
      </c>
      <c r="F65">
        <v>9943.25</v>
      </c>
      <c r="G65">
        <v>486547</v>
      </c>
    </row>
    <row r="66" spans="1:7">
      <c r="A66" s="3">
        <v>36619</v>
      </c>
      <c r="B66">
        <v>9943.25</v>
      </c>
      <c r="C66">
        <v>10187</v>
      </c>
      <c r="D66">
        <v>9455.8398440000001</v>
      </c>
      <c r="E66">
        <v>9699.5498050000006</v>
      </c>
      <c r="F66">
        <v>9699.5498050000006</v>
      </c>
      <c r="G66">
        <v>265072</v>
      </c>
    </row>
    <row r="67" spans="1:7">
      <c r="A67" s="3">
        <v>36620</v>
      </c>
      <c r="B67">
        <v>9553.3203130000002</v>
      </c>
      <c r="C67">
        <v>9738.5400389999995</v>
      </c>
      <c r="D67">
        <v>9036.6601559999999</v>
      </c>
      <c r="E67">
        <v>9036.6601559999999</v>
      </c>
      <c r="F67">
        <v>9036.6601559999999</v>
      </c>
      <c r="G67">
        <v>235016</v>
      </c>
    </row>
    <row r="68" spans="1:7">
      <c r="A68" s="3">
        <v>36621</v>
      </c>
      <c r="B68">
        <v>9036.6601559999999</v>
      </c>
      <c r="C68">
        <v>9036.6601559999999</v>
      </c>
      <c r="D68">
        <v>9036.6601559999999</v>
      </c>
      <c r="E68">
        <v>9036.6601559999999</v>
      </c>
      <c r="F68">
        <v>9036.6601559999999</v>
      </c>
      <c r="G68">
        <v>0</v>
      </c>
    </row>
    <row r="69" spans="1:7">
      <c r="A69" s="3">
        <v>36622</v>
      </c>
      <c r="B69">
        <v>8919.6796880000002</v>
      </c>
      <c r="C69">
        <v>9036.6601559999999</v>
      </c>
      <c r="D69">
        <v>8529.75</v>
      </c>
      <c r="E69">
        <v>8529.75</v>
      </c>
      <c r="F69">
        <v>8529.75</v>
      </c>
      <c r="G69">
        <v>268868</v>
      </c>
    </row>
    <row r="70" spans="1:7">
      <c r="A70" s="3">
        <v>36623</v>
      </c>
      <c r="B70">
        <v>8783.2099610000005</v>
      </c>
      <c r="C70">
        <v>9065.9101559999999</v>
      </c>
      <c r="D70">
        <v>8529.75</v>
      </c>
      <c r="E70">
        <v>8792.9599610000005</v>
      </c>
      <c r="F70">
        <v>8792.9599610000005</v>
      </c>
      <c r="G70">
        <v>295231</v>
      </c>
    </row>
    <row r="71" spans="1:7">
      <c r="A71" s="3">
        <v>36626</v>
      </c>
      <c r="B71">
        <v>8822.2001949999994</v>
      </c>
      <c r="C71">
        <v>9338.8603519999997</v>
      </c>
      <c r="D71">
        <v>8588.2402340000008</v>
      </c>
      <c r="E71">
        <v>8958.6796880000002</v>
      </c>
      <c r="F71">
        <v>8958.6796880000002</v>
      </c>
      <c r="G71">
        <v>390120</v>
      </c>
    </row>
    <row r="72" spans="1:7">
      <c r="A72" s="3">
        <v>36627</v>
      </c>
      <c r="B72">
        <v>8958.6796880000002</v>
      </c>
      <c r="C72">
        <v>8968.4296880000002</v>
      </c>
      <c r="D72">
        <v>8500.5097659999992</v>
      </c>
      <c r="E72">
        <v>8539.5</v>
      </c>
      <c r="F72">
        <v>8539.5</v>
      </c>
      <c r="G72">
        <v>185058</v>
      </c>
    </row>
    <row r="73" spans="1:7">
      <c r="A73" s="3">
        <v>36628</v>
      </c>
      <c r="B73">
        <v>8432.2695309999999</v>
      </c>
      <c r="C73">
        <v>8529.75</v>
      </c>
      <c r="D73">
        <v>8286.0498050000006</v>
      </c>
      <c r="E73">
        <v>8295.7900389999995</v>
      </c>
      <c r="F73">
        <v>8295.7900389999995</v>
      </c>
      <c r="G73">
        <v>252044</v>
      </c>
    </row>
    <row r="74" spans="1:7">
      <c r="A74" s="3">
        <v>36629</v>
      </c>
      <c r="B74">
        <v>8295.7900389999995</v>
      </c>
      <c r="C74">
        <v>8295.7900389999995</v>
      </c>
      <c r="D74">
        <v>8295.7900389999995</v>
      </c>
      <c r="E74">
        <v>8295.7900389999995</v>
      </c>
      <c r="F74">
        <v>8295.7900389999995</v>
      </c>
      <c r="G74">
        <v>0</v>
      </c>
    </row>
    <row r="75" spans="1:7">
      <c r="A75" s="3">
        <v>36630</v>
      </c>
      <c r="B75">
        <v>7944.8598629999997</v>
      </c>
      <c r="C75">
        <v>8188.5600590000004</v>
      </c>
      <c r="D75">
        <v>7857.1201170000004</v>
      </c>
      <c r="E75">
        <v>7993.6000979999999</v>
      </c>
      <c r="F75">
        <v>7993.6000979999999</v>
      </c>
      <c r="G75">
        <v>214807</v>
      </c>
    </row>
    <row r="76" spans="1:7">
      <c r="A76" s="3">
        <v>36633</v>
      </c>
      <c r="B76">
        <v>7330.7099609999996</v>
      </c>
      <c r="C76">
        <v>7330.7099609999996</v>
      </c>
      <c r="D76">
        <v>6794.5600590000004</v>
      </c>
      <c r="E76">
        <v>6911.5400390000004</v>
      </c>
      <c r="F76">
        <v>6911.5400390000004</v>
      </c>
      <c r="G76">
        <v>285486</v>
      </c>
    </row>
    <row r="77" spans="1:7">
      <c r="A77" s="3">
        <v>36634</v>
      </c>
      <c r="B77">
        <v>7116.25</v>
      </c>
      <c r="C77">
        <v>7291.7202150000003</v>
      </c>
      <c r="D77">
        <v>6970.0297849999997</v>
      </c>
      <c r="E77">
        <v>7067.5097660000001</v>
      </c>
      <c r="F77">
        <v>7067.5097660000001</v>
      </c>
      <c r="G77">
        <v>239324</v>
      </c>
    </row>
    <row r="78" spans="1:7">
      <c r="A78" s="3">
        <v>36635</v>
      </c>
      <c r="B78">
        <v>7164.9902339999999</v>
      </c>
      <c r="C78">
        <v>7740.1401370000003</v>
      </c>
      <c r="D78">
        <v>7164.9902339999999</v>
      </c>
      <c r="E78">
        <v>7262.4799800000001</v>
      </c>
      <c r="F78">
        <v>7262.4799800000001</v>
      </c>
      <c r="G78">
        <v>313081</v>
      </c>
    </row>
    <row r="79" spans="1:7">
      <c r="A79" s="3">
        <v>36636</v>
      </c>
      <c r="B79">
        <v>7164.9902339999999</v>
      </c>
      <c r="C79">
        <v>7311.2202150000003</v>
      </c>
      <c r="D79">
        <v>7018.7700199999999</v>
      </c>
      <c r="E79">
        <v>7116.25</v>
      </c>
      <c r="F79">
        <v>7116.25</v>
      </c>
      <c r="G79">
        <v>96119</v>
      </c>
    </row>
    <row r="80" spans="1:7">
      <c r="A80" s="3">
        <v>36637</v>
      </c>
      <c r="B80">
        <v>7116.25</v>
      </c>
      <c r="C80">
        <v>7291.7202150000003</v>
      </c>
      <c r="D80">
        <v>7067.5097660000001</v>
      </c>
      <c r="E80">
        <v>7262.4799800000001</v>
      </c>
      <c r="F80">
        <v>7262.4799800000001</v>
      </c>
      <c r="G80">
        <v>156130</v>
      </c>
    </row>
    <row r="81" spans="1:7">
      <c r="A81" s="3">
        <v>36640</v>
      </c>
      <c r="B81">
        <v>7213.7299800000001</v>
      </c>
      <c r="C81">
        <v>7408.7001950000003</v>
      </c>
      <c r="D81">
        <v>7164.9902339999999</v>
      </c>
      <c r="E81">
        <v>7164.9902339999999</v>
      </c>
      <c r="F81">
        <v>7164.9902339999999</v>
      </c>
      <c r="G81">
        <v>161669</v>
      </c>
    </row>
    <row r="82" spans="1:7">
      <c r="A82" s="3">
        <v>36641</v>
      </c>
      <c r="B82">
        <v>7116.25</v>
      </c>
      <c r="C82">
        <v>7213.7299800000001</v>
      </c>
      <c r="D82">
        <v>6921.2900390000004</v>
      </c>
      <c r="E82">
        <v>6921.2900390000004</v>
      </c>
      <c r="F82">
        <v>6921.2900390000004</v>
      </c>
      <c r="G82">
        <v>144846</v>
      </c>
    </row>
    <row r="83" spans="1:7">
      <c r="A83" s="3">
        <v>36642</v>
      </c>
      <c r="B83">
        <v>7116.25</v>
      </c>
      <c r="C83">
        <v>7213.7299800000001</v>
      </c>
      <c r="D83">
        <v>6531.3500979999999</v>
      </c>
      <c r="E83">
        <v>6541.1000979999999</v>
      </c>
      <c r="F83">
        <v>6541.1000979999999</v>
      </c>
      <c r="G83">
        <v>142897</v>
      </c>
    </row>
    <row r="84" spans="1:7">
      <c r="A84" s="3">
        <v>36643</v>
      </c>
      <c r="B84">
        <v>6365.6298829999996</v>
      </c>
      <c r="C84">
        <v>6580.1000979999999</v>
      </c>
      <c r="D84">
        <v>6102.4301759999998</v>
      </c>
      <c r="E84">
        <v>6502.1098629999997</v>
      </c>
      <c r="F84">
        <v>6502.1098629999997</v>
      </c>
      <c r="G84">
        <v>162080</v>
      </c>
    </row>
    <row r="85" spans="1:7">
      <c r="A85" s="3">
        <v>36644</v>
      </c>
      <c r="B85">
        <v>6385.1298829999996</v>
      </c>
      <c r="C85">
        <v>6823.7998049999997</v>
      </c>
      <c r="D85">
        <v>6385.1298829999996</v>
      </c>
      <c r="E85">
        <v>6726.3198240000002</v>
      </c>
      <c r="F85">
        <v>6726.3198240000002</v>
      </c>
      <c r="G85">
        <v>157053</v>
      </c>
    </row>
    <row r="86" spans="1:7">
      <c r="A86" s="3">
        <v>36647</v>
      </c>
      <c r="B86">
        <v>6726.3198240000002</v>
      </c>
      <c r="C86">
        <v>6726.3198240000002</v>
      </c>
      <c r="D86">
        <v>6726.3198240000002</v>
      </c>
      <c r="E86">
        <v>6726.3198240000002</v>
      </c>
      <c r="F86">
        <v>6726.3198240000002</v>
      </c>
      <c r="G86">
        <v>0</v>
      </c>
    </row>
    <row r="87" spans="1:7">
      <c r="A87" s="3">
        <v>36648</v>
      </c>
      <c r="B87">
        <v>6843.2998049999997</v>
      </c>
      <c r="C87">
        <v>7106.5</v>
      </c>
      <c r="D87">
        <v>6658.080078</v>
      </c>
      <c r="E87">
        <v>6960.2797849999997</v>
      </c>
      <c r="F87">
        <v>6960.2797849999997</v>
      </c>
      <c r="G87">
        <v>205267</v>
      </c>
    </row>
    <row r="88" spans="1:7">
      <c r="A88" s="3">
        <v>36649</v>
      </c>
      <c r="B88">
        <v>7301.4702150000003</v>
      </c>
      <c r="C88">
        <v>7603.669922</v>
      </c>
      <c r="D88">
        <v>7164.9902339999999</v>
      </c>
      <c r="E88">
        <v>7281.9702150000003</v>
      </c>
      <c r="F88">
        <v>7281.9702150000003</v>
      </c>
      <c r="G88">
        <v>344573</v>
      </c>
    </row>
    <row r="89" spans="1:7">
      <c r="A89" s="3">
        <v>36650</v>
      </c>
      <c r="B89">
        <v>7281.9702150000003</v>
      </c>
      <c r="C89">
        <v>7652.4101559999999</v>
      </c>
      <c r="D89">
        <v>7145.5</v>
      </c>
      <c r="E89">
        <v>7233.2299800000001</v>
      </c>
      <c r="F89">
        <v>7233.2299800000001</v>
      </c>
      <c r="G89">
        <v>257789</v>
      </c>
    </row>
    <row r="90" spans="1:7">
      <c r="A90" s="3">
        <v>36651</v>
      </c>
      <c r="B90">
        <v>7233.2299800000001</v>
      </c>
      <c r="C90">
        <v>7233.2299800000001</v>
      </c>
      <c r="D90">
        <v>7233.2299800000001</v>
      </c>
      <c r="E90">
        <v>7233.2299800000001</v>
      </c>
      <c r="F90">
        <v>7233.2299800000001</v>
      </c>
      <c r="G90">
        <v>0</v>
      </c>
    </row>
    <row r="91" spans="1:7">
      <c r="A91" s="3">
        <v>36654</v>
      </c>
      <c r="B91">
        <v>7652.4101559999999</v>
      </c>
      <c r="C91">
        <v>7730.3901370000003</v>
      </c>
      <c r="D91">
        <v>7408.7001950000003</v>
      </c>
      <c r="E91">
        <v>7506.1801759999998</v>
      </c>
      <c r="F91">
        <v>7506.1801759999998</v>
      </c>
      <c r="G91">
        <v>243120</v>
      </c>
    </row>
    <row r="92" spans="1:7">
      <c r="A92" s="3">
        <v>36655</v>
      </c>
      <c r="B92">
        <v>7506.1801759999998</v>
      </c>
      <c r="C92">
        <v>7506.1801759999998</v>
      </c>
      <c r="D92">
        <v>7506.1801759999998</v>
      </c>
      <c r="E92">
        <v>7506.1801759999998</v>
      </c>
      <c r="F92">
        <v>7506.1801759999998</v>
      </c>
      <c r="G92">
        <v>0</v>
      </c>
    </row>
    <row r="93" spans="1:7">
      <c r="A93" s="3">
        <v>36656</v>
      </c>
      <c r="B93">
        <v>7213.7299800000001</v>
      </c>
      <c r="C93">
        <v>7213.7299800000001</v>
      </c>
      <c r="D93">
        <v>6931.0297849999997</v>
      </c>
      <c r="E93">
        <v>7077.2597660000001</v>
      </c>
      <c r="F93">
        <v>7077.2597660000001</v>
      </c>
      <c r="G93">
        <v>109147</v>
      </c>
    </row>
    <row r="94" spans="1:7">
      <c r="A94" s="3">
        <v>36657</v>
      </c>
      <c r="B94">
        <v>7077.2597660000001</v>
      </c>
      <c r="C94">
        <v>7077.2597660000001</v>
      </c>
      <c r="D94">
        <v>7077.2597660000001</v>
      </c>
      <c r="E94">
        <v>7077.2597660000001</v>
      </c>
      <c r="F94">
        <v>7077.2597660000001</v>
      </c>
      <c r="G94">
        <v>0</v>
      </c>
    </row>
    <row r="95" spans="1:7">
      <c r="A95" s="3">
        <v>36658</v>
      </c>
      <c r="B95">
        <v>6677.580078</v>
      </c>
      <c r="C95">
        <v>7018.7700199999999</v>
      </c>
      <c r="D95">
        <v>6677.580078</v>
      </c>
      <c r="E95">
        <v>6745.8198240000002</v>
      </c>
      <c r="F95">
        <v>6745.8198240000002</v>
      </c>
      <c r="G95">
        <v>159413</v>
      </c>
    </row>
    <row r="96" spans="1:7">
      <c r="A96" s="3">
        <v>36661</v>
      </c>
      <c r="B96">
        <v>6560.6000979999999</v>
      </c>
      <c r="C96">
        <v>6628.8398440000001</v>
      </c>
      <c r="D96">
        <v>6238.9101559999999</v>
      </c>
      <c r="E96">
        <v>6268.1499020000001</v>
      </c>
      <c r="F96">
        <v>6268.1499020000001</v>
      </c>
      <c r="G96">
        <v>140948</v>
      </c>
    </row>
    <row r="97" spans="1:7">
      <c r="A97" s="3">
        <v>36662</v>
      </c>
      <c r="B97">
        <v>6238.9101559999999</v>
      </c>
      <c r="C97">
        <v>6472.8598629999997</v>
      </c>
      <c r="D97">
        <v>6160.919922</v>
      </c>
      <c r="E97">
        <v>6326.6401370000003</v>
      </c>
      <c r="F97">
        <v>6326.6401370000003</v>
      </c>
      <c r="G97">
        <v>89246</v>
      </c>
    </row>
    <row r="98" spans="1:7">
      <c r="A98" s="3">
        <v>36663</v>
      </c>
      <c r="B98">
        <v>6238.9101559999999</v>
      </c>
      <c r="C98">
        <v>6531.3500979999999</v>
      </c>
      <c r="D98">
        <v>5537.0297849999997</v>
      </c>
      <c r="E98">
        <v>5585.7700199999999</v>
      </c>
      <c r="F98">
        <v>5585.7700199999999</v>
      </c>
      <c r="G98">
        <v>184545</v>
      </c>
    </row>
    <row r="99" spans="1:7">
      <c r="A99" s="3">
        <v>36664</v>
      </c>
      <c r="B99">
        <v>5000.8701170000004</v>
      </c>
      <c r="C99">
        <v>5556.5200199999999</v>
      </c>
      <c r="D99">
        <v>4869.2700199999999</v>
      </c>
      <c r="E99">
        <v>5069.1098629999997</v>
      </c>
      <c r="F99">
        <v>5069.1098629999997</v>
      </c>
      <c r="G99">
        <v>191213</v>
      </c>
    </row>
    <row r="100" spans="1:7">
      <c r="A100" s="3">
        <v>36665</v>
      </c>
      <c r="B100">
        <v>5059.3598629999997</v>
      </c>
      <c r="C100">
        <v>5166.5898440000001</v>
      </c>
      <c r="D100">
        <v>4776.6601559999999</v>
      </c>
      <c r="E100">
        <v>5108.1000979999999</v>
      </c>
      <c r="F100">
        <v>5108.1000979999999</v>
      </c>
      <c r="G100">
        <v>111712</v>
      </c>
    </row>
    <row r="101" spans="1:7">
      <c r="A101" s="3">
        <v>36668</v>
      </c>
      <c r="B101">
        <v>4883.8901370000003</v>
      </c>
      <c r="C101">
        <v>5049.6098629999997</v>
      </c>
      <c r="D101">
        <v>4484.2099609999996</v>
      </c>
      <c r="E101">
        <v>4630.4399409999996</v>
      </c>
      <c r="F101">
        <v>4630.4399409999996</v>
      </c>
      <c r="G101">
        <v>115610</v>
      </c>
    </row>
    <row r="102" spans="1:7">
      <c r="A102" s="3">
        <v>36669</v>
      </c>
      <c r="B102">
        <v>4299</v>
      </c>
      <c r="C102">
        <v>4630.4399409999996</v>
      </c>
      <c r="D102">
        <v>4299</v>
      </c>
      <c r="E102">
        <v>4518.330078</v>
      </c>
      <c r="F102">
        <v>4518.330078</v>
      </c>
      <c r="G102">
        <v>81553</v>
      </c>
    </row>
    <row r="103" spans="1:7">
      <c r="A103" s="3">
        <v>36670</v>
      </c>
      <c r="B103">
        <v>4396.4799800000001</v>
      </c>
      <c r="C103">
        <v>4971.6298829999996</v>
      </c>
      <c r="D103">
        <v>4289.25</v>
      </c>
      <c r="E103">
        <v>4757.169922</v>
      </c>
      <c r="F103">
        <v>4757.169922</v>
      </c>
      <c r="G103">
        <v>170491</v>
      </c>
    </row>
    <row r="104" spans="1:7">
      <c r="A104" s="3">
        <v>36671</v>
      </c>
      <c r="B104">
        <v>5049.6098629999997</v>
      </c>
      <c r="C104">
        <v>5468.7900390000004</v>
      </c>
      <c r="D104">
        <v>4981.3798829999996</v>
      </c>
      <c r="E104">
        <v>5468.7900390000004</v>
      </c>
      <c r="F104">
        <v>5468.7900390000004</v>
      </c>
      <c r="G104">
        <v>265380</v>
      </c>
    </row>
    <row r="105" spans="1:7">
      <c r="A105" s="3">
        <v>36672</v>
      </c>
      <c r="B105">
        <v>5654.0097660000001</v>
      </c>
      <c r="C105">
        <v>5839.2299800000001</v>
      </c>
      <c r="D105">
        <v>5215.330078</v>
      </c>
      <c r="E105">
        <v>5264.080078</v>
      </c>
      <c r="F105">
        <v>5264.080078</v>
      </c>
      <c r="G105">
        <v>338624</v>
      </c>
    </row>
    <row r="106" spans="1:7">
      <c r="A106" s="3">
        <v>36675</v>
      </c>
      <c r="B106">
        <v>5361.5600590000004</v>
      </c>
      <c r="C106">
        <v>6053.6899409999996</v>
      </c>
      <c r="D106">
        <v>5264.080078</v>
      </c>
      <c r="E106">
        <v>6053.6899409999996</v>
      </c>
      <c r="F106">
        <v>6053.6899409999996</v>
      </c>
      <c r="G106">
        <v>454439</v>
      </c>
    </row>
    <row r="107" spans="1:7">
      <c r="A107" s="3">
        <v>36676</v>
      </c>
      <c r="B107">
        <v>6053.6899409999996</v>
      </c>
      <c r="C107">
        <v>6053.6899409999996</v>
      </c>
      <c r="D107">
        <v>6053.6899409999996</v>
      </c>
      <c r="E107">
        <v>6053.6899409999996</v>
      </c>
      <c r="F107">
        <v>6053.6899409999996</v>
      </c>
      <c r="G107">
        <v>0</v>
      </c>
    </row>
    <row r="108" spans="1:7">
      <c r="A108" s="3">
        <v>36677</v>
      </c>
      <c r="B108">
        <v>7164.9902339999999</v>
      </c>
      <c r="C108">
        <v>7554.919922</v>
      </c>
      <c r="D108">
        <v>6872.5400390000004</v>
      </c>
      <c r="E108">
        <v>6970.0297849999997</v>
      </c>
      <c r="F108">
        <v>6970.0297849999997</v>
      </c>
      <c r="G108">
        <v>680837</v>
      </c>
    </row>
    <row r="109" spans="1:7">
      <c r="A109" s="3">
        <v>36678</v>
      </c>
      <c r="B109">
        <v>6628.8398440000001</v>
      </c>
      <c r="C109">
        <v>6823.7998049999997</v>
      </c>
      <c r="D109">
        <v>6482.6098629999997</v>
      </c>
      <c r="E109">
        <v>6677.580078</v>
      </c>
      <c r="F109">
        <v>6677.580078</v>
      </c>
      <c r="G109">
        <v>370834</v>
      </c>
    </row>
    <row r="110" spans="1:7">
      <c r="A110" s="3">
        <v>36679</v>
      </c>
      <c r="B110">
        <v>6814.0498049999997</v>
      </c>
      <c r="C110">
        <v>7164.9902339999999</v>
      </c>
      <c r="D110">
        <v>6531.3500979999999</v>
      </c>
      <c r="E110">
        <v>6599.5898440000001</v>
      </c>
      <c r="F110">
        <v>6599.5898440000001</v>
      </c>
      <c r="G110">
        <v>329596</v>
      </c>
    </row>
    <row r="111" spans="1:7">
      <c r="A111" s="3">
        <v>36682</v>
      </c>
      <c r="B111">
        <v>7116.25</v>
      </c>
      <c r="C111">
        <v>7311.2202150000003</v>
      </c>
      <c r="D111">
        <v>6726.3198240000002</v>
      </c>
      <c r="E111">
        <v>7135.75</v>
      </c>
      <c r="F111">
        <v>7135.75</v>
      </c>
      <c r="G111">
        <v>483880</v>
      </c>
    </row>
    <row r="112" spans="1:7">
      <c r="A112" s="3">
        <v>36683</v>
      </c>
      <c r="B112">
        <v>7135.75</v>
      </c>
      <c r="C112">
        <v>7135.75</v>
      </c>
      <c r="D112">
        <v>7135.75</v>
      </c>
      <c r="E112">
        <v>7135.75</v>
      </c>
      <c r="F112">
        <v>7135.75</v>
      </c>
      <c r="G112">
        <v>0</v>
      </c>
    </row>
    <row r="113" spans="1:7">
      <c r="A113" s="3">
        <v>36684</v>
      </c>
      <c r="B113">
        <v>7116.25</v>
      </c>
      <c r="C113">
        <v>7330.7099609999996</v>
      </c>
      <c r="D113">
        <v>6921.2900390000004</v>
      </c>
      <c r="E113">
        <v>7203.9902339999999</v>
      </c>
      <c r="F113">
        <v>7203.9902339999999</v>
      </c>
      <c r="G113">
        <v>513013</v>
      </c>
    </row>
    <row r="114" spans="1:7">
      <c r="A114" s="3">
        <v>36685</v>
      </c>
      <c r="B114">
        <v>7262.4799800000001</v>
      </c>
      <c r="C114">
        <v>7389.2001950000003</v>
      </c>
      <c r="D114">
        <v>6541.1000979999999</v>
      </c>
      <c r="E114">
        <v>6628.8398440000001</v>
      </c>
      <c r="F114">
        <v>6628.8398440000001</v>
      </c>
      <c r="G114">
        <v>306002</v>
      </c>
    </row>
    <row r="115" spans="1:7">
      <c r="A115" s="3">
        <v>36686</v>
      </c>
      <c r="B115">
        <v>6433.8701170000004</v>
      </c>
      <c r="C115">
        <v>6784.8100590000004</v>
      </c>
      <c r="D115">
        <v>6336.3901370000003</v>
      </c>
      <c r="E115">
        <v>6482.6098629999997</v>
      </c>
      <c r="F115">
        <v>6482.6098629999997</v>
      </c>
      <c r="G115">
        <v>200035</v>
      </c>
    </row>
    <row r="116" spans="1:7">
      <c r="A116" s="3">
        <v>36689</v>
      </c>
      <c r="B116">
        <v>6716.5698240000002</v>
      </c>
      <c r="C116">
        <v>7447.6899409999996</v>
      </c>
      <c r="D116">
        <v>6609.3398440000001</v>
      </c>
      <c r="E116">
        <v>7447.6899409999996</v>
      </c>
      <c r="F116">
        <v>7447.6899409999996</v>
      </c>
      <c r="G116">
        <v>764750</v>
      </c>
    </row>
    <row r="117" spans="1:7">
      <c r="A117" s="3">
        <v>36690</v>
      </c>
      <c r="B117">
        <v>7554.919922</v>
      </c>
      <c r="C117">
        <v>7886.3701170000004</v>
      </c>
      <c r="D117">
        <v>6843.2998049999997</v>
      </c>
      <c r="E117">
        <v>6921.2900390000004</v>
      </c>
      <c r="F117">
        <v>6921.2900390000004</v>
      </c>
      <c r="G117">
        <v>732539</v>
      </c>
    </row>
    <row r="118" spans="1:7">
      <c r="A118" s="3">
        <v>36691</v>
      </c>
      <c r="B118">
        <v>7213.7299800000001</v>
      </c>
      <c r="C118">
        <v>7262.4799800000001</v>
      </c>
      <c r="D118">
        <v>6872.5400390000004</v>
      </c>
      <c r="E118">
        <v>6911.5400390000004</v>
      </c>
      <c r="F118">
        <v>6911.5400390000004</v>
      </c>
      <c r="G118">
        <v>253275</v>
      </c>
    </row>
    <row r="119" spans="1:7">
      <c r="A119" s="3">
        <v>36692</v>
      </c>
      <c r="B119">
        <v>6872.5400390000004</v>
      </c>
      <c r="C119">
        <v>6872.5400390000004</v>
      </c>
      <c r="D119">
        <v>6336.3901370000003</v>
      </c>
      <c r="E119">
        <v>6433.8701170000004</v>
      </c>
      <c r="F119">
        <v>6433.8701170000004</v>
      </c>
      <c r="G119">
        <v>227835</v>
      </c>
    </row>
    <row r="120" spans="1:7">
      <c r="A120" s="3">
        <v>36693</v>
      </c>
      <c r="B120">
        <v>6238.9101559999999</v>
      </c>
      <c r="C120">
        <v>6667.830078</v>
      </c>
      <c r="D120">
        <v>6238.9101559999999</v>
      </c>
      <c r="E120">
        <v>6385.1298829999996</v>
      </c>
      <c r="F120">
        <v>6385.1298829999996</v>
      </c>
      <c r="G120">
        <v>190598</v>
      </c>
    </row>
    <row r="121" spans="1:7">
      <c r="A121" s="3">
        <v>36696</v>
      </c>
      <c r="B121">
        <v>6073.1801759999998</v>
      </c>
      <c r="C121">
        <v>6433.8701170000004</v>
      </c>
      <c r="D121">
        <v>6073.1801759999998</v>
      </c>
      <c r="E121">
        <v>6112.1801759999998</v>
      </c>
      <c r="F121">
        <v>6112.1801759999998</v>
      </c>
      <c r="G121">
        <v>178185</v>
      </c>
    </row>
    <row r="122" spans="1:7">
      <c r="A122" s="3">
        <v>36697</v>
      </c>
      <c r="B122">
        <v>6268.1499020000001</v>
      </c>
      <c r="C122">
        <v>6375.3798829999996</v>
      </c>
      <c r="D122">
        <v>5995.2001950000003</v>
      </c>
      <c r="E122">
        <v>6238.9101559999999</v>
      </c>
      <c r="F122">
        <v>6238.9101559999999</v>
      </c>
      <c r="G122">
        <v>150283</v>
      </c>
    </row>
    <row r="123" spans="1:7">
      <c r="A123" s="3">
        <v>36698</v>
      </c>
      <c r="B123">
        <v>6238.9101559999999</v>
      </c>
      <c r="C123">
        <v>6414.3701170000004</v>
      </c>
      <c r="D123">
        <v>6141.419922</v>
      </c>
      <c r="E123">
        <v>6190.1601559999999</v>
      </c>
      <c r="F123">
        <v>6190.1601559999999</v>
      </c>
      <c r="G123">
        <v>201266</v>
      </c>
    </row>
    <row r="124" spans="1:7">
      <c r="A124" s="3">
        <v>36699</v>
      </c>
      <c r="B124">
        <v>6346.1401370000003</v>
      </c>
      <c r="C124">
        <v>6375.3798829999996</v>
      </c>
      <c r="D124">
        <v>6151.169922</v>
      </c>
      <c r="E124">
        <v>6238.9101559999999</v>
      </c>
      <c r="F124">
        <v>6238.9101559999999</v>
      </c>
      <c r="G124">
        <v>144333</v>
      </c>
    </row>
    <row r="125" spans="1:7">
      <c r="A125" s="3">
        <v>36700</v>
      </c>
      <c r="B125">
        <v>6141.419922</v>
      </c>
      <c r="C125">
        <v>6268.1499020000001</v>
      </c>
      <c r="D125">
        <v>6092.6801759999998</v>
      </c>
      <c r="E125">
        <v>6131.669922</v>
      </c>
      <c r="F125">
        <v>6131.669922</v>
      </c>
      <c r="G125">
        <v>149565</v>
      </c>
    </row>
    <row r="126" spans="1:7">
      <c r="A126" s="3">
        <v>36703</v>
      </c>
      <c r="B126">
        <v>6336.3901370000003</v>
      </c>
      <c r="C126">
        <v>6628.8398440000001</v>
      </c>
      <c r="D126">
        <v>6238.9101559999999</v>
      </c>
      <c r="E126">
        <v>6346.1401370000003</v>
      </c>
      <c r="F126">
        <v>6346.1401370000003</v>
      </c>
      <c r="G126">
        <v>228348</v>
      </c>
    </row>
    <row r="127" spans="1:7">
      <c r="A127" s="3">
        <v>36704</v>
      </c>
      <c r="B127">
        <v>6433.8701170000004</v>
      </c>
      <c r="C127">
        <v>6472.8598629999997</v>
      </c>
      <c r="D127">
        <v>6268.1499020000001</v>
      </c>
      <c r="E127">
        <v>6424.1201170000004</v>
      </c>
      <c r="F127">
        <v>6424.1201170000004</v>
      </c>
      <c r="G127">
        <v>182083</v>
      </c>
    </row>
    <row r="128" spans="1:7">
      <c r="A128" s="3">
        <v>36705</v>
      </c>
      <c r="B128">
        <v>6424.1201170000004</v>
      </c>
      <c r="C128">
        <v>6531.3500979999999</v>
      </c>
      <c r="D128">
        <v>6326.6401370000003</v>
      </c>
      <c r="E128">
        <v>6385.1298829999996</v>
      </c>
      <c r="F128">
        <v>6385.1298829999996</v>
      </c>
      <c r="G128">
        <v>250711</v>
      </c>
    </row>
    <row r="129" spans="1:7">
      <c r="A129" s="3">
        <v>36706</v>
      </c>
      <c r="B129">
        <v>6433.8701170000004</v>
      </c>
      <c r="C129">
        <v>6541.1000979999999</v>
      </c>
      <c r="D129">
        <v>6287.6499020000001</v>
      </c>
      <c r="E129">
        <v>6346.1401370000003</v>
      </c>
      <c r="F129">
        <v>6346.1401370000003</v>
      </c>
      <c r="G129">
        <v>173364</v>
      </c>
    </row>
    <row r="130" spans="1:7">
      <c r="A130" s="3">
        <v>36707</v>
      </c>
      <c r="B130">
        <v>6355.8798829999996</v>
      </c>
      <c r="C130">
        <v>7291.7202150000003</v>
      </c>
      <c r="D130">
        <v>6346.1401370000003</v>
      </c>
      <c r="E130">
        <v>7291.7202150000003</v>
      </c>
      <c r="F130">
        <v>7291.7202150000003</v>
      </c>
      <c r="G130">
        <v>732128</v>
      </c>
    </row>
    <row r="131" spans="1:7">
      <c r="A131" s="3">
        <v>36710</v>
      </c>
      <c r="B131">
        <v>7506.1801759999998</v>
      </c>
      <c r="C131">
        <v>7749.8901370000003</v>
      </c>
      <c r="D131">
        <v>6921.2900390000004</v>
      </c>
      <c r="E131">
        <v>7087.0097660000001</v>
      </c>
      <c r="F131">
        <v>7087.0097660000001</v>
      </c>
      <c r="G131">
        <v>1071162</v>
      </c>
    </row>
    <row r="132" spans="1:7">
      <c r="A132" s="3">
        <v>36711</v>
      </c>
      <c r="B132">
        <v>7603.669922</v>
      </c>
      <c r="C132">
        <v>7974.1000979999999</v>
      </c>
      <c r="D132">
        <v>7486.6899409999996</v>
      </c>
      <c r="E132">
        <v>7603.669922</v>
      </c>
      <c r="F132">
        <v>7603.669922</v>
      </c>
      <c r="G132">
        <v>1197031</v>
      </c>
    </row>
    <row r="133" spans="1:7">
      <c r="A133" s="3">
        <v>36712</v>
      </c>
      <c r="B133">
        <v>7603.669922</v>
      </c>
      <c r="C133">
        <v>8675.9804690000001</v>
      </c>
      <c r="D133">
        <v>7359.9599609999996</v>
      </c>
      <c r="E133">
        <v>7935.1098629999997</v>
      </c>
      <c r="F133">
        <v>7935.1098629999997</v>
      </c>
      <c r="G133">
        <v>1652700</v>
      </c>
    </row>
    <row r="134" spans="1:7">
      <c r="A134" s="3">
        <v>36713</v>
      </c>
      <c r="B134">
        <v>8188.5600590000004</v>
      </c>
      <c r="C134">
        <v>8256.7998050000006</v>
      </c>
      <c r="D134">
        <v>7701.1499020000001</v>
      </c>
      <c r="E134">
        <v>7847.3701170000004</v>
      </c>
      <c r="F134">
        <v>7847.3701170000004</v>
      </c>
      <c r="G134">
        <v>534145</v>
      </c>
    </row>
    <row r="135" spans="1:7">
      <c r="A135" s="3">
        <v>36714</v>
      </c>
      <c r="B135">
        <v>7720.6499020000001</v>
      </c>
      <c r="C135">
        <v>8091.080078</v>
      </c>
      <c r="D135">
        <v>7662.1601559999999</v>
      </c>
      <c r="E135">
        <v>7662.1601559999999</v>
      </c>
      <c r="F135">
        <v>7662.1601559999999</v>
      </c>
      <c r="G135">
        <v>503370</v>
      </c>
    </row>
    <row r="136" spans="1:7">
      <c r="A136" s="3">
        <v>36717</v>
      </c>
      <c r="B136">
        <v>7564.669922</v>
      </c>
      <c r="C136">
        <v>8110.580078</v>
      </c>
      <c r="D136">
        <v>7564.669922</v>
      </c>
      <c r="E136">
        <v>7730.3901370000003</v>
      </c>
      <c r="F136">
        <v>7730.3901370000003</v>
      </c>
      <c r="G136">
        <v>556508</v>
      </c>
    </row>
    <row r="137" spans="1:7">
      <c r="A137" s="3">
        <v>36718</v>
      </c>
      <c r="B137">
        <v>7730.3901370000003</v>
      </c>
      <c r="C137">
        <v>7944.8598629999997</v>
      </c>
      <c r="D137">
        <v>7457.4399409999996</v>
      </c>
      <c r="E137">
        <v>7457.4399409999996</v>
      </c>
      <c r="F137">
        <v>7457.4399409999996</v>
      </c>
      <c r="G137">
        <v>426947</v>
      </c>
    </row>
    <row r="138" spans="1:7">
      <c r="A138" s="3">
        <v>36719</v>
      </c>
      <c r="B138">
        <v>7408.7001950000003</v>
      </c>
      <c r="C138">
        <v>7896.1098629999997</v>
      </c>
      <c r="D138">
        <v>7369.7099609999996</v>
      </c>
      <c r="E138">
        <v>7584.169922</v>
      </c>
      <c r="F138">
        <v>7584.169922</v>
      </c>
      <c r="G138">
        <v>358422</v>
      </c>
    </row>
    <row r="139" spans="1:7">
      <c r="A139" s="3">
        <v>36720</v>
      </c>
      <c r="B139">
        <v>7652.4101559999999</v>
      </c>
      <c r="C139">
        <v>8081.330078</v>
      </c>
      <c r="D139">
        <v>7506.1801759999998</v>
      </c>
      <c r="E139">
        <v>8013.0898440000001</v>
      </c>
      <c r="F139">
        <v>8013.0898440000001</v>
      </c>
      <c r="G139">
        <v>650576</v>
      </c>
    </row>
    <row r="140" spans="1:7">
      <c r="A140" s="3">
        <v>36721</v>
      </c>
      <c r="B140">
        <v>8188.5600590000004</v>
      </c>
      <c r="C140">
        <v>8442.0195309999999</v>
      </c>
      <c r="D140">
        <v>7710.8999020000001</v>
      </c>
      <c r="E140">
        <v>7759.6401370000003</v>
      </c>
      <c r="F140">
        <v>7759.6401370000003</v>
      </c>
      <c r="G140">
        <v>883027</v>
      </c>
    </row>
    <row r="141" spans="1:7">
      <c r="A141" s="3">
        <v>36724</v>
      </c>
      <c r="B141">
        <v>7759.6401370000003</v>
      </c>
      <c r="C141">
        <v>7759.6401370000003</v>
      </c>
      <c r="D141">
        <v>7759.6401370000003</v>
      </c>
      <c r="E141">
        <v>7759.6401370000003</v>
      </c>
      <c r="F141">
        <v>7759.6401370000003</v>
      </c>
      <c r="G141">
        <v>0</v>
      </c>
    </row>
    <row r="142" spans="1:7">
      <c r="A142" s="3">
        <v>36725</v>
      </c>
      <c r="B142">
        <v>7506.1801759999998</v>
      </c>
      <c r="C142">
        <v>7691.3999020000001</v>
      </c>
      <c r="D142">
        <v>7116.25</v>
      </c>
      <c r="E142">
        <v>7223.4799800000001</v>
      </c>
      <c r="F142">
        <v>7223.4799800000001</v>
      </c>
      <c r="G142">
        <v>297386</v>
      </c>
    </row>
    <row r="143" spans="1:7">
      <c r="A143" s="3">
        <v>36726</v>
      </c>
      <c r="B143">
        <v>7506.1801759999998</v>
      </c>
      <c r="C143">
        <v>7691.3999020000001</v>
      </c>
      <c r="D143">
        <v>7116.25</v>
      </c>
      <c r="E143">
        <v>7223.4799800000001</v>
      </c>
      <c r="F143">
        <v>7223.4799800000001</v>
      </c>
      <c r="G143">
        <v>297386</v>
      </c>
    </row>
    <row r="144" spans="1:7">
      <c r="A144" s="3">
        <v>36727</v>
      </c>
      <c r="B144">
        <v>6814.0498049999997</v>
      </c>
      <c r="C144">
        <v>7009.0200199999999</v>
      </c>
      <c r="D144">
        <v>6775.0600590000004</v>
      </c>
      <c r="E144">
        <v>6892.0400390000004</v>
      </c>
      <c r="F144">
        <v>6892.0400390000004</v>
      </c>
      <c r="G144">
        <v>234810</v>
      </c>
    </row>
    <row r="145" spans="1:7">
      <c r="A145" s="3">
        <v>36728</v>
      </c>
      <c r="B145">
        <v>6823.7998049999997</v>
      </c>
      <c r="C145">
        <v>7018.7700199999999</v>
      </c>
      <c r="D145">
        <v>6677.580078</v>
      </c>
      <c r="E145">
        <v>6736.0698240000002</v>
      </c>
      <c r="F145">
        <v>6736.0698240000002</v>
      </c>
      <c r="G145">
        <v>202497</v>
      </c>
    </row>
    <row r="146" spans="1:7">
      <c r="A146" s="3">
        <v>36731</v>
      </c>
      <c r="B146">
        <v>6677.580078</v>
      </c>
      <c r="C146">
        <v>6814.0498049999997</v>
      </c>
      <c r="D146">
        <v>6141.419922</v>
      </c>
      <c r="E146">
        <v>6141.419922</v>
      </c>
      <c r="F146">
        <v>6141.419922</v>
      </c>
      <c r="G146">
        <v>141666</v>
      </c>
    </row>
    <row r="147" spans="1:7">
      <c r="A147" s="3">
        <v>36732</v>
      </c>
      <c r="B147">
        <v>6190.1601559999999</v>
      </c>
      <c r="C147">
        <v>6326.6401370000003</v>
      </c>
      <c r="D147">
        <v>5975.7001950000003</v>
      </c>
      <c r="E147">
        <v>5975.7001950000003</v>
      </c>
      <c r="F147">
        <v>5975.7001950000003</v>
      </c>
      <c r="G147">
        <v>276459</v>
      </c>
    </row>
    <row r="148" spans="1:7">
      <c r="A148" s="3">
        <v>36733</v>
      </c>
      <c r="B148">
        <v>6092.6801759999998</v>
      </c>
      <c r="C148">
        <v>6180.419922</v>
      </c>
      <c r="D148">
        <v>6004.9501950000003</v>
      </c>
      <c r="E148">
        <v>6043.9399409999996</v>
      </c>
      <c r="F148">
        <v>6043.9399409999996</v>
      </c>
      <c r="G148">
        <v>206908</v>
      </c>
    </row>
    <row r="149" spans="1:7">
      <c r="A149" s="3">
        <v>36734</v>
      </c>
      <c r="B149">
        <v>6073.1801759999998</v>
      </c>
      <c r="C149">
        <v>6199.9101559999999</v>
      </c>
      <c r="D149">
        <v>6043.9399409999996</v>
      </c>
      <c r="E149">
        <v>6112.1801759999998</v>
      </c>
      <c r="F149">
        <v>6112.1801759999998</v>
      </c>
      <c r="G149">
        <v>145667</v>
      </c>
    </row>
    <row r="150" spans="1:7">
      <c r="A150" s="3">
        <v>36735</v>
      </c>
      <c r="B150">
        <v>6092.6801759999998</v>
      </c>
      <c r="C150">
        <v>6131.669922</v>
      </c>
      <c r="D150">
        <v>5965.9501950000003</v>
      </c>
      <c r="E150">
        <v>5965.9501950000003</v>
      </c>
      <c r="F150">
        <v>5965.9501950000003</v>
      </c>
      <c r="G150">
        <v>119713</v>
      </c>
    </row>
    <row r="151" spans="1:7">
      <c r="A151" s="3">
        <v>36738</v>
      </c>
      <c r="B151">
        <v>5848.9702150000003</v>
      </c>
      <c r="C151">
        <v>6024.4399409999996</v>
      </c>
      <c r="D151">
        <v>5712.5</v>
      </c>
      <c r="E151">
        <v>6024.4399409999996</v>
      </c>
      <c r="F151">
        <v>6024.4399409999996</v>
      </c>
      <c r="G151">
        <v>115302</v>
      </c>
    </row>
    <row r="152" spans="1:7">
      <c r="A152" s="3">
        <v>36739</v>
      </c>
      <c r="B152">
        <v>6092.6801759999998</v>
      </c>
      <c r="C152">
        <v>6209.6601559999999</v>
      </c>
      <c r="D152">
        <v>5897.7202150000003</v>
      </c>
      <c r="E152">
        <v>6190.1601559999999</v>
      </c>
      <c r="F152">
        <v>6190.1601559999999</v>
      </c>
      <c r="G152">
        <v>173671</v>
      </c>
    </row>
    <row r="153" spans="1:7">
      <c r="A153" s="3">
        <v>36740</v>
      </c>
      <c r="B153">
        <v>6248.6499020000001</v>
      </c>
      <c r="C153">
        <v>6404.6298829999996</v>
      </c>
      <c r="D153">
        <v>6238.9101559999999</v>
      </c>
      <c r="E153">
        <v>6258.3999020000001</v>
      </c>
      <c r="F153">
        <v>6258.3999020000001</v>
      </c>
      <c r="G153">
        <v>167004</v>
      </c>
    </row>
    <row r="154" spans="1:7">
      <c r="A154" s="3">
        <v>36741</v>
      </c>
      <c r="B154">
        <v>6404.6298829999996</v>
      </c>
      <c r="C154">
        <v>6433.8701170000004</v>
      </c>
      <c r="D154">
        <v>6141.419922</v>
      </c>
      <c r="E154">
        <v>6160.919922</v>
      </c>
      <c r="F154">
        <v>6160.919922</v>
      </c>
      <c r="G154">
        <v>124432</v>
      </c>
    </row>
    <row r="155" spans="1:7">
      <c r="A155" s="3">
        <v>36742</v>
      </c>
      <c r="B155">
        <v>6170.669922</v>
      </c>
      <c r="C155">
        <v>6170.669922</v>
      </c>
      <c r="D155">
        <v>6004.9501950000003</v>
      </c>
      <c r="E155">
        <v>6043.9399409999996</v>
      </c>
      <c r="F155">
        <v>6043.9399409999996</v>
      </c>
      <c r="G155">
        <v>117354</v>
      </c>
    </row>
    <row r="156" spans="1:7">
      <c r="A156" s="3">
        <v>36745</v>
      </c>
      <c r="B156">
        <v>5858.7202150000003</v>
      </c>
      <c r="C156">
        <v>6034.1899409999996</v>
      </c>
      <c r="D156">
        <v>5800.2299800000001</v>
      </c>
      <c r="E156">
        <v>5800.2299800000001</v>
      </c>
      <c r="F156">
        <v>5800.2299800000001</v>
      </c>
      <c r="G156">
        <v>116431</v>
      </c>
    </row>
    <row r="157" spans="1:7">
      <c r="A157" s="3">
        <v>36746</v>
      </c>
      <c r="B157">
        <v>5800.2299800000001</v>
      </c>
      <c r="C157">
        <v>5936.7099609999996</v>
      </c>
      <c r="D157">
        <v>5702.75</v>
      </c>
      <c r="E157">
        <v>5751.4902339999999</v>
      </c>
      <c r="F157">
        <v>5751.4902339999999</v>
      </c>
      <c r="G157">
        <v>101761</v>
      </c>
    </row>
    <row r="158" spans="1:7">
      <c r="A158" s="3">
        <v>36747</v>
      </c>
      <c r="B158">
        <v>5751.4902339999999</v>
      </c>
      <c r="C158">
        <v>5897.7202150000003</v>
      </c>
      <c r="D158">
        <v>5702.75</v>
      </c>
      <c r="E158">
        <v>5897.7202150000003</v>
      </c>
      <c r="F158">
        <v>5897.7202150000003</v>
      </c>
      <c r="G158">
        <v>90067</v>
      </c>
    </row>
    <row r="159" spans="1:7">
      <c r="A159" s="3">
        <v>36748</v>
      </c>
      <c r="B159">
        <v>5897.7202150000003</v>
      </c>
      <c r="C159">
        <v>6336.3901370000003</v>
      </c>
      <c r="D159">
        <v>5761.2402339999999</v>
      </c>
      <c r="E159">
        <v>6141.419922</v>
      </c>
      <c r="F159">
        <v>6141.419922</v>
      </c>
      <c r="G159">
        <v>237067</v>
      </c>
    </row>
    <row r="160" spans="1:7">
      <c r="A160" s="3">
        <v>36749</v>
      </c>
      <c r="B160">
        <v>6092.6801759999998</v>
      </c>
      <c r="C160">
        <v>6238.9101559999999</v>
      </c>
      <c r="D160">
        <v>6024.4399409999996</v>
      </c>
      <c r="E160">
        <v>6151.169922</v>
      </c>
      <c r="F160">
        <v>6151.169922</v>
      </c>
      <c r="G160">
        <v>143410</v>
      </c>
    </row>
    <row r="161" spans="1:7">
      <c r="A161" s="3">
        <v>36752</v>
      </c>
      <c r="B161">
        <v>6307.1401370000003</v>
      </c>
      <c r="C161">
        <v>6414.3701170000004</v>
      </c>
      <c r="D161">
        <v>6160.919922</v>
      </c>
      <c r="E161">
        <v>6248.6499020000001</v>
      </c>
      <c r="F161">
        <v>6248.6499020000001</v>
      </c>
      <c r="G161">
        <v>215628</v>
      </c>
    </row>
    <row r="162" spans="1:7">
      <c r="A162" s="3">
        <v>36753</v>
      </c>
      <c r="B162">
        <v>6248.6499020000001</v>
      </c>
      <c r="C162">
        <v>6248.6499020000001</v>
      </c>
      <c r="D162">
        <v>6248.6499020000001</v>
      </c>
      <c r="E162">
        <v>6248.6499020000001</v>
      </c>
      <c r="F162">
        <v>6248.6499020000001</v>
      </c>
      <c r="G162">
        <v>0</v>
      </c>
    </row>
    <row r="163" spans="1:7">
      <c r="A163" s="3">
        <v>36754</v>
      </c>
      <c r="B163">
        <v>6336.3901370000003</v>
      </c>
      <c r="C163">
        <v>6385.1298829999996</v>
      </c>
      <c r="D163">
        <v>6160.919922</v>
      </c>
      <c r="E163">
        <v>6287.6499020000001</v>
      </c>
      <c r="F163">
        <v>6287.6499020000001</v>
      </c>
      <c r="G163">
        <v>134998</v>
      </c>
    </row>
    <row r="164" spans="1:7">
      <c r="A164" s="3">
        <v>36755</v>
      </c>
      <c r="B164">
        <v>6190.1601559999999</v>
      </c>
      <c r="C164">
        <v>6238.9101559999999</v>
      </c>
      <c r="D164">
        <v>6043.9399409999996</v>
      </c>
      <c r="E164">
        <v>6063.4399409999996</v>
      </c>
      <c r="F164">
        <v>6063.4399409999996</v>
      </c>
      <c r="G164">
        <v>102377</v>
      </c>
    </row>
    <row r="165" spans="1:7">
      <c r="A165" s="3">
        <v>36756</v>
      </c>
      <c r="B165">
        <v>6190.1601559999999</v>
      </c>
      <c r="C165">
        <v>6190.1601559999999</v>
      </c>
      <c r="D165">
        <v>5995.2001950000003</v>
      </c>
      <c r="E165">
        <v>6014.6899409999996</v>
      </c>
      <c r="F165">
        <v>6014.6899409999996</v>
      </c>
      <c r="G165">
        <v>52625</v>
      </c>
    </row>
    <row r="166" spans="1:7">
      <c r="A166" s="3">
        <v>36759</v>
      </c>
      <c r="B166">
        <v>5995.2001950000003</v>
      </c>
      <c r="C166">
        <v>6063.4399409999996</v>
      </c>
      <c r="D166">
        <v>5897.7202150000003</v>
      </c>
      <c r="E166">
        <v>5956.2001950000003</v>
      </c>
      <c r="F166">
        <v>5956.2001950000003</v>
      </c>
      <c r="G166">
        <v>58369</v>
      </c>
    </row>
    <row r="167" spans="1:7">
      <c r="A167" s="3">
        <v>36760</v>
      </c>
      <c r="B167">
        <v>5897.7202150000003</v>
      </c>
      <c r="C167">
        <v>6190.1601559999999</v>
      </c>
      <c r="D167">
        <v>5897.7202150000003</v>
      </c>
      <c r="E167">
        <v>6063.4399409999996</v>
      </c>
      <c r="F167">
        <v>6063.4399409999996</v>
      </c>
      <c r="G167">
        <v>117457</v>
      </c>
    </row>
    <row r="168" spans="1:7">
      <c r="A168" s="3">
        <v>36761</v>
      </c>
      <c r="B168">
        <v>6131.669922</v>
      </c>
      <c r="C168">
        <v>6141.419922</v>
      </c>
      <c r="D168">
        <v>5917.2099609999996</v>
      </c>
      <c r="E168">
        <v>5917.2099609999996</v>
      </c>
      <c r="F168">
        <v>5917.2099609999996</v>
      </c>
      <c r="G168">
        <v>68012</v>
      </c>
    </row>
    <row r="169" spans="1:7">
      <c r="A169" s="3">
        <v>36762</v>
      </c>
      <c r="B169">
        <v>6034.1899409999996</v>
      </c>
      <c r="C169">
        <v>6034.1899409999996</v>
      </c>
      <c r="D169">
        <v>5800.2299800000001</v>
      </c>
      <c r="E169">
        <v>5858.7202150000003</v>
      </c>
      <c r="F169">
        <v>5858.7202150000003</v>
      </c>
      <c r="G169">
        <v>90272</v>
      </c>
    </row>
    <row r="170" spans="1:7">
      <c r="A170" s="3">
        <v>36763</v>
      </c>
      <c r="B170">
        <v>5848.9702150000003</v>
      </c>
      <c r="C170">
        <v>5926.9599609999996</v>
      </c>
      <c r="D170">
        <v>5800.2299800000001</v>
      </c>
      <c r="E170">
        <v>5868.4702150000003</v>
      </c>
      <c r="F170">
        <v>5868.4702150000003</v>
      </c>
      <c r="G170">
        <v>52932</v>
      </c>
    </row>
    <row r="171" spans="1:7">
      <c r="A171" s="3">
        <v>36766</v>
      </c>
      <c r="B171">
        <v>5839.2299800000001</v>
      </c>
      <c r="C171">
        <v>5946.4599609999996</v>
      </c>
      <c r="D171">
        <v>5751.4902339999999</v>
      </c>
      <c r="E171">
        <v>5868.4702150000003</v>
      </c>
      <c r="F171">
        <v>5868.4702150000003</v>
      </c>
      <c r="G171">
        <v>160541</v>
      </c>
    </row>
    <row r="172" spans="1:7">
      <c r="A172" s="3">
        <v>36767</v>
      </c>
      <c r="B172">
        <v>5868.4702150000003</v>
      </c>
      <c r="C172">
        <v>5897.7202150000003</v>
      </c>
      <c r="D172">
        <v>5790.4799800000001</v>
      </c>
      <c r="E172">
        <v>5829.4799800000001</v>
      </c>
      <c r="F172">
        <v>5829.4799800000001</v>
      </c>
      <c r="G172">
        <v>115815</v>
      </c>
    </row>
    <row r="173" spans="1:7">
      <c r="A173" s="3">
        <v>36768</v>
      </c>
      <c r="B173">
        <v>5848.9702150000003</v>
      </c>
      <c r="C173">
        <v>5887.9702150000003</v>
      </c>
      <c r="D173">
        <v>5790.4799800000001</v>
      </c>
      <c r="E173">
        <v>5809.9799800000001</v>
      </c>
      <c r="F173">
        <v>5809.9799800000001</v>
      </c>
      <c r="G173">
        <v>70166</v>
      </c>
    </row>
    <row r="174" spans="1:7">
      <c r="A174" s="3">
        <v>36769</v>
      </c>
      <c r="B174">
        <v>5800.2299800000001</v>
      </c>
      <c r="C174">
        <v>5800.2299800000001</v>
      </c>
      <c r="D174">
        <v>5556.5200199999999</v>
      </c>
      <c r="E174">
        <v>5605.2700199999999</v>
      </c>
      <c r="F174">
        <v>5605.2700199999999</v>
      </c>
      <c r="G174">
        <v>158284</v>
      </c>
    </row>
    <row r="175" spans="1:7">
      <c r="A175" s="3">
        <v>36770</v>
      </c>
      <c r="B175">
        <v>5605.2700199999999</v>
      </c>
      <c r="C175">
        <v>5741.7402339999999</v>
      </c>
      <c r="D175">
        <v>5566.2700199999999</v>
      </c>
      <c r="E175">
        <v>5624.7597660000001</v>
      </c>
      <c r="F175">
        <v>5624.7597660000001</v>
      </c>
      <c r="G175">
        <v>93042</v>
      </c>
    </row>
    <row r="176" spans="1:7">
      <c r="A176" s="3">
        <v>36773</v>
      </c>
      <c r="B176">
        <v>5731.9902339999999</v>
      </c>
      <c r="C176">
        <v>5731.9902339999999</v>
      </c>
      <c r="D176">
        <v>5605.2700199999999</v>
      </c>
      <c r="E176">
        <v>5654.0097660000001</v>
      </c>
      <c r="F176">
        <v>5654.0097660000001</v>
      </c>
      <c r="G176">
        <v>81963</v>
      </c>
    </row>
    <row r="177" spans="1:7">
      <c r="A177" s="3">
        <v>36774</v>
      </c>
      <c r="B177">
        <v>5654.0097660000001</v>
      </c>
      <c r="C177">
        <v>5829.4799800000001</v>
      </c>
      <c r="D177">
        <v>5654.0097660000001</v>
      </c>
      <c r="E177">
        <v>5751.4902339999999</v>
      </c>
      <c r="F177">
        <v>5751.4902339999999</v>
      </c>
      <c r="G177">
        <v>103711</v>
      </c>
    </row>
    <row r="178" spans="1:7">
      <c r="A178" s="3">
        <v>36775</v>
      </c>
      <c r="B178">
        <v>5761.2402339999999</v>
      </c>
      <c r="C178">
        <v>5809.9799800000001</v>
      </c>
      <c r="D178">
        <v>5663.7597660000001</v>
      </c>
      <c r="E178">
        <v>5683.25</v>
      </c>
      <c r="F178">
        <v>5683.25</v>
      </c>
      <c r="G178">
        <v>94273</v>
      </c>
    </row>
    <row r="179" spans="1:7">
      <c r="A179" s="3">
        <v>36776</v>
      </c>
      <c r="B179">
        <v>5702.75</v>
      </c>
      <c r="C179">
        <v>6287.6499020000001</v>
      </c>
      <c r="D179">
        <v>5585.7700199999999</v>
      </c>
      <c r="E179">
        <v>5848.9702150000003</v>
      </c>
      <c r="F179">
        <v>5848.9702150000003</v>
      </c>
      <c r="G179">
        <v>442334</v>
      </c>
    </row>
    <row r="180" spans="1:7">
      <c r="A180" s="3">
        <v>36777</v>
      </c>
      <c r="B180">
        <v>6219.4101559999999</v>
      </c>
      <c r="C180">
        <v>6287.6499020000001</v>
      </c>
      <c r="D180">
        <v>5848.9702150000003</v>
      </c>
      <c r="E180">
        <v>5956.2001950000003</v>
      </c>
      <c r="F180">
        <v>5956.2001950000003</v>
      </c>
      <c r="G180">
        <v>322416</v>
      </c>
    </row>
    <row r="181" spans="1:7">
      <c r="A181" s="3">
        <v>36780</v>
      </c>
      <c r="B181">
        <v>5956.2001950000003</v>
      </c>
      <c r="C181">
        <v>5956.2001950000003</v>
      </c>
      <c r="D181">
        <v>5956.2001950000003</v>
      </c>
      <c r="E181">
        <v>5956.2001950000003</v>
      </c>
      <c r="F181">
        <v>5956.2001950000003</v>
      </c>
      <c r="G181">
        <v>0</v>
      </c>
    </row>
    <row r="182" spans="1:7">
      <c r="A182" s="3">
        <v>36781</v>
      </c>
      <c r="B182">
        <v>5956.2001950000003</v>
      </c>
      <c r="C182">
        <v>5956.2001950000003</v>
      </c>
      <c r="D182">
        <v>5956.2001950000003</v>
      </c>
      <c r="E182">
        <v>5956.2001950000003</v>
      </c>
      <c r="F182">
        <v>5956.2001950000003</v>
      </c>
      <c r="G182">
        <v>0</v>
      </c>
    </row>
    <row r="183" spans="1:7">
      <c r="A183" s="3">
        <v>36782</v>
      </c>
      <c r="B183">
        <v>5956.2001950000003</v>
      </c>
      <c r="C183">
        <v>5956.2001950000003</v>
      </c>
      <c r="D183">
        <v>5956.2001950000003</v>
      </c>
      <c r="E183">
        <v>5956.2001950000003</v>
      </c>
      <c r="F183">
        <v>5956.2001950000003</v>
      </c>
      <c r="G183">
        <v>0</v>
      </c>
    </row>
    <row r="184" spans="1:7">
      <c r="A184" s="3">
        <v>36783</v>
      </c>
      <c r="B184">
        <v>5946.4599609999996</v>
      </c>
      <c r="C184">
        <v>5946.4599609999996</v>
      </c>
      <c r="D184">
        <v>5751.4902339999999</v>
      </c>
      <c r="E184">
        <v>5800.2299800000001</v>
      </c>
      <c r="F184">
        <v>5800.2299800000001</v>
      </c>
      <c r="G184">
        <v>114892</v>
      </c>
    </row>
    <row r="185" spans="1:7">
      <c r="A185" s="3">
        <v>36784</v>
      </c>
      <c r="B185">
        <v>5731.9902339999999</v>
      </c>
      <c r="C185">
        <v>5848.9702150000003</v>
      </c>
      <c r="D185">
        <v>5654.0097660000001</v>
      </c>
      <c r="E185">
        <v>5663.7597660000001</v>
      </c>
      <c r="F185">
        <v>5663.7597660000001</v>
      </c>
      <c r="G185">
        <v>123509</v>
      </c>
    </row>
    <row r="186" spans="1:7">
      <c r="A186" s="3">
        <v>36787</v>
      </c>
      <c r="B186">
        <v>5478.5400390000004</v>
      </c>
      <c r="C186">
        <v>5566.2700199999999</v>
      </c>
      <c r="D186">
        <v>4825.3999020000001</v>
      </c>
      <c r="E186">
        <v>5088.6098629999997</v>
      </c>
      <c r="F186">
        <v>5088.6098629999997</v>
      </c>
      <c r="G186">
        <v>96017</v>
      </c>
    </row>
    <row r="187" spans="1:7">
      <c r="A187" s="3">
        <v>36788</v>
      </c>
      <c r="B187">
        <v>4971.6298829999996</v>
      </c>
      <c r="C187">
        <v>5429.7998049999997</v>
      </c>
      <c r="D187">
        <v>4961.8798829999996</v>
      </c>
      <c r="E187">
        <v>5098.3598629999997</v>
      </c>
      <c r="F187">
        <v>5098.3598629999997</v>
      </c>
      <c r="G187">
        <v>123406</v>
      </c>
    </row>
    <row r="188" spans="1:7">
      <c r="A188" s="3">
        <v>36789</v>
      </c>
      <c r="B188">
        <v>5166.5898440000001</v>
      </c>
      <c r="C188">
        <v>5654.0097660000001</v>
      </c>
      <c r="D188">
        <v>5166.5898440000001</v>
      </c>
      <c r="E188">
        <v>5410.2998049999997</v>
      </c>
      <c r="F188">
        <v>5410.2998049999997</v>
      </c>
      <c r="G188">
        <v>153360</v>
      </c>
    </row>
    <row r="189" spans="1:7">
      <c r="A189" s="3">
        <v>36790</v>
      </c>
      <c r="B189">
        <v>5429.7998049999997</v>
      </c>
      <c r="C189">
        <v>5429.7998049999997</v>
      </c>
      <c r="D189">
        <v>5166.5898440000001</v>
      </c>
      <c r="E189">
        <v>5186.0898440000001</v>
      </c>
      <c r="F189">
        <v>5186.0898440000001</v>
      </c>
      <c r="G189">
        <v>84322</v>
      </c>
    </row>
    <row r="190" spans="1:7">
      <c r="A190" s="3">
        <v>36791</v>
      </c>
      <c r="B190">
        <v>5186.0898440000001</v>
      </c>
      <c r="C190">
        <v>5351.8100590000004</v>
      </c>
      <c r="D190">
        <v>4991.1201170000004</v>
      </c>
      <c r="E190">
        <v>5030.1201170000004</v>
      </c>
      <c r="F190">
        <v>5030.1201170000004</v>
      </c>
      <c r="G190">
        <v>93452</v>
      </c>
    </row>
    <row r="191" spans="1:7">
      <c r="A191" s="3">
        <v>36794</v>
      </c>
      <c r="B191">
        <v>4981.3798829999996</v>
      </c>
      <c r="C191">
        <v>5264.080078</v>
      </c>
      <c r="D191">
        <v>4981.3798829999996</v>
      </c>
      <c r="E191">
        <v>5147.1000979999999</v>
      </c>
      <c r="F191">
        <v>5147.1000979999999</v>
      </c>
      <c r="G191">
        <v>62780</v>
      </c>
    </row>
    <row r="192" spans="1:7">
      <c r="A192" s="3">
        <v>36795</v>
      </c>
      <c r="B192">
        <v>5147.1000979999999</v>
      </c>
      <c r="C192">
        <v>5800.2299800000001</v>
      </c>
      <c r="D192">
        <v>5147.1000979999999</v>
      </c>
      <c r="E192">
        <v>5312.8198240000002</v>
      </c>
      <c r="F192">
        <v>5312.8198240000002</v>
      </c>
      <c r="G192">
        <v>431665</v>
      </c>
    </row>
    <row r="193" spans="1:7">
      <c r="A193" s="3">
        <v>36796</v>
      </c>
      <c r="B193">
        <v>5371.3100590000004</v>
      </c>
      <c r="C193">
        <v>5654.0097660000001</v>
      </c>
      <c r="D193">
        <v>5312.8198240000002</v>
      </c>
      <c r="E193">
        <v>5429.7998049999997</v>
      </c>
      <c r="F193">
        <v>5429.7998049999997</v>
      </c>
      <c r="G193">
        <v>138999</v>
      </c>
    </row>
    <row r="194" spans="1:7">
      <c r="A194" s="3">
        <v>36797</v>
      </c>
      <c r="B194">
        <v>5546.7797849999997</v>
      </c>
      <c r="C194">
        <v>5556.5200199999999</v>
      </c>
      <c r="D194">
        <v>5293.3198240000002</v>
      </c>
      <c r="E194">
        <v>5546.7797849999997</v>
      </c>
      <c r="F194">
        <v>5546.7797849999997</v>
      </c>
      <c r="G194">
        <v>165568</v>
      </c>
    </row>
    <row r="195" spans="1:7">
      <c r="A195" s="3">
        <v>36798</v>
      </c>
      <c r="B195">
        <v>5605.2700199999999</v>
      </c>
      <c r="C195">
        <v>5741.7402339999999</v>
      </c>
      <c r="D195">
        <v>5381.0600590000004</v>
      </c>
      <c r="E195">
        <v>5546.7797849999997</v>
      </c>
      <c r="F195">
        <v>5546.7797849999997</v>
      </c>
      <c r="G195">
        <v>123201</v>
      </c>
    </row>
    <row r="196" spans="1:7">
      <c r="A196" s="3">
        <v>36801</v>
      </c>
      <c r="B196">
        <v>5361.5600590000004</v>
      </c>
      <c r="C196">
        <v>5595.5200199999999</v>
      </c>
      <c r="D196">
        <v>5361.5600590000004</v>
      </c>
      <c r="E196">
        <v>5585.7700199999999</v>
      </c>
      <c r="F196">
        <v>5585.7700199999999</v>
      </c>
      <c r="G196">
        <v>101351</v>
      </c>
    </row>
    <row r="197" spans="1:7">
      <c r="A197" s="3">
        <v>36802</v>
      </c>
      <c r="B197">
        <v>5585.7700199999999</v>
      </c>
      <c r="C197">
        <v>5585.7700199999999</v>
      </c>
      <c r="D197">
        <v>5585.7700199999999</v>
      </c>
      <c r="E197">
        <v>5585.7700199999999</v>
      </c>
      <c r="F197">
        <v>5585.7700199999999</v>
      </c>
      <c r="G197">
        <v>0</v>
      </c>
    </row>
    <row r="198" spans="1:7">
      <c r="A198" s="3">
        <v>36803</v>
      </c>
      <c r="B198">
        <v>5663.7597660000001</v>
      </c>
      <c r="C198">
        <v>5956.2001950000003</v>
      </c>
      <c r="D198">
        <v>5527.2797849999997</v>
      </c>
      <c r="E198">
        <v>5858.7202150000003</v>
      </c>
      <c r="F198">
        <v>5858.7202150000003</v>
      </c>
      <c r="G198">
        <v>205677</v>
      </c>
    </row>
    <row r="199" spans="1:7">
      <c r="A199" s="3">
        <v>36804</v>
      </c>
      <c r="B199">
        <v>5858.7202150000003</v>
      </c>
      <c r="C199">
        <v>5995.2001950000003</v>
      </c>
      <c r="D199">
        <v>5800.2299800000001</v>
      </c>
      <c r="E199">
        <v>5965.9501950000003</v>
      </c>
      <c r="F199">
        <v>5965.9501950000003</v>
      </c>
      <c r="G199">
        <v>152540</v>
      </c>
    </row>
    <row r="200" spans="1:7">
      <c r="A200" s="3">
        <v>36805</v>
      </c>
      <c r="B200">
        <v>5946.4599609999996</v>
      </c>
      <c r="C200">
        <v>6092.6801759999998</v>
      </c>
      <c r="D200">
        <v>5897.7202150000003</v>
      </c>
      <c r="E200">
        <v>6073.1801759999998</v>
      </c>
      <c r="F200">
        <v>6073.1801759999998</v>
      </c>
      <c r="G200">
        <v>161875</v>
      </c>
    </row>
    <row r="201" spans="1:7">
      <c r="A201" s="3">
        <v>36808</v>
      </c>
      <c r="B201">
        <v>6180.419922</v>
      </c>
      <c r="C201">
        <v>6238.9101559999999</v>
      </c>
      <c r="D201">
        <v>5975.7001950000003</v>
      </c>
      <c r="E201">
        <v>6190.1601559999999</v>
      </c>
      <c r="F201">
        <v>6190.1601559999999</v>
      </c>
      <c r="G201">
        <v>186802</v>
      </c>
    </row>
    <row r="202" spans="1:7">
      <c r="A202" s="3">
        <v>36809</v>
      </c>
      <c r="B202">
        <v>6131.669922</v>
      </c>
      <c r="C202">
        <v>6404.6298829999996</v>
      </c>
      <c r="D202">
        <v>6121.9301759999998</v>
      </c>
      <c r="E202">
        <v>6355.8798829999996</v>
      </c>
      <c r="F202">
        <v>6355.8798829999996</v>
      </c>
      <c r="G202">
        <v>393915</v>
      </c>
    </row>
    <row r="203" spans="1:7">
      <c r="A203" s="3">
        <v>36810</v>
      </c>
      <c r="B203">
        <v>6365.6298829999996</v>
      </c>
      <c r="C203">
        <v>6453.3701170000004</v>
      </c>
      <c r="D203">
        <v>6151.169922</v>
      </c>
      <c r="E203">
        <v>6287.6499020000001</v>
      </c>
      <c r="F203">
        <v>6287.6499020000001</v>
      </c>
      <c r="G203">
        <v>258097</v>
      </c>
    </row>
    <row r="204" spans="1:7">
      <c r="A204" s="3">
        <v>36811</v>
      </c>
      <c r="B204">
        <v>6238.9101559999999</v>
      </c>
      <c r="C204">
        <v>6287.6499020000001</v>
      </c>
      <c r="D204">
        <v>5878.2202150000003</v>
      </c>
      <c r="E204">
        <v>5878.2202150000003</v>
      </c>
      <c r="F204">
        <v>5878.2202150000003</v>
      </c>
      <c r="G204">
        <v>219526</v>
      </c>
    </row>
    <row r="205" spans="1:7">
      <c r="A205" s="3">
        <v>36812</v>
      </c>
      <c r="B205">
        <v>5459.0400390000004</v>
      </c>
      <c r="C205">
        <v>6063.4399409999996</v>
      </c>
      <c r="D205">
        <v>5361.5600590000004</v>
      </c>
      <c r="E205">
        <v>5917.2099609999996</v>
      </c>
      <c r="F205">
        <v>5917.2099609999996</v>
      </c>
      <c r="G205">
        <v>217371</v>
      </c>
    </row>
    <row r="206" spans="1:7">
      <c r="A206" s="3">
        <v>36815</v>
      </c>
      <c r="B206">
        <v>5917.2099609999996</v>
      </c>
      <c r="C206">
        <v>5917.2099609999996</v>
      </c>
      <c r="D206">
        <v>5917.2099609999996</v>
      </c>
      <c r="E206">
        <v>5917.2099609999996</v>
      </c>
      <c r="F206">
        <v>5917.2099609999996</v>
      </c>
      <c r="G206">
        <v>0</v>
      </c>
    </row>
    <row r="207" spans="1:7">
      <c r="A207" s="3">
        <v>36816</v>
      </c>
      <c r="B207">
        <v>5965.9501950000003</v>
      </c>
      <c r="C207">
        <v>6043.9399409999996</v>
      </c>
      <c r="D207">
        <v>5800.2299800000001</v>
      </c>
      <c r="E207">
        <v>5917.2099609999996</v>
      </c>
      <c r="F207">
        <v>5917.2099609999996</v>
      </c>
      <c r="G207">
        <v>74988</v>
      </c>
    </row>
    <row r="208" spans="1:7">
      <c r="A208" s="3">
        <v>36817</v>
      </c>
      <c r="B208">
        <v>5839.2299800000001</v>
      </c>
      <c r="C208">
        <v>5965.9501950000003</v>
      </c>
      <c r="D208">
        <v>5507.7797849999997</v>
      </c>
      <c r="E208">
        <v>5965.9501950000003</v>
      </c>
      <c r="F208">
        <v>5965.9501950000003</v>
      </c>
      <c r="G208">
        <v>108019</v>
      </c>
    </row>
    <row r="209" spans="1:7">
      <c r="A209" s="3">
        <v>36818</v>
      </c>
      <c r="B209">
        <v>5770.9902339999999</v>
      </c>
      <c r="C209">
        <v>6063.4399409999996</v>
      </c>
      <c r="D209">
        <v>5702.75</v>
      </c>
      <c r="E209">
        <v>5800.2299800000001</v>
      </c>
      <c r="F209">
        <v>5800.2299800000001</v>
      </c>
      <c r="G209">
        <v>49650</v>
      </c>
    </row>
    <row r="210" spans="1:7">
      <c r="A210" s="3">
        <v>36819</v>
      </c>
      <c r="B210">
        <v>5946.4599609999996</v>
      </c>
      <c r="C210">
        <v>5995.2001950000003</v>
      </c>
      <c r="D210">
        <v>5770.9902339999999</v>
      </c>
      <c r="E210">
        <v>5848.9702150000003</v>
      </c>
      <c r="F210">
        <v>5848.9702150000003</v>
      </c>
      <c r="G210">
        <v>75295</v>
      </c>
    </row>
    <row r="211" spans="1:7">
      <c r="A211" s="3">
        <v>36822</v>
      </c>
      <c r="B211">
        <v>5848.9702150000003</v>
      </c>
      <c r="C211">
        <v>5936.7099609999996</v>
      </c>
      <c r="D211">
        <v>5702.75</v>
      </c>
      <c r="E211">
        <v>5751.4902339999999</v>
      </c>
      <c r="F211">
        <v>5751.4902339999999</v>
      </c>
      <c r="G211">
        <v>57754</v>
      </c>
    </row>
    <row r="212" spans="1:7">
      <c r="A212" s="3">
        <v>36823</v>
      </c>
      <c r="B212">
        <v>5634.5097660000001</v>
      </c>
      <c r="C212">
        <v>5848.9702150000003</v>
      </c>
      <c r="D212">
        <v>5634.5097660000001</v>
      </c>
      <c r="E212">
        <v>5780.7402339999999</v>
      </c>
      <c r="F212">
        <v>5780.7402339999999</v>
      </c>
      <c r="G212">
        <v>32416</v>
      </c>
    </row>
    <row r="213" spans="1:7">
      <c r="A213" s="3">
        <v>36824</v>
      </c>
      <c r="B213">
        <v>5839.2299800000001</v>
      </c>
      <c r="C213">
        <v>5839.2299800000001</v>
      </c>
      <c r="D213">
        <v>5556.5200199999999</v>
      </c>
      <c r="E213">
        <v>5556.5200199999999</v>
      </c>
      <c r="F213">
        <v>5556.5200199999999</v>
      </c>
      <c r="G213">
        <v>48521</v>
      </c>
    </row>
    <row r="214" spans="1:7">
      <c r="A214" s="3">
        <v>36825</v>
      </c>
      <c r="B214">
        <v>5459.0400390000004</v>
      </c>
      <c r="C214">
        <v>5556.5200199999999</v>
      </c>
      <c r="D214">
        <v>5400.5498049999997</v>
      </c>
      <c r="E214">
        <v>5556.5200199999999</v>
      </c>
      <c r="F214">
        <v>5556.5200199999999</v>
      </c>
      <c r="G214">
        <v>41546</v>
      </c>
    </row>
    <row r="215" spans="1:7">
      <c r="A215" s="3">
        <v>36826</v>
      </c>
      <c r="B215">
        <v>5556.5200199999999</v>
      </c>
      <c r="C215">
        <v>5556.5200199999999</v>
      </c>
      <c r="D215">
        <v>5556.5200199999999</v>
      </c>
      <c r="E215">
        <v>5556.5200199999999</v>
      </c>
      <c r="F215">
        <v>5556.5200199999999</v>
      </c>
      <c r="G215">
        <v>0</v>
      </c>
    </row>
    <row r="216" spans="1:7">
      <c r="A216" s="3">
        <v>36829</v>
      </c>
      <c r="B216">
        <v>5381.0600590000004</v>
      </c>
      <c r="C216">
        <v>5478.5400390000004</v>
      </c>
      <c r="D216">
        <v>5361.5600590000004</v>
      </c>
      <c r="E216">
        <v>5361.5600590000004</v>
      </c>
      <c r="F216">
        <v>5361.5600590000004</v>
      </c>
      <c r="G216">
        <v>27082</v>
      </c>
    </row>
    <row r="217" spans="1:7">
      <c r="A217" s="3">
        <v>36830</v>
      </c>
      <c r="B217">
        <v>5361.5600590000004</v>
      </c>
      <c r="C217">
        <v>5361.5600590000004</v>
      </c>
      <c r="D217">
        <v>4874.1401370000003</v>
      </c>
      <c r="E217">
        <v>5312.8198240000002</v>
      </c>
      <c r="F217">
        <v>5312.8198240000002</v>
      </c>
      <c r="G217">
        <v>42982</v>
      </c>
    </row>
    <row r="218" spans="1:7">
      <c r="A218" s="3">
        <v>36831</v>
      </c>
      <c r="B218">
        <v>5361.5600590000004</v>
      </c>
      <c r="C218">
        <v>5761.2402339999999</v>
      </c>
      <c r="D218">
        <v>5166.5898440000001</v>
      </c>
      <c r="E218">
        <v>5654.0097660000001</v>
      </c>
      <c r="F218">
        <v>5654.0097660000001</v>
      </c>
      <c r="G218">
        <v>53856</v>
      </c>
    </row>
    <row r="219" spans="1:7">
      <c r="A219" s="3">
        <v>36832</v>
      </c>
      <c r="B219">
        <v>5654.0097660000001</v>
      </c>
      <c r="C219">
        <v>5829.4799800000001</v>
      </c>
      <c r="D219">
        <v>5527.2797849999997</v>
      </c>
      <c r="E219">
        <v>5702.75</v>
      </c>
      <c r="F219">
        <v>5702.75</v>
      </c>
      <c r="G219">
        <v>70987</v>
      </c>
    </row>
    <row r="220" spans="1:7">
      <c r="A220" s="3">
        <v>36833</v>
      </c>
      <c r="B220">
        <v>5654.0097660000001</v>
      </c>
      <c r="C220">
        <v>5731.9902339999999</v>
      </c>
      <c r="D220">
        <v>5556.5200199999999</v>
      </c>
      <c r="E220">
        <v>5576.0200199999999</v>
      </c>
      <c r="F220">
        <v>5576.0200199999999</v>
      </c>
      <c r="G220">
        <v>51599</v>
      </c>
    </row>
    <row r="221" spans="1:7">
      <c r="A221" s="3">
        <v>36836</v>
      </c>
      <c r="B221">
        <v>5468.7900390000004</v>
      </c>
      <c r="C221">
        <v>5741.7402339999999</v>
      </c>
      <c r="D221">
        <v>5468.7900390000004</v>
      </c>
      <c r="E221">
        <v>5546.7797849999997</v>
      </c>
      <c r="F221">
        <v>5546.7797849999997</v>
      </c>
      <c r="G221">
        <v>68320</v>
      </c>
    </row>
    <row r="222" spans="1:7">
      <c r="A222" s="3">
        <v>36837</v>
      </c>
      <c r="B222">
        <v>5751.4902339999999</v>
      </c>
      <c r="C222">
        <v>5848.9702150000003</v>
      </c>
      <c r="D222">
        <v>5566.2700199999999</v>
      </c>
      <c r="E222">
        <v>5585.7700199999999</v>
      </c>
      <c r="F222">
        <v>5585.7700199999999</v>
      </c>
      <c r="G222">
        <v>79296</v>
      </c>
    </row>
    <row r="223" spans="1:7">
      <c r="A223" s="3">
        <v>36838</v>
      </c>
      <c r="B223">
        <v>5556.5200199999999</v>
      </c>
      <c r="C223">
        <v>5751.4902339999999</v>
      </c>
      <c r="D223">
        <v>5517.5297849999997</v>
      </c>
      <c r="E223">
        <v>5634.5097660000001</v>
      </c>
      <c r="F223">
        <v>5634.5097660000001</v>
      </c>
      <c r="G223">
        <v>71500</v>
      </c>
    </row>
    <row r="224" spans="1:7">
      <c r="A224" s="3">
        <v>36839</v>
      </c>
      <c r="B224">
        <v>5702.75</v>
      </c>
      <c r="C224">
        <v>5751.4902339999999</v>
      </c>
      <c r="D224">
        <v>5546.7797849999997</v>
      </c>
      <c r="E224">
        <v>5644.2597660000001</v>
      </c>
      <c r="F224">
        <v>5644.2597660000001</v>
      </c>
      <c r="G224">
        <v>105762</v>
      </c>
    </row>
    <row r="225" spans="1:7">
      <c r="A225" s="3">
        <v>36840</v>
      </c>
      <c r="B225">
        <v>5751.4902339999999</v>
      </c>
      <c r="C225">
        <v>6141.419922</v>
      </c>
      <c r="D225">
        <v>5663.7597660000001</v>
      </c>
      <c r="E225">
        <v>5995.2001950000003</v>
      </c>
      <c r="F225">
        <v>5995.2001950000003</v>
      </c>
      <c r="G225">
        <v>299540</v>
      </c>
    </row>
    <row r="226" spans="1:7">
      <c r="A226" s="3">
        <v>36843</v>
      </c>
      <c r="B226">
        <v>6034.1899409999996</v>
      </c>
      <c r="C226">
        <v>6034.1899409999996</v>
      </c>
      <c r="D226">
        <v>5654.0097660000001</v>
      </c>
      <c r="E226">
        <v>5663.7597660000001</v>
      </c>
      <c r="F226">
        <v>5663.7597660000001</v>
      </c>
      <c r="G226">
        <v>98068</v>
      </c>
    </row>
    <row r="227" spans="1:7">
      <c r="A227" s="3">
        <v>36844</v>
      </c>
      <c r="B227">
        <v>5663.7597660000001</v>
      </c>
      <c r="C227">
        <v>5741.7402339999999</v>
      </c>
      <c r="D227">
        <v>5566.2700199999999</v>
      </c>
      <c r="E227">
        <v>5624.7597660000001</v>
      </c>
      <c r="F227">
        <v>5624.7597660000001</v>
      </c>
      <c r="G227">
        <v>64114</v>
      </c>
    </row>
    <row r="228" spans="1:7">
      <c r="A228" s="3">
        <v>36845</v>
      </c>
      <c r="B228">
        <v>5663.7597660000001</v>
      </c>
      <c r="C228">
        <v>5790.4799800000001</v>
      </c>
      <c r="D228">
        <v>5663.7597660000001</v>
      </c>
      <c r="E228">
        <v>5683.25</v>
      </c>
      <c r="F228">
        <v>5683.25</v>
      </c>
      <c r="G228">
        <v>150591</v>
      </c>
    </row>
    <row r="229" spans="1:7">
      <c r="A229" s="3">
        <v>36846</v>
      </c>
      <c r="B229">
        <v>5683.25</v>
      </c>
      <c r="C229">
        <v>5839.2299800000001</v>
      </c>
      <c r="D229">
        <v>5683.25</v>
      </c>
      <c r="E229">
        <v>5751.4902339999999</v>
      </c>
      <c r="F229">
        <v>5751.4902339999999</v>
      </c>
      <c r="G229">
        <v>68217</v>
      </c>
    </row>
    <row r="230" spans="1:7">
      <c r="A230" s="3">
        <v>36847</v>
      </c>
      <c r="B230">
        <v>5780.7402339999999</v>
      </c>
      <c r="C230">
        <v>5780.7402339999999</v>
      </c>
      <c r="D230">
        <v>5624.7597660000001</v>
      </c>
      <c r="E230">
        <v>5663.7597660000001</v>
      </c>
      <c r="F230">
        <v>5663.7597660000001</v>
      </c>
      <c r="G230">
        <v>51086</v>
      </c>
    </row>
    <row r="231" spans="1:7">
      <c r="A231" s="3">
        <v>36850</v>
      </c>
      <c r="B231">
        <v>5566.2700199999999</v>
      </c>
      <c r="C231">
        <v>5654.0097660000001</v>
      </c>
      <c r="D231">
        <v>5468.7900390000004</v>
      </c>
      <c r="E231">
        <v>5537.0297849999997</v>
      </c>
      <c r="F231">
        <v>5537.0297849999997</v>
      </c>
      <c r="G231">
        <v>46572</v>
      </c>
    </row>
    <row r="232" spans="1:7">
      <c r="A232" s="3">
        <v>36851</v>
      </c>
      <c r="B232">
        <v>5537.0297849999997</v>
      </c>
      <c r="C232">
        <v>5585.7700199999999</v>
      </c>
      <c r="D232">
        <v>5361.5600590000004</v>
      </c>
      <c r="E232">
        <v>5488.2900390000004</v>
      </c>
      <c r="F232">
        <v>5488.2900390000004</v>
      </c>
      <c r="G232">
        <v>56112</v>
      </c>
    </row>
    <row r="233" spans="1:7">
      <c r="A233" s="3">
        <v>36852</v>
      </c>
      <c r="B233">
        <v>5293.3198240000002</v>
      </c>
      <c r="C233">
        <v>5527.2797849999997</v>
      </c>
      <c r="D233">
        <v>5293.3198240000002</v>
      </c>
      <c r="E233">
        <v>5429.7998049999997</v>
      </c>
      <c r="F233">
        <v>5429.7998049999997</v>
      </c>
      <c r="G233">
        <v>40930</v>
      </c>
    </row>
    <row r="234" spans="1:7">
      <c r="A234" s="3">
        <v>36853</v>
      </c>
      <c r="B234">
        <v>5332.3100590000004</v>
      </c>
      <c r="C234">
        <v>5429.7998049999997</v>
      </c>
      <c r="D234">
        <v>5137.3500979999999</v>
      </c>
      <c r="E234">
        <v>5137.3500979999999</v>
      </c>
      <c r="F234">
        <v>5137.3500979999999</v>
      </c>
      <c r="G234">
        <v>50778</v>
      </c>
    </row>
    <row r="235" spans="1:7">
      <c r="A235" s="3">
        <v>36854</v>
      </c>
      <c r="B235">
        <v>5166.5898440000001</v>
      </c>
      <c r="C235">
        <v>5264.080078</v>
      </c>
      <c r="D235">
        <v>5078.8598629999997</v>
      </c>
      <c r="E235">
        <v>5244.580078</v>
      </c>
      <c r="F235">
        <v>5244.580078</v>
      </c>
      <c r="G235">
        <v>35596</v>
      </c>
    </row>
    <row r="236" spans="1:7">
      <c r="A236" s="3">
        <v>36857</v>
      </c>
      <c r="B236">
        <v>5312.8198240000002</v>
      </c>
      <c r="C236">
        <v>5390.7998049999997</v>
      </c>
      <c r="D236">
        <v>5264.080078</v>
      </c>
      <c r="E236">
        <v>5312.8198240000002</v>
      </c>
      <c r="F236">
        <v>5312.8198240000002</v>
      </c>
      <c r="G236">
        <v>38981</v>
      </c>
    </row>
    <row r="237" spans="1:7">
      <c r="A237" s="3">
        <v>36858</v>
      </c>
      <c r="B237">
        <v>5273.8198240000002</v>
      </c>
      <c r="C237">
        <v>5400.5498049999997</v>
      </c>
      <c r="D237">
        <v>5215.330078</v>
      </c>
      <c r="E237">
        <v>5215.330078</v>
      </c>
      <c r="F237">
        <v>5215.330078</v>
      </c>
      <c r="G237">
        <v>30057</v>
      </c>
    </row>
    <row r="238" spans="1:7">
      <c r="A238" s="3">
        <v>36859</v>
      </c>
      <c r="B238">
        <v>5078.8598629999997</v>
      </c>
      <c r="C238">
        <v>5215.330078</v>
      </c>
      <c r="D238">
        <v>4981.3798829999996</v>
      </c>
      <c r="E238">
        <v>4991.1201170000004</v>
      </c>
      <c r="F238">
        <v>4991.1201170000004</v>
      </c>
      <c r="G238">
        <v>33852</v>
      </c>
    </row>
    <row r="239" spans="1:7">
      <c r="A239" s="3">
        <v>36860</v>
      </c>
      <c r="B239">
        <v>5069.1098629999997</v>
      </c>
      <c r="C239">
        <v>5069.1098629999997</v>
      </c>
      <c r="D239">
        <v>4854.6499020000001</v>
      </c>
      <c r="E239">
        <v>4893.6401370000003</v>
      </c>
      <c r="F239">
        <v>4893.6401370000003</v>
      </c>
      <c r="G239">
        <v>38981</v>
      </c>
    </row>
    <row r="240" spans="1:7">
      <c r="A240" s="3">
        <v>36861</v>
      </c>
      <c r="B240">
        <v>4679.1801759999998</v>
      </c>
      <c r="C240">
        <v>5010.6201170000004</v>
      </c>
      <c r="D240">
        <v>4679.1801759999998</v>
      </c>
      <c r="E240">
        <v>5010.6201170000004</v>
      </c>
      <c r="F240">
        <v>5010.6201170000004</v>
      </c>
      <c r="G240">
        <v>48316</v>
      </c>
    </row>
    <row r="241" spans="1:7">
      <c r="A241" s="3">
        <v>36864</v>
      </c>
      <c r="B241">
        <v>5059.3598629999997</v>
      </c>
      <c r="C241">
        <v>5059.3598629999997</v>
      </c>
      <c r="D241">
        <v>4825.3999020000001</v>
      </c>
      <c r="E241">
        <v>4883.8901370000003</v>
      </c>
      <c r="F241">
        <v>4883.8901370000003</v>
      </c>
      <c r="G241">
        <v>39802</v>
      </c>
    </row>
    <row r="242" spans="1:7">
      <c r="A242" s="3">
        <v>36865</v>
      </c>
      <c r="B242">
        <v>4727.919922</v>
      </c>
      <c r="C242">
        <v>5020.3701170000004</v>
      </c>
      <c r="D242">
        <v>4727.919922</v>
      </c>
      <c r="E242">
        <v>4893.6401370000003</v>
      </c>
      <c r="F242">
        <v>4893.6401370000003</v>
      </c>
      <c r="G242">
        <v>64627</v>
      </c>
    </row>
    <row r="243" spans="1:7">
      <c r="A243" s="3">
        <v>36866</v>
      </c>
      <c r="B243">
        <v>4981.3798829999996</v>
      </c>
      <c r="C243">
        <v>5234.830078</v>
      </c>
      <c r="D243">
        <v>4932.6298829999996</v>
      </c>
      <c r="E243">
        <v>4932.6298829999996</v>
      </c>
      <c r="F243">
        <v>4932.6298829999996</v>
      </c>
      <c r="G243">
        <v>75398</v>
      </c>
    </row>
    <row r="244" spans="1:7">
      <c r="A244" s="3">
        <v>36867</v>
      </c>
      <c r="B244">
        <v>4971.6298829999996</v>
      </c>
      <c r="C244">
        <v>5010.6201170000004</v>
      </c>
      <c r="D244">
        <v>4883.8901370000003</v>
      </c>
      <c r="E244">
        <v>4922.8901370000003</v>
      </c>
      <c r="F244">
        <v>4922.8901370000003</v>
      </c>
      <c r="G244">
        <v>33852</v>
      </c>
    </row>
    <row r="245" spans="1:7">
      <c r="A245" s="3">
        <v>36868</v>
      </c>
      <c r="B245">
        <v>4874.1401370000003</v>
      </c>
      <c r="C245">
        <v>5059.3598629999997</v>
      </c>
      <c r="D245">
        <v>4874.1401370000003</v>
      </c>
      <c r="E245">
        <v>5059.3598629999997</v>
      </c>
      <c r="F245">
        <v>5059.3598629999997</v>
      </c>
      <c r="G245">
        <v>45341</v>
      </c>
    </row>
    <row r="246" spans="1:7">
      <c r="A246" s="3">
        <v>36871</v>
      </c>
      <c r="B246">
        <v>5069.1098629999997</v>
      </c>
      <c r="C246">
        <v>5234.830078</v>
      </c>
      <c r="D246">
        <v>5069.1098629999997</v>
      </c>
      <c r="E246">
        <v>5195.8398440000001</v>
      </c>
      <c r="F246">
        <v>5195.8398440000001</v>
      </c>
      <c r="G246">
        <v>55805</v>
      </c>
    </row>
    <row r="247" spans="1:7">
      <c r="A247" s="3">
        <v>36872</v>
      </c>
      <c r="B247">
        <v>5244.580078</v>
      </c>
      <c r="C247">
        <v>5244.580078</v>
      </c>
      <c r="D247">
        <v>4922.8901370000003</v>
      </c>
      <c r="E247">
        <v>4952.1298829999996</v>
      </c>
      <c r="F247">
        <v>4952.1298829999996</v>
      </c>
      <c r="G247">
        <v>42982</v>
      </c>
    </row>
    <row r="248" spans="1:7">
      <c r="A248" s="3">
        <v>36873</v>
      </c>
      <c r="B248">
        <v>4922.8901370000003</v>
      </c>
      <c r="C248">
        <v>5186.0898440000001</v>
      </c>
      <c r="D248">
        <v>4922.8901370000003</v>
      </c>
      <c r="E248">
        <v>5069.1098629999997</v>
      </c>
      <c r="F248">
        <v>5069.1098629999997</v>
      </c>
      <c r="G248">
        <v>55292</v>
      </c>
    </row>
    <row r="249" spans="1:7">
      <c r="A249" s="3">
        <v>36874</v>
      </c>
      <c r="B249">
        <v>5088.6098629999997</v>
      </c>
      <c r="C249">
        <v>5225.080078</v>
      </c>
      <c r="D249">
        <v>5020.3701170000004</v>
      </c>
      <c r="E249">
        <v>5020.3701170000004</v>
      </c>
      <c r="F249">
        <v>5020.3701170000004</v>
      </c>
      <c r="G249">
        <v>85964</v>
      </c>
    </row>
    <row r="250" spans="1:7">
      <c r="A250" s="3">
        <v>36875</v>
      </c>
      <c r="B250">
        <v>5078.8598629999997</v>
      </c>
      <c r="C250">
        <v>5264.080078</v>
      </c>
      <c r="D250">
        <v>5020.3701170000004</v>
      </c>
      <c r="E250">
        <v>5166.5898440000001</v>
      </c>
      <c r="F250">
        <v>5166.5898440000001</v>
      </c>
      <c r="G250">
        <v>109353</v>
      </c>
    </row>
    <row r="251" spans="1:7">
      <c r="A251" s="3">
        <v>36878</v>
      </c>
      <c r="B251">
        <v>5205.5898440000001</v>
      </c>
      <c r="C251">
        <v>5234.830078</v>
      </c>
      <c r="D251">
        <v>5069.1098629999997</v>
      </c>
      <c r="E251">
        <v>5225.080078</v>
      </c>
      <c r="F251">
        <v>5225.080078</v>
      </c>
      <c r="G251">
        <v>64524</v>
      </c>
    </row>
    <row r="252" spans="1:7">
      <c r="A252" s="3">
        <v>36879</v>
      </c>
      <c r="B252">
        <v>5264.080078</v>
      </c>
      <c r="C252">
        <v>5264.080078</v>
      </c>
      <c r="D252">
        <v>5069.1098629999997</v>
      </c>
      <c r="E252">
        <v>5078.8598629999997</v>
      </c>
      <c r="F252">
        <v>5078.8598629999997</v>
      </c>
      <c r="G252">
        <v>49137</v>
      </c>
    </row>
    <row r="253" spans="1:7">
      <c r="A253" s="3">
        <v>36880</v>
      </c>
      <c r="B253">
        <v>5166.5898440000001</v>
      </c>
      <c r="C253">
        <v>5166.5898440000001</v>
      </c>
      <c r="D253">
        <v>4932.6298829999996</v>
      </c>
      <c r="E253">
        <v>4961.8798829999996</v>
      </c>
      <c r="F253">
        <v>4961.8798829999996</v>
      </c>
      <c r="G253">
        <v>55599</v>
      </c>
    </row>
    <row r="254" spans="1:7">
      <c r="A254" s="3">
        <v>36881</v>
      </c>
      <c r="B254">
        <v>4679.1801759999998</v>
      </c>
      <c r="C254">
        <v>4942.3798829999996</v>
      </c>
      <c r="D254">
        <v>4679.1801759999998</v>
      </c>
      <c r="E254">
        <v>4854.6499020000001</v>
      </c>
      <c r="F254">
        <v>4854.6499020000001</v>
      </c>
      <c r="G254">
        <v>56420</v>
      </c>
    </row>
    <row r="255" spans="1:7">
      <c r="A255" s="3">
        <v>36882</v>
      </c>
      <c r="B255">
        <v>4922.8901370000003</v>
      </c>
      <c r="C255">
        <v>4991.1201170000004</v>
      </c>
      <c r="D255">
        <v>4781.5400390000004</v>
      </c>
      <c r="E255">
        <v>4786.4101559999999</v>
      </c>
      <c r="F255">
        <v>4786.4101559999999</v>
      </c>
      <c r="G255">
        <v>31082</v>
      </c>
    </row>
    <row r="256" spans="1:7">
      <c r="A256" s="3">
        <v>36885</v>
      </c>
      <c r="B256" t="s">
        <v>11970</v>
      </c>
      <c r="C256" t="s">
        <v>11970</v>
      </c>
      <c r="D256" t="s">
        <v>11970</v>
      </c>
      <c r="E256" t="s">
        <v>11970</v>
      </c>
      <c r="F256" t="s">
        <v>11970</v>
      </c>
      <c r="G256" t="s">
        <v>11970</v>
      </c>
    </row>
    <row r="257" spans="1:7">
      <c r="A257" s="3">
        <v>36886</v>
      </c>
      <c r="B257">
        <v>5069.1098629999997</v>
      </c>
      <c r="C257">
        <v>5069.1098629999997</v>
      </c>
      <c r="D257">
        <v>4874.1401370000003</v>
      </c>
      <c r="E257">
        <v>4991.1201170000004</v>
      </c>
      <c r="F257">
        <v>4991.1201170000004</v>
      </c>
      <c r="G257">
        <v>44008</v>
      </c>
    </row>
    <row r="258" spans="1:7">
      <c r="A258" s="3">
        <v>36887</v>
      </c>
      <c r="B258" t="s">
        <v>11970</v>
      </c>
      <c r="C258" t="s">
        <v>11970</v>
      </c>
      <c r="D258" t="s">
        <v>11970</v>
      </c>
      <c r="E258" t="s">
        <v>11970</v>
      </c>
      <c r="F258" t="s">
        <v>11970</v>
      </c>
      <c r="G258" t="s">
        <v>11970</v>
      </c>
    </row>
    <row r="259" spans="1:7">
      <c r="A259" s="3">
        <v>36888</v>
      </c>
      <c r="B259" t="s">
        <v>11970</v>
      </c>
      <c r="C259" t="s">
        <v>11970</v>
      </c>
      <c r="D259" t="s">
        <v>11970</v>
      </c>
      <c r="E259" t="s">
        <v>11970</v>
      </c>
      <c r="F259" t="s">
        <v>11970</v>
      </c>
      <c r="G259" t="s">
        <v>11970</v>
      </c>
    </row>
    <row r="260" spans="1:7">
      <c r="A260" s="3">
        <v>36889</v>
      </c>
      <c r="B260" t="s">
        <v>11970</v>
      </c>
      <c r="C260" t="s">
        <v>11970</v>
      </c>
      <c r="D260" t="s">
        <v>11970</v>
      </c>
      <c r="E260" t="s">
        <v>11970</v>
      </c>
      <c r="F260" t="s">
        <v>11970</v>
      </c>
      <c r="G260" t="s">
        <v>11970</v>
      </c>
    </row>
    <row r="261" spans="1:7">
      <c r="A261" s="3">
        <v>36892</v>
      </c>
      <c r="B261" t="s">
        <v>11970</v>
      </c>
      <c r="C261" t="s">
        <v>11970</v>
      </c>
      <c r="D261" t="s">
        <v>11970</v>
      </c>
      <c r="E261" t="s">
        <v>11970</v>
      </c>
      <c r="F261" t="s">
        <v>11970</v>
      </c>
      <c r="G261" t="s">
        <v>11970</v>
      </c>
    </row>
    <row r="262" spans="1:7">
      <c r="A262" s="3">
        <v>36893</v>
      </c>
      <c r="B262">
        <v>5000.8701170000004</v>
      </c>
      <c r="C262">
        <v>5361.5600590000004</v>
      </c>
      <c r="D262">
        <v>4874.1401370000003</v>
      </c>
      <c r="E262">
        <v>5098.3598629999997</v>
      </c>
      <c r="F262">
        <v>5098.3598629999997</v>
      </c>
      <c r="G262">
        <v>69858</v>
      </c>
    </row>
    <row r="263" spans="1:7">
      <c r="A263" s="3">
        <v>36894</v>
      </c>
      <c r="B263">
        <v>5069.1098629999997</v>
      </c>
      <c r="C263">
        <v>5069.1098629999997</v>
      </c>
      <c r="D263">
        <v>4883.8901370000003</v>
      </c>
      <c r="E263">
        <v>5000.8701170000004</v>
      </c>
      <c r="F263">
        <v>5000.8701170000004</v>
      </c>
      <c r="G263">
        <v>42264</v>
      </c>
    </row>
    <row r="264" spans="1:7">
      <c r="A264" s="3">
        <v>36895</v>
      </c>
      <c r="B264">
        <v>5254.330078</v>
      </c>
      <c r="C264">
        <v>5254.330078</v>
      </c>
      <c r="D264">
        <v>5020.3701170000004</v>
      </c>
      <c r="E264">
        <v>5147.1000979999999</v>
      </c>
      <c r="F264">
        <v>5147.1000979999999</v>
      </c>
      <c r="G264">
        <v>131203</v>
      </c>
    </row>
    <row r="265" spans="1:7">
      <c r="A265" s="3">
        <v>36896</v>
      </c>
      <c r="B265">
        <v>5108.1000979999999</v>
      </c>
      <c r="C265">
        <v>5556.5200199999999</v>
      </c>
      <c r="D265">
        <v>5049.6098629999997</v>
      </c>
      <c r="E265">
        <v>5449.2900390000004</v>
      </c>
      <c r="F265">
        <v>5449.2900390000004</v>
      </c>
      <c r="G265">
        <v>189264</v>
      </c>
    </row>
    <row r="266" spans="1:7">
      <c r="A266" s="3">
        <v>36899</v>
      </c>
      <c r="B266">
        <v>5400.5498049999997</v>
      </c>
      <c r="C266">
        <v>5624.7597660000001</v>
      </c>
      <c r="D266">
        <v>5361.5600590000004</v>
      </c>
      <c r="E266">
        <v>5556.5200199999999</v>
      </c>
      <c r="F266">
        <v>5556.5200199999999</v>
      </c>
      <c r="G266">
        <v>176441</v>
      </c>
    </row>
    <row r="267" spans="1:7">
      <c r="A267" s="3">
        <v>36900</v>
      </c>
      <c r="B267">
        <v>5488.2900390000004</v>
      </c>
      <c r="C267">
        <v>5546.7797849999997</v>
      </c>
      <c r="D267">
        <v>5371.3100590000004</v>
      </c>
      <c r="E267">
        <v>5517.5297849999997</v>
      </c>
      <c r="F267">
        <v>5517.5297849999997</v>
      </c>
      <c r="G267">
        <v>110173</v>
      </c>
    </row>
    <row r="268" spans="1:7">
      <c r="A268" s="3">
        <v>36901</v>
      </c>
      <c r="B268">
        <v>5615.0097660000001</v>
      </c>
      <c r="C268">
        <v>5751.4902339999999</v>
      </c>
      <c r="D268">
        <v>5156.8500979999999</v>
      </c>
      <c r="E268">
        <v>5156.8500979999999</v>
      </c>
      <c r="F268">
        <v>5156.8500979999999</v>
      </c>
      <c r="G268">
        <v>202702</v>
      </c>
    </row>
    <row r="269" spans="1:7">
      <c r="A269" s="3">
        <v>36902</v>
      </c>
      <c r="B269">
        <v>5166.5898440000001</v>
      </c>
      <c r="C269">
        <v>5351.8100590000004</v>
      </c>
      <c r="D269">
        <v>5117.8500979999999</v>
      </c>
      <c r="E269">
        <v>5156.8500979999999</v>
      </c>
      <c r="F269">
        <v>5156.8500979999999</v>
      </c>
      <c r="G269">
        <v>68115</v>
      </c>
    </row>
    <row r="270" spans="1:7">
      <c r="A270" s="3">
        <v>36903</v>
      </c>
      <c r="B270">
        <v>5264.080078</v>
      </c>
      <c r="C270">
        <v>5926.9599609999996</v>
      </c>
      <c r="D270">
        <v>5264.080078</v>
      </c>
      <c r="E270">
        <v>5926.9599609999996</v>
      </c>
      <c r="F270">
        <v>5926.9599609999996</v>
      </c>
      <c r="G270">
        <v>506550</v>
      </c>
    </row>
    <row r="271" spans="1:7">
      <c r="A271" s="3">
        <v>36906</v>
      </c>
      <c r="B271">
        <v>5995.2001950000003</v>
      </c>
      <c r="C271">
        <v>6336.3901370000003</v>
      </c>
      <c r="D271">
        <v>5537.0297849999997</v>
      </c>
      <c r="E271">
        <v>5780.7402339999999</v>
      </c>
      <c r="F271">
        <v>5780.7402339999999</v>
      </c>
      <c r="G271">
        <v>637445</v>
      </c>
    </row>
    <row r="272" spans="1:7">
      <c r="A272" s="3">
        <v>36907</v>
      </c>
      <c r="B272">
        <v>5936.7099609999996</v>
      </c>
      <c r="C272">
        <v>5936.7099609999996</v>
      </c>
      <c r="D272">
        <v>5537.0297849999997</v>
      </c>
      <c r="E272">
        <v>5585.7700199999999</v>
      </c>
      <c r="F272">
        <v>5585.7700199999999</v>
      </c>
      <c r="G272">
        <v>188443</v>
      </c>
    </row>
    <row r="273" spans="1:7">
      <c r="A273" s="3">
        <v>36908</v>
      </c>
      <c r="B273">
        <v>5605.2700199999999</v>
      </c>
      <c r="C273">
        <v>6112.1801759999998</v>
      </c>
      <c r="D273">
        <v>5459.0400390000004</v>
      </c>
      <c r="E273">
        <v>5858.7202150000003</v>
      </c>
      <c r="F273">
        <v>5858.7202150000003</v>
      </c>
      <c r="G273">
        <v>432589</v>
      </c>
    </row>
    <row r="274" spans="1:7">
      <c r="A274" s="3">
        <v>36909</v>
      </c>
      <c r="B274">
        <v>5751.4902339999999</v>
      </c>
      <c r="C274">
        <v>5858.7202150000003</v>
      </c>
      <c r="D274">
        <v>5595.5200199999999</v>
      </c>
      <c r="E274">
        <v>5605.2700199999999</v>
      </c>
      <c r="F274">
        <v>5605.2700199999999</v>
      </c>
      <c r="G274">
        <v>122175</v>
      </c>
    </row>
    <row r="275" spans="1:7">
      <c r="A275" s="3">
        <v>36910</v>
      </c>
      <c r="B275">
        <v>5829.4799800000001</v>
      </c>
      <c r="C275">
        <v>5829.4799800000001</v>
      </c>
      <c r="D275">
        <v>5634.5097660000001</v>
      </c>
      <c r="E275">
        <v>5693</v>
      </c>
      <c r="F275">
        <v>5693</v>
      </c>
      <c r="G275">
        <v>142487</v>
      </c>
    </row>
    <row r="276" spans="1:7">
      <c r="A276" s="3">
        <v>36913</v>
      </c>
      <c r="B276">
        <v>5829.4799800000001</v>
      </c>
      <c r="C276">
        <v>5829.4799800000001</v>
      </c>
      <c r="D276">
        <v>5702.75</v>
      </c>
      <c r="E276">
        <v>5770.9902339999999</v>
      </c>
      <c r="F276">
        <v>5770.9902339999999</v>
      </c>
      <c r="G276">
        <v>108532</v>
      </c>
    </row>
    <row r="277" spans="1:7">
      <c r="A277" s="3">
        <v>36914</v>
      </c>
      <c r="B277" t="s">
        <v>11970</v>
      </c>
      <c r="C277" t="s">
        <v>11970</v>
      </c>
      <c r="D277" t="s">
        <v>11970</v>
      </c>
      <c r="E277" t="s">
        <v>11970</v>
      </c>
      <c r="F277" t="s">
        <v>11970</v>
      </c>
      <c r="G277" t="s">
        <v>11970</v>
      </c>
    </row>
    <row r="278" spans="1:7">
      <c r="A278" s="3">
        <v>36915</v>
      </c>
      <c r="B278" t="s">
        <v>11970</v>
      </c>
      <c r="C278" t="s">
        <v>11970</v>
      </c>
      <c r="D278" t="s">
        <v>11970</v>
      </c>
      <c r="E278" t="s">
        <v>11970</v>
      </c>
      <c r="F278" t="s">
        <v>11970</v>
      </c>
      <c r="G278" t="s">
        <v>11970</v>
      </c>
    </row>
    <row r="279" spans="1:7">
      <c r="A279" s="3">
        <v>36916</v>
      </c>
      <c r="B279" t="s">
        <v>11970</v>
      </c>
      <c r="C279" t="s">
        <v>11970</v>
      </c>
      <c r="D279" t="s">
        <v>11970</v>
      </c>
      <c r="E279" t="s">
        <v>11970</v>
      </c>
      <c r="F279" t="s">
        <v>11970</v>
      </c>
      <c r="G279" t="s">
        <v>11970</v>
      </c>
    </row>
    <row r="280" spans="1:7">
      <c r="A280" s="3">
        <v>36917</v>
      </c>
      <c r="B280">
        <v>5995.2001950000003</v>
      </c>
      <c r="C280">
        <v>6014.6899409999996</v>
      </c>
      <c r="D280">
        <v>5527.2797849999997</v>
      </c>
      <c r="E280">
        <v>5546.7797849999997</v>
      </c>
      <c r="F280">
        <v>5546.7797849999997</v>
      </c>
      <c r="G280">
        <v>109045</v>
      </c>
    </row>
    <row r="281" spans="1:7">
      <c r="A281" s="3">
        <v>36920</v>
      </c>
      <c r="B281">
        <v>5546.7797849999997</v>
      </c>
      <c r="C281">
        <v>5595.5200199999999</v>
      </c>
      <c r="D281">
        <v>5420.0498049999997</v>
      </c>
      <c r="E281">
        <v>5576.0200199999999</v>
      </c>
      <c r="F281">
        <v>5576.0200199999999</v>
      </c>
      <c r="G281">
        <v>75295</v>
      </c>
    </row>
    <row r="282" spans="1:7">
      <c r="A282" s="3">
        <v>36921</v>
      </c>
      <c r="B282">
        <v>5556.5200199999999</v>
      </c>
      <c r="C282">
        <v>5722.25</v>
      </c>
      <c r="D282">
        <v>5468.7900390000004</v>
      </c>
      <c r="E282">
        <v>5468.7900390000004</v>
      </c>
      <c r="F282">
        <v>5468.7900390000004</v>
      </c>
      <c r="G282">
        <v>107301</v>
      </c>
    </row>
    <row r="283" spans="1:7">
      <c r="A283" s="3">
        <v>36922</v>
      </c>
      <c r="B283">
        <v>5546.7797849999997</v>
      </c>
      <c r="C283">
        <v>5634.5097660000001</v>
      </c>
      <c r="D283">
        <v>5507.7797849999997</v>
      </c>
      <c r="E283">
        <v>5566.2700199999999</v>
      </c>
      <c r="F283">
        <v>5566.2700199999999</v>
      </c>
      <c r="G283">
        <v>94888</v>
      </c>
    </row>
    <row r="284" spans="1:7">
      <c r="A284" s="3">
        <v>36923</v>
      </c>
      <c r="B284">
        <v>5576.0200199999999</v>
      </c>
      <c r="C284">
        <v>5673.5</v>
      </c>
      <c r="D284">
        <v>5507.7797849999997</v>
      </c>
      <c r="E284">
        <v>5585.7700199999999</v>
      </c>
      <c r="F284">
        <v>5585.7700199999999</v>
      </c>
      <c r="G284">
        <v>81040</v>
      </c>
    </row>
    <row r="285" spans="1:7">
      <c r="A285" s="3">
        <v>36924</v>
      </c>
      <c r="B285">
        <v>5605.2700199999999</v>
      </c>
      <c r="C285">
        <v>5693</v>
      </c>
      <c r="D285">
        <v>5517.5297849999997</v>
      </c>
      <c r="E285">
        <v>5693</v>
      </c>
      <c r="F285">
        <v>5693</v>
      </c>
      <c r="G285">
        <v>110994</v>
      </c>
    </row>
    <row r="286" spans="1:7">
      <c r="A286" s="3">
        <v>36927</v>
      </c>
      <c r="B286">
        <v>5654.0097660000001</v>
      </c>
      <c r="C286">
        <v>5654.0097660000001</v>
      </c>
      <c r="D286">
        <v>5429.7998049999997</v>
      </c>
      <c r="E286">
        <v>5429.7998049999997</v>
      </c>
      <c r="F286">
        <v>5429.7998049999997</v>
      </c>
      <c r="G286">
        <v>100428</v>
      </c>
    </row>
    <row r="287" spans="1:7">
      <c r="A287" s="3">
        <v>36928</v>
      </c>
      <c r="B287">
        <v>5361.5600590000004</v>
      </c>
      <c r="C287">
        <v>5488.2900390000004</v>
      </c>
      <c r="D287">
        <v>5351.8100590000004</v>
      </c>
      <c r="E287">
        <v>5410.2998049999997</v>
      </c>
      <c r="F287">
        <v>5410.2998049999997</v>
      </c>
      <c r="G287">
        <v>55907</v>
      </c>
    </row>
    <row r="288" spans="1:7">
      <c r="A288" s="3">
        <v>36929</v>
      </c>
      <c r="B288">
        <v>5361.5600590000004</v>
      </c>
      <c r="C288">
        <v>5400.5498049999997</v>
      </c>
      <c r="D288">
        <v>5264.080078</v>
      </c>
      <c r="E288">
        <v>5264.080078</v>
      </c>
      <c r="F288">
        <v>5264.080078</v>
      </c>
      <c r="G288">
        <v>78270</v>
      </c>
    </row>
    <row r="289" spans="1:7">
      <c r="A289" s="3">
        <v>36930</v>
      </c>
      <c r="B289">
        <v>5342.0600590000004</v>
      </c>
      <c r="C289">
        <v>5654.0097660000001</v>
      </c>
      <c r="D289">
        <v>5283.5698240000002</v>
      </c>
      <c r="E289">
        <v>5546.7797849999997</v>
      </c>
      <c r="F289">
        <v>5546.7797849999997</v>
      </c>
      <c r="G289">
        <v>147616</v>
      </c>
    </row>
    <row r="290" spans="1:7">
      <c r="A290" s="3">
        <v>36931</v>
      </c>
      <c r="B290">
        <v>5566.2700199999999</v>
      </c>
      <c r="C290">
        <v>5585.7700199999999</v>
      </c>
      <c r="D290">
        <v>5410.2998049999997</v>
      </c>
      <c r="E290">
        <v>5507.7797849999997</v>
      </c>
      <c r="F290">
        <v>5507.7797849999997</v>
      </c>
      <c r="G290">
        <v>76937</v>
      </c>
    </row>
    <row r="291" spans="1:7">
      <c r="A291" s="3">
        <v>36934</v>
      </c>
      <c r="B291">
        <v>5615.0097660000001</v>
      </c>
      <c r="C291">
        <v>5731.9902339999999</v>
      </c>
      <c r="D291">
        <v>5546.7797849999997</v>
      </c>
      <c r="E291">
        <v>5605.2700199999999</v>
      </c>
      <c r="F291">
        <v>5605.2700199999999</v>
      </c>
      <c r="G291">
        <v>140332</v>
      </c>
    </row>
    <row r="292" spans="1:7">
      <c r="A292" s="3">
        <v>36935</v>
      </c>
      <c r="B292">
        <v>5702.75</v>
      </c>
      <c r="C292">
        <v>5741.7402339999999</v>
      </c>
      <c r="D292">
        <v>5507.7797849999997</v>
      </c>
      <c r="E292">
        <v>5585.7700199999999</v>
      </c>
      <c r="F292">
        <v>5585.7700199999999</v>
      </c>
      <c r="G292">
        <v>85964</v>
      </c>
    </row>
    <row r="293" spans="1:7">
      <c r="A293" s="3">
        <v>36936</v>
      </c>
      <c r="B293">
        <v>5488.2900390000004</v>
      </c>
      <c r="C293">
        <v>5644.2597660000001</v>
      </c>
      <c r="D293">
        <v>5459.0400390000004</v>
      </c>
      <c r="E293">
        <v>5556.5200199999999</v>
      </c>
      <c r="F293">
        <v>5556.5200199999999</v>
      </c>
      <c r="G293">
        <v>67909</v>
      </c>
    </row>
    <row r="294" spans="1:7">
      <c r="A294" s="3">
        <v>36937</v>
      </c>
      <c r="B294">
        <v>5507.7797849999997</v>
      </c>
      <c r="C294">
        <v>5702.75</v>
      </c>
      <c r="D294">
        <v>5507.7797849999997</v>
      </c>
      <c r="E294">
        <v>5507.7797849999997</v>
      </c>
      <c r="F294">
        <v>5507.7797849999997</v>
      </c>
      <c r="G294">
        <v>98889</v>
      </c>
    </row>
    <row r="295" spans="1:7">
      <c r="A295" s="3">
        <v>36938</v>
      </c>
      <c r="B295">
        <v>5507.7797849999997</v>
      </c>
      <c r="C295">
        <v>5595.5200199999999</v>
      </c>
      <c r="D295">
        <v>5459.0400390000004</v>
      </c>
      <c r="E295">
        <v>5459.0400390000004</v>
      </c>
      <c r="F295">
        <v>5459.0400390000004</v>
      </c>
      <c r="G295">
        <v>75090</v>
      </c>
    </row>
    <row r="296" spans="1:7">
      <c r="A296" s="3">
        <v>36941</v>
      </c>
      <c r="B296">
        <v>5410.2998049999997</v>
      </c>
      <c r="C296">
        <v>5527.2797849999997</v>
      </c>
      <c r="D296">
        <v>5293.3198240000002</v>
      </c>
      <c r="E296">
        <v>5488.2900390000004</v>
      </c>
      <c r="F296">
        <v>5488.2900390000004</v>
      </c>
      <c r="G296">
        <v>116226</v>
      </c>
    </row>
    <row r="297" spans="1:7">
      <c r="A297" s="3">
        <v>36942</v>
      </c>
      <c r="B297">
        <v>5605.2700199999999</v>
      </c>
      <c r="C297">
        <v>5800.2299800000001</v>
      </c>
      <c r="D297">
        <v>5478.5400390000004</v>
      </c>
      <c r="E297">
        <v>5673.5</v>
      </c>
      <c r="F297">
        <v>5673.5</v>
      </c>
      <c r="G297">
        <v>271637</v>
      </c>
    </row>
    <row r="298" spans="1:7">
      <c r="A298" s="3">
        <v>36943</v>
      </c>
      <c r="B298">
        <v>5585.7700199999999</v>
      </c>
      <c r="C298">
        <v>5839.2299800000001</v>
      </c>
      <c r="D298">
        <v>5585.7700199999999</v>
      </c>
      <c r="E298">
        <v>5673.5</v>
      </c>
      <c r="F298">
        <v>5673.5</v>
      </c>
      <c r="G298">
        <v>162900</v>
      </c>
    </row>
    <row r="299" spans="1:7">
      <c r="A299" s="3">
        <v>36944</v>
      </c>
      <c r="B299">
        <v>5673.5</v>
      </c>
      <c r="C299">
        <v>5751.4902339999999</v>
      </c>
      <c r="D299">
        <v>5478.5400390000004</v>
      </c>
      <c r="E299">
        <v>5556.5200199999999</v>
      </c>
      <c r="F299">
        <v>5556.5200199999999</v>
      </c>
      <c r="G299">
        <v>105967</v>
      </c>
    </row>
    <row r="300" spans="1:7">
      <c r="A300" s="3">
        <v>36945</v>
      </c>
      <c r="B300">
        <v>5459.0400390000004</v>
      </c>
      <c r="C300">
        <v>5605.2700199999999</v>
      </c>
      <c r="D300">
        <v>5459.0400390000004</v>
      </c>
      <c r="E300">
        <v>5576.0200199999999</v>
      </c>
      <c r="F300">
        <v>5576.0200199999999</v>
      </c>
      <c r="G300">
        <v>93657</v>
      </c>
    </row>
    <row r="301" spans="1:7">
      <c r="A301" s="3">
        <v>36948</v>
      </c>
      <c r="B301">
        <v>5527.2797849999997</v>
      </c>
      <c r="C301">
        <v>5839.2299800000001</v>
      </c>
      <c r="D301">
        <v>5527.2797849999997</v>
      </c>
      <c r="E301">
        <v>5839.2299800000001</v>
      </c>
      <c r="F301">
        <v>5839.2299800000001</v>
      </c>
      <c r="G301">
        <v>123201</v>
      </c>
    </row>
    <row r="302" spans="1:7">
      <c r="A302" s="3">
        <v>36949</v>
      </c>
      <c r="B302">
        <v>5936.7099609999996</v>
      </c>
      <c r="C302">
        <v>6043.9399409999996</v>
      </c>
      <c r="D302">
        <v>5751.4902339999999</v>
      </c>
      <c r="E302">
        <v>5751.4902339999999</v>
      </c>
      <c r="F302">
        <v>5751.4902339999999</v>
      </c>
      <c r="G302">
        <v>260353</v>
      </c>
    </row>
    <row r="303" spans="1:7">
      <c r="A303" s="3">
        <v>36950</v>
      </c>
      <c r="B303">
        <v>5751.4902339999999</v>
      </c>
      <c r="C303">
        <v>5878.2202150000003</v>
      </c>
      <c r="D303">
        <v>5654.0097660000001</v>
      </c>
      <c r="E303">
        <v>5800.2299800000001</v>
      </c>
      <c r="F303">
        <v>5800.2299800000001</v>
      </c>
      <c r="G303">
        <v>99812</v>
      </c>
    </row>
    <row r="304" spans="1:7">
      <c r="A304" s="3">
        <v>36951</v>
      </c>
      <c r="B304" t="s">
        <v>11970</v>
      </c>
      <c r="C304" t="s">
        <v>11970</v>
      </c>
      <c r="D304" t="s">
        <v>11970</v>
      </c>
      <c r="E304" t="s">
        <v>11970</v>
      </c>
      <c r="F304" t="s">
        <v>11970</v>
      </c>
      <c r="G304" t="s">
        <v>11970</v>
      </c>
    </row>
    <row r="305" spans="1:7">
      <c r="A305" s="3">
        <v>36952</v>
      </c>
      <c r="B305">
        <v>5839.2299800000001</v>
      </c>
      <c r="C305">
        <v>5839.2299800000001</v>
      </c>
      <c r="D305">
        <v>5361.5600590000004</v>
      </c>
      <c r="E305">
        <v>5361.5600590000004</v>
      </c>
      <c r="F305">
        <v>5361.5600590000004</v>
      </c>
      <c r="G305">
        <v>127920</v>
      </c>
    </row>
    <row r="306" spans="1:7">
      <c r="A306" s="3">
        <v>36955</v>
      </c>
      <c r="B306">
        <v>5283.5698240000002</v>
      </c>
      <c r="C306">
        <v>5351.8100590000004</v>
      </c>
      <c r="D306">
        <v>5225.080078</v>
      </c>
      <c r="E306">
        <v>5303.0698240000002</v>
      </c>
      <c r="F306">
        <v>5303.0698240000002</v>
      </c>
      <c r="G306">
        <v>82066</v>
      </c>
    </row>
    <row r="307" spans="1:7">
      <c r="A307" s="3">
        <v>36956</v>
      </c>
      <c r="B307">
        <v>5303.0698240000002</v>
      </c>
      <c r="C307">
        <v>5371.3100590000004</v>
      </c>
      <c r="D307">
        <v>5244.580078</v>
      </c>
      <c r="E307">
        <v>5303.0698240000002</v>
      </c>
      <c r="F307">
        <v>5303.0698240000002</v>
      </c>
      <c r="G307">
        <v>70474</v>
      </c>
    </row>
    <row r="308" spans="1:7">
      <c r="A308" s="3">
        <v>36957</v>
      </c>
      <c r="B308">
        <v>5303.0698240000002</v>
      </c>
      <c r="C308">
        <v>5400.5498049999997</v>
      </c>
      <c r="D308">
        <v>5264.080078</v>
      </c>
      <c r="E308">
        <v>5283.5698240000002</v>
      </c>
      <c r="F308">
        <v>5283.5698240000002</v>
      </c>
      <c r="G308">
        <v>65755</v>
      </c>
    </row>
    <row r="309" spans="1:7">
      <c r="A309" s="3">
        <v>36958</v>
      </c>
      <c r="B309">
        <v>5312.8198240000002</v>
      </c>
      <c r="C309">
        <v>5361.5600590000004</v>
      </c>
      <c r="D309">
        <v>5283.5698240000002</v>
      </c>
      <c r="E309">
        <v>5361.5600590000004</v>
      </c>
      <c r="F309">
        <v>5361.5600590000004</v>
      </c>
      <c r="G309">
        <v>77962</v>
      </c>
    </row>
    <row r="310" spans="1:7">
      <c r="A310" s="3">
        <v>36959</v>
      </c>
      <c r="B310">
        <v>5410.2998049999997</v>
      </c>
      <c r="C310">
        <v>5410.2998049999997</v>
      </c>
      <c r="D310">
        <v>5264.080078</v>
      </c>
      <c r="E310">
        <v>5283.5698240000002</v>
      </c>
      <c r="F310">
        <v>5283.5698240000002</v>
      </c>
      <c r="G310">
        <v>76629</v>
      </c>
    </row>
    <row r="311" spans="1:7">
      <c r="A311" s="3">
        <v>36962</v>
      </c>
      <c r="B311">
        <v>5205.5898440000001</v>
      </c>
      <c r="C311">
        <v>5264.080078</v>
      </c>
      <c r="D311">
        <v>5078.8598629999997</v>
      </c>
      <c r="E311">
        <v>5078.8598629999997</v>
      </c>
      <c r="F311">
        <v>5078.8598629999997</v>
      </c>
      <c r="G311">
        <v>71089</v>
      </c>
    </row>
    <row r="312" spans="1:7">
      <c r="A312" s="3">
        <v>36963</v>
      </c>
      <c r="B312">
        <v>4952.1298829999996</v>
      </c>
      <c r="C312">
        <v>4971.6298829999996</v>
      </c>
      <c r="D312">
        <v>4825.3999020000001</v>
      </c>
      <c r="E312">
        <v>4971.6298829999996</v>
      </c>
      <c r="F312">
        <v>4971.6298829999996</v>
      </c>
      <c r="G312">
        <v>113969</v>
      </c>
    </row>
    <row r="313" spans="1:7">
      <c r="A313" s="3">
        <v>36964</v>
      </c>
      <c r="B313" t="s">
        <v>11970</v>
      </c>
      <c r="C313" t="s">
        <v>11970</v>
      </c>
      <c r="D313" t="s">
        <v>11970</v>
      </c>
      <c r="E313" t="s">
        <v>11970</v>
      </c>
      <c r="F313" t="s">
        <v>11970</v>
      </c>
      <c r="G313" t="s">
        <v>11970</v>
      </c>
    </row>
    <row r="314" spans="1:7">
      <c r="A314" s="3">
        <v>36965</v>
      </c>
      <c r="B314">
        <v>4952.1298829999996</v>
      </c>
      <c r="C314">
        <v>5108.1000979999999</v>
      </c>
      <c r="D314">
        <v>4844.8999020000001</v>
      </c>
      <c r="E314">
        <v>5069.1098629999997</v>
      </c>
      <c r="F314">
        <v>5069.1098629999997</v>
      </c>
      <c r="G314">
        <v>84528</v>
      </c>
    </row>
    <row r="315" spans="1:7">
      <c r="A315" s="3">
        <v>36966</v>
      </c>
      <c r="B315">
        <v>5088.6098629999997</v>
      </c>
      <c r="C315">
        <v>5088.6098629999997</v>
      </c>
      <c r="D315">
        <v>4932.6298829999996</v>
      </c>
      <c r="E315">
        <v>5069.1098629999997</v>
      </c>
      <c r="F315">
        <v>5069.1098629999997</v>
      </c>
      <c r="G315">
        <v>56215</v>
      </c>
    </row>
    <row r="316" spans="1:7">
      <c r="A316" s="3">
        <v>36969</v>
      </c>
      <c r="B316">
        <v>4971.6298829999996</v>
      </c>
      <c r="C316">
        <v>5117.8500979999999</v>
      </c>
      <c r="D316">
        <v>4932.6298829999996</v>
      </c>
      <c r="E316">
        <v>5020.3701170000004</v>
      </c>
      <c r="F316">
        <v>5020.3701170000004</v>
      </c>
      <c r="G316">
        <v>60729</v>
      </c>
    </row>
    <row r="317" spans="1:7">
      <c r="A317" s="3">
        <v>36970</v>
      </c>
      <c r="B317">
        <v>5088.6098629999997</v>
      </c>
      <c r="C317">
        <v>5127.6000979999999</v>
      </c>
      <c r="D317">
        <v>5030.1201170000004</v>
      </c>
      <c r="E317">
        <v>5030.1201170000004</v>
      </c>
      <c r="F317">
        <v>5030.1201170000004</v>
      </c>
      <c r="G317">
        <v>42264</v>
      </c>
    </row>
    <row r="318" spans="1:7">
      <c r="A318" s="3">
        <v>36971</v>
      </c>
      <c r="B318">
        <v>4679.1801759999998</v>
      </c>
      <c r="C318">
        <v>5069.1098629999997</v>
      </c>
      <c r="D318">
        <v>4679.1801759999998</v>
      </c>
      <c r="E318">
        <v>5069.1098629999997</v>
      </c>
      <c r="F318">
        <v>5069.1098629999997</v>
      </c>
      <c r="G318">
        <v>63703</v>
      </c>
    </row>
    <row r="319" spans="1:7">
      <c r="A319" s="3">
        <v>36972</v>
      </c>
      <c r="B319">
        <v>5000.8701170000004</v>
      </c>
      <c r="C319">
        <v>5039.8701170000004</v>
      </c>
      <c r="D319">
        <v>4932.6298829999996</v>
      </c>
      <c r="E319">
        <v>4932.6298829999996</v>
      </c>
      <c r="F319">
        <v>4932.6298829999996</v>
      </c>
      <c r="G319">
        <v>35186</v>
      </c>
    </row>
    <row r="320" spans="1:7">
      <c r="A320" s="3">
        <v>36973</v>
      </c>
      <c r="B320">
        <v>4991.1201170000004</v>
      </c>
      <c r="C320">
        <v>5127.6000979999999</v>
      </c>
      <c r="D320">
        <v>4942.3798829999996</v>
      </c>
      <c r="E320">
        <v>4991.1201170000004</v>
      </c>
      <c r="F320">
        <v>4991.1201170000004</v>
      </c>
      <c r="G320">
        <v>90683</v>
      </c>
    </row>
    <row r="321" spans="1:7">
      <c r="A321" s="3">
        <v>36976</v>
      </c>
      <c r="B321">
        <v>5030.1201170000004</v>
      </c>
      <c r="C321">
        <v>5049.6098629999997</v>
      </c>
      <c r="D321">
        <v>4942.3798829999996</v>
      </c>
      <c r="E321">
        <v>5010.6201170000004</v>
      </c>
      <c r="F321">
        <v>5010.6201170000004</v>
      </c>
      <c r="G321">
        <v>77449</v>
      </c>
    </row>
    <row r="322" spans="1:7">
      <c r="A322" s="3">
        <v>36977</v>
      </c>
      <c r="B322">
        <v>5010.6201170000004</v>
      </c>
      <c r="C322">
        <v>5039.8701170000004</v>
      </c>
      <c r="D322">
        <v>4883.8901370000003</v>
      </c>
      <c r="E322">
        <v>4913.1401370000003</v>
      </c>
      <c r="F322">
        <v>4913.1401370000003</v>
      </c>
      <c r="G322">
        <v>86272</v>
      </c>
    </row>
    <row r="323" spans="1:7">
      <c r="A323" s="3">
        <v>36978</v>
      </c>
      <c r="B323">
        <v>4971.6298829999996</v>
      </c>
      <c r="C323">
        <v>4971.6298829999996</v>
      </c>
      <c r="D323">
        <v>4903.3901370000003</v>
      </c>
      <c r="E323">
        <v>4913.1401370000003</v>
      </c>
      <c r="F323">
        <v>4913.1401370000003</v>
      </c>
      <c r="G323">
        <v>54779</v>
      </c>
    </row>
    <row r="324" spans="1:7">
      <c r="A324" s="3">
        <v>36979</v>
      </c>
      <c r="B324">
        <v>4830.2797849999997</v>
      </c>
      <c r="C324">
        <v>4961.8798829999996</v>
      </c>
      <c r="D324">
        <v>4830.2797849999997</v>
      </c>
      <c r="E324">
        <v>4874.1401370000003</v>
      </c>
      <c r="F324">
        <v>4874.1401370000003</v>
      </c>
      <c r="G324">
        <v>48521</v>
      </c>
    </row>
    <row r="325" spans="1:7">
      <c r="A325" s="3">
        <v>36980</v>
      </c>
      <c r="B325">
        <v>4854.6499020000001</v>
      </c>
      <c r="C325">
        <v>4903.3901370000003</v>
      </c>
      <c r="D325">
        <v>4776.6601559999999</v>
      </c>
      <c r="E325">
        <v>4874.1401370000003</v>
      </c>
      <c r="F325">
        <v>4874.1401370000003</v>
      </c>
      <c r="G325">
        <v>64627</v>
      </c>
    </row>
    <row r="326" spans="1:7">
      <c r="A326" s="3">
        <v>36983</v>
      </c>
      <c r="B326">
        <v>4971.6298829999996</v>
      </c>
      <c r="C326">
        <v>5059.3598629999997</v>
      </c>
      <c r="D326">
        <v>4854.6499020000001</v>
      </c>
      <c r="E326">
        <v>4922.8901370000003</v>
      </c>
      <c r="F326">
        <v>4922.8901370000003</v>
      </c>
      <c r="G326">
        <v>79706</v>
      </c>
    </row>
    <row r="327" spans="1:7">
      <c r="A327" s="3">
        <v>36984</v>
      </c>
      <c r="B327">
        <v>4903.3901370000003</v>
      </c>
      <c r="C327">
        <v>4922.8901370000003</v>
      </c>
      <c r="D327">
        <v>4825.3999020000001</v>
      </c>
      <c r="E327">
        <v>4844.8999020000001</v>
      </c>
      <c r="F327">
        <v>4844.8999020000001</v>
      </c>
      <c r="G327">
        <v>48521</v>
      </c>
    </row>
    <row r="328" spans="1:7">
      <c r="A328" s="3">
        <v>36985</v>
      </c>
      <c r="B328">
        <v>4844.8999020000001</v>
      </c>
      <c r="C328">
        <v>4854.6499020000001</v>
      </c>
      <c r="D328">
        <v>4781.5400390000004</v>
      </c>
      <c r="E328">
        <v>4835.1499020000001</v>
      </c>
      <c r="F328">
        <v>4835.1499020000001</v>
      </c>
      <c r="G328">
        <v>52625</v>
      </c>
    </row>
    <row r="329" spans="1:7">
      <c r="A329" s="3">
        <v>36986</v>
      </c>
      <c r="B329" t="s">
        <v>11970</v>
      </c>
      <c r="C329" t="s">
        <v>11970</v>
      </c>
      <c r="D329" t="s">
        <v>11970</v>
      </c>
      <c r="E329" t="s">
        <v>11970</v>
      </c>
      <c r="F329" t="s">
        <v>11970</v>
      </c>
      <c r="G329" t="s">
        <v>11970</v>
      </c>
    </row>
    <row r="330" spans="1:7">
      <c r="A330" s="3">
        <v>36987</v>
      </c>
      <c r="B330">
        <v>4971.6298829999996</v>
      </c>
      <c r="C330">
        <v>4971.6298829999996</v>
      </c>
      <c r="D330">
        <v>4781.5400390000004</v>
      </c>
      <c r="E330">
        <v>4781.5400390000004</v>
      </c>
      <c r="F330">
        <v>4781.5400390000004</v>
      </c>
      <c r="G330">
        <v>92221</v>
      </c>
    </row>
    <row r="331" spans="1:7">
      <c r="A331" s="3">
        <v>36990</v>
      </c>
      <c r="B331">
        <v>4698.6801759999998</v>
      </c>
      <c r="C331">
        <v>4781.5400390000004</v>
      </c>
      <c r="D331">
        <v>4698.6801759999998</v>
      </c>
      <c r="E331">
        <v>4698.6801759999998</v>
      </c>
      <c r="F331">
        <v>4698.6801759999998</v>
      </c>
      <c r="G331">
        <v>36314</v>
      </c>
    </row>
    <row r="332" spans="1:7">
      <c r="A332" s="3">
        <v>36991</v>
      </c>
      <c r="B332">
        <v>4718.169922</v>
      </c>
      <c r="C332">
        <v>4854.6499020000001</v>
      </c>
      <c r="D332">
        <v>4688.9301759999998</v>
      </c>
      <c r="E332">
        <v>4727.919922</v>
      </c>
      <c r="F332">
        <v>4727.919922</v>
      </c>
      <c r="G332">
        <v>37648</v>
      </c>
    </row>
    <row r="333" spans="1:7">
      <c r="A333" s="3">
        <v>36992</v>
      </c>
      <c r="B333">
        <v>4757.169922</v>
      </c>
      <c r="C333">
        <v>4796.1601559999999</v>
      </c>
      <c r="D333">
        <v>4723.0498049999997</v>
      </c>
      <c r="E333">
        <v>4723.0498049999997</v>
      </c>
      <c r="F333">
        <v>4723.0498049999997</v>
      </c>
      <c r="G333">
        <v>63806</v>
      </c>
    </row>
    <row r="334" spans="1:7">
      <c r="A334" s="3">
        <v>36993</v>
      </c>
      <c r="B334">
        <v>4815.6499020000001</v>
      </c>
      <c r="C334">
        <v>4864.3999020000001</v>
      </c>
      <c r="D334">
        <v>4732.7900390000004</v>
      </c>
      <c r="E334">
        <v>4747.419922</v>
      </c>
      <c r="F334">
        <v>4747.419922</v>
      </c>
      <c r="G334">
        <v>68730</v>
      </c>
    </row>
    <row r="335" spans="1:7">
      <c r="A335" s="3">
        <v>36994</v>
      </c>
      <c r="B335">
        <v>4776.6601559999999</v>
      </c>
      <c r="C335">
        <v>4825.3999020000001</v>
      </c>
      <c r="D335">
        <v>4732.7900390000004</v>
      </c>
      <c r="E335">
        <v>4820.5297849999997</v>
      </c>
      <c r="F335">
        <v>4820.5297849999997</v>
      </c>
      <c r="G335">
        <v>51701</v>
      </c>
    </row>
    <row r="336" spans="1:7">
      <c r="A336" s="3">
        <v>36997</v>
      </c>
      <c r="B336">
        <v>4805.9101559999999</v>
      </c>
      <c r="C336">
        <v>4874.1401370000003</v>
      </c>
      <c r="D336">
        <v>4796.1601559999999</v>
      </c>
      <c r="E336">
        <v>4835.1499020000001</v>
      </c>
      <c r="F336">
        <v>4835.1499020000001</v>
      </c>
      <c r="G336">
        <v>35391</v>
      </c>
    </row>
    <row r="337" spans="1:7">
      <c r="A337" s="3">
        <v>36998</v>
      </c>
      <c r="B337">
        <v>4835.1499020000001</v>
      </c>
      <c r="C337">
        <v>4903.3901370000003</v>
      </c>
      <c r="D337">
        <v>4796.1601559999999</v>
      </c>
      <c r="E337">
        <v>4874.1401370000003</v>
      </c>
      <c r="F337">
        <v>4874.1401370000003</v>
      </c>
      <c r="G337">
        <v>58574</v>
      </c>
    </row>
    <row r="338" spans="1:7">
      <c r="A338" s="3">
        <v>36999</v>
      </c>
      <c r="B338">
        <v>4874.1401370000003</v>
      </c>
      <c r="C338">
        <v>5020.3701170000004</v>
      </c>
      <c r="D338">
        <v>4869.2700199999999</v>
      </c>
      <c r="E338">
        <v>5020.3701170000004</v>
      </c>
      <c r="F338">
        <v>5020.3701170000004</v>
      </c>
      <c r="G338">
        <v>63806</v>
      </c>
    </row>
    <row r="339" spans="1:7">
      <c r="A339" s="3">
        <v>37000</v>
      </c>
      <c r="B339">
        <v>5215.330078</v>
      </c>
      <c r="C339">
        <v>5215.330078</v>
      </c>
      <c r="D339">
        <v>5000.8701170000004</v>
      </c>
      <c r="E339">
        <v>5078.8598629999997</v>
      </c>
      <c r="F339">
        <v>5078.8598629999997</v>
      </c>
      <c r="G339">
        <v>113251</v>
      </c>
    </row>
    <row r="340" spans="1:7">
      <c r="A340" s="3">
        <v>37001</v>
      </c>
      <c r="B340">
        <v>5069.1098629999997</v>
      </c>
      <c r="C340">
        <v>5117.8500979999999</v>
      </c>
      <c r="D340">
        <v>4991.1201170000004</v>
      </c>
      <c r="E340">
        <v>5108.1000979999999</v>
      </c>
      <c r="F340">
        <v>5108.1000979999999</v>
      </c>
      <c r="G340">
        <v>98787</v>
      </c>
    </row>
    <row r="341" spans="1:7">
      <c r="A341" s="3">
        <v>37004</v>
      </c>
      <c r="B341">
        <v>5127.6000979999999</v>
      </c>
      <c r="C341">
        <v>5147.1000979999999</v>
      </c>
      <c r="D341">
        <v>4981.3798829999996</v>
      </c>
      <c r="E341">
        <v>5000.8701170000004</v>
      </c>
      <c r="F341">
        <v>5000.8701170000004</v>
      </c>
      <c r="G341">
        <v>39597</v>
      </c>
    </row>
    <row r="342" spans="1:7">
      <c r="A342" s="3">
        <v>37005</v>
      </c>
      <c r="B342">
        <v>4961.8798829999996</v>
      </c>
      <c r="C342">
        <v>5030.1201170000004</v>
      </c>
      <c r="D342">
        <v>4922.8901370000003</v>
      </c>
      <c r="E342">
        <v>4932.6298829999996</v>
      </c>
      <c r="F342">
        <v>4932.6298829999996</v>
      </c>
      <c r="G342">
        <v>41853</v>
      </c>
    </row>
    <row r="343" spans="1:7">
      <c r="A343" s="3">
        <v>37006</v>
      </c>
      <c r="B343">
        <v>4883.8901370000003</v>
      </c>
      <c r="C343">
        <v>4971.6298829999996</v>
      </c>
      <c r="D343">
        <v>4883.8901370000003</v>
      </c>
      <c r="E343">
        <v>4952.1298829999996</v>
      </c>
      <c r="F343">
        <v>4952.1298829999996</v>
      </c>
      <c r="G343">
        <v>46367</v>
      </c>
    </row>
    <row r="344" spans="1:7">
      <c r="A344" s="3">
        <v>37007</v>
      </c>
      <c r="B344">
        <v>4883.8901370000003</v>
      </c>
      <c r="C344">
        <v>4971.6298829999996</v>
      </c>
      <c r="D344">
        <v>4883.8901370000003</v>
      </c>
      <c r="E344">
        <v>4952.1298829999996</v>
      </c>
      <c r="F344">
        <v>4952.1298829999996</v>
      </c>
      <c r="G344">
        <v>46367</v>
      </c>
    </row>
    <row r="345" spans="1:7">
      <c r="A345" s="3">
        <v>37008</v>
      </c>
      <c r="B345">
        <v>4942.3798829999996</v>
      </c>
      <c r="C345">
        <v>4942.3798829999996</v>
      </c>
      <c r="D345">
        <v>4874.1401370000003</v>
      </c>
      <c r="E345">
        <v>4874.1401370000003</v>
      </c>
      <c r="F345">
        <v>4874.1401370000003</v>
      </c>
      <c r="G345">
        <v>36827</v>
      </c>
    </row>
    <row r="346" spans="1:7">
      <c r="A346" s="3">
        <v>37011</v>
      </c>
      <c r="B346">
        <v>4961.8798829999996</v>
      </c>
      <c r="C346">
        <v>5049.6098629999997</v>
      </c>
      <c r="D346">
        <v>4932.6298829999996</v>
      </c>
      <c r="E346">
        <v>5049.6098629999997</v>
      </c>
      <c r="F346">
        <v>5049.6098629999997</v>
      </c>
      <c r="G346">
        <v>63088</v>
      </c>
    </row>
    <row r="347" spans="1:7">
      <c r="A347" s="3">
        <v>37012</v>
      </c>
      <c r="B347" t="s">
        <v>11970</v>
      </c>
      <c r="C347" t="s">
        <v>11970</v>
      </c>
      <c r="D347" t="s">
        <v>11970</v>
      </c>
      <c r="E347" t="s">
        <v>11970</v>
      </c>
      <c r="F347" t="s">
        <v>11970</v>
      </c>
      <c r="G347" t="s">
        <v>11970</v>
      </c>
    </row>
    <row r="348" spans="1:7">
      <c r="A348" s="3">
        <v>37013</v>
      </c>
      <c r="B348">
        <v>5069.1098629999997</v>
      </c>
      <c r="C348">
        <v>5069.1098629999997</v>
      </c>
      <c r="D348">
        <v>4971.6298829999996</v>
      </c>
      <c r="E348">
        <v>5020.3701170000004</v>
      </c>
      <c r="F348">
        <v>5020.3701170000004</v>
      </c>
      <c r="G348">
        <v>75398</v>
      </c>
    </row>
    <row r="349" spans="1:7">
      <c r="A349" s="3">
        <v>37014</v>
      </c>
      <c r="B349">
        <v>5049.6098629999997</v>
      </c>
      <c r="C349">
        <v>5049.6098629999997</v>
      </c>
      <c r="D349">
        <v>4961.8798829999996</v>
      </c>
      <c r="E349">
        <v>4961.8798829999996</v>
      </c>
      <c r="F349">
        <v>4961.8798829999996</v>
      </c>
      <c r="G349">
        <v>45136</v>
      </c>
    </row>
    <row r="350" spans="1:7">
      <c r="A350" s="3">
        <v>37015</v>
      </c>
      <c r="B350">
        <v>4932.6298829999996</v>
      </c>
      <c r="C350">
        <v>5020.3701170000004</v>
      </c>
      <c r="D350">
        <v>4932.6298829999996</v>
      </c>
      <c r="E350">
        <v>5020.3701170000004</v>
      </c>
      <c r="F350">
        <v>5020.3701170000004</v>
      </c>
      <c r="G350">
        <v>39802</v>
      </c>
    </row>
    <row r="351" spans="1:7">
      <c r="A351" s="3">
        <v>37018</v>
      </c>
      <c r="B351">
        <v>5069.1098629999997</v>
      </c>
      <c r="C351">
        <v>5117.8500979999999</v>
      </c>
      <c r="D351">
        <v>5030.1201170000004</v>
      </c>
      <c r="E351">
        <v>5088.6098629999997</v>
      </c>
      <c r="F351">
        <v>5088.6098629999997</v>
      </c>
      <c r="G351">
        <v>61857</v>
      </c>
    </row>
    <row r="352" spans="1:7">
      <c r="A352" s="3">
        <v>37019</v>
      </c>
      <c r="B352">
        <v>5117.8500979999999</v>
      </c>
      <c r="C352">
        <v>5293.3198240000002</v>
      </c>
      <c r="D352">
        <v>5088.6098629999997</v>
      </c>
      <c r="E352">
        <v>5176.3398440000001</v>
      </c>
      <c r="F352">
        <v>5176.3398440000001</v>
      </c>
      <c r="G352">
        <v>119816</v>
      </c>
    </row>
    <row r="353" spans="1:7">
      <c r="A353" s="3">
        <v>37020</v>
      </c>
      <c r="B353">
        <v>5176.3398440000001</v>
      </c>
      <c r="C353">
        <v>5205.5898440000001</v>
      </c>
      <c r="D353">
        <v>5049.6098629999997</v>
      </c>
      <c r="E353">
        <v>5069.1098629999997</v>
      </c>
      <c r="F353">
        <v>5069.1098629999997</v>
      </c>
      <c r="G353">
        <v>41956</v>
      </c>
    </row>
    <row r="354" spans="1:7">
      <c r="A354" s="3">
        <v>37021</v>
      </c>
      <c r="B354">
        <v>5020.3701170000004</v>
      </c>
      <c r="C354">
        <v>5108.1000979999999</v>
      </c>
      <c r="D354">
        <v>5020.3701170000004</v>
      </c>
      <c r="E354">
        <v>5030.1201170000004</v>
      </c>
      <c r="F354">
        <v>5030.1201170000004</v>
      </c>
      <c r="G354">
        <v>42059</v>
      </c>
    </row>
    <row r="355" spans="1:7">
      <c r="A355" s="3">
        <v>37022</v>
      </c>
      <c r="B355">
        <v>5069.1098629999997</v>
      </c>
      <c r="C355">
        <v>5215.330078</v>
      </c>
      <c r="D355">
        <v>5039.8701170000004</v>
      </c>
      <c r="E355">
        <v>5215.330078</v>
      </c>
      <c r="F355">
        <v>5215.330078</v>
      </c>
      <c r="G355">
        <v>108532</v>
      </c>
    </row>
    <row r="356" spans="1:7">
      <c r="A356" s="3">
        <v>37025</v>
      </c>
      <c r="B356">
        <v>5215.330078</v>
      </c>
      <c r="C356">
        <v>5293.3198240000002</v>
      </c>
      <c r="D356">
        <v>5166.5898440000001</v>
      </c>
      <c r="E356">
        <v>5244.580078</v>
      </c>
      <c r="F356">
        <v>5244.580078</v>
      </c>
      <c r="G356">
        <v>105762</v>
      </c>
    </row>
    <row r="357" spans="1:7">
      <c r="A357" s="3">
        <v>37026</v>
      </c>
      <c r="B357">
        <v>5312.8198240000002</v>
      </c>
      <c r="C357">
        <v>5322.5698240000002</v>
      </c>
      <c r="D357">
        <v>5215.330078</v>
      </c>
      <c r="E357">
        <v>5234.830078</v>
      </c>
      <c r="F357">
        <v>5234.830078</v>
      </c>
      <c r="G357">
        <v>61242</v>
      </c>
    </row>
    <row r="358" spans="1:7">
      <c r="A358" s="3">
        <v>37027</v>
      </c>
      <c r="B358">
        <v>5215.330078</v>
      </c>
      <c r="C358">
        <v>5264.080078</v>
      </c>
      <c r="D358">
        <v>5176.3398440000001</v>
      </c>
      <c r="E358">
        <v>5186.0898440000001</v>
      </c>
      <c r="F358">
        <v>5186.0898440000001</v>
      </c>
      <c r="G358">
        <v>61960</v>
      </c>
    </row>
    <row r="359" spans="1:7">
      <c r="A359" s="3">
        <v>37028</v>
      </c>
      <c r="B359">
        <v>5264.080078</v>
      </c>
      <c r="C359">
        <v>5410.2998049999997</v>
      </c>
      <c r="D359">
        <v>5225.080078</v>
      </c>
      <c r="E359">
        <v>5361.5600590000004</v>
      </c>
      <c r="F359">
        <v>5361.5600590000004</v>
      </c>
      <c r="G359">
        <v>134690</v>
      </c>
    </row>
    <row r="360" spans="1:7">
      <c r="A360" s="3">
        <v>37029</v>
      </c>
      <c r="B360">
        <v>5361.5600590000004</v>
      </c>
      <c r="C360">
        <v>5751.4902339999999</v>
      </c>
      <c r="D360">
        <v>5332.3100590000004</v>
      </c>
      <c r="E360">
        <v>5605.2700199999999</v>
      </c>
      <c r="F360">
        <v>5605.2700199999999</v>
      </c>
      <c r="G360">
        <v>401404</v>
      </c>
    </row>
    <row r="361" spans="1:7">
      <c r="A361" s="3">
        <v>37032</v>
      </c>
      <c r="B361">
        <v>5731.9902339999999</v>
      </c>
      <c r="C361">
        <v>5917.2099609999996</v>
      </c>
      <c r="D361">
        <v>5702.75</v>
      </c>
      <c r="E361">
        <v>5770.9902339999999</v>
      </c>
      <c r="F361">
        <v>5770.9902339999999</v>
      </c>
      <c r="G361">
        <v>283537</v>
      </c>
    </row>
    <row r="362" spans="1:7">
      <c r="A362" s="3">
        <v>37033</v>
      </c>
      <c r="B362">
        <v>5839.2299800000001</v>
      </c>
      <c r="C362">
        <v>5839.2299800000001</v>
      </c>
      <c r="D362">
        <v>5576.0200199999999</v>
      </c>
      <c r="E362">
        <v>5644.2597660000001</v>
      </c>
      <c r="F362">
        <v>5644.2597660000001</v>
      </c>
      <c r="G362">
        <v>153360</v>
      </c>
    </row>
    <row r="363" spans="1:7">
      <c r="A363" s="3">
        <v>37034</v>
      </c>
      <c r="B363">
        <v>5790.4799800000001</v>
      </c>
      <c r="C363">
        <v>5790.4799800000001</v>
      </c>
      <c r="D363">
        <v>5566.2700199999999</v>
      </c>
      <c r="E363">
        <v>5654.0097660000001</v>
      </c>
      <c r="F363">
        <v>5654.0097660000001</v>
      </c>
      <c r="G363">
        <v>77552</v>
      </c>
    </row>
    <row r="364" spans="1:7">
      <c r="A364" s="3">
        <v>37035</v>
      </c>
      <c r="B364">
        <v>5605.2700199999999</v>
      </c>
      <c r="C364">
        <v>5731.9902339999999</v>
      </c>
      <c r="D364">
        <v>5527.2797849999997</v>
      </c>
      <c r="E364">
        <v>5731.9902339999999</v>
      </c>
      <c r="F364">
        <v>5731.9902339999999</v>
      </c>
      <c r="G364">
        <v>77142</v>
      </c>
    </row>
    <row r="365" spans="1:7">
      <c r="A365" s="3">
        <v>37036</v>
      </c>
      <c r="B365">
        <v>5800.2299800000001</v>
      </c>
      <c r="C365">
        <v>6209.6601559999999</v>
      </c>
      <c r="D365">
        <v>5751.4902339999999</v>
      </c>
      <c r="E365">
        <v>5985.4501950000003</v>
      </c>
      <c r="F365">
        <v>5985.4501950000003</v>
      </c>
      <c r="G365">
        <v>255840</v>
      </c>
    </row>
    <row r="366" spans="1:7">
      <c r="A366" s="3">
        <v>37039</v>
      </c>
      <c r="B366">
        <v>5887.9702150000003</v>
      </c>
      <c r="C366">
        <v>5946.4599609999996</v>
      </c>
      <c r="D366">
        <v>5829.4799800000001</v>
      </c>
      <c r="E366">
        <v>5848.9702150000003</v>
      </c>
      <c r="F366">
        <v>5848.9702150000003</v>
      </c>
      <c r="G366">
        <v>76219</v>
      </c>
    </row>
    <row r="367" spans="1:7">
      <c r="A367" s="3">
        <v>37040</v>
      </c>
      <c r="B367">
        <v>5790.4799800000001</v>
      </c>
      <c r="C367">
        <v>6043.9399409999996</v>
      </c>
      <c r="D367">
        <v>5790.4799800000001</v>
      </c>
      <c r="E367">
        <v>5858.7202150000003</v>
      </c>
      <c r="F367">
        <v>5858.7202150000003</v>
      </c>
      <c r="G367">
        <v>91503</v>
      </c>
    </row>
    <row r="368" spans="1:7">
      <c r="A368" s="3">
        <v>37041</v>
      </c>
      <c r="B368">
        <v>5858.7202150000003</v>
      </c>
      <c r="C368">
        <v>5995.2001950000003</v>
      </c>
      <c r="D368">
        <v>5858.7202150000003</v>
      </c>
      <c r="E368">
        <v>5926.9599609999996</v>
      </c>
      <c r="F368">
        <v>5926.9599609999996</v>
      </c>
      <c r="G368">
        <v>92221</v>
      </c>
    </row>
    <row r="369" spans="1:7">
      <c r="A369" s="3">
        <v>37042</v>
      </c>
      <c r="B369">
        <v>5858.7202150000003</v>
      </c>
      <c r="C369">
        <v>6219.4101559999999</v>
      </c>
      <c r="D369">
        <v>5800.2299800000001</v>
      </c>
      <c r="E369">
        <v>5946.4599609999996</v>
      </c>
      <c r="F369">
        <v>5946.4599609999996</v>
      </c>
      <c r="G369">
        <v>235631</v>
      </c>
    </row>
    <row r="370" spans="1:7">
      <c r="A370" s="3">
        <v>37043</v>
      </c>
      <c r="B370">
        <v>5897.7202150000003</v>
      </c>
      <c r="C370">
        <v>6034.1899409999996</v>
      </c>
      <c r="D370">
        <v>5887.9702150000003</v>
      </c>
      <c r="E370">
        <v>6014.6899409999996</v>
      </c>
      <c r="F370">
        <v>6014.6899409999996</v>
      </c>
      <c r="G370">
        <v>118072</v>
      </c>
    </row>
    <row r="371" spans="1:7">
      <c r="A371" s="3">
        <v>37046</v>
      </c>
      <c r="B371">
        <v>6043.9399409999996</v>
      </c>
      <c r="C371">
        <v>6063.4399409999996</v>
      </c>
      <c r="D371">
        <v>5946.4599609999996</v>
      </c>
      <c r="E371">
        <v>6043.9399409999996</v>
      </c>
      <c r="F371">
        <v>6043.9399409999996</v>
      </c>
      <c r="G371">
        <v>135921</v>
      </c>
    </row>
    <row r="372" spans="1:7">
      <c r="A372" s="3">
        <v>37047</v>
      </c>
      <c r="B372">
        <v>6229.1601559999999</v>
      </c>
      <c r="C372">
        <v>6531.3500979999999</v>
      </c>
      <c r="D372">
        <v>6219.4101559999999</v>
      </c>
      <c r="E372">
        <v>6268.1499020000001</v>
      </c>
      <c r="F372">
        <v>6268.1499020000001</v>
      </c>
      <c r="G372">
        <v>522964</v>
      </c>
    </row>
    <row r="373" spans="1:7">
      <c r="A373" s="3">
        <v>37048</v>
      </c>
      <c r="B373" t="s">
        <v>11970</v>
      </c>
      <c r="C373" t="s">
        <v>11970</v>
      </c>
      <c r="D373" t="s">
        <v>11970</v>
      </c>
      <c r="E373" t="s">
        <v>11970</v>
      </c>
      <c r="F373" t="s">
        <v>11970</v>
      </c>
      <c r="G373" t="s">
        <v>11970</v>
      </c>
    </row>
    <row r="374" spans="1:7">
      <c r="A374" s="3">
        <v>37049</v>
      </c>
      <c r="B374">
        <v>6316.8901370000003</v>
      </c>
      <c r="C374">
        <v>6463.1201170000004</v>
      </c>
      <c r="D374">
        <v>6190.1601559999999</v>
      </c>
      <c r="E374">
        <v>6433.8701170000004</v>
      </c>
      <c r="F374">
        <v>6433.8701170000004</v>
      </c>
      <c r="G374">
        <v>303028</v>
      </c>
    </row>
    <row r="375" spans="1:7">
      <c r="A375" s="3">
        <v>37050</v>
      </c>
      <c r="B375">
        <v>6628.8398440000001</v>
      </c>
      <c r="C375">
        <v>6804.3100590000004</v>
      </c>
      <c r="D375">
        <v>6336.3901370000003</v>
      </c>
      <c r="E375">
        <v>6531.3500979999999</v>
      </c>
      <c r="F375">
        <v>6531.3500979999999</v>
      </c>
      <c r="G375">
        <v>574152</v>
      </c>
    </row>
    <row r="376" spans="1:7">
      <c r="A376" s="3">
        <v>37053</v>
      </c>
      <c r="B376">
        <v>6511.8598629999997</v>
      </c>
      <c r="C376">
        <v>6511.8598629999997</v>
      </c>
      <c r="D376">
        <v>6346.1401370000003</v>
      </c>
      <c r="E376">
        <v>6346.1401370000003</v>
      </c>
      <c r="F376">
        <v>6346.1401370000003</v>
      </c>
      <c r="G376">
        <v>121970</v>
      </c>
    </row>
    <row r="377" spans="1:7">
      <c r="A377" s="3">
        <v>37054</v>
      </c>
      <c r="B377">
        <v>6268.1499020000001</v>
      </c>
      <c r="C377">
        <v>6775.0600590000004</v>
      </c>
      <c r="D377">
        <v>6258.3999020000001</v>
      </c>
      <c r="E377">
        <v>6589.8398440000001</v>
      </c>
      <c r="F377">
        <v>6589.8398440000001</v>
      </c>
      <c r="G377">
        <v>223116</v>
      </c>
    </row>
    <row r="378" spans="1:7">
      <c r="A378" s="3">
        <v>37055</v>
      </c>
      <c r="B378">
        <v>6550.8500979999999</v>
      </c>
      <c r="C378">
        <v>6667.830078</v>
      </c>
      <c r="D378">
        <v>6404.6298829999996</v>
      </c>
      <c r="E378">
        <v>6511.8598629999997</v>
      </c>
      <c r="F378">
        <v>6511.8598629999997</v>
      </c>
      <c r="G378">
        <v>163413</v>
      </c>
    </row>
    <row r="379" spans="1:7">
      <c r="A379" s="3">
        <v>37056</v>
      </c>
      <c r="B379">
        <v>6511.8598629999997</v>
      </c>
      <c r="C379">
        <v>6550.8500979999999</v>
      </c>
      <c r="D379">
        <v>6443.6201170000004</v>
      </c>
      <c r="E379">
        <v>6472.8598629999997</v>
      </c>
      <c r="F379">
        <v>6472.8598629999997</v>
      </c>
      <c r="G379">
        <v>127099</v>
      </c>
    </row>
    <row r="380" spans="1:7">
      <c r="A380" s="3">
        <v>37057</v>
      </c>
      <c r="B380">
        <v>6414.3701170000004</v>
      </c>
      <c r="C380">
        <v>6531.3500979999999</v>
      </c>
      <c r="D380">
        <v>6336.3901370000003</v>
      </c>
      <c r="E380">
        <v>6521.6098629999997</v>
      </c>
      <c r="F380">
        <v>6521.6098629999997</v>
      </c>
      <c r="G380">
        <v>107301</v>
      </c>
    </row>
    <row r="381" spans="1:7">
      <c r="A381" s="3">
        <v>37060</v>
      </c>
      <c r="B381">
        <v>6560.6000979999999</v>
      </c>
      <c r="C381">
        <v>6755.5600590000004</v>
      </c>
      <c r="D381">
        <v>6531.3500979999999</v>
      </c>
      <c r="E381">
        <v>6755.5600590000004</v>
      </c>
      <c r="F381">
        <v>6755.5600590000004</v>
      </c>
      <c r="G381">
        <v>243838</v>
      </c>
    </row>
    <row r="382" spans="1:7">
      <c r="A382" s="3">
        <v>37061</v>
      </c>
      <c r="B382">
        <v>6706.8198240000002</v>
      </c>
      <c r="C382">
        <v>6755.5600590000004</v>
      </c>
      <c r="D382">
        <v>6443.6201170000004</v>
      </c>
      <c r="E382">
        <v>6482.6098629999997</v>
      </c>
      <c r="F382">
        <v>6482.6098629999997</v>
      </c>
      <c r="G382">
        <v>199214</v>
      </c>
    </row>
    <row r="383" spans="1:7">
      <c r="A383" s="3">
        <v>37062</v>
      </c>
      <c r="B383">
        <v>6482.6098629999997</v>
      </c>
      <c r="C383">
        <v>6482.6098629999997</v>
      </c>
      <c r="D383">
        <v>6160.919922</v>
      </c>
      <c r="E383">
        <v>6190.1601559999999</v>
      </c>
      <c r="F383">
        <v>6190.1601559999999</v>
      </c>
      <c r="G383">
        <v>124432</v>
      </c>
    </row>
    <row r="384" spans="1:7">
      <c r="A384" s="3">
        <v>37063</v>
      </c>
      <c r="B384">
        <v>6151.169922</v>
      </c>
      <c r="C384">
        <v>6287.6499020000001</v>
      </c>
      <c r="D384">
        <v>6063.4399409999996</v>
      </c>
      <c r="E384">
        <v>6141.419922</v>
      </c>
      <c r="F384">
        <v>6141.419922</v>
      </c>
      <c r="G384">
        <v>86272</v>
      </c>
    </row>
    <row r="385" spans="1:7">
      <c r="A385" s="3">
        <v>37064</v>
      </c>
      <c r="B385">
        <v>6141.419922</v>
      </c>
      <c r="C385">
        <v>6190.1601559999999</v>
      </c>
      <c r="D385">
        <v>5975.7001950000003</v>
      </c>
      <c r="E385">
        <v>6121.9301759999998</v>
      </c>
      <c r="F385">
        <v>6121.9301759999998</v>
      </c>
      <c r="G385">
        <v>101043</v>
      </c>
    </row>
    <row r="386" spans="1:7">
      <c r="A386" s="3">
        <v>37067</v>
      </c>
      <c r="B386">
        <v>6063.4399409999996</v>
      </c>
      <c r="C386">
        <v>6209.6601559999999</v>
      </c>
      <c r="D386">
        <v>5995.2001950000003</v>
      </c>
      <c r="E386">
        <v>6209.6601559999999</v>
      </c>
      <c r="F386">
        <v>6209.6601559999999</v>
      </c>
      <c r="G386">
        <v>85656</v>
      </c>
    </row>
    <row r="387" spans="1:7">
      <c r="A387" s="3">
        <v>37068</v>
      </c>
      <c r="B387">
        <v>6190.1601559999999</v>
      </c>
      <c r="C387">
        <v>6190.1601559999999</v>
      </c>
      <c r="D387">
        <v>5926.9599609999996</v>
      </c>
      <c r="E387">
        <v>5926.9599609999996</v>
      </c>
      <c r="F387">
        <v>5926.9599609999996</v>
      </c>
      <c r="G387">
        <v>93350</v>
      </c>
    </row>
    <row r="388" spans="1:7">
      <c r="A388" s="3">
        <v>37069</v>
      </c>
      <c r="B388">
        <v>5936.7099609999996</v>
      </c>
      <c r="C388">
        <v>6034.1899409999996</v>
      </c>
      <c r="D388">
        <v>5878.2202150000003</v>
      </c>
      <c r="E388">
        <v>5975.7001950000003</v>
      </c>
      <c r="F388">
        <v>5975.7001950000003</v>
      </c>
      <c r="G388">
        <v>82168</v>
      </c>
    </row>
    <row r="389" spans="1:7">
      <c r="A389" s="3">
        <v>37070</v>
      </c>
      <c r="B389">
        <v>5946.4599609999996</v>
      </c>
      <c r="C389">
        <v>6102.4301759999998</v>
      </c>
      <c r="D389">
        <v>5946.4599609999996</v>
      </c>
      <c r="E389">
        <v>5995.2001950000003</v>
      </c>
      <c r="F389">
        <v>5995.2001950000003</v>
      </c>
      <c r="G389">
        <v>52112</v>
      </c>
    </row>
    <row r="390" spans="1:7">
      <c r="A390" s="3">
        <v>37071</v>
      </c>
      <c r="B390">
        <v>6141.419922</v>
      </c>
      <c r="C390">
        <v>6180.419922</v>
      </c>
      <c r="D390">
        <v>5995.2001950000003</v>
      </c>
      <c r="E390">
        <v>6004.9501950000003</v>
      </c>
      <c r="F390">
        <v>6004.9501950000003</v>
      </c>
      <c r="G390">
        <v>54779</v>
      </c>
    </row>
    <row r="391" spans="1:7">
      <c r="A391" s="3">
        <v>37074</v>
      </c>
      <c r="B391">
        <v>6053.6899409999996</v>
      </c>
      <c r="C391">
        <v>6248.6499020000001</v>
      </c>
      <c r="D391">
        <v>6014.6899409999996</v>
      </c>
      <c r="E391">
        <v>6209.6601559999999</v>
      </c>
      <c r="F391">
        <v>6209.6601559999999</v>
      </c>
      <c r="G391">
        <v>85861</v>
      </c>
    </row>
    <row r="392" spans="1:7">
      <c r="A392" s="3">
        <v>37075</v>
      </c>
      <c r="B392">
        <v>6336.3901370000003</v>
      </c>
      <c r="C392">
        <v>6463.1201170000004</v>
      </c>
      <c r="D392">
        <v>6219.4101559999999</v>
      </c>
      <c r="E392">
        <v>6385.1298829999996</v>
      </c>
      <c r="F392">
        <v>6385.1298829999996</v>
      </c>
      <c r="G392">
        <v>120739</v>
      </c>
    </row>
    <row r="393" spans="1:7">
      <c r="A393" s="3">
        <v>37076</v>
      </c>
      <c r="B393">
        <v>6385.1298829999996</v>
      </c>
      <c r="C393">
        <v>6931.0297849999997</v>
      </c>
      <c r="D393">
        <v>6287.6499020000001</v>
      </c>
      <c r="E393">
        <v>6775.0600590000004</v>
      </c>
      <c r="F393">
        <v>6775.0600590000004</v>
      </c>
      <c r="G393">
        <v>618365</v>
      </c>
    </row>
    <row r="394" spans="1:7">
      <c r="A394" s="3">
        <v>37077</v>
      </c>
      <c r="B394">
        <v>6843.2998049999997</v>
      </c>
      <c r="C394">
        <v>6940.7797849999997</v>
      </c>
      <c r="D394">
        <v>6658.080078</v>
      </c>
      <c r="E394">
        <v>6677.580078</v>
      </c>
      <c r="F394">
        <v>6677.580078</v>
      </c>
      <c r="G394">
        <v>370732</v>
      </c>
    </row>
    <row r="395" spans="1:7">
      <c r="A395" s="3">
        <v>37078</v>
      </c>
      <c r="B395">
        <v>6677.580078</v>
      </c>
      <c r="C395">
        <v>6677.580078</v>
      </c>
      <c r="D395">
        <v>6385.1298829999996</v>
      </c>
      <c r="E395">
        <v>6580.1000979999999</v>
      </c>
      <c r="F395">
        <v>6580.1000979999999</v>
      </c>
      <c r="G395">
        <v>166593</v>
      </c>
    </row>
    <row r="396" spans="1:7">
      <c r="A396" s="3">
        <v>37081</v>
      </c>
      <c r="B396">
        <v>6443.6201170000004</v>
      </c>
      <c r="C396">
        <v>6511.8598629999997</v>
      </c>
      <c r="D396">
        <v>6248.6499020000001</v>
      </c>
      <c r="E396">
        <v>6355.8798829999996</v>
      </c>
      <c r="F396">
        <v>6355.8798829999996</v>
      </c>
      <c r="G396">
        <v>195521</v>
      </c>
    </row>
    <row r="397" spans="1:7">
      <c r="A397" s="3">
        <v>37082</v>
      </c>
      <c r="B397">
        <v>6385.1298829999996</v>
      </c>
      <c r="C397">
        <v>6472.8598629999997</v>
      </c>
      <c r="D397">
        <v>6131.669922</v>
      </c>
      <c r="E397">
        <v>6258.3999020000001</v>
      </c>
      <c r="F397">
        <v>6258.3999020000001</v>
      </c>
      <c r="G397">
        <v>133870</v>
      </c>
    </row>
    <row r="398" spans="1:7">
      <c r="A398" s="3">
        <v>37083</v>
      </c>
      <c r="B398">
        <v>6131.669922</v>
      </c>
      <c r="C398">
        <v>6677.580078</v>
      </c>
      <c r="D398">
        <v>5995.2001950000003</v>
      </c>
      <c r="E398">
        <v>6492.3598629999997</v>
      </c>
      <c r="F398">
        <v>6492.3598629999997</v>
      </c>
      <c r="G398">
        <v>427152</v>
      </c>
    </row>
    <row r="399" spans="1:7">
      <c r="A399" s="3">
        <v>37084</v>
      </c>
      <c r="B399">
        <v>6541.1000979999999</v>
      </c>
      <c r="C399">
        <v>6872.5400390000004</v>
      </c>
      <c r="D399">
        <v>6433.8701170000004</v>
      </c>
      <c r="E399">
        <v>6589.8398440000001</v>
      </c>
      <c r="F399">
        <v>6589.8398440000001</v>
      </c>
      <c r="G399">
        <v>577127</v>
      </c>
    </row>
    <row r="400" spans="1:7">
      <c r="A400" s="3">
        <v>37085</v>
      </c>
      <c r="B400">
        <v>6628.8398440000001</v>
      </c>
      <c r="C400">
        <v>6687.330078</v>
      </c>
      <c r="D400">
        <v>6043.9399409999996</v>
      </c>
      <c r="E400">
        <v>6043.9399409999996</v>
      </c>
      <c r="F400">
        <v>6043.9399409999996</v>
      </c>
      <c r="G400">
        <v>347548</v>
      </c>
    </row>
    <row r="401" spans="1:7">
      <c r="A401" s="3">
        <v>37088</v>
      </c>
      <c r="B401">
        <v>6092.6801759999998</v>
      </c>
      <c r="C401">
        <v>6131.669922</v>
      </c>
      <c r="D401">
        <v>5897.7202150000003</v>
      </c>
      <c r="E401">
        <v>5917.2099609999996</v>
      </c>
      <c r="F401">
        <v>5917.2099609999996</v>
      </c>
      <c r="G401">
        <v>153052</v>
      </c>
    </row>
    <row r="402" spans="1:7">
      <c r="A402" s="3">
        <v>37089</v>
      </c>
      <c r="B402" t="s">
        <v>11970</v>
      </c>
      <c r="C402" t="s">
        <v>11970</v>
      </c>
      <c r="D402" t="s">
        <v>11970</v>
      </c>
      <c r="E402" t="s">
        <v>11970</v>
      </c>
      <c r="F402" t="s">
        <v>11970</v>
      </c>
      <c r="G402" t="s">
        <v>11970</v>
      </c>
    </row>
    <row r="403" spans="1:7">
      <c r="A403" s="3">
        <v>37090</v>
      </c>
      <c r="B403">
        <v>5897.7202150000003</v>
      </c>
      <c r="C403">
        <v>6004.9501950000003</v>
      </c>
      <c r="D403">
        <v>5702.75</v>
      </c>
      <c r="E403">
        <v>5702.75</v>
      </c>
      <c r="F403">
        <v>5702.75</v>
      </c>
      <c r="G403">
        <v>131510</v>
      </c>
    </row>
    <row r="404" spans="1:7">
      <c r="A404" s="3">
        <v>37091</v>
      </c>
      <c r="B404">
        <v>5615.0097660000001</v>
      </c>
      <c r="C404">
        <v>5751.4902339999999</v>
      </c>
      <c r="D404">
        <v>5488.2900390000004</v>
      </c>
      <c r="E404">
        <v>5595.5200199999999</v>
      </c>
      <c r="F404">
        <v>5595.5200199999999</v>
      </c>
      <c r="G404">
        <v>100120</v>
      </c>
    </row>
    <row r="405" spans="1:7">
      <c r="A405" s="3">
        <v>37092</v>
      </c>
      <c r="B405">
        <v>5468.7900390000004</v>
      </c>
      <c r="C405">
        <v>5595.5200199999999</v>
      </c>
      <c r="D405">
        <v>5264.080078</v>
      </c>
      <c r="E405">
        <v>5264.080078</v>
      </c>
      <c r="F405">
        <v>5264.080078</v>
      </c>
      <c r="G405">
        <v>107403</v>
      </c>
    </row>
    <row r="406" spans="1:7">
      <c r="A406" s="3">
        <v>37095</v>
      </c>
      <c r="B406">
        <v>5186.0898440000001</v>
      </c>
      <c r="C406">
        <v>5371.3100590000004</v>
      </c>
      <c r="D406">
        <v>5117.8500979999999</v>
      </c>
      <c r="E406">
        <v>5137.3500979999999</v>
      </c>
      <c r="F406">
        <v>5137.3500979999999</v>
      </c>
      <c r="G406">
        <v>87708</v>
      </c>
    </row>
    <row r="407" spans="1:7">
      <c r="A407" s="3">
        <v>37096</v>
      </c>
      <c r="B407">
        <v>5234.830078</v>
      </c>
      <c r="C407">
        <v>5312.8198240000002</v>
      </c>
      <c r="D407">
        <v>4981.3798829999996</v>
      </c>
      <c r="E407">
        <v>5312.8198240000002</v>
      </c>
      <c r="F407">
        <v>5312.8198240000002</v>
      </c>
      <c r="G407">
        <v>76116</v>
      </c>
    </row>
    <row r="408" spans="1:7">
      <c r="A408" s="3">
        <v>37097</v>
      </c>
      <c r="B408">
        <v>5176.3398440000001</v>
      </c>
      <c r="C408">
        <v>5439.5498049999997</v>
      </c>
      <c r="D408">
        <v>5088.6098629999997</v>
      </c>
      <c r="E408">
        <v>5215.330078</v>
      </c>
      <c r="F408">
        <v>5215.330078</v>
      </c>
      <c r="G408">
        <v>45341</v>
      </c>
    </row>
    <row r="409" spans="1:7">
      <c r="A409" s="3">
        <v>37098</v>
      </c>
      <c r="B409">
        <v>5361.5600590000004</v>
      </c>
      <c r="C409">
        <v>5400.5498049999997</v>
      </c>
      <c r="D409">
        <v>5244.580078</v>
      </c>
      <c r="E409">
        <v>5322.5698240000002</v>
      </c>
      <c r="F409">
        <v>5322.5698240000002</v>
      </c>
      <c r="G409">
        <v>41135</v>
      </c>
    </row>
    <row r="410" spans="1:7">
      <c r="A410" s="3">
        <v>37099</v>
      </c>
      <c r="B410">
        <v>5429.7998049999997</v>
      </c>
      <c r="C410">
        <v>5429.7998049999997</v>
      </c>
      <c r="D410">
        <v>5361.5600590000004</v>
      </c>
      <c r="E410">
        <v>5400.5498049999997</v>
      </c>
      <c r="F410">
        <v>5400.5498049999997</v>
      </c>
      <c r="G410">
        <v>74475</v>
      </c>
    </row>
    <row r="411" spans="1:7">
      <c r="A411" s="3">
        <v>37102</v>
      </c>
      <c r="B411">
        <v>5381.0600590000004</v>
      </c>
      <c r="C411">
        <v>5459.0400390000004</v>
      </c>
      <c r="D411">
        <v>5303.0698240000002</v>
      </c>
      <c r="E411">
        <v>5342.0600590000004</v>
      </c>
      <c r="F411">
        <v>5342.0600590000004</v>
      </c>
      <c r="G411">
        <v>51086</v>
      </c>
    </row>
    <row r="412" spans="1:7">
      <c r="A412" s="3">
        <v>37103</v>
      </c>
      <c r="B412">
        <v>5459.0400390000004</v>
      </c>
      <c r="C412">
        <v>5751.4902339999999</v>
      </c>
      <c r="D412">
        <v>5342.0600590000004</v>
      </c>
      <c r="E412">
        <v>5634.5097660000001</v>
      </c>
      <c r="F412">
        <v>5634.5097660000001</v>
      </c>
      <c r="G412">
        <v>143512</v>
      </c>
    </row>
    <row r="413" spans="1:7">
      <c r="A413" s="3">
        <v>37104</v>
      </c>
      <c r="B413">
        <v>5605.2700199999999</v>
      </c>
      <c r="C413">
        <v>5722.25</v>
      </c>
      <c r="D413">
        <v>5507.7797849999997</v>
      </c>
      <c r="E413">
        <v>5673.5</v>
      </c>
      <c r="F413">
        <v>5673.5</v>
      </c>
      <c r="G413">
        <v>119303</v>
      </c>
    </row>
    <row r="414" spans="1:7">
      <c r="A414" s="3">
        <v>37105</v>
      </c>
      <c r="B414">
        <v>5741.7402339999999</v>
      </c>
      <c r="C414">
        <v>5741.7402339999999</v>
      </c>
      <c r="D414">
        <v>5546.7797849999997</v>
      </c>
      <c r="E414">
        <v>5576.0200199999999</v>
      </c>
      <c r="F414">
        <v>5576.0200199999999</v>
      </c>
      <c r="G414">
        <v>75706</v>
      </c>
    </row>
    <row r="415" spans="1:7">
      <c r="A415" s="3">
        <v>37106</v>
      </c>
      <c r="B415">
        <v>5702.75</v>
      </c>
      <c r="C415">
        <v>5702.75</v>
      </c>
      <c r="D415">
        <v>5517.5297849999997</v>
      </c>
      <c r="E415">
        <v>5615.0097660000001</v>
      </c>
      <c r="F415">
        <v>5615.0097660000001</v>
      </c>
      <c r="G415">
        <v>55599</v>
      </c>
    </row>
    <row r="416" spans="1:7">
      <c r="A416" s="3">
        <v>37109</v>
      </c>
      <c r="B416">
        <v>5615.0097660000001</v>
      </c>
      <c r="C416">
        <v>5634.5097660000001</v>
      </c>
      <c r="D416">
        <v>5537.0297849999997</v>
      </c>
      <c r="E416">
        <v>5566.2700199999999</v>
      </c>
      <c r="F416">
        <v>5566.2700199999999</v>
      </c>
      <c r="G416">
        <v>40110</v>
      </c>
    </row>
    <row r="417" spans="1:7">
      <c r="A417" s="3">
        <v>37110</v>
      </c>
      <c r="B417">
        <v>5566.2700199999999</v>
      </c>
      <c r="C417">
        <v>5605.2700199999999</v>
      </c>
      <c r="D417">
        <v>5527.2797849999997</v>
      </c>
      <c r="E417">
        <v>5605.2700199999999</v>
      </c>
      <c r="F417">
        <v>5605.2700199999999</v>
      </c>
      <c r="G417">
        <v>48316</v>
      </c>
    </row>
    <row r="418" spans="1:7">
      <c r="A418" s="3">
        <v>37111</v>
      </c>
      <c r="B418">
        <v>5605.2700199999999</v>
      </c>
      <c r="C418">
        <v>5839.2299800000001</v>
      </c>
      <c r="D418">
        <v>5566.2700199999999</v>
      </c>
      <c r="E418">
        <v>5751.4902339999999</v>
      </c>
      <c r="F418">
        <v>5751.4902339999999</v>
      </c>
      <c r="G418">
        <v>114071</v>
      </c>
    </row>
    <row r="419" spans="1:7">
      <c r="A419" s="3">
        <v>37112</v>
      </c>
      <c r="B419">
        <v>5829.4799800000001</v>
      </c>
      <c r="C419">
        <v>5965.9501950000003</v>
      </c>
      <c r="D419">
        <v>5605.2700199999999</v>
      </c>
      <c r="E419">
        <v>5605.2700199999999</v>
      </c>
      <c r="F419">
        <v>5605.2700199999999</v>
      </c>
      <c r="G419">
        <v>167209</v>
      </c>
    </row>
    <row r="420" spans="1:7">
      <c r="A420" s="3">
        <v>37113</v>
      </c>
      <c r="B420">
        <v>5770.9902339999999</v>
      </c>
      <c r="C420">
        <v>5770.9902339999999</v>
      </c>
      <c r="D420">
        <v>5556.5200199999999</v>
      </c>
      <c r="E420">
        <v>5566.2700199999999</v>
      </c>
      <c r="F420">
        <v>5566.2700199999999</v>
      </c>
      <c r="G420">
        <v>54061</v>
      </c>
    </row>
    <row r="421" spans="1:7">
      <c r="A421" s="3">
        <v>37116</v>
      </c>
      <c r="B421">
        <v>5624.7597660000001</v>
      </c>
      <c r="C421">
        <v>5634.5097660000001</v>
      </c>
      <c r="D421">
        <v>5566.2700199999999</v>
      </c>
      <c r="E421">
        <v>5605.2700199999999</v>
      </c>
      <c r="F421">
        <v>5605.2700199999999</v>
      </c>
      <c r="G421">
        <v>49034</v>
      </c>
    </row>
    <row r="422" spans="1:7">
      <c r="A422" s="3">
        <v>37117</v>
      </c>
      <c r="B422">
        <v>5644.2597660000001</v>
      </c>
      <c r="C422">
        <v>5946.4599609999996</v>
      </c>
      <c r="D422">
        <v>5615.0097660000001</v>
      </c>
      <c r="E422">
        <v>5878.2202150000003</v>
      </c>
      <c r="F422">
        <v>5878.2202150000003</v>
      </c>
      <c r="G422">
        <v>235529</v>
      </c>
    </row>
    <row r="423" spans="1:7">
      <c r="A423" s="3">
        <v>37118</v>
      </c>
      <c r="B423" t="s">
        <v>11970</v>
      </c>
      <c r="C423" t="s">
        <v>11970</v>
      </c>
      <c r="D423" t="s">
        <v>11970</v>
      </c>
      <c r="E423" t="s">
        <v>11970</v>
      </c>
      <c r="F423" t="s">
        <v>11970</v>
      </c>
      <c r="G423" t="s">
        <v>11970</v>
      </c>
    </row>
    <row r="424" spans="1:7">
      <c r="A424" s="3">
        <v>37119</v>
      </c>
      <c r="B424">
        <v>5800.2299800000001</v>
      </c>
      <c r="C424">
        <v>6043.9399409999996</v>
      </c>
      <c r="D424">
        <v>5712.5</v>
      </c>
      <c r="E424">
        <v>6043.9399409999996</v>
      </c>
      <c r="F424">
        <v>6043.9399409999996</v>
      </c>
      <c r="G424">
        <v>135819</v>
      </c>
    </row>
    <row r="425" spans="1:7">
      <c r="A425" s="3">
        <v>37120</v>
      </c>
      <c r="B425">
        <v>6043.9399409999996</v>
      </c>
      <c r="C425">
        <v>6063.4399409999996</v>
      </c>
      <c r="D425">
        <v>5887.9702150000003</v>
      </c>
      <c r="E425">
        <v>5946.4599609999996</v>
      </c>
      <c r="F425">
        <v>5946.4599609999996</v>
      </c>
      <c r="G425">
        <v>58677</v>
      </c>
    </row>
    <row r="426" spans="1:7">
      <c r="A426" s="3">
        <v>37123</v>
      </c>
      <c r="B426">
        <v>5839.2299800000001</v>
      </c>
      <c r="C426">
        <v>6082.9301759999998</v>
      </c>
      <c r="D426">
        <v>5741.7402339999999</v>
      </c>
      <c r="E426">
        <v>5995.2001950000003</v>
      </c>
      <c r="F426">
        <v>5995.2001950000003</v>
      </c>
      <c r="G426">
        <v>95094</v>
      </c>
    </row>
    <row r="427" spans="1:7">
      <c r="A427" s="3">
        <v>37124</v>
      </c>
      <c r="B427">
        <v>6073.1801759999998</v>
      </c>
      <c r="C427">
        <v>6219.4101559999999</v>
      </c>
      <c r="D427">
        <v>6014.6899409999996</v>
      </c>
      <c r="E427">
        <v>6063.4399409999996</v>
      </c>
      <c r="F427">
        <v>6063.4399409999996</v>
      </c>
      <c r="G427">
        <v>152642</v>
      </c>
    </row>
    <row r="428" spans="1:7">
      <c r="A428" s="3">
        <v>37125</v>
      </c>
      <c r="B428">
        <v>5956.2001950000003</v>
      </c>
      <c r="C428">
        <v>6112.1801759999998</v>
      </c>
      <c r="D428">
        <v>5956.2001950000003</v>
      </c>
      <c r="E428">
        <v>6112.1801759999998</v>
      </c>
      <c r="F428">
        <v>6112.1801759999998</v>
      </c>
      <c r="G428">
        <v>46059</v>
      </c>
    </row>
    <row r="429" spans="1:7">
      <c r="A429" s="3">
        <v>37126</v>
      </c>
      <c r="B429">
        <v>6141.419922</v>
      </c>
      <c r="C429">
        <v>6141.419922</v>
      </c>
      <c r="D429">
        <v>5965.9501950000003</v>
      </c>
      <c r="E429">
        <v>5965.9501950000003</v>
      </c>
      <c r="F429">
        <v>5965.9501950000003</v>
      </c>
      <c r="G429">
        <v>48829</v>
      </c>
    </row>
    <row r="430" spans="1:7">
      <c r="A430" s="3">
        <v>37127</v>
      </c>
      <c r="B430">
        <v>6004.9501950000003</v>
      </c>
      <c r="C430">
        <v>6092.6801759999998</v>
      </c>
      <c r="D430">
        <v>5848.9702150000003</v>
      </c>
      <c r="E430">
        <v>5848.9702150000003</v>
      </c>
      <c r="F430">
        <v>5848.9702150000003</v>
      </c>
      <c r="G430">
        <v>47701</v>
      </c>
    </row>
    <row r="431" spans="1:7">
      <c r="A431" s="3">
        <v>37130</v>
      </c>
      <c r="B431">
        <v>5995.2001950000003</v>
      </c>
      <c r="C431">
        <v>6277.8999020000001</v>
      </c>
      <c r="D431">
        <v>5946.4599609999996</v>
      </c>
      <c r="E431">
        <v>6238.9101559999999</v>
      </c>
      <c r="F431">
        <v>6238.9101559999999</v>
      </c>
      <c r="G431">
        <v>130177</v>
      </c>
    </row>
    <row r="432" spans="1:7">
      <c r="A432" s="3">
        <v>37131</v>
      </c>
      <c r="B432">
        <v>6238.9101559999999</v>
      </c>
      <c r="C432">
        <v>6307.1401370000003</v>
      </c>
      <c r="D432">
        <v>6043.9399409999996</v>
      </c>
      <c r="E432">
        <v>6073.1801759999998</v>
      </c>
      <c r="F432">
        <v>6073.1801759999998</v>
      </c>
      <c r="G432">
        <v>59292</v>
      </c>
    </row>
    <row r="433" spans="1:7">
      <c r="A433" s="3">
        <v>37132</v>
      </c>
      <c r="B433">
        <v>6034.1899409999996</v>
      </c>
      <c r="C433">
        <v>6034.1899409999996</v>
      </c>
      <c r="D433">
        <v>5868.4702150000003</v>
      </c>
      <c r="E433">
        <v>5907.4599609999996</v>
      </c>
      <c r="F433">
        <v>5907.4599609999996</v>
      </c>
      <c r="G433">
        <v>51086</v>
      </c>
    </row>
    <row r="434" spans="1:7">
      <c r="A434" s="3">
        <v>37133</v>
      </c>
      <c r="B434">
        <v>5878.2202150000003</v>
      </c>
      <c r="C434">
        <v>6092.6801759999998</v>
      </c>
      <c r="D434">
        <v>5770.9902339999999</v>
      </c>
      <c r="E434">
        <v>6082.9301759999998</v>
      </c>
      <c r="F434">
        <v>6082.9301759999998</v>
      </c>
      <c r="G434">
        <v>85348</v>
      </c>
    </row>
    <row r="435" spans="1:7">
      <c r="A435" s="3">
        <v>37134</v>
      </c>
      <c r="B435">
        <v>5848.9702150000003</v>
      </c>
      <c r="C435">
        <v>6034.1899409999996</v>
      </c>
      <c r="D435">
        <v>5829.4799800000001</v>
      </c>
      <c r="E435">
        <v>5995.2001950000003</v>
      </c>
      <c r="F435">
        <v>5995.2001950000003</v>
      </c>
      <c r="G435">
        <v>110173</v>
      </c>
    </row>
    <row r="436" spans="1:7">
      <c r="A436" s="3">
        <v>37137</v>
      </c>
      <c r="B436">
        <v>5946.4599609999996</v>
      </c>
      <c r="C436">
        <v>6121.9301759999998</v>
      </c>
      <c r="D436">
        <v>5878.2202150000003</v>
      </c>
      <c r="E436">
        <v>5995.2001950000003</v>
      </c>
      <c r="F436">
        <v>5995.2001950000003</v>
      </c>
      <c r="G436">
        <v>54984</v>
      </c>
    </row>
    <row r="437" spans="1:7">
      <c r="A437" s="3">
        <v>37138</v>
      </c>
      <c r="B437">
        <v>5956.2001950000003</v>
      </c>
      <c r="C437">
        <v>5995.2001950000003</v>
      </c>
      <c r="D437">
        <v>5907.4599609999996</v>
      </c>
      <c r="E437">
        <v>5995.2001950000003</v>
      </c>
      <c r="F437">
        <v>5995.2001950000003</v>
      </c>
      <c r="G437">
        <v>33955</v>
      </c>
    </row>
    <row r="438" spans="1:7">
      <c r="A438" s="3">
        <v>37139</v>
      </c>
      <c r="B438">
        <v>6034.1899409999996</v>
      </c>
      <c r="C438">
        <v>6082.9301759999998</v>
      </c>
      <c r="D438">
        <v>5673.5</v>
      </c>
      <c r="E438">
        <v>5673.5</v>
      </c>
      <c r="F438">
        <v>5673.5</v>
      </c>
      <c r="G438">
        <v>107609</v>
      </c>
    </row>
    <row r="439" spans="1:7">
      <c r="A439" s="3">
        <v>37140</v>
      </c>
      <c r="B439">
        <v>5800.2299800000001</v>
      </c>
      <c r="C439">
        <v>5878.2202150000003</v>
      </c>
      <c r="D439">
        <v>5702.75</v>
      </c>
      <c r="E439">
        <v>5702.75</v>
      </c>
      <c r="F439">
        <v>5702.75</v>
      </c>
      <c r="G439">
        <v>94068</v>
      </c>
    </row>
    <row r="440" spans="1:7">
      <c r="A440" s="3">
        <v>37141</v>
      </c>
      <c r="B440">
        <v>5712.5</v>
      </c>
      <c r="C440">
        <v>5897.7202150000003</v>
      </c>
      <c r="D440">
        <v>5673.5</v>
      </c>
      <c r="E440">
        <v>5897.7202150000003</v>
      </c>
      <c r="F440">
        <v>5897.7202150000003</v>
      </c>
      <c r="G440">
        <v>121149</v>
      </c>
    </row>
    <row r="441" spans="1:7">
      <c r="A441" s="3">
        <v>37144</v>
      </c>
      <c r="B441">
        <v>5751.4902339999999</v>
      </c>
      <c r="C441">
        <v>5975.7001950000003</v>
      </c>
      <c r="D441">
        <v>5751.4902339999999</v>
      </c>
      <c r="E441">
        <v>5975.7001950000003</v>
      </c>
      <c r="F441">
        <v>5975.7001950000003</v>
      </c>
      <c r="G441">
        <v>63293</v>
      </c>
    </row>
    <row r="442" spans="1:7">
      <c r="A442" s="3">
        <v>37145</v>
      </c>
      <c r="B442">
        <v>5907.4599609999996</v>
      </c>
      <c r="C442">
        <v>6034.1899409999996</v>
      </c>
      <c r="D442">
        <v>5800.2299800000001</v>
      </c>
      <c r="E442">
        <v>5819.7299800000001</v>
      </c>
      <c r="F442">
        <v>5819.7299800000001</v>
      </c>
      <c r="G442">
        <v>27184</v>
      </c>
    </row>
    <row r="443" spans="1:7">
      <c r="A443" s="3">
        <v>37146</v>
      </c>
      <c r="B443">
        <v>4952.1298829999996</v>
      </c>
      <c r="C443">
        <v>5351.8100590000004</v>
      </c>
      <c r="D443">
        <v>4952.1298829999996</v>
      </c>
      <c r="E443">
        <v>5264.080078</v>
      </c>
      <c r="F443">
        <v>5264.080078</v>
      </c>
      <c r="G443">
        <v>215217</v>
      </c>
    </row>
    <row r="444" spans="1:7">
      <c r="A444" s="3">
        <v>37147</v>
      </c>
      <c r="B444">
        <v>5361.5600590000004</v>
      </c>
      <c r="C444">
        <v>5731.9902339999999</v>
      </c>
      <c r="D444">
        <v>5283.5698240000002</v>
      </c>
      <c r="E444">
        <v>5731.9902339999999</v>
      </c>
      <c r="F444">
        <v>5731.9902339999999</v>
      </c>
      <c r="G444">
        <v>107506</v>
      </c>
    </row>
    <row r="445" spans="1:7">
      <c r="A445" s="3">
        <v>37148</v>
      </c>
      <c r="B445">
        <v>5702.75</v>
      </c>
      <c r="C445">
        <v>5702.75</v>
      </c>
      <c r="D445">
        <v>5020.3701170000004</v>
      </c>
      <c r="E445">
        <v>5507.7797849999997</v>
      </c>
      <c r="F445">
        <v>5507.7797849999997</v>
      </c>
      <c r="G445">
        <v>78373</v>
      </c>
    </row>
    <row r="446" spans="1:7">
      <c r="A446" s="3">
        <v>37151</v>
      </c>
      <c r="B446">
        <v>5078.8598629999997</v>
      </c>
      <c r="C446">
        <v>5351.8100590000004</v>
      </c>
      <c r="D446">
        <v>4903.3901370000003</v>
      </c>
      <c r="E446">
        <v>4952.1298829999996</v>
      </c>
      <c r="F446">
        <v>4952.1298829999996</v>
      </c>
      <c r="G446">
        <v>120944</v>
      </c>
    </row>
    <row r="447" spans="1:7">
      <c r="A447" s="3">
        <v>37152</v>
      </c>
      <c r="B447">
        <v>5069.1098629999997</v>
      </c>
      <c r="C447">
        <v>5264.080078</v>
      </c>
      <c r="D447">
        <v>5069.1098629999997</v>
      </c>
      <c r="E447">
        <v>5195.8398440000001</v>
      </c>
      <c r="F447">
        <v>5195.8398440000001</v>
      </c>
      <c r="G447">
        <v>32724</v>
      </c>
    </row>
    <row r="448" spans="1:7">
      <c r="A448" s="3">
        <v>37153</v>
      </c>
      <c r="B448">
        <v>5098.3598629999997</v>
      </c>
      <c r="C448">
        <v>5273.8198240000002</v>
      </c>
      <c r="D448">
        <v>5098.3598629999997</v>
      </c>
      <c r="E448">
        <v>5215.330078</v>
      </c>
      <c r="F448">
        <v>5215.330078</v>
      </c>
      <c r="G448">
        <v>21234</v>
      </c>
    </row>
    <row r="449" spans="1:7">
      <c r="A449" s="3">
        <v>37154</v>
      </c>
      <c r="B449">
        <v>5166.5898440000001</v>
      </c>
      <c r="C449">
        <v>5264.080078</v>
      </c>
      <c r="D449">
        <v>5069.1098629999997</v>
      </c>
      <c r="E449">
        <v>5166.5898440000001</v>
      </c>
      <c r="F449">
        <v>5166.5898440000001</v>
      </c>
      <c r="G449">
        <v>38058</v>
      </c>
    </row>
    <row r="450" spans="1:7">
      <c r="A450" s="3">
        <v>37155</v>
      </c>
      <c r="B450">
        <v>5166.5898440000001</v>
      </c>
      <c r="C450">
        <v>5166.5898440000001</v>
      </c>
      <c r="D450">
        <v>4489.0898440000001</v>
      </c>
      <c r="E450">
        <v>4961.8798829999996</v>
      </c>
      <c r="F450">
        <v>4961.8798829999996</v>
      </c>
      <c r="G450">
        <v>50163</v>
      </c>
    </row>
    <row r="451" spans="1:7">
      <c r="A451" s="3">
        <v>37158</v>
      </c>
      <c r="B451" t="s">
        <v>11970</v>
      </c>
      <c r="C451" t="s">
        <v>11970</v>
      </c>
      <c r="D451" t="s">
        <v>11970</v>
      </c>
      <c r="E451" t="s">
        <v>11970</v>
      </c>
      <c r="F451" t="s">
        <v>11970</v>
      </c>
      <c r="G451" t="s">
        <v>11970</v>
      </c>
    </row>
    <row r="452" spans="1:7">
      <c r="A452" s="3">
        <v>37159</v>
      </c>
      <c r="B452">
        <v>5225.080078</v>
      </c>
      <c r="C452">
        <v>5225.080078</v>
      </c>
      <c r="D452">
        <v>4883.8901370000003</v>
      </c>
      <c r="E452">
        <v>4913.1401370000003</v>
      </c>
      <c r="F452">
        <v>4913.1401370000003</v>
      </c>
      <c r="G452">
        <v>179826</v>
      </c>
    </row>
    <row r="453" spans="1:7">
      <c r="A453" s="3">
        <v>37160</v>
      </c>
      <c r="B453">
        <v>4922.8901370000003</v>
      </c>
      <c r="C453">
        <v>5166.5898440000001</v>
      </c>
      <c r="D453">
        <v>4913.1401370000003</v>
      </c>
      <c r="E453">
        <v>4961.8798829999996</v>
      </c>
      <c r="F453">
        <v>4961.8798829999996</v>
      </c>
      <c r="G453">
        <v>63806</v>
      </c>
    </row>
    <row r="454" spans="1:7">
      <c r="A454" s="3">
        <v>37161</v>
      </c>
      <c r="B454">
        <v>4971.6298829999996</v>
      </c>
      <c r="C454">
        <v>5000.8701170000004</v>
      </c>
      <c r="D454">
        <v>4874.1401370000003</v>
      </c>
      <c r="E454">
        <v>4903.3901370000003</v>
      </c>
      <c r="F454">
        <v>4903.3901370000003</v>
      </c>
      <c r="G454">
        <v>57959</v>
      </c>
    </row>
    <row r="455" spans="1:7">
      <c r="A455" s="3">
        <v>37162</v>
      </c>
      <c r="B455" t="s">
        <v>11970</v>
      </c>
      <c r="C455" t="s">
        <v>11970</v>
      </c>
      <c r="D455" t="s">
        <v>11970</v>
      </c>
      <c r="E455" t="s">
        <v>11970</v>
      </c>
      <c r="F455" t="s">
        <v>11970</v>
      </c>
      <c r="G455" t="s">
        <v>11970</v>
      </c>
    </row>
    <row r="456" spans="1:7">
      <c r="A456" s="3">
        <v>37165</v>
      </c>
      <c r="B456" t="s">
        <v>11970</v>
      </c>
      <c r="C456" t="s">
        <v>11970</v>
      </c>
      <c r="D456" t="s">
        <v>11970</v>
      </c>
      <c r="E456" t="s">
        <v>11970</v>
      </c>
      <c r="F456" t="s">
        <v>11970</v>
      </c>
      <c r="G456" t="s">
        <v>11970</v>
      </c>
    </row>
    <row r="457" spans="1:7">
      <c r="A457" s="3">
        <v>37166</v>
      </c>
      <c r="B457" t="s">
        <v>11970</v>
      </c>
      <c r="C457" t="s">
        <v>11970</v>
      </c>
      <c r="D457" t="s">
        <v>11970</v>
      </c>
      <c r="E457" t="s">
        <v>11970</v>
      </c>
      <c r="F457" t="s">
        <v>11970</v>
      </c>
      <c r="G457" t="s">
        <v>11970</v>
      </c>
    </row>
    <row r="458" spans="1:7">
      <c r="A458" s="3">
        <v>37167</v>
      </c>
      <c r="B458" t="s">
        <v>11970</v>
      </c>
      <c r="C458" t="s">
        <v>11970</v>
      </c>
      <c r="D458" t="s">
        <v>11970</v>
      </c>
      <c r="E458" t="s">
        <v>11970</v>
      </c>
      <c r="F458" t="s">
        <v>11970</v>
      </c>
      <c r="G458" t="s">
        <v>11970</v>
      </c>
    </row>
    <row r="459" spans="1:7">
      <c r="A459" s="3">
        <v>37168</v>
      </c>
      <c r="B459">
        <v>5147.1000979999999</v>
      </c>
      <c r="C459">
        <v>5205.5898440000001</v>
      </c>
      <c r="D459">
        <v>5108.1000979999999</v>
      </c>
      <c r="E459">
        <v>5166.5898440000001</v>
      </c>
      <c r="F459">
        <v>5166.5898440000001</v>
      </c>
      <c r="G459">
        <v>115918</v>
      </c>
    </row>
    <row r="460" spans="1:7">
      <c r="A460" s="3">
        <v>37169</v>
      </c>
      <c r="B460">
        <v>5127.6000979999999</v>
      </c>
      <c r="C460">
        <v>5166.5898440000001</v>
      </c>
      <c r="D460">
        <v>5088.6098629999997</v>
      </c>
      <c r="E460">
        <v>5147.1000979999999</v>
      </c>
      <c r="F460">
        <v>5147.1000979999999</v>
      </c>
      <c r="G460">
        <v>42059</v>
      </c>
    </row>
    <row r="461" spans="1:7">
      <c r="A461" s="3">
        <v>37172</v>
      </c>
      <c r="B461">
        <v>5117.8500979999999</v>
      </c>
      <c r="C461">
        <v>5117.8500979999999</v>
      </c>
      <c r="D461">
        <v>5000.8701170000004</v>
      </c>
      <c r="E461">
        <v>5059.3598629999997</v>
      </c>
      <c r="F461">
        <v>5059.3598629999997</v>
      </c>
      <c r="G461">
        <v>40930</v>
      </c>
    </row>
    <row r="462" spans="1:7">
      <c r="A462" s="3">
        <v>37173</v>
      </c>
      <c r="B462">
        <v>5069.1098629999997</v>
      </c>
      <c r="C462">
        <v>5176.3398440000001</v>
      </c>
      <c r="D462">
        <v>5020.3701170000004</v>
      </c>
      <c r="E462">
        <v>5137.3500979999999</v>
      </c>
      <c r="F462">
        <v>5137.3500979999999</v>
      </c>
      <c r="G462">
        <v>43084</v>
      </c>
    </row>
    <row r="463" spans="1:7">
      <c r="A463" s="3">
        <v>37174</v>
      </c>
      <c r="B463">
        <v>5390.7998049999997</v>
      </c>
      <c r="C463">
        <v>5790.4799800000001</v>
      </c>
      <c r="D463">
        <v>5390.7998049999997</v>
      </c>
      <c r="E463">
        <v>5498.0400390000004</v>
      </c>
      <c r="F463">
        <v>5498.0400390000004</v>
      </c>
      <c r="G463">
        <v>220449</v>
      </c>
    </row>
    <row r="464" spans="1:7">
      <c r="A464" s="3">
        <v>37175</v>
      </c>
      <c r="B464">
        <v>5595.5200199999999</v>
      </c>
      <c r="C464">
        <v>5595.5200199999999</v>
      </c>
      <c r="D464">
        <v>5459.0400390000004</v>
      </c>
      <c r="E464">
        <v>5478.5400390000004</v>
      </c>
      <c r="F464">
        <v>5478.5400390000004</v>
      </c>
      <c r="G464">
        <v>99299</v>
      </c>
    </row>
    <row r="465" spans="1:7">
      <c r="A465" s="3">
        <v>37176</v>
      </c>
      <c r="B465">
        <v>5595.5200199999999</v>
      </c>
      <c r="C465">
        <v>5595.5200199999999</v>
      </c>
      <c r="D465">
        <v>5361.5600590000004</v>
      </c>
      <c r="E465">
        <v>5390.7998049999997</v>
      </c>
      <c r="F465">
        <v>5390.7998049999997</v>
      </c>
      <c r="G465">
        <v>83297</v>
      </c>
    </row>
    <row r="466" spans="1:7">
      <c r="A466" s="3">
        <v>37179</v>
      </c>
      <c r="B466">
        <v>5449.2900390000004</v>
      </c>
      <c r="C466">
        <v>5712.5</v>
      </c>
      <c r="D466">
        <v>5420.0498049999997</v>
      </c>
      <c r="E466">
        <v>5605.2700199999999</v>
      </c>
      <c r="F466">
        <v>5605.2700199999999</v>
      </c>
      <c r="G466">
        <v>197573</v>
      </c>
    </row>
    <row r="467" spans="1:7">
      <c r="A467" s="3">
        <v>37180</v>
      </c>
      <c r="B467">
        <v>5507.7797849999997</v>
      </c>
      <c r="C467">
        <v>5605.2700199999999</v>
      </c>
      <c r="D467">
        <v>5459.0400390000004</v>
      </c>
      <c r="E467">
        <v>5556.5200199999999</v>
      </c>
      <c r="F467">
        <v>5556.5200199999999</v>
      </c>
      <c r="G467">
        <v>76321</v>
      </c>
    </row>
    <row r="468" spans="1:7">
      <c r="A468" s="3">
        <v>37181</v>
      </c>
      <c r="B468">
        <v>5585.7700199999999</v>
      </c>
      <c r="C468">
        <v>5654.0097660000001</v>
      </c>
      <c r="D468">
        <v>5468.7900390000004</v>
      </c>
      <c r="E468">
        <v>5556.5200199999999</v>
      </c>
      <c r="F468">
        <v>5556.5200199999999</v>
      </c>
      <c r="G468">
        <v>84015</v>
      </c>
    </row>
    <row r="469" spans="1:7">
      <c r="A469" s="3">
        <v>37182</v>
      </c>
      <c r="B469">
        <v>5507.7797849999997</v>
      </c>
      <c r="C469">
        <v>5751.4902339999999</v>
      </c>
      <c r="D469">
        <v>5459.0400390000004</v>
      </c>
      <c r="E469">
        <v>5702.75</v>
      </c>
      <c r="F469">
        <v>5702.75</v>
      </c>
      <c r="G469">
        <v>199830</v>
      </c>
    </row>
    <row r="470" spans="1:7">
      <c r="A470" s="3">
        <v>37183</v>
      </c>
      <c r="B470">
        <v>6541.1000979999999</v>
      </c>
      <c r="C470">
        <v>6541.1000979999999</v>
      </c>
      <c r="D470">
        <v>5761.2402339999999</v>
      </c>
      <c r="E470">
        <v>5848.9702150000003</v>
      </c>
      <c r="F470">
        <v>5848.9702150000003</v>
      </c>
      <c r="G470">
        <v>158387</v>
      </c>
    </row>
    <row r="471" spans="1:7">
      <c r="A471" s="3">
        <v>37186</v>
      </c>
      <c r="B471">
        <v>5946.4599609999996</v>
      </c>
      <c r="C471">
        <v>6336.3901370000003</v>
      </c>
      <c r="D471">
        <v>5761.2402339999999</v>
      </c>
      <c r="E471">
        <v>6004.9501950000003</v>
      </c>
      <c r="F471">
        <v>6004.9501950000003</v>
      </c>
      <c r="G471">
        <v>212448</v>
      </c>
    </row>
    <row r="472" spans="1:7">
      <c r="A472" s="3">
        <v>37187</v>
      </c>
      <c r="B472">
        <v>6141.419922</v>
      </c>
      <c r="C472">
        <v>6287.6499020000001</v>
      </c>
      <c r="D472">
        <v>6004.9501950000003</v>
      </c>
      <c r="E472">
        <v>6092.6801759999998</v>
      </c>
      <c r="F472">
        <v>6092.6801759999998</v>
      </c>
      <c r="G472">
        <v>211524</v>
      </c>
    </row>
    <row r="473" spans="1:7">
      <c r="A473" s="3">
        <v>37188</v>
      </c>
      <c r="B473">
        <v>6092.6801759999998</v>
      </c>
      <c r="C473">
        <v>6209.6601559999999</v>
      </c>
      <c r="D473">
        <v>6024.4399409999996</v>
      </c>
      <c r="E473">
        <v>6053.6899409999996</v>
      </c>
      <c r="F473">
        <v>6053.6899409999996</v>
      </c>
      <c r="G473">
        <v>140948</v>
      </c>
    </row>
    <row r="474" spans="1:7">
      <c r="A474" s="3">
        <v>37189</v>
      </c>
      <c r="B474">
        <v>6092.6801759999998</v>
      </c>
      <c r="C474">
        <v>6092.6801759999998</v>
      </c>
      <c r="D474">
        <v>5995.2001950000003</v>
      </c>
      <c r="E474">
        <v>6034.1899409999996</v>
      </c>
      <c r="F474">
        <v>6034.1899409999996</v>
      </c>
      <c r="G474">
        <v>82373</v>
      </c>
    </row>
    <row r="475" spans="1:7">
      <c r="A475" s="3">
        <v>37190</v>
      </c>
      <c r="B475">
        <v>6034.1899409999996</v>
      </c>
      <c r="C475">
        <v>6063.4399409999996</v>
      </c>
      <c r="D475">
        <v>5868.4702150000003</v>
      </c>
      <c r="E475">
        <v>5907.4599609999996</v>
      </c>
      <c r="F475">
        <v>5907.4599609999996</v>
      </c>
      <c r="G475">
        <v>62575</v>
      </c>
    </row>
    <row r="476" spans="1:7">
      <c r="A476" s="3">
        <v>37193</v>
      </c>
      <c r="B476">
        <v>5946.4599609999996</v>
      </c>
      <c r="C476">
        <v>5995.2001950000003</v>
      </c>
      <c r="D476">
        <v>5887.9702150000003</v>
      </c>
      <c r="E476">
        <v>5907.4599609999996</v>
      </c>
      <c r="F476">
        <v>5907.4599609999996</v>
      </c>
      <c r="G476">
        <v>41238</v>
      </c>
    </row>
    <row r="477" spans="1:7">
      <c r="A477" s="3">
        <v>37194</v>
      </c>
      <c r="B477">
        <v>5858.7202150000003</v>
      </c>
      <c r="C477">
        <v>5868.4702150000003</v>
      </c>
      <c r="D477">
        <v>5624.7597660000001</v>
      </c>
      <c r="E477">
        <v>5654.0097660000001</v>
      </c>
      <c r="F477">
        <v>5654.0097660000001</v>
      </c>
      <c r="G477">
        <v>72115</v>
      </c>
    </row>
    <row r="478" spans="1:7">
      <c r="A478" s="3">
        <v>37195</v>
      </c>
      <c r="B478">
        <v>5576.0200199999999</v>
      </c>
      <c r="C478">
        <v>5712.5</v>
      </c>
      <c r="D478">
        <v>5576.0200199999999</v>
      </c>
      <c r="E478">
        <v>5615.0097660000001</v>
      </c>
      <c r="F478">
        <v>5615.0097660000001</v>
      </c>
      <c r="G478">
        <v>62267</v>
      </c>
    </row>
    <row r="479" spans="1:7">
      <c r="A479" s="3">
        <v>37196</v>
      </c>
      <c r="B479">
        <v>5663.7597660000001</v>
      </c>
      <c r="C479">
        <v>5790.4799800000001</v>
      </c>
      <c r="D479">
        <v>5663.7597660000001</v>
      </c>
      <c r="E479">
        <v>5751.4902339999999</v>
      </c>
      <c r="F479">
        <v>5751.4902339999999</v>
      </c>
      <c r="G479">
        <v>41546</v>
      </c>
    </row>
    <row r="480" spans="1:7">
      <c r="A480" s="3">
        <v>37197</v>
      </c>
      <c r="B480">
        <v>5809.9799800000001</v>
      </c>
      <c r="C480">
        <v>5897.7202150000003</v>
      </c>
      <c r="D480">
        <v>5780.7402339999999</v>
      </c>
      <c r="E480">
        <v>5848.9702150000003</v>
      </c>
      <c r="F480">
        <v>5848.9702150000003</v>
      </c>
      <c r="G480">
        <v>57651</v>
      </c>
    </row>
    <row r="481" spans="1:7">
      <c r="A481" s="3">
        <v>37200</v>
      </c>
      <c r="B481">
        <v>5780.7402339999999</v>
      </c>
      <c r="C481">
        <v>5995.2001950000003</v>
      </c>
      <c r="D481">
        <v>5780.7402339999999</v>
      </c>
      <c r="E481">
        <v>5995.2001950000003</v>
      </c>
      <c r="F481">
        <v>5995.2001950000003</v>
      </c>
      <c r="G481">
        <v>66473</v>
      </c>
    </row>
    <row r="482" spans="1:7">
      <c r="A482" s="3">
        <v>37201</v>
      </c>
      <c r="B482">
        <v>6092.6801759999998</v>
      </c>
      <c r="C482">
        <v>6112.1801759999998</v>
      </c>
      <c r="D482">
        <v>5897.7202150000003</v>
      </c>
      <c r="E482">
        <v>5946.4599609999996</v>
      </c>
      <c r="F482">
        <v>5946.4599609999996</v>
      </c>
      <c r="G482">
        <v>67191</v>
      </c>
    </row>
    <row r="483" spans="1:7">
      <c r="A483" s="3">
        <v>37202</v>
      </c>
      <c r="B483">
        <v>5946.4599609999996</v>
      </c>
      <c r="C483">
        <v>5995.2001950000003</v>
      </c>
      <c r="D483">
        <v>5897.7202150000003</v>
      </c>
      <c r="E483">
        <v>5946.4599609999996</v>
      </c>
      <c r="F483">
        <v>5946.4599609999996</v>
      </c>
      <c r="G483">
        <v>28313</v>
      </c>
    </row>
    <row r="484" spans="1:7">
      <c r="A484" s="3">
        <v>37203</v>
      </c>
      <c r="B484">
        <v>5858.7202150000003</v>
      </c>
      <c r="C484">
        <v>6082.9301759999998</v>
      </c>
      <c r="D484">
        <v>5858.7202150000003</v>
      </c>
      <c r="E484">
        <v>5965.9501950000003</v>
      </c>
      <c r="F484">
        <v>5965.9501950000003</v>
      </c>
      <c r="G484">
        <v>62678</v>
      </c>
    </row>
    <row r="485" spans="1:7">
      <c r="A485" s="3">
        <v>37204</v>
      </c>
      <c r="B485" t="s">
        <v>11970</v>
      </c>
      <c r="C485" t="s">
        <v>11970</v>
      </c>
      <c r="D485" t="s">
        <v>11970</v>
      </c>
      <c r="E485" t="s">
        <v>11970</v>
      </c>
      <c r="F485" t="s">
        <v>11970</v>
      </c>
      <c r="G485" t="s">
        <v>11970</v>
      </c>
    </row>
    <row r="486" spans="1:7">
      <c r="A486" s="3">
        <v>37207</v>
      </c>
      <c r="B486">
        <v>5985.4501950000003</v>
      </c>
      <c r="C486">
        <v>6355.8798829999996</v>
      </c>
      <c r="D486">
        <v>5985.4501950000003</v>
      </c>
      <c r="E486">
        <v>6170.669922</v>
      </c>
      <c r="F486">
        <v>6170.669922</v>
      </c>
      <c r="G486">
        <v>390325</v>
      </c>
    </row>
    <row r="487" spans="1:7">
      <c r="A487" s="3">
        <v>37208</v>
      </c>
      <c r="B487">
        <v>6160.919922</v>
      </c>
      <c r="C487">
        <v>6277.8999020000001</v>
      </c>
      <c r="D487">
        <v>6102.4301759999998</v>
      </c>
      <c r="E487">
        <v>6190.1601559999999</v>
      </c>
      <c r="F487">
        <v>6190.1601559999999</v>
      </c>
      <c r="G487">
        <v>159618</v>
      </c>
    </row>
    <row r="488" spans="1:7">
      <c r="A488" s="3">
        <v>37209</v>
      </c>
      <c r="B488">
        <v>6229.1601559999999</v>
      </c>
      <c r="C488">
        <v>6316.8901370000003</v>
      </c>
      <c r="D488">
        <v>6180.419922</v>
      </c>
      <c r="E488">
        <v>6190.1601559999999</v>
      </c>
      <c r="F488">
        <v>6190.1601559999999</v>
      </c>
      <c r="G488">
        <v>144333</v>
      </c>
    </row>
    <row r="489" spans="1:7">
      <c r="A489" s="3">
        <v>37210</v>
      </c>
      <c r="B489">
        <v>6190.1601559999999</v>
      </c>
      <c r="C489">
        <v>6268.1499020000001</v>
      </c>
      <c r="D489">
        <v>6112.1801759999998</v>
      </c>
      <c r="E489">
        <v>6160.919922</v>
      </c>
      <c r="F489">
        <v>6160.919922</v>
      </c>
      <c r="G489">
        <v>79809</v>
      </c>
    </row>
    <row r="490" spans="1:7">
      <c r="A490" s="3">
        <v>37211</v>
      </c>
      <c r="B490">
        <v>6199.9101559999999</v>
      </c>
      <c r="C490">
        <v>6375.3798829999996</v>
      </c>
      <c r="D490">
        <v>6199.9101559999999</v>
      </c>
      <c r="E490">
        <v>6248.6499020000001</v>
      </c>
      <c r="F490">
        <v>6248.6499020000001</v>
      </c>
      <c r="G490">
        <v>300463</v>
      </c>
    </row>
    <row r="491" spans="1:7">
      <c r="A491" s="3">
        <v>37214</v>
      </c>
      <c r="B491">
        <v>6297.3999020000001</v>
      </c>
      <c r="C491">
        <v>6492.3598629999997</v>
      </c>
      <c r="D491">
        <v>6268.1499020000001</v>
      </c>
      <c r="E491">
        <v>6433.8701170000004</v>
      </c>
      <c r="F491">
        <v>6433.8701170000004</v>
      </c>
      <c r="G491">
        <v>258609</v>
      </c>
    </row>
    <row r="492" spans="1:7">
      <c r="A492" s="3">
        <v>37215</v>
      </c>
      <c r="B492">
        <v>6628.8398440000001</v>
      </c>
      <c r="C492">
        <v>6784.8100590000004</v>
      </c>
      <c r="D492">
        <v>6463.1201170000004</v>
      </c>
      <c r="E492">
        <v>6531.3500979999999</v>
      </c>
      <c r="F492">
        <v>6531.3500979999999</v>
      </c>
      <c r="G492">
        <v>361499</v>
      </c>
    </row>
    <row r="493" spans="1:7">
      <c r="A493" s="3">
        <v>37216</v>
      </c>
      <c r="B493">
        <v>6463.1201170000004</v>
      </c>
      <c r="C493">
        <v>6609.3398440000001</v>
      </c>
      <c r="D493">
        <v>6385.1298829999996</v>
      </c>
      <c r="E493">
        <v>6463.1201170000004</v>
      </c>
      <c r="F493">
        <v>6463.1201170000004</v>
      </c>
      <c r="G493">
        <v>1259195</v>
      </c>
    </row>
    <row r="494" spans="1:7">
      <c r="A494" s="3">
        <v>37217</v>
      </c>
      <c r="B494">
        <v>6541.1000979999999</v>
      </c>
      <c r="C494">
        <v>6570.3500979999999</v>
      </c>
      <c r="D494">
        <v>6404.6298829999996</v>
      </c>
      <c r="E494">
        <v>6482.6098629999997</v>
      </c>
      <c r="F494">
        <v>6482.6098629999997</v>
      </c>
      <c r="G494">
        <v>268150</v>
      </c>
    </row>
    <row r="495" spans="1:7">
      <c r="A495" s="3">
        <v>37218</v>
      </c>
      <c r="B495">
        <v>6541.1000979999999</v>
      </c>
      <c r="C495">
        <v>6823.7998049999997</v>
      </c>
      <c r="D495">
        <v>6511.8598629999997</v>
      </c>
      <c r="E495">
        <v>6814.0498049999997</v>
      </c>
      <c r="F495">
        <v>6814.0498049999997</v>
      </c>
      <c r="G495">
        <v>417817</v>
      </c>
    </row>
    <row r="496" spans="1:7">
      <c r="A496" s="3">
        <v>37221</v>
      </c>
      <c r="B496">
        <v>6882.2900390000004</v>
      </c>
      <c r="C496">
        <v>7603.669922</v>
      </c>
      <c r="D496">
        <v>6872.5400390000004</v>
      </c>
      <c r="E496">
        <v>7545.1801759999998</v>
      </c>
      <c r="F496">
        <v>7545.1801759999998</v>
      </c>
      <c r="G496">
        <v>2021688</v>
      </c>
    </row>
    <row r="497" spans="1:7">
      <c r="A497" s="3">
        <v>37222</v>
      </c>
      <c r="B497">
        <v>7652.4101559999999</v>
      </c>
      <c r="C497">
        <v>7701.1499020000001</v>
      </c>
      <c r="D497">
        <v>7262.4799800000001</v>
      </c>
      <c r="E497">
        <v>7408.7001950000003</v>
      </c>
      <c r="F497">
        <v>7408.7001950000003</v>
      </c>
      <c r="G497">
        <v>848559</v>
      </c>
    </row>
    <row r="498" spans="1:7">
      <c r="A498" s="3">
        <v>37223</v>
      </c>
      <c r="B498">
        <v>7311.2202150000003</v>
      </c>
      <c r="C498">
        <v>7408.7001950000003</v>
      </c>
      <c r="D498">
        <v>6726.3198240000002</v>
      </c>
      <c r="E498">
        <v>6726.3198240000002</v>
      </c>
      <c r="F498">
        <v>6726.3198240000002</v>
      </c>
      <c r="G498">
        <v>379451</v>
      </c>
    </row>
    <row r="499" spans="1:7">
      <c r="A499" s="3">
        <v>37224</v>
      </c>
      <c r="B499">
        <v>6560.6000979999999</v>
      </c>
      <c r="C499">
        <v>7164.9902339999999</v>
      </c>
      <c r="D499">
        <v>6560.6000979999999</v>
      </c>
      <c r="E499">
        <v>7018.7700199999999</v>
      </c>
      <c r="F499">
        <v>7018.7700199999999</v>
      </c>
      <c r="G499">
        <v>503576</v>
      </c>
    </row>
    <row r="500" spans="1:7">
      <c r="A500" s="3">
        <v>37225</v>
      </c>
      <c r="B500">
        <v>7164.9902339999999</v>
      </c>
      <c r="C500">
        <v>7203.9902339999999</v>
      </c>
      <c r="D500">
        <v>6931.0297849999997</v>
      </c>
      <c r="E500">
        <v>7018.7700199999999</v>
      </c>
      <c r="F500">
        <v>7018.7700199999999</v>
      </c>
      <c r="G500">
        <v>438641</v>
      </c>
    </row>
    <row r="501" spans="1:7">
      <c r="A501" s="3">
        <v>37228</v>
      </c>
      <c r="B501">
        <v>7067.5097660000001</v>
      </c>
      <c r="C501">
        <v>7281.9702150000003</v>
      </c>
      <c r="D501">
        <v>7028.5200199999999</v>
      </c>
      <c r="E501">
        <v>7262.4799800000001</v>
      </c>
      <c r="F501">
        <v>7262.4799800000001</v>
      </c>
      <c r="G501">
        <v>336469</v>
      </c>
    </row>
    <row r="502" spans="1:7">
      <c r="A502" s="3">
        <v>37229</v>
      </c>
      <c r="B502">
        <v>7174.7402339999999</v>
      </c>
      <c r="C502">
        <v>7447.6899409999996</v>
      </c>
      <c r="D502">
        <v>7018.7700199999999</v>
      </c>
      <c r="E502">
        <v>7164.9902339999999</v>
      </c>
      <c r="F502">
        <v>7164.9902339999999</v>
      </c>
      <c r="G502">
        <v>2919999</v>
      </c>
    </row>
    <row r="503" spans="1:7">
      <c r="A503" s="3">
        <v>37230</v>
      </c>
      <c r="B503">
        <v>7311.2202150000003</v>
      </c>
      <c r="C503">
        <v>7350.2099609999996</v>
      </c>
      <c r="D503">
        <v>7126</v>
      </c>
      <c r="E503">
        <v>7135.75</v>
      </c>
      <c r="F503">
        <v>7135.75</v>
      </c>
      <c r="G503">
        <v>664527</v>
      </c>
    </row>
    <row r="504" spans="1:7">
      <c r="A504" s="3">
        <v>37231</v>
      </c>
      <c r="B504">
        <v>7213.7299800000001</v>
      </c>
      <c r="C504">
        <v>7291.7202150000003</v>
      </c>
      <c r="D504">
        <v>6862.7998049999997</v>
      </c>
      <c r="E504">
        <v>6921.2900390000004</v>
      </c>
      <c r="F504">
        <v>6921.2900390000004</v>
      </c>
      <c r="G504">
        <v>503165</v>
      </c>
    </row>
    <row r="505" spans="1:7">
      <c r="A505" s="3">
        <v>37232</v>
      </c>
      <c r="B505">
        <v>6872.5400390000004</v>
      </c>
      <c r="C505">
        <v>7116.25</v>
      </c>
      <c r="D505">
        <v>6862.7998049999997</v>
      </c>
      <c r="E505">
        <v>7067.5097660000001</v>
      </c>
      <c r="F505">
        <v>7067.5097660000001</v>
      </c>
      <c r="G505">
        <v>428896</v>
      </c>
    </row>
    <row r="506" spans="1:7">
      <c r="A506" s="3">
        <v>37235</v>
      </c>
      <c r="B506">
        <v>7116.25</v>
      </c>
      <c r="C506">
        <v>7116.25</v>
      </c>
      <c r="D506">
        <v>6804.3100590000004</v>
      </c>
      <c r="E506">
        <v>6814.0498049999997</v>
      </c>
      <c r="F506">
        <v>6814.0498049999997</v>
      </c>
      <c r="G506">
        <v>306105</v>
      </c>
    </row>
    <row r="507" spans="1:7">
      <c r="A507" s="3">
        <v>37236</v>
      </c>
      <c r="B507">
        <v>6736.0698240000002</v>
      </c>
      <c r="C507">
        <v>6892.0400390000004</v>
      </c>
      <c r="D507">
        <v>6726.3198240000002</v>
      </c>
      <c r="E507">
        <v>6882.2900390000004</v>
      </c>
      <c r="F507">
        <v>6882.2900390000004</v>
      </c>
      <c r="G507">
        <v>274612</v>
      </c>
    </row>
    <row r="508" spans="1:7">
      <c r="A508" s="3">
        <v>37237</v>
      </c>
      <c r="B508">
        <v>6882.2900390000004</v>
      </c>
      <c r="C508">
        <v>7018.7700199999999</v>
      </c>
      <c r="D508">
        <v>6804.3100590000004</v>
      </c>
      <c r="E508">
        <v>6931.0297849999997</v>
      </c>
      <c r="F508">
        <v>6931.0297849999997</v>
      </c>
      <c r="G508">
        <v>284050</v>
      </c>
    </row>
    <row r="509" spans="1:7">
      <c r="A509" s="3">
        <v>37238</v>
      </c>
      <c r="B509">
        <v>6921.2900390000004</v>
      </c>
      <c r="C509">
        <v>7057.7597660000001</v>
      </c>
      <c r="D509">
        <v>6882.2900390000004</v>
      </c>
      <c r="E509">
        <v>7018.7700199999999</v>
      </c>
      <c r="F509">
        <v>7018.7700199999999</v>
      </c>
      <c r="G509">
        <v>307233</v>
      </c>
    </row>
    <row r="510" spans="1:7">
      <c r="A510" s="3">
        <v>37239</v>
      </c>
      <c r="B510">
        <v>7018.7700199999999</v>
      </c>
      <c r="C510">
        <v>7194.2402339999999</v>
      </c>
      <c r="D510">
        <v>6921.2900390000004</v>
      </c>
      <c r="E510">
        <v>7106.5</v>
      </c>
      <c r="F510">
        <v>7106.5</v>
      </c>
      <c r="G510">
        <v>320877</v>
      </c>
    </row>
    <row r="511" spans="1:7">
      <c r="A511" s="3">
        <v>37242</v>
      </c>
      <c r="B511">
        <v>7106.5</v>
      </c>
      <c r="C511">
        <v>7106.5</v>
      </c>
      <c r="D511">
        <v>6726.3198240000002</v>
      </c>
      <c r="E511">
        <v>6726.3198240000002</v>
      </c>
      <c r="F511">
        <v>6726.3198240000002</v>
      </c>
      <c r="G511">
        <v>230707</v>
      </c>
    </row>
    <row r="512" spans="1:7">
      <c r="A512" s="3">
        <v>37243</v>
      </c>
      <c r="B512">
        <v>6775.0600590000004</v>
      </c>
      <c r="C512">
        <v>6970.0297849999997</v>
      </c>
      <c r="D512">
        <v>6482.6098629999997</v>
      </c>
      <c r="E512">
        <v>6638.580078</v>
      </c>
      <c r="F512">
        <v>6638.580078</v>
      </c>
      <c r="G512">
        <v>660321</v>
      </c>
    </row>
    <row r="513" spans="1:7">
      <c r="A513" s="3">
        <v>37244</v>
      </c>
      <c r="B513">
        <v>6638.580078</v>
      </c>
      <c r="C513">
        <v>6716.5698240000002</v>
      </c>
      <c r="D513">
        <v>6229.1601559999999</v>
      </c>
      <c r="E513">
        <v>6277.8999020000001</v>
      </c>
      <c r="F513">
        <v>6277.8999020000001</v>
      </c>
      <c r="G513">
        <v>313081</v>
      </c>
    </row>
    <row r="514" spans="1:7">
      <c r="A514" s="3">
        <v>37245</v>
      </c>
      <c r="B514">
        <v>6346.1401370000003</v>
      </c>
      <c r="C514">
        <v>6502.1098629999997</v>
      </c>
      <c r="D514">
        <v>6307.1401370000003</v>
      </c>
      <c r="E514">
        <v>6433.8701170000004</v>
      </c>
      <c r="F514">
        <v>6433.8701170000004</v>
      </c>
      <c r="G514">
        <v>199317</v>
      </c>
    </row>
    <row r="515" spans="1:7">
      <c r="A515" s="3">
        <v>37246</v>
      </c>
      <c r="B515">
        <v>6336.3901370000003</v>
      </c>
      <c r="C515">
        <v>6482.6098629999997</v>
      </c>
      <c r="D515">
        <v>6326.6401370000003</v>
      </c>
      <c r="E515">
        <v>6433.8701170000004</v>
      </c>
      <c r="F515">
        <v>6433.8701170000004</v>
      </c>
      <c r="G515">
        <v>162798</v>
      </c>
    </row>
    <row r="516" spans="1:7">
      <c r="A516" s="3">
        <v>37249</v>
      </c>
      <c r="B516">
        <v>6258.3999020000001</v>
      </c>
      <c r="C516">
        <v>6580.1000979999999</v>
      </c>
      <c r="D516">
        <v>6258.3999020000001</v>
      </c>
      <c r="E516">
        <v>6433.8701170000004</v>
      </c>
      <c r="F516">
        <v>6433.8701170000004</v>
      </c>
      <c r="G516">
        <v>164952</v>
      </c>
    </row>
    <row r="517" spans="1:7">
      <c r="A517" s="3">
        <v>37250</v>
      </c>
      <c r="B517" t="s">
        <v>11970</v>
      </c>
      <c r="C517" t="s">
        <v>11970</v>
      </c>
      <c r="D517" t="s">
        <v>11970</v>
      </c>
      <c r="E517" t="s">
        <v>11970</v>
      </c>
      <c r="F517" t="s">
        <v>11970</v>
      </c>
      <c r="G517" t="s">
        <v>11970</v>
      </c>
    </row>
    <row r="518" spans="1:7">
      <c r="A518" s="3">
        <v>37251</v>
      </c>
      <c r="B518">
        <v>6492.3598629999997</v>
      </c>
      <c r="C518">
        <v>6804.3100590000004</v>
      </c>
      <c r="D518">
        <v>6492.3598629999997</v>
      </c>
      <c r="E518">
        <v>6804.3100590000004</v>
      </c>
      <c r="F518">
        <v>6804.3100590000004</v>
      </c>
      <c r="G518">
        <v>286204</v>
      </c>
    </row>
    <row r="519" spans="1:7">
      <c r="A519" s="3">
        <v>37252</v>
      </c>
      <c r="B519">
        <v>6599.5898440000001</v>
      </c>
      <c r="C519">
        <v>6677.580078</v>
      </c>
      <c r="D519">
        <v>6541.1000979999999</v>
      </c>
      <c r="E519">
        <v>6667.830078</v>
      </c>
      <c r="F519">
        <v>6667.830078</v>
      </c>
      <c r="G519">
        <v>137460</v>
      </c>
    </row>
    <row r="520" spans="1:7">
      <c r="A520" s="3">
        <v>37253</v>
      </c>
      <c r="B520">
        <v>6667.830078</v>
      </c>
      <c r="C520">
        <v>6911.5400390000004</v>
      </c>
      <c r="D520">
        <v>6658.080078</v>
      </c>
      <c r="E520">
        <v>6823.7998049999997</v>
      </c>
      <c r="F520">
        <v>6823.7998049999997</v>
      </c>
      <c r="G520">
        <v>237990</v>
      </c>
    </row>
    <row r="521" spans="1:7">
      <c r="A521" s="3">
        <v>37256</v>
      </c>
      <c r="B521" t="s">
        <v>11970</v>
      </c>
      <c r="C521" t="s">
        <v>11970</v>
      </c>
      <c r="D521" t="s">
        <v>11970</v>
      </c>
      <c r="E521" t="s">
        <v>11970</v>
      </c>
      <c r="F521" t="s">
        <v>11970</v>
      </c>
      <c r="G521" t="s">
        <v>11970</v>
      </c>
    </row>
    <row r="522" spans="1:7">
      <c r="A522" s="3">
        <v>37257</v>
      </c>
      <c r="B522" t="s">
        <v>11970</v>
      </c>
      <c r="C522" t="s">
        <v>11970</v>
      </c>
      <c r="D522" t="s">
        <v>11970</v>
      </c>
      <c r="E522" t="s">
        <v>11970</v>
      </c>
      <c r="F522" t="s">
        <v>11970</v>
      </c>
      <c r="G522" t="s">
        <v>11970</v>
      </c>
    </row>
    <row r="523" spans="1:7">
      <c r="A523" s="3">
        <v>37258</v>
      </c>
      <c r="B523">
        <v>6833.5498049999997</v>
      </c>
      <c r="C523">
        <v>6989.5200199999999</v>
      </c>
      <c r="D523">
        <v>6833.5498049999997</v>
      </c>
      <c r="E523">
        <v>6989.5200199999999</v>
      </c>
      <c r="F523">
        <v>6989.5200199999999</v>
      </c>
      <c r="G523">
        <v>249275</v>
      </c>
    </row>
    <row r="524" spans="1:7">
      <c r="A524" s="3">
        <v>37259</v>
      </c>
      <c r="B524" t="s">
        <v>11970</v>
      </c>
      <c r="C524" t="s">
        <v>11970</v>
      </c>
      <c r="D524" t="s">
        <v>11970</v>
      </c>
      <c r="E524" t="s">
        <v>11970</v>
      </c>
      <c r="F524" t="s">
        <v>11970</v>
      </c>
      <c r="G524" t="s">
        <v>11970</v>
      </c>
    </row>
    <row r="525" spans="1:7">
      <c r="A525" s="3">
        <v>37260</v>
      </c>
      <c r="B525">
        <v>6862.7998049999997</v>
      </c>
      <c r="C525">
        <v>6950.5297849999997</v>
      </c>
      <c r="D525">
        <v>6697.0698240000002</v>
      </c>
      <c r="E525">
        <v>6843.2998049999997</v>
      </c>
      <c r="F525">
        <v>6843.2998049999997</v>
      </c>
      <c r="G525">
        <v>368065</v>
      </c>
    </row>
    <row r="526" spans="1:7">
      <c r="A526" s="3">
        <v>37263</v>
      </c>
      <c r="B526">
        <v>6823.7998049999997</v>
      </c>
      <c r="C526">
        <v>6843.2998049999997</v>
      </c>
      <c r="D526">
        <v>6726.3198240000002</v>
      </c>
      <c r="E526">
        <v>6745.8198240000002</v>
      </c>
      <c r="F526">
        <v>6745.8198240000002</v>
      </c>
      <c r="G526">
        <v>327339</v>
      </c>
    </row>
    <row r="527" spans="1:7">
      <c r="A527" s="3">
        <v>37264</v>
      </c>
      <c r="B527">
        <v>6638.580078</v>
      </c>
      <c r="C527">
        <v>6794.5600590000004</v>
      </c>
      <c r="D527">
        <v>6609.3398440000001</v>
      </c>
      <c r="E527">
        <v>6706.8198240000002</v>
      </c>
      <c r="F527">
        <v>6706.8198240000002</v>
      </c>
      <c r="G527">
        <v>255122</v>
      </c>
    </row>
    <row r="528" spans="1:7">
      <c r="A528" s="3">
        <v>37265</v>
      </c>
      <c r="B528">
        <v>6677.580078</v>
      </c>
      <c r="C528">
        <v>6745.8198240000002</v>
      </c>
      <c r="D528">
        <v>6609.3398440000001</v>
      </c>
      <c r="E528">
        <v>6677.580078</v>
      </c>
      <c r="F528">
        <v>6677.580078</v>
      </c>
      <c r="G528">
        <v>238503</v>
      </c>
    </row>
    <row r="529" spans="1:7">
      <c r="A529" s="3">
        <v>37266</v>
      </c>
      <c r="B529">
        <v>6775.0600590000004</v>
      </c>
      <c r="C529">
        <v>7009.0200199999999</v>
      </c>
      <c r="D529">
        <v>6687.330078</v>
      </c>
      <c r="E529">
        <v>6833.5498049999997</v>
      </c>
      <c r="F529">
        <v>6833.5498049999997</v>
      </c>
      <c r="G529">
        <v>543890</v>
      </c>
    </row>
    <row r="530" spans="1:7">
      <c r="A530" s="3">
        <v>37267</v>
      </c>
      <c r="B530">
        <v>6853.0498049999997</v>
      </c>
      <c r="C530">
        <v>7145.5</v>
      </c>
      <c r="D530">
        <v>6823.7998049999997</v>
      </c>
      <c r="E530">
        <v>7116.25</v>
      </c>
      <c r="F530">
        <v>7116.25</v>
      </c>
      <c r="G530">
        <v>1012793</v>
      </c>
    </row>
    <row r="531" spans="1:7">
      <c r="A531" s="3">
        <v>37270</v>
      </c>
      <c r="B531">
        <v>7126</v>
      </c>
      <c r="C531">
        <v>7320.9702150000003</v>
      </c>
      <c r="D531">
        <v>6970.0297849999997</v>
      </c>
      <c r="E531">
        <v>7057.7597660000001</v>
      </c>
      <c r="F531">
        <v>7057.7597660000001</v>
      </c>
      <c r="G531">
        <v>835223</v>
      </c>
    </row>
    <row r="532" spans="1:7">
      <c r="A532" s="3">
        <v>37271</v>
      </c>
      <c r="B532">
        <v>7155.2402339999999</v>
      </c>
      <c r="C532">
        <v>7164.9902339999999</v>
      </c>
      <c r="D532">
        <v>6823.7998049999997</v>
      </c>
      <c r="E532">
        <v>7096.75</v>
      </c>
      <c r="F532">
        <v>7096.75</v>
      </c>
      <c r="G532">
        <v>429101</v>
      </c>
    </row>
    <row r="533" spans="1:7">
      <c r="A533" s="3">
        <v>37272</v>
      </c>
      <c r="B533">
        <v>7164.9902339999999</v>
      </c>
      <c r="C533">
        <v>7476.9399409999996</v>
      </c>
      <c r="D533">
        <v>7116.25</v>
      </c>
      <c r="E533">
        <v>7164.9902339999999</v>
      </c>
      <c r="F533">
        <v>7164.9902339999999</v>
      </c>
      <c r="G533">
        <v>999765</v>
      </c>
    </row>
    <row r="534" spans="1:7">
      <c r="A534" s="3">
        <v>37273</v>
      </c>
      <c r="B534">
        <v>7018.7700199999999</v>
      </c>
      <c r="C534">
        <v>7028.5200199999999</v>
      </c>
      <c r="D534">
        <v>6794.5600590000004</v>
      </c>
      <c r="E534">
        <v>6950.5297849999997</v>
      </c>
      <c r="F534">
        <v>6950.5297849999997</v>
      </c>
      <c r="G534">
        <v>398429</v>
      </c>
    </row>
    <row r="535" spans="1:7">
      <c r="A535" s="3">
        <v>37274</v>
      </c>
      <c r="B535">
        <v>6970.0297849999997</v>
      </c>
      <c r="C535">
        <v>6999.2700199999999</v>
      </c>
      <c r="D535">
        <v>6775.0600590000004</v>
      </c>
      <c r="E535">
        <v>6775.0600590000004</v>
      </c>
      <c r="F535">
        <v>6775.0600590000004</v>
      </c>
      <c r="G535">
        <v>320569</v>
      </c>
    </row>
    <row r="536" spans="1:7">
      <c r="A536" s="3">
        <v>37277</v>
      </c>
      <c r="B536">
        <v>6677.580078</v>
      </c>
      <c r="C536">
        <v>6882.2900390000004</v>
      </c>
      <c r="D536">
        <v>6677.580078</v>
      </c>
      <c r="E536">
        <v>6862.7998049999997</v>
      </c>
      <c r="F536">
        <v>6862.7998049999997</v>
      </c>
      <c r="G536">
        <v>206806</v>
      </c>
    </row>
    <row r="537" spans="1:7">
      <c r="A537" s="3">
        <v>37278</v>
      </c>
      <c r="B537">
        <v>6882.2900390000004</v>
      </c>
      <c r="C537">
        <v>7145.5</v>
      </c>
      <c r="D537">
        <v>6833.5498049999997</v>
      </c>
      <c r="E537">
        <v>7018.7700199999999</v>
      </c>
      <c r="F537">
        <v>7018.7700199999999</v>
      </c>
      <c r="G537">
        <v>433820</v>
      </c>
    </row>
    <row r="538" spans="1:7">
      <c r="A538" s="3">
        <v>37279</v>
      </c>
      <c r="B538">
        <v>7067.5097660000001</v>
      </c>
      <c r="C538">
        <v>7525.6801759999998</v>
      </c>
      <c r="D538">
        <v>7067.5097660000001</v>
      </c>
      <c r="E538">
        <v>7467.1899409999996</v>
      </c>
      <c r="F538">
        <v>7467.1899409999996</v>
      </c>
      <c r="G538">
        <v>1353571</v>
      </c>
    </row>
    <row r="539" spans="1:7">
      <c r="A539" s="3">
        <v>37280</v>
      </c>
      <c r="B539">
        <v>7701.1499020000001</v>
      </c>
      <c r="C539">
        <v>7720.6499020000001</v>
      </c>
      <c r="D539">
        <v>7330.7099609999996</v>
      </c>
      <c r="E539">
        <v>7447.6899409999996</v>
      </c>
      <c r="F539">
        <v>7447.6899409999996</v>
      </c>
      <c r="G539">
        <v>940780</v>
      </c>
    </row>
    <row r="540" spans="1:7">
      <c r="A540" s="3">
        <v>37281</v>
      </c>
      <c r="B540">
        <v>7554.919922</v>
      </c>
      <c r="C540">
        <v>8266.5498050000006</v>
      </c>
      <c r="D540">
        <v>7515.9301759999998</v>
      </c>
      <c r="E540">
        <v>7993.6000979999999</v>
      </c>
      <c r="F540">
        <v>7993.6000979999999</v>
      </c>
      <c r="G540">
        <v>1471951</v>
      </c>
    </row>
    <row r="541" spans="1:7">
      <c r="A541" s="3">
        <v>37284</v>
      </c>
      <c r="B541">
        <v>8091.080078</v>
      </c>
      <c r="C541">
        <v>8159.3198240000002</v>
      </c>
      <c r="D541">
        <v>7847.3701170000004</v>
      </c>
      <c r="E541">
        <v>8139.8198240000002</v>
      </c>
      <c r="F541">
        <v>8139.8198240000002</v>
      </c>
      <c r="G541">
        <v>798909</v>
      </c>
    </row>
    <row r="542" spans="1:7">
      <c r="A542" s="3">
        <v>37285</v>
      </c>
      <c r="B542">
        <v>8042.3398440000001</v>
      </c>
      <c r="C542">
        <v>8276.2998050000006</v>
      </c>
      <c r="D542">
        <v>7954.6000979999999</v>
      </c>
      <c r="E542">
        <v>8139.8198240000002</v>
      </c>
      <c r="F542">
        <v>8139.8198240000002</v>
      </c>
      <c r="G542">
        <v>426229</v>
      </c>
    </row>
    <row r="543" spans="1:7">
      <c r="A543" s="3">
        <v>37286</v>
      </c>
      <c r="B543">
        <v>7808.3798829999996</v>
      </c>
      <c r="C543">
        <v>7993.6000979999999</v>
      </c>
      <c r="D543">
        <v>7691.3999020000001</v>
      </c>
      <c r="E543">
        <v>7944.8598629999997</v>
      </c>
      <c r="F543">
        <v>7944.8598629999997</v>
      </c>
      <c r="G543">
        <v>478853</v>
      </c>
    </row>
    <row r="544" spans="1:7">
      <c r="A544" s="3">
        <v>37287</v>
      </c>
      <c r="B544" t="s">
        <v>11970</v>
      </c>
      <c r="C544" t="s">
        <v>11970</v>
      </c>
      <c r="D544" t="s">
        <v>11970</v>
      </c>
      <c r="E544" t="s">
        <v>11970</v>
      </c>
      <c r="F544" t="s">
        <v>11970</v>
      </c>
      <c r="G544" t="s">
        <v>11970</v>
      </c>
    </row>
    <row r="545" spans="1:7">
      <c r="A545" s="3">
        <v>37288</v>
      </c>
      <c r="B545">
        <v>7944.8598629999997</v>
      </c>
      <c r="C545">
        <v>8071.580078</v>
      </c>
      <c r="D545">
        <v>7701.1499020000001</v>
      </c>
      <c r="E545">
        <v>7701.1499020000001</v>
      </c>
      <c r="F545">
        <v>7701.1499020000001</v>
      </c>
      <c r="G545">
        <v>389709</v>
      </c>
    </row>
    <row r="546" spans="1:7">
      <c r="A546" s="3">
        <v>37291</v>
      </c>
      <c r="B546">
        <v>7408.7001950000003</v>
      </c>
      <c r="C546">
        <v>7691.3999020000001</v>
      </c>
      <c r="D546">
        <v>7408.7001950000003</v>
      </c>
      <c r="E546">
        <v>7691.3999020000001</v>
      </c>
      <c r="F546">
        <v>7691.3999020000001</v>
      </c>
      <c r="G546">
        <v>225681</v>
      </c>
    </row>
    <row r="547" spans="1:7">
      <c r="A547" s="3">
        <v>37292</v>
      </c>
      <c r="B547">
        <v>7457.4399409999996</v>
      </c>
      <c r="C547">
        <v>7652.4101559999999</v>
      </c>
      <c r="D547">
        <v>7408.7001950000003</v>
      </c>
      <c r="E547">
        <v>7613.4101559999999</v>
      </c>
      <c r="F547">
        <v>7613.4101559999999</v>
      </c>
      <c r="G547">
        <v>126997</v>
      </c>
    </row>
    <row r="548" spans="1:7">
      <c r="A548" s="3">
        <v>37293</v>
      </c>
      <c r="B548">
        <v>7632.9101559999999</v>
      </c>
      <c r="C548">
        <v>7866.8701170000004</v>
      </c>
      <c r="D548">
        <v>7632.9101559999999</v>
      </c>
      <c r="E548">
        <v>7740.1401370000003</v>
      </c>
      <c r="F548">
        <v>7740.1401370000003</v>
      </c>
      <c r="G548">
        <v>168440</v>
      </c>
    </row>
    <row r="549" spans="1:7">
      <c r="A549" s="3">
        <v>37294</v>
      </c>
      <c r="B549">
        <v>7652.4101559999999</v>
      </c>
      <c r="C549">
        <v>8130.0698240000002</v>
      </c>
      <c r="D549">
        <v>7603.669922</v>
      </c>
      <c r="E549">
        <v>7974.1000979999999</v>
      </c>
      <c r="F549">
        <v>7974.1000979999999</v>
      </c>
      <c r="G549">
        <v>474340</v>
      </c>
    </row>
    <row r="550" spans="1:7">
      <c r="A550" s="3">
        <v>37295</v>
      </c>
      <c r="B550">
        <v>7974.1000979999999</v>
      </c>
      <c r="C550">
        <v>8539.5</v>
      </c>
      <c r="D550">
        <v>7847.3701170000004</v>
      </c>
      <c r="E550">
        <v>8432.2695309999999</v>
      </c>
      <c r="F550">
        <v>8432.2695309999999</v>
      </c>
      <c r="G550">
        <v>859125</v>
      </c>
    </row>
    <row r="551" spans="1:7">
      <c r="A551" s="3">
        <v>37298</v>
      </c>
      <c r="B551" t="s">
        <v>11970</v>
      </c>
      <c r="C551" t="s">
        <v>11970</v>
      </c>
      <c r="D551" t="s">
        <v>11970</v>
      </c>
      <c r="E551" t="s">
        <v>11970</v>
      </c>
      <c r="F551" t="s">
        <v>11970</v>
      </c>
      <c r="G551" t="s">
        <v>11970</v>
      </c>
    </row>
    <row r="552" spans="1:7">
      <c r="A552" s="3">
        <v>37299</v>
      </c>
      <c r="B552" t="s">
        <v>11970</v>
      </c>
      <c r="C552" t="s">
        <v>11970</v>
      </c>
      <c r="D552" t="s">
        <v>11970</v>
      </c>
      <c r="E552" t="s">
        <v>11970</v>
      </c>
      <c r="F552" t="s">
        <v>11970</v>
      </c>
      <c r="G552" t="s">
        <v>11970</v>
      </c>
    </row>
    <row r="553" spans="1:7">
      <c r="A553" s="3">
        <v>37300</v>
      </c>
      <c r="B553" t="s">
        <v>11970</v>
      </c>
      <c r="C553" t="s">
        <v>11970</v>
      </c>
      <c r="D553" t="s">
        <v>11970</v>
      </c>
      <c r="E553" t="s">
        <v>11970</v>
      </c>
      <c r="F553" t="s">
        <v>11970</v>
      </c>
      <c r="G553" t="s">
        <v>11970</v>
      </c>
    </row>
    <row r="554" spans="1:7">
      <c r="A554" s="3">
        <v>37301</v>
      </c>
      <c r="B554">
        <v>8851.4501949999994</v>
      </c>
      <c r="C554">
        <v>8870.9404300000006</v>
      </c>
      <c r="D554">
        <v>8539.5</v>
      </c>
      <c r="E554">
        <v>8627.2402340000008</v>
      </c>
      <c r="F554">
        <v>8627.2402340000008</v>
      </c>
      <c r="G554">
        <v>821580</v>
      </c>
    </row>
    <row r="555" spans="1:7">
      <c r="A555" s="3">
        <v>37302</v>
      </c>
      <c r="B555">
        <v>8578.5</v>
      </c>
      <c r="C555">
        <v>8763.7099610000005</v>
      </c>
      <c r="D555">
        <v>8451.7695309999999</v>
      </c>
      <c r="E555">
        <v>8763.7099610000005</v>
      </c>
      <c r="F555">
        <v>8763.7099610000005</v>
      </c>
      <c r="G555">
        <v>608620</v>
      </c>
    </row>
    <row r="556" spans="1:7">
      <c r="A556" s="3">
        <v>37305</v>
      </c>
      <c r="B556">
        <v>8714.9697269999997</v>
      </c>
      <c r="C556">
        <v>9007.4199219999991</v>
      </c>
      <c r="D556">
        <v>8714.9697269999997</v>
      </c>
      <c r="E556">
        <v>8870.9404300000006</v>
      </c>
      <c r="F556">
        <v>8870.9404300000006</v>
      </c>
      <c r="G556">
        <v>611082</v>
      </c>
    </row>
    <row r="557" spans="1:7">
      <c r="A557" s="3">
        <v>37306</v>
      </c>
      <c r="B557">
        <v>8948.9296880000002</v>
      </c>
      <c r="C557">
        <v>9241.3798829999996</v>
      </c>
      <c r="D557">
        <v>8724.7197269999997</v>
      </c>
      <c r="E557">
        <v>8919.6796880000002</v>
      </c>
      <c r="F557">
        <v>8919.6796880000002</v>
      </c>
      <c r="G557">
        <v>684941</v>
      </c>
    </row>
    <row r="558" spans="1:7">
      <c r="A558" s="3">
        <v>37307</v>
      </c>
      <c r="B558">
        <v>8919.6796880000002</v>
      </c>
      <c r="C558">
        <v>9114.6503909999992</v>
      </c>
      <c r="D558">
        <v>8851.4501949999994</v>
      </c>
      <c r="E558">
        <v>9036.6601559999999</v>
      </c>
      <c r="F558">
        <v>9036.6601559999999</v>
      </c>
      <c r="G558">
        <v>372065</v>
      </c>
    </row>
    <row r="559" spans="1:7">
      <c r="A559" s="3">
        <v>37308</v>
      </c>
      <c r="B559">
        <v>9251.1298829999996</v>
      </c>
      <c r="C559">
        <v>9338.8603519999997</v>
      </c>
      <c r="D559">
        <v>8978.1699219999991</v>
      </c>
      <c r="E559">
        <v>9036.6601559999999</v>
      </c>
      <c r="F559">
        <v>9036.6601559999999</v>
      </c>
      <c r="G559">
        <v>501626</v>
      </c>
    </row>
    <row r="560" spans="1:7">
      <c r="A560" s="3">
        <v>37309</v>
      </c>
      <c r="B560">
        <v>8968.4296880000002</v>
      </c>
      <c r="C560">
        <v>8978.1699219999991</v>
      </c>
      <c r="D560">
        <v>8656.4804690000001</v>
      </c>
      <c r="E560">
        <v>8822.2001949999994</v>
      </c>
      <c r="F560">
        <v>8822.2001949999994</v>
      </c>
      <c r="G560">
        <v>446540</v>
      </c>
    </row>
    <row r="561" spans="1:7">
      <c r="A561" s="3">
        <v>37312</v>
      </c>
      <c r="B561">
        <v>8773.4599610000005</v>
      </c>
      <c r="C561">
        <v>8890.4404300000006</v>
      </c>
      <c r="D561">
        <v>8636.9804690000001</v>
      </c>
      <c r="E561">
        <v>8646.7304690000001</v>
      </c>
      <c r="F561">
        <v>8646.7304690000001</v>
      </c>
      <c r="G561">
        <v>267637</v>
      </c>
    </row>
    <row r="562" spans="1:7">
      <c r="A562" s="3">
        <v>37313</v>
      </c>
      <c r="B562">
        <v>8685.7304690000001</v>
      </c>
      <c r="C562">
        <v>8939.1796880000002</v>
      </c>
      <c r="D562">
        <v>8675.9804690000001</v>
      </c>
      <c r="E562">
        <v>8900.1904300000006</v>
      </c>
      <c r="F562">
        <v>8900.1904300000006</v>
      </c>
      <c r="G562">
        <v>467877</v>
      </c>
    </row>
    <row r="563" spans="1:7">
      <c r="A563" s="3">
        <v>37314</v>
      </c>
      <c r="B563">
        <v>8831.9501949999994</v>
      </c>
      <c r="C563">
        <v>9065.9101559999999</v>
      </c>
      <c r="D563">
        <v>8831.9501949999994</v>
      </c>
      <c r="E563">
        <v>9017.1699219999991</v>
      </c>
      <c r="F563">
        <v>9017.1699219999991</v>
      </c>
      <c r="G563">
        <v>346522</v>
      </c>
    </row>
    <row r="564" spans="1:7">
      <c r="A564" s="3">
        <v>37315</v>
      </c>
      <c r="B564">
        <v>9114.6503909999992</v>
      </c>
      <c r="C564">
        <v>9475.3398440000001</v>
      </c>
      <c r="D564">
        <v>9114.6503909999992</v>
      </c>
      <c r="E564">
        <v>9260.8798829999996</v>
      </c>
      <c r="F564">
        <v>9260.8798829999996</v>
      </c>
      <c r="G564">
        <v>657551</v>
      </c>
    </row>
    <row r="565" spans="1:7">
      <c r="A565" s="3">
        <v>37316</v>
      </c>
      <c r="B565" t="s">
        <v>11970</v>
      </c>
      <c r="C565" t="s">
        <v>11970</v>
      </c>
      <c r="D565" t="s">
        <v>11970</v>
      </c>
      <c r="E565" t="s">
        <v>11970</v>
      </c>
      <c r="F565" t="s">
        <v>11970</v>
      </c>
      <c r="G565" t="s">
        <v>11970</v>
      </c>
    </row>
    <row r="566" spans="1:7">
      <c r="A566" s="3">
        <v>37319</v>
      </c>
      <c r="B566">
        <v>9641.0595699999994</v>
      </c>
      <c r="C566">
        <v>9641.0595699999994</v>
      </c>
      <c r="D566">
        <v>8968.4296880000002</v>
      </c>
      <c r="E566">
        <v>9017.1699219999991</v>
      </c>
      <c r="F566">
        <v>9017.1699219999991</v>
      </c>
      <c r="G566">
        <v>538761</v>
      </c>
    </row>
    <row r="567" spans="1:7">
      <c r="A567" s="3">
        <v>37320</v>
      </c>
      <c r="B567">
        <v>9163.3896480000003</v>
      </c>
      <c r="C567">
        <v>9202.3798829999996</v>
      </c>
      <c r="D567">
        <v>8724.7197269999997</v>
      </c>
      <c r="E567">
        <v>8870.9404300000006</v>
      </c>
      <c r="F567">
        <v>8870.9404300000006</v>
      </c>
      <c r="G567">
        <v>553430</v>
      </c>
    </row>
    <row r="568" spans="1:7">
      <c r="A568" s="3">
        <v>37321</v>
      </c>
      <c r="B568">
        <v>8783.2099610000005</v>
      </c>
      <c r="C568">
        <v>9007.4199219999991</v>
      </c>
      <c r="D568">
        <v>8783.2099610000005</v>
      </c>
      <c r="E568">
        <v>8841.7001949999994</v>
      </c>
      <c r="F568">
        <v>8841.7001949999994</v>
      </c>
      <c r="G568">
        <v>358627</v>
      </c>
    </row>
    <row r="569" spans="1:7">
      <c r="A569" s="3">
        <v>37322</v>
      </c>
      <c r="B569">
        <v>8939.1796880000002</v>
      </c>
      <c r="C569">
        <v>9036.6601559999999</v>
      </c>
      <c r="D569">
        <v>8666.2304690000001</v>
      </c>
      <c r="E569">
        <v>8685.7304690000001</v>
      </c>
      <c r="F569">
        <v>8685.7304690000001</v>
      </c>
      <c r="G569">
        <v>448592</v>
      </c>
    </row>
    <row r="570" spans="1:7">
      <c r="A570" s="3">
        <v>37323</v>
      </c>
      <c r="B570">
        <v>8675.9804690000001</v>
      </c>
      <c r="C570">
        <v>9104.9003909999992</v>
      </c>
      <c r="D570">
        <v>8539.5</v>
      </c>
      <c r="E570">
        <v>9046.4101559999999</v>
      </c>
      <c r="F570">
        <v>9046.4101559999999</v>
      </c>
      <c r="G570">
        <v>667091</v>
      </c>
    </row>
    <row r="571" spans="1:7">
      <c r="A571" s="3">
        <v>37326</v>
      </c>
      <c r="B571">
        <v>9134.1503909999992</v>
      </c>
      <c r="C571">
        <v>9212.1298829999996</v>
      </c>
      <c r="D571">
        <v>8890.4404300000006</v>
      </c>
      <c r="E571">
        <v>9163.3896480000003</v>
      </c>
      <c r="F571">
        <v>9163.3896480000003</v>
      </c>
      <c r="G571">
        <v>459465</v>
      </c>
    </row>
    <row r="572" spans="1:7">
      <c r="A572" s="3">
        <v>37327</v>
      </c>
      <c r="B572">
        <v>9163.3896480000003</v>
      </c>
      <c r="C572">
        <v>9241.3798829999996</v>
      </c>
      <c r="D572">
        <v>9065.9101559999999</v>
      </c>
      <c r="E572">
        <v>9241.3798829999996</v>
      </c>
      <c r="F572">
        <v>9241.3798829999996</v>
      </c>
      <c r="G572">
        <v>382836</v>
      </c>
    </row>
    <row r="573" spans="1:7">
      <c r="A573" s="3">
        <v>37328</v>
      </c>
      <c r="B573">
        <v>9270.6201170000004</v>
      </c>
      <c r="C573">
        <v>9943.25</v>
      </c>
      <c r="D573">
        <v>9182.8896480000003</v>
      </c>
      <c r="E573">
        <v>9943.25</v>
      </c>
      <c r="F573">
        <v>9943.25</v>
      </c>
      <c r="G573">
        <v>1108605</v>
      </c>
    </row>
    <row r="574" spans="1:7">
      <c r="A574" s="3">
        <v>37329</v>
      </c>
      <c r="B574">
        <v>9943.25</v>
      </c>
      <c r="C574">
        <v>9943.25</v>
      </c>
      <c r="D574">
        <v>8481.0097659999992</v>
      </c>
      <c r="E574">
        <v>9192.6396480000003</v>
      </c>
      <c r="F574">
        <v>9192.6396480000003</v>
      </c>
      <c r="G574">
        <v>3802718</v>
      </c>
    </row>
    <row r="575" spans="1:7">
      <c r="A575" s="3">
        <v>37330</v>
      </c>
      <c r="B575">
        <v>9251.1298829999996</v>
      </c>
      <c r="C575">
        <v>9485.0898440000001</v>
      </c>
      <c r="D575">
        <v>8997.6699219999991</v>
      </c>
      <c r="E575">
        <v>9231.6298829999996</v>
      </c>
      <c r="F575">
        <v>9231.6298829999996</v>
      </c>
      <c r="G575">
        <v>1308742</v>
      </c>
    </row>
    <row r="576" spans="1:7">
      <c r="A576" s="3">
        <v>37333</v>
      </c>
      <c r="B576">
        <v>9465.5898440000001</v>
      </c>
      <c r="C576">
        <v>9943.25</v>
      </c>
      <c r="D576">
        <v>9309.6201170000004</v>
      </c>
      <c r="E576">
        <v>9943.25</v>
      </c>
      <c r="F576">
        <v>9943.25</v>
      </c>
      <c r="G576">
        <v>1393578</v>
      </c>
    </row>
    <row r="577" spans="1:7">
      <c r="A577" s="3">
        <v>37334</v>
      </c>
      <c r="B577">
        <v>9943.25</v>
      </c>
      <c r="C577">
        <v>10187</v>
      </c>
      <c r="D577">
        <v>9699.5498050000006</v>
      </c>
      <c r="E577">
        <v>9748.2900389999995</v>
      </c>
      <c r="F577">
        <v>9748.2900389999995</v>
      </c>
      <c r="G577">
        <v>705047</v>
      </c>
    </row>
    <row r="578" spans="1:7">
      <c r="A578" s="3">
        <v>37335</v>
      </c>
      <c r="B578">
        <v>9943.25</v>
      </c>
      <c r="C578">
        <v>9943.25</v>
      </c>
      <c r="D578">
        <v>9407.0996090000008</v>
      </c>
      <c r="E578">
        <v>9426.5996090000008</v>
      </c>
      <c r="F578">
        <v>9426.5996090000008</v>
      </c>
      <c r="G578">
        <v>825376</v>
      </c>
    </row>
    <row r="579" spans="1:7">
      <c r="A579" s="3">
        <v>37336</v>
      </c>
      <c r="B579">
        <v>9270.6201170000004</v>
      </c>
      <c r="C579">
        <v>9524.0800780000009</v>
      </c>
      <c r="D579">
        <v>9260.8798829999996</v>
      </c>
      <c r="E579">
        <v>9280.3701170000004</v>
      </c>
      <c r="F579">
        <v>9280.3701170000004</v>
      </c>
      <c r="G579">
        <v>675708</v>
      </c>
    </row>
    <row r="580" spans="1:7">
      <c r="A580" s="3">
        <v>37337</v>
      </c>
      <c r="B580">
        <v>9348.6103519999997</v>
      </c>
      <c r="C580">
        <v>9387.5996090000008</v>
      </c>
      <c r="D580">
        <v>9202.3798829999996</v>
      </c>
      <c r="E580">
        <v>9260.8798829999996</v>
      </c>
      <c r="F580">
        <v>9260.8798829999996</v>
      </c>
      <c r="G580">
        <v>644318</v>
      </c>
    </row>
    <row r="581" spans="1:7">
      <c r="A581" s="3">
        <v>37340</v>
      </c>
      <c r="B581">
        <v>9309.6201170000004</v>
      </c>
      <c r="C581">
        <v>9397.3496090000008</v>
      </c>
      <c r="D581">
        <v>8939.1796880000002</v>
      </c>
      <c r="E581">
        <v>8968.4296880000002</v>
      </c>
      <c r="F581">
        <v>8968.4296880000002</v>
      </c>
      <c r="G581">
        <v>1002843</v>
      </c>
    </row>
    <row r="582" spans="1:7">
      <c r="A582" s="3">
        <v>37341</v>
      </c>
      <c r="B582">
        <v>8968.4296880000002</v>
      </c>
      <c r="C582">
        <v>9017.1699219999991</v>
      </c>
      <c r="D582">
        <v>8685.7304690000001</v>
      </c>
      <c r="E582">
        <v>8734.4697269999997</v>
      </c>
      <c r="F582">
        <v>8734.4697269999997</v>
      </c>
      <c r="G582">
        <v>564202</v>
      </c>
    </row>
    <row r="583" spans="1:7">
      <c r="A583" s="3">
        <v>37342</v>
      </c>
      <c r="B583">
        <v>8773.4599610000005</v>
      </c>
      <c r="C583">
        <v>8997.6699219999991</v>
      </c>
      <c r="D583">
        <v>8773.4599610000005</v>
      </c>
      <c r="E583">
        <v>8822.2001949999994</v>
      </c>
      <c r="F583">
        <v>8822.2001949999994</v>
      </c>
      <c r="G583">
        <v>500190</v>
      </c>
    </row>
    <row r="584" spans="1:7">
      <c r="A584" s="3">
        <v>37343</v>
      </c>
      <c r="B584">
        <v>8968.4296880000002</v>
      </c>
      <c r="C584">
        <v>9407.0996090000008</v>
      </c>
      <c r="D584">
        <v>8968.4296880000002</v>
      </c>
      <c r="E584">
        <v>9075.6601559999999</v>
      </c>
      <c r="F584">
        <v>9075.6601559999999</v>
      </c>
      <c r="G584">
        <v>686069</v>
      </c>
    </row>
    <row r="585" spans="1:7">
      <c r="A585" s="3">
        <v>37344</v>
      </c>
      <c r="B585">
        <v>9143.9003909999992</v>
      </c>
      <c r="C585">
        <v>9260.8798829999996</v>
      </c>
      <c r="D585">
        <v>8890.4404300000006</v>
      </c>
      <c r="E585">
        <v>9007.4199219999991</v>
      </c>
      <c r="F585">
        <v>9007.4199219999991</v>
      </c>
      <c r="G585">
        <v>305592</v>
      </c>
    </row>
    <row r="586" spans="1:7">
      <c r="A586" s="3">
        <v>37347</v>
      </c>
      <c r="B586">
        <v>8831.9501949999994</v>
      </c>
      <c r="C586">
        <v>8968.4296880000002</v>
      </c>
      <c r="D586">
        <v>8500.5097659999992</v>
      </c>
      <c r="E586">
        <v>8520</v>
      </c>
      <c r="F586">
        <v>8520</v>
      </c>
      <c r="G586">
        <v>377707</v>
      </c>
    </row>
    <row r="587" spans="1:7">
      <c r="A587" s="3">
        <v>37348</v>
      </c>
      <c r="B587">
        <v>8461.5195309999999</v>
      </c>
      <c r="C587">
        <v>8695.4697269999997</v>
      </c>
      <c r="D587">
        <v>8364.0302730000003</v>
      </c>
      <c r="E587">
        <v>8627.2402340000008</v>
      </c>
      <c r="F587">
        <v>8627.2402340000008</v>
      </c>
      <c r="G587">
        <v>285896</v>
      </c>
    </row>
    <row r="588" spans="1:7">
      <c r="A588" s="3">
        <v>37349</v>
      </c>
      <c r="B588">
        <v>8675.9804690000001</v>
      </c>
      <c r="C588">
        <v>8958.6796880000002</v>
      </c>
      <c r="D588">
        <v>8539.5</v>
      </c>
      <c r="E588">
        <v>8958.6796880000002</v>
      </c>
      <c r="F588">
        <v>8958.6796880000002</v>
      </c>
      <c r="G588">
        <v>514552</v>
      </c>
    </row>
    <row r="589" spans="1:7">
      <c r="A589" s="3">
        <v>37350</v>
      </c>
      <c r="B589">
        <v>8822.2001949999994</v>
      </c>
      <c r="C589">
        <v>8948.9296880000002</v>
      </c>
      <c r="D589">
        <v>8773.4599610000005</v>
      </c>
      <c r="E589">
        <v>8880.6904300000006</v>
      </c>
      <c r="F589">
        <v>8880.6904300000006</v>
      </c>
      <c r="G589">
        <v>231630</v>
      </c>
    </row>
    <row r="590" spans="1:7">
      <c r="A590" s="3">
        <v>37351</v>
      </c>
      <c r="B590" t="s">
        <v>11970</v>
      </c>
      <c r="C590" t="s">
        <v>11970</v>
      </c>
      <c r="D590" t="s">
        <v>11970</v>
      </c>
      <c r="E590" t="s">
        <v>11970</v>
      </c>
      <c r="F590" t="s">
        <v>11970</v>
      </c>
      <c r="G590" t="s">
        <v>11970</v>
      </c>
    </row>
    <row r="591" spans="1:7">
      <c r="A591" s="3">
        <v>37354</v>
      </c>
      <c r="B591">
        <v>8890.4404300000006</v>
      </c>
      <c r="C591">
        <v>9114.6503909999992</v>
      </c>
      <c r="D591">
        <v>8841.7001949999994</v>
      </c>
      <c r="E591">
        <v>8870.9404300000006</v>
      </c>
      <c r="F591">
        <v>8870.9404300000006</v>
      </c>
      <c r="G591">
        <v>258097</v>
      </c>
    </row>
    <row r="592" spans="1:7">
      <c r="A592" s="3">
        <v>37355</v>
      </c>
      <c r="B592">
        <v>8822.2001949999994</v>
      </c>
      <c r="C592">
        <v>8919.6796880000002</v>
      </c>
      <c r="D592">
        <v>8763.7099610000005</v>
      </c>
      <c r="E592">
        <v>8870.9404300000006</v>
      </c>
      <c r="F592">
        <v>8870.9404300000006</v>
      </c>
      <c r="G592">
        <v>538966</v>
      </c>
    </row>
    <row r="593" spans="1:7">
      <c r="A593" s="3">
        <v>37356</v>
      </c>
      <c r="B593">
        <v>9260.8798829999996</v>
      </c>
      <c r="C593">
        <v>9358.3603519999997</v>
      </c>
      <c r="D593">
        <v>8968.4296880000002</v>
      </c>
      <c r="E593">
        <v>9056.1601559999999</v>
      </c>
      <c r="F593">
        <v>9056.1601559999999</v>
      </c>
      <c r="G593">
        <v>1037310</v>
      </c>
    </row>
    <row r="594" spans="1:7">
      <c r="A594" s="3">
        <v>37357</v>
      </c>
      <c r="B594">
        <v>9134.1503909999992</v>
      </c>
      <c r="C594">
        <v>9845.7695309999999</v>
      </c>
      <c r="D594">
        <v>9026.9199219999991</v>
      </c>
      <c r="E594">
        <v>9670.2998050000006</v>
      </c>
      <c r="F594">
        <v>9670.2998050000006</v>
      </c>
      <c r="G594">
        <v>1863096</v>
      </c>
    </row>
    <row r="595" spans="1:7">
      <c r="A595" s="3">
        <v>37358</v>
      </c>
      <c r="B595">
        <v>9602.0703130000002</v>
      </c>
      <c r="C595">
        <v>11113</v>
      </c>
      <c r="D595">
        <v>9485.0898440000001</v>
      </c>
      <c r="E595">
        <v>11113</v>
      </c>
      <c r="F595">
        <v>11113</v>
      </c>
      <c r="G595">
        <v>1698965</v>
      </c>
    </row>
    <row r="596" spans="1:7">
      <c r="A596" s="3">
        <v>37361</v>
      </c>
      <c r="B596">
        <v>11697.900390999999</v>
      </c>
      <c r="C596">
        <v>11844.200194999999</v>
      </c>
      <c r="D596">
        <v>11015.599609000001</v>
      </c>
      <c r="E596">
        <v>11113</v>
      </c>
      <c r="F596">
        <v>11113</v>
      </c>
      <c r="G596">
        <v>2590711</v>
      </c>
    </row>
    <row r="597" spans="1:7">
      <c r="A597" s="3">
        <v>37362</v>
      </c>
      <c r="B597">
        <v>11697.900390999999</v>
      </c>
      <c r="C597">
        <v>12039.099609000001</v>
      </c>
      <c r="D597">
        <v>11064.299805000001</v>
      </c>
      <c r="E597">
        <v>11356.799805000001</v>
      </c>
      <c r="F597">
        <v>11356.799805000001</v>
      </c>
      <c r="G597">
        <v>2087033</v>
      </c>
    </row>
    <row r="598" spans="1:7">
      <c r="A598" s="3">
        <v>37363</v>
      </c>
      <c r="B598">
        <v>11405.5</v>
      </c>
      <c r="C598">
        <v>11746.700194999999</v>
      </c>
      <c r="D598">
        <v>11113</v>
      </c>
      <c r="E598">
        <v>11600.5</v>
      </c>
      <c r="F598">
        <v>11600.5</v>
      </c>
      <c r="G598">
        <v>1667267</v>
      </c>
    </row>
    <row r="599" spans="1:7">
      <c r="A599" s="3">
        <v>37364</v>
      </c>
      <c r="B599">
        <v>11600.5</v>
      </c>
      <c r="C599">
        <v>12721.5</v>
      </c>
      <c r="D599">
        <v>11356.799805000001</v>
      </c>
      <c r="E599">
        <v>11454.200194999999</v>
      </c>
      <c r="F599">
        <v>11454.200194999999</v>
      </c>
      <c r="G599">
        <v>2785309</v>
      </c>
    </row>
    <row r="600" spans="1:7">
      <c r="A600" s="3">
        <v>37365</v>
      </c>
      <c r="B600">
        <v>11454.200194999999</v>
      </c>
      <c r="C600">
        <v>11600.5</v>
      </c>
      <c r="D600">
        <v>10771.900390999999</v>
      </c>
      <c r="E600">
        <v>10771.900390999999</v>
      </c>
      <c r="F600">
        <v>10771.900390999999</v>
      </c>
      <c r="G600">
        <v>1212931</v>
      </c>
    </row>
    <row r="601" spans="1:7">
      <c r="A601" s="3">
        <v>37368</v>
      </c>
      <c r="B601">
        <v>10820.599609000001</v>
      </c>
      <c r="C601">
        <v>11210.5</v>
      </c>
      <c r="D601">
        <v>10235.700194999999</v>
      </c>
      <c r="E601">
        <v>10576.900390999999</v>
      </c>
      <c r="F601">
        <v>10576.900390999999</v>
      </c>
      <c r="G601">
        <v>931343</v>
      </c>
    </row>
    <row r="602" spans="1:7">
      <c r="A602" s="3">
        <v>37369</v>
      </c>
      <c r="B602">
        <v>10723.099609000001</v>
      </c>
      <c r="C602">
        <v>10820.599609000001</v>
      </c>
      <c r="D602">
        <v>10138.200194999999</v>
      </c>
      <c r="E602">
        <v>10723.099609000001</v>
      </c>
      <c r="F602">
        <v>10723.099609000001</v>
      </c>
      <c r="G602">
        <v>845174</v>
      </c>
    </row>
    <row r="603" spans="1:7">
      <c r="A603" s="3">
        <v>37370</v>
      </c>
      <c r="B603">
        <v>10333.200194999999</v>
      </c>
      <c r="C603">
        <v>10625.599609000001</v>
      </c>
      <c r="D603">
        <v>9943.25</v>
      </c>
      <c r="E603">
        <v>10040.700194999999</v>
      </c>
      <c r="F603">
        <v>10040.700194999999</v>
      </c>
      <c r="G603">
        <v>676939</v>
      </c>
    </row>
    <row r="604" spans="1:7">
      <c r="A604" s="3">
        <v>37371</v>
      </c>
      <c r="B604">
        <v>9894.5097659999992</v>
      </c>
      <c r="C604">
        <v>9894.5097659999992</v>
      </c>
      <c r="D604">
        <v>8831.9501949999994</v>
      </c>
      <c r="E604">
        <v>8861.2001949999994</v>
      </c>
      <c r="F604">
        <v>8861.2001949999994</v>
      </c>
      <c r="G604">
        <v>962015</v>
      </c>
    </row>
    <row r="605" spans="1:7">
      <c r="A605" s="3">
        <v>37372</v>
      </c>
      <c r="B605">
        <v>8978.1699219999991</v>
      </c>
      <c r="C605">
        <v>9387.5996090000008</v>
      </c>
      <c r="D605">
        <v>8831.9501949999994</v>
      </c>
      <c r="E605">
        <v>9251.1298829999996</v>
      </c>
      <c r="F605">
        <v>9251.1298829999996</v>
      </c>
      <c r="G605">
        <v>849688</v>
      </c>
    </row>
    <row r="606" spans="1:7">
      <c r="A606" s="3">
        <v>37375</v>
      </c>
      <c r="B606">
        <v>8783.2099610000005</v>
      </c>
      <c r="C606">
        <v>9153.6396480000003</v>
      </c>
      <c r="D606">
        <v>8773.4599610000005</v>
      </c>
      <c r="E606">
        <v>8822.2001949999994</v>
      </c>
      <c r="F606">
        <v>8822.2001949999994</v>
      </c>
      <c r="G606">
        <v>530452</v>
      </c>
    </row>
    <row r="607" spans="1:7">
      <c r="A607" s="3">
        <v>37376</v>
      </c>
      <c r="B607">
        <v>8783.2099610000005</v>
      </c>
      <c r="C607">
        <v>9046.4101559999999</v>
      </c>
      <c r="D607">
        <v>8636.9804690000001</v>
      </c>
      <c r="E607">
        <v>8753.9599610000005</v>
      </c>
      <c r="F607">
        <v>8753.9599610000005</v>
      </c>
      <c r="G607">
        <v>521425</v>
      </c>
    </row>
    <row r="608" spans="1:7">
      <c r="A608" s="3">
        <v>37377</v>
      </c>
      <c r="B608" t="s">
        <v>11970</v>
      </c>
      <c r="C608" t="s">
        <v>11970</v>
      </c>
      <c r="D608" t="s">
        <v>11970</v>
      </c>
      <c r="E608" t="s">
        <v>11970</v>
      </c>
      <c r="F608" t="s">
        <v>11970</v>
      </c>
      <c r="G608" t="s">
        <v>11970</v>
      </c>
    </row>
    <row r="609" spans="1:7">
      <c r="A609" s="3">
        <v>37378</v>
      </c>
      <c r="B609">
        <v>8968.4296880000002</v>
      </c>
      <c r="C609">
        <v>9416.8496090000008</v>
      </c>
      <c r="D609">
        <v>8880.6904300000006</v>
      </c>
      <c r="E609">
        <v>9192.6396480000003</v>
      </c>
      <c r="F609">
        <v>9192.6396480000003</v>
      </c>
      <c r="G609">
        <v>588616</v>
      </c>
    </row>
    <row r="610" spans="1:7">
      <c r="A610" s="3">
        <v>37379</v>
      </c>
      <c r="B610">
        <v>9251.1298829999996</v>
      </c>
      <c r="C610">
        <v>9407.0996090000008</v>
      </c>
      <c r="D610">
        <v>8939.1796880000002</v>
      </c>
      <c r="E610">
        <v>9065.9101559999999</v>
      </c>
      <c r="F610">
        <v>9065.9101559999999</v>
      </c>
      <c r="G610">
        <v>459157</v>
      </c>
    </row>
    <row r="611" spans="1:7">
      <c r="A611" s="3">
        <v>37382</v>
      </c>
      <c r="B611">
        <v>8773.4599610000005</v>
      </c>
      <c r="C611">
        <v>8968.4296880000002</v>
      </c>
      <c r="D611">
        <v>8695.4697269999997</v>
      </c>
      <c r="E611">
        <v>8695.4697269999997</v>
      </c>
      <c r="F611">
        <v>8695.4697269999997</v>
      </c>
      <c r="G611">
        <v>301386</v>
      </c>
    </row>
    <row r="612" spans="1:7">
      <c r="A612" s="3">
        <v>37383</v>
      </c>
      <c r="B612">
        <v>8481.0097659999992</v>
      </c>
      <c r="C612">
        <v>8627.2402340000008</v>
      </c>
      <c r="D612">
        <v>8344.5400389999995</v>
      </c>
      <c r="E612">
        <v>8529.75</v>
      </c>
      <c r="F612">
        <v>8529.75</v>
      </c>
      <c r="G612">
        <v>270304</v>
      </c>
    </row>
    <row r="613" spans="1:7">
      <c r="A613" s="3">
        <v>37384</v>
      </c>
      <c r="B613">
        <v>8714.9697269999997</v>
      </c>
      <c r="C613">
        <v>8919.6796880000002</v>
      </c>
      <c r="D613">
        <v>8695.4697269999997</v>
      </c>
      <c r="E613">
        <v>8773.4599610000005</v>
      </c>
      <c r="F613">
        <v>8773.4599610000005</v>
      </c>
      <c r="G613">
        <v>329391</v>
      </c>
    </row>
    <row r="614" spans="1:7">
      <c r="A614" s="3">
        <v>37385</v>
      </c>
      <c r="B614">
        <v>9065.9101559999999</v>
      </c>
      <c r="C614">
        <v>9192.6396480000003</v>
      </c>
      <c r="D614">
        <v>8822.2001949999994</v>
      </c>
      <c r="E614">
        <v>8890.4404300000006</v>
      </c>
      <c r="F614">
        <v>8890.4404300000006</v>
      </c>
      <c r="G614">
        <v>451669</v>
      </c>
    </row>
    <row r="615" spans="1:7">
      <c r="A615" s="3">
        <v>37386</v>
      </c>
      <c r="B615">
        <v>8851.4501949999994</v>
      </c>
      <c r="C615">
        <v>8958.6796880000002</v>
      </c>
      <c r="D615">
        <v>8617.4902340000008</v>
      </c>
      <c r="E615">
        <v>8646.7304690000001</v>
      </c>
      <c r="F615">
        <v>8646.7304690000001</v>
      </c>
      <c r="G615">
        <v>301797</v>
      </c>
    </row>
    <row r="616" spans="1:7">
      <c r="A616" s="3">
        <v>37389</v>
      </c>
      <c r="B616">
        <v>8675.9804690000001</v>
      </c>
      <c r="C616">
        <v>9085.4101559999999</v>
      </c>
      <c r="D616">
        <v>8675.9804690000001</v>
      </c>
      <c r="E616">
        <v>9085.4101559999999</v>
      </c>
      <c r="F616">
        <v>9085.4101559999999</v>
      </c>
      <c r="G616">
        <v>1028693</v>
      </c>
    </row>
    <row r="617" spans="1:7">
      <c r="A617" s="3">
        <v>37390</v>
      </c>
      <c r="B617">
        <v>9163.3896480000003</v>
      </c>
      <c r="C617">
        <v>9182.8896480000003</v>
      </c>
      <c r="D617">
        <v>8987.9199219999991</v>
      </c>
      <c r="E617">
        <v>9134.1503909999992</v>
      </c>
      <c r="F617">
        <v>9134.1503909999992</v>
      </c>
      <c r="G617">
        <v>660013</v>
      </c>
    </row>
    <row r="618" spans="1:7">
      <c r="A618" s="3">
        <v>37391</v>
      </c>
      <c r="B618">
        <v>9182.8896480000003</v>
      </c>
      <c r="C618">
        <v>9407.0996090000008</v>
      </c>
      <c r="D618">
        <v>9182.8896480000003</v>
      </c>
      <c r="E618">
        <v>9241.3798829999996</v>
      </c>
      <c r="F618">
        <v>9241.3798829999996</v>
      </c>
      <c r="G618">
        <v>546763</v>
      </c>
    </row>
    <row r="619" spans="1:7">
      <c r="A619" s="3">
        <v>37392</v>
      </c>
      <c r="B619">
        <v>9260.8798829999996</v>
      </c>
      <c r="C619">
        <v>9329.1103519999997</v>
      </c>
      <c r="D619">
        <v>9075.6601559999999</v>
      </c>
      <c r="E619">
        <v>9182.8896480000003</v>
      </c>
      <c r="F619">
        <v>9182.8896480000003</v>
      </c>
      <c r="G619">
        <v>250608</v>
      </c>
    </row>
    <row r="620" spans="1:7">
      <c r="A620" s="3">
        <v>37393</v>
      </c>
      <c r="B620">
        <v>9231.6298829999996</v>
      </c>
      <c r="C620">
        <v>9260.8798829999996</v>
      </c>
      <c r="D620">
        <v>9095.1503909999992</v>
      </c>
      <c r="E620">
        <v>9221.8798829999996</v>
      </c>
      <c r="F620">
        <v>9221.8798829999996</v>
      </c>
      <c r="G620">
        <v>292974</v>
      </c>
    </row>
    <row r="621" spans="1:7">
      <c r="A621" s="3">
        <v>37396</v>
      </c>
      <c r="B621">
        <v>9270.6201170000004</v>
      </c>
      <c r="C621">
        <v>9309.6201170000004</v>
      </c>
      <c r="D621">
        <v>9065.9101559999999</v>
      </c>
      <c r="E621">
        <v>9065.9101559999999</v>
      </c>
      <c r="F621">
        <v>9065.9101559999999</v>
      </c>
      <c r="G621">
        <v>297796</v>
      </c>
    </row>
    <row r="622" spans="1:7">
      <c r="A622" s="3">
        <v>37397</v>
      </c>
      <c r="B622">
        <v>8870.9404300000006</v>
      </c>
      <c r="C622">
        <v>8900.1904300000006</v>
      </c>
      <c r="D622">
        <v>8627.2402340000008</v>
      </c>
      <c r="E622">
        <v>8675.9804690000001</v>
      </c>
      <c r="F622">
        <v>8675.9804690000001</v>
      </c>
      <c r="G622">
        <v>332879</v>
      </c>
    </row>
    <row r="623" spans="1:7">
      <c r="A623" s="3">
        <v>37398</v>
      </c>
      <c r="B623">
        <v>8675.9804690000001</v>
      </c>
      <c r="C623">
        <v>8773.4599610000005</v>
      </c>
      <c r="D623">
        <v>8510.2597659999992</v>
      </c>
      <c r="E623">
        <v>8627.2402340000008</v>
      </c>
      <c r="F623">
        <v>8627.2402340000008</v>
      </c>
      <c r="G623">
        <v>299540</v>
      </c>
    </row>
    <row r="624" spans="1:7">
      <c r="A624" s="3">
        <v>37399</v>
      </c>
      <c r="B624">
        <v>8578.5</v>
      </c>
      <c r="C624">
        <v>8646.7304690000001</v>
      </c>
      <c r="D624">
        <v>8188.5600590000004</v>
      </c>
      <c r="E624">
        <v>8188.5600590000004</v>
      </c>
      <c r="F624">
        <v>8188.5600590000004</v>
      </c>
      <c r="G624">
        <v>259635</v>
      </c>
    </row>
    <row r="625" spans="1:7">
      <c r="A625" s="3">
        <v>37400</v>
      </c>
      <c r="B625">
        <v>8198.3095699999994</v>
      </c>
      <c r="C625">
        <v>8354.2802730000003</v>
      </c>
      <c r="D625">
        <v>7847.3701170000004</v>
      </c>
      <c r="E625">
        <v>7896.1098629999997</v>
      </c>
      <c r="F625">
        <v>7896.1098629999997</v>
      </c>
      <c r="G625">
        <v>429101</v>
      </c>
    </row>
    <row r="626" spans="1:7">
      <c r="A626" s="3">
        <v>37403</v>
      </c>
      <c r="B626">
        <v>7818.1298829999996</v>
      </c>
      <c r="C626">
        <v>7964.3500979999999</v>
      </c>
      <c r="D626">
        <v>7535.4301759999998</v>
      </c>
      <c r="E626">
        <v>7584.169922</v>
      </c>
      <c r="F626">
        <v>7584.169922</v>
      </c>
      <c r="G626">
        <v>231015</v>
      </c>
    </row>
    <row r="627" spans="1:7">
      <c r="A627" s="3">
        <v>37404</v>
      </c>
      <c r="B627">
        <v>7662.1601559999999</v>
      </c>
      <c r="C627">
        <v>7730.3901370000003</v>
      </c>
      <c r="D627">
        <v>7369.7099609999996</v>
      </c>
      <c r="E627">
        <v>7603.669922</v>
      </c>
      <c r="F627">
        <v>7603.669922</v>
      </c>
      <c r="G627">
        <v>242607</v>
      </c>
    </row>
    <row r="628" spans="1:7">
      <c r="A628" s="3">
        <v>37405</v>
      </c>
      <c r="B628">
        <v>7428.2001950000003</v>
      </c>
      <c r="C628">
        <v>7593.919922</v>
      </c>
      <c r="D628">
        <v>7359.9599609999996</v>
      </c>
      <c r="E628">
        <v>7584.169922</v>
      </c>
      <c r="F628">
        <v>7584.169922</v>
      </c>
      <c r="G628">
        <v>265072</v>
      </c>
    </row>
    <row r="629" spans="1:7">
      <c r="A629" s="3">
        <v>37406</v>
      </c>
      <c r="B629">
        <v>7437.9399409999996</v>
      </c>
      <c r="C629">
        <v>7671.8999020000001</v>
      </c>
      <c r="D629">
        <v>7418.4501950000003</v>
      </c>
      <c r="E629">
        <v>7632.9101559999999</v>
      </c>
      <c r="F629">
        <v>7632.9101559999999</v>
      </c>
      <c r="G629">
        <v>183622</v>
      </c>
    </row>
    <row r="630" spans="1:7">
      <c r="A630" s="3">
        <v>37407</v>
      </c>
      <c r="B630">
        <v>7642.6601559999999</v>
      </c>
      <c r="C630">
        <v>7915.6098629999997</v>
      </c>
      <c r="D630">
        <v>7642.6601559999999</v>
      </c>
      <c r="E630">
        <v>7788.8798829999996</v>
      </c>
      <c r="F630">
        <v>7788.8798829999996</v>
      </c>
      <c r="G630">
        <v>208344</v>
      </c>
    </row>
    <row r="631" spans="1:7">
      <c r="A631" s="3">
        <v>37410</v>
      </c>
      <c r="B631">
        <v>7798.6298829999996</v>
      </c>
      <c r="C631">
        <v>7798.6298829999996</v>
      </c>
      <c r="D631">
        <v>7554.919922</v>
      </c>
      <c r="E631">
        <v>7730.3901370000003</v>
      </c>
      <c r="F631">
        <v>7730.3901370000003</v>
      </c>
      <c r="G631">
        <v>120021</v>
      </c>
    </row>
    <row r="632" spans="1:7">
      <c r="A632" s="3">
        <v>37411</v>
      </c>
      <c r="B632">
        <v>7652.4101559999999</v>
      </c>
      <c r="C632">
        <v>7691.3999020000001</v>
      </c>
      <c r="D632">
        <v>7496.4301759999998</v>
      </c>
      <c r="E632">
        <v>7691.3999020000001</v>
      </c>
      <c r="F632">
        <v>7691.3999020000001</v>
      </c>
      <c r="G632">
        <v>129766</v>
      </c>
    </row>
    <row r="633" spans="1:7">
      <c r="A633" s="3">
        <v>37412</v>
      </c>
      <c r="B633">
        <v>7808.3798829999996</v>
      </c>
      <c r="C633">
        <v>7925.3598629999997</v>
      </c>
      <c r="D633">
        <v>7730.3901370000003</v>
      </c>
      <c r="E633">
        <v>7857.1201170000004</v>
      </c>
      <c r="F633">
        <v>7857.1201170000004</v>
      </c>
      <c r="G633">
        <v>179826</v>
      </c>
    </row>
    <row r="634" spans="1:7">
      <c r="A634" s="3">
        <v>37413</v>
      </c>
      <c r="B634" t="s">
        <v>11970</v>
      </c>
      <c r="C634" t="s">
        <v>11970</v>
      </c>
      <c r="D634" t="s">
        <v>11970</v>
      </c>
      <c r="E634" t="s">
        <v>11970</v>
      </c>
      <c r="F634" t="s">
        <v>11970</v>
      </c>
      <c r="G634" t="s">
        <v>11970</v>
      </c>
    </row>
    <row r="635" spans="1:7">
      <c r="A635" s="3">
        <v>37414</v>
      </c>
      <c r="B635">
        <v>7857.1201170000004</v>
      </c>
      <c r="C635">
        <v>7935.1098629999997</v>
      </c>
      <c r="D635">
        <v>7564.669922</v>
      </c>
      <c r="E635">
        <v>7798.6298829999996</v>
      </c>
      <c r="F635">
        <v>7798.6298829999996</v>
      </c>
      <c r="G635">
        <v>144641</v>
      </c>
    </row>
    <row r="636" spans="1:7">
      <c r="A636" s="3">
        <v>37417</v>
      </c>
      <c r="B636">
        <v>7818.1298829999996</v>
      </c>
      <c r="C636">
        <v>8042.3398440000001</v>
      </c>
      <c r="D636">
        <v>7818.1298829999996</v>
      </c>
      <c r="E636">
        <v>7974.1000979999999</v>
      </c>
      <c r="F636">
        <v>7974.1000979999999</v>
      </c>
      <c r="G636">
        <v>146179</v>
      </c>
    </row>
    <row r="637" spans="1:7">
      <c r="A637" s="3">
        <v>37418</v>
      </c>
      <c r="B637">
        <v>7974.1000979999999</v>
      </c>
      <c r="C637">
        <v>8130.0698240000002</v>
      </c>
      <c r="D637">
        <v>7974.1000979999999</v>
      </c>
      <c r="E637">
        <v>8071.580078</v>
      </c>
      <c r="F637">
        <v>8071.580078</v>
      </c>
      <c r="G637">
        <v>136024</v>
      </c>
    </row>
    <row r="638" spans="1:7">
      <c r="A638" s="3">
        <v>37419</v>
      </c>
      <c r="B638">
        <v>8042.3398440000001</v>
      </c>
      <c r="C638">
        <v>8178.8100590000004</v>
      </c>
      <c r="D638">
        <v>7993.6000979999999</v>
      </c>
      <c r="E638">
        <v>8178.8100590000004</v>
      </c>
      <c r="F638">
        <v>8178.8100590000004</v>
      </c>
      <c r="G638">
        <v>153463</v>
      </c>
    </row>
    <row r="639" spans="1:7">
      <c r="A639" s="3">
        <v>37420</v>
      </c>
      <c r="B639" t="s">
        <v>11970</v>
      </c>
      <c r="C639" t="s">
        <v>11970</v>
      </c>
      <c r="D639" t="s">
        <v>11970</v>
      </c>
      <c r="E639" t="s">
        <v>11970</v>
      </c>
      <c r="F639" t="s">
        <v>11970</v>
      </c>
      <c r="G639" t="s">
        <v>11970</v>
      </c>
    </row>
    <row r="640" spans="1:7">
      <c r="A640" s="3">
        <v>37421</v>
      </c>
      <c r="B640">
        <v>8169.0698240000002</v>
      </c>
      <c r="C640">
        <v>8354.2802730000003</v>
      </c>
      <c r="D640">
        <v>8110.580078</v>
      </c>
      <c r="E640">
        <v>8139.8198240000002</v>
      </c>
      <c r="F640">
        <v>8139.8198240000002</v>
      </c>
      <c r="G640">
        <v>151924</v>
      </c>
    </row>
    <row r="641" spans="1:7">
      <c r="A641" s="3">
        <v>37424</v>
      </c>
      <c r="B641">
        <v>8149.5698240000002</v>
      </c>
      <c r="C641">
        <v>8227.5595699999994</v>
      </c>
      <c r="D641">
        <v>7954.6000979999999</v>
      </c>
      <c r="E641">
        <v>7993.6000979999999</v>
      </c>
      <c r="F641">
        <v>7993.6000979999999</v>
      </c>
      <c r="G641">
        <v>102890</v>
      </c>
    </row>
    <row r="642" spans="1:7">
      <c r="A642" s="3">
        <v>37425</v>
      </c>
      <c r="B642">
        <v>8091.080078</v>
      </c>
      <c r="C642">
        <v>8149.5698240000002</v>
      </c>
      <c r="D642">
        <v>7935.1098629999997</v>
      </c>
      <c r="E642">
        <v>7935.1098629999997</v>
      </c>
      <c r="F642">
        <v>7935.1098629999997</v>
      </c>
      <c r="G642">
        <v>90067</v>
      </c>
    </row>
    <row r="643" spans="1:7">
      <c r="A643" s="3">
        <v>37426</v>
      </c>
      <c r="B643">
        <v>7437.9399409999996</v>
      </c>
      <c r="C643">
        <v>7857.1201170000004</v>
      </c>
      <c r="D643">
        <v>7437.9399409999996</v>
      </c>
      <c r="E643">
        <v>7447.6899409999996</v>
      </c>
      <c r="F643">
        <v>7447.6899409999996</v>
      </c>
      <c r="G643">
        <v>179826</v>
      </c>
    </row>
    <row r="644" spans="1:7">
      <c r="A644" s="3">
        <v>37427</v>
      </c>
      <c r="B644">
        <v>7213.7299800000001</v>
      </c>
      <c r="C644">
        <v>7506.1801759999998</v>
      </c>
      <c r="D644">
        <v>7213.7299800000001</v>
      </c>
      <c r="E644">
        <v>7496.4301759999998</v>
      </c>
      <c r="F644">
        <v>7496.4301759999998</v>
      </c>
      <c r="G644">
        <v>121149</v>
      </c>
    </row>
    <row r="645" spans="1:7">
      <c r="A645" s="3">
        <v>37428</v>
      </c>
      <c r="B645">
        <v>7506.1801759999998</v>
      </c>
      <c r="C645">
        <v>7554.919922</v>
      </c>
      <c r="D645">
        <v>7330.7099609999996</v>
      </c>
      <c r="E645">
        <v>7554.919922</v>
      </c>
      <c r="F645">
        <v>7554.919922</v>
      </c>
      <c r="G645">
        <v>54881</v>
      </c>
    </row>
    <row r="646" spans="1:7">
      <c r="A646" s="3">
        <v>37431</v>
      </c>
      <c r="B646">
        <v>7428.2001950000003</v>
      </c>
      <c r="C646">
        <v>7486.6899409999996</v>
      </c>
      <c r="D646">
        <v>7262.4799800000001</v>
      </c>
      <c r="E646">
        <v>7281.9702150000003</v>
      </c>
      <c r="F646">
        <v>7281.9702150000003</v>
      </c>
      <c r="G646">
        <v>81142</v>
      </c>
    </row>
    <row r="647" spans="1:7">
      <c r="A647" s="3">
        <v>37432</v>
      </c>
      <c r="B647">
        <v>7320.9702150000003</v>
      </c>
      <c r="C647">
        <v>7408.7001950000003</v>
      </c>
      <c r="D647">
        <v>7077.2597660000001</v>
      </c>
      <c r="E647">
        <v>7077.2597660000001</v>
      </c>
      <c r="F647">
        <v>7077.2597660000001</v>
      </c>
      <c r="G647">
        <v>128638</v>
      </c>
    </row>
    <row r="648" spans="1:7">
      <c r="A648" s="3">
        <v>37433</v>
      </c>
      <c r="B648">
        <v>7164.9902339999999</v>
      </c>
      <c r="C648">
        <v>7164.9902339999999</v>
      </c>
      <c r="D648">
        <v>6385.1298829999996</v>
      </c>
      <c r="E648">
        <v>6385.1298829999996</v>
      </c>
      <c r="F648">
        <v>6385.1298829999996</v>
      </c>
      <c r="G648">
        <v>235734</v>
      </c>
    </row>
    <row r="649" spans="1:7">
      <c r="A649" s="3">
        <v>37434</v>
      </c>
      <c r="B649">
        <v>6541.1000979999999</v>
      </c>
      <c r="C649">
        <v>6628.8398440000001</v>
      </c>
      <c r="D649">
        <v>6336.3901370000003</v>
      </c>
      <c r="E649">
        <v>6385.1298829999996</v>
      </c>
      <c r="F649">
        <v>6385.1298829999996</v>
      </c>
      <c r="G649">
        <v>426126</v>
      </c>
    </row>
    <row r="650" spans="1:7">
      <c r="A650" s="3">
        <v>37435</v>
      </c>
      <c r="B650">
        <v>6531.3500979999999</v>
      </c>
      <c r="C650">
        <v>6872.5400390000004</v>
      </c>
      <c r="D650">
        <v>6531.3500979999999</v>
      </c>
      <c r="E650">
        <v>6872.5400390000004</v>
      </c>
      <c r="F650">
        <v>6872.5400390000004</v>
      </c>
      <c r="G650">
        <v>379964</v>
      </c>
    </row>
    <row r="651" spans="1:7">
      <c r="A651" s="3">
        <v>37438</v>
      </c>
      <c r="B651" t="s">
        <v>11970</v>
      </c>
      <c r="C651" t="s">
        <v>11970</v>
      </c>
      <c r="D651" t="s">
        <v>11970</v>
      </c>
      <c r="E651" t="s">
        <v>11970</v>
      </c>
      <c r="F651" t="s">
        <v>11970</v>
      </c>
      <c r="G651" t="s">
        <v>11970</v>
      </c>
    </row>
    <row r="652" spans="1:7">
      <c r="A652" s="3">
        <v>37439</v>
      </c>
      <c r="B652">
        <v>6628.8398440000001</v>
      </c>
      <c r="C652">
        <v>6804.3100590000004</v>
      </c>
      <c r="D652">
        <v>6541.1000979999999</v>
      </c>
      <c r="E652">
        <v>6726.3198240000002</v>
      </c>
      <c r="F652">
        <v>6726.3198240000002</v>
      </c>
      <c r="G652">
        <v>240863</v>
      </c>
    </row>
    <row r="653" spans="1:7">
      <c r="A653" s="3">
        <v>37440</v>
      </c>
      <c r="B653">
        <v>6677.580078</v>
      </c>
      <c r="C653">
        <v>6872.5400390000004</v>
      </c>
      <c r="D653">
        <v>6511.8598629999997</v>
      </c>
      <c r="E653">
        <v>6823.7998049999997</v>
      </c>
      <c r="F653">
        <v>6823.7998049999997</v>
      </c>
      <c r="G653">
        <v>191316</v>
      </c>
    </row>
    <row r="654" spans="1:7">
      <c r="A654" s="3">
        <v>37441</v>
      </c>
      <c r="B654">
        <v>7116.25</v>
      </c>
      <c r="C654">
        <v>7184.4902339999999</v>
      </c>
      <c r="D654">
        <v>6931.0297849999997</v>
      </c>
      <c r="E654">
        <v>7106.5</v>
      </c>
      <c r="F654">
        <v>7106.5</v>
      </c>
      <c r="G654">
        <v>298616</v>
      </c>
    </row>
    <row r="655" spans="1:7">
      <c r="A655" s="3">
        <v>37442</v>
      </c>
      <c r="B655">
        <v>7116.25</v>
      </c>
      <c r="C655">
        <v>7593.919922</v>
      </c>
      <c r="D655">
        <v>7116.25</v>
      </c>
      <c r="E655">
        <v>7408.7001950000003</v>
      </c>
      <c r="F655">
        <v>7408.7001950000003</v>
      </c>
      <c r="G655">
        <v>473006</v>
      </c>
    </row>
    <row r="656" spans="1:7">
      <c r="A656" s="3">
        <v>37445</v>
      </c>
      <c r="B656">
        <v>7798.6298829999996</v>
      </c>
      <c r="C656">
        <v>7798.6298829999996</v>
      </c>
      <c r="D656">
        <v>7262.4799800000001</v>
      </c>
      <c r="E656">
        <v>7311.2202150000003</v>
      </c>
      <c r="F656">
        <v>7311.2202150000003</v>
      </c>
      <c r="G656">
        <v>250608</v>
      </c>
    </row>
    <row r="657" spans="1:7">
      <c r="A657" s="3">
        <v>37446</v>
      </c>
      <c r="B657">
        <v>7418.4501950000003</v>
      </c>
      <c r="C657">
        <v>7779.1298829999996</v>
      </c>
      <c r="D657">
        <v>7311.2202150000003</v>
      </c>
      <c r="E657">
        <v>7613.4101559999999</v>
      </c>
      <c r="F657">
        <v>7613.4101559999999</v>
      </c>
      <c r="G657">
        <v>290615</v>
      </c>
    </row>
    <row r="658" spans="1:7">
      <c r="A658" s="3">
        <v>37447</v>
      </c>
      <c r="B658">
        <v>7593.919922</v>
      </c>
      <c r="C658">
        <v>7935.1098629999997</v>
      </c>
      <c r="D658">
        <v>7486.6899409999996</v>
      </c>
      <c r="E658">
        <v>7935.1098629999997</v>
      </c>
      <c r="F658">
        <v>7935.1098629999997</v>
      </c>
      <c r="G658">
        <v>292256</v>
      </c>
    </row>
    <row r="659" spans="1:7">
      <c r="A659" s="3">
        <v>37448</v>
      </c>
      <c r="B659">
        <v>7701.1499020000001</v>
      </c>
      <c r="C659">
        <v>7847.3701170000004</v>
      </c>
      <c r="D659">
        <v>7671.8999020000001</v>
      </c>
      <c r="E659">
        <v>7720.6499020000001</v>
      </c>
      <c r="F659">
        <v>7720.6499020000001</v>
      </c>
      <c r="G659">
        <v>248659</v>
      </c>
    </row>
    <row r="660" spans="1:7">
      <c r="A660" s="3">
        <v>37449</v>
      </c>
      <c r="B660">
        <v>7896.1098629999997</v>
      </c>
      <c r="C660">
        <v>8237.2998050000006</v>
      </c>
      <c r="D660">
        <v>7749.8901370000003</v>
      </c>
      <c r="E660">
        <v>8169.0698240000002</v>
      </c>
      <c r="F660">
        <v>8169.0698240000002</v>
      </c>
      <c r="G660">
        <v>432999</v>
      </c>
    </row>
    <row r="661" spans="1:7">
      <c r="A661" s="3">
        <v>37452</v>
      </c>
      <c r="B661">
        <v>8188.5600590000004</v>
      </c>
      <c r="C661">
        <v>8364.0302730000003</v>
      </c>
      <c r="D661">
        <v>8013.0898440000001</v>
      </c>
      <c r="E661">
        <v>8266.5498050000006</v>
      </c>
      <c r="F661">
        <v>8266.5498050000006</v>
      </c>
      <c r="G661">
        <v>326929</v>
      </c>
    </row>
    <row r="662" spans="1:7">
      <c r="A662" s="3">
        <v>37453</v>
      </c>
      <c r="B662">
        <v>8325.0400389999995</v>
      </c>
      <c r="C662">
        <v>8325.0400389999995</v>
      </c>
      <c r="D662">
        <v>7798.6298829999996</v>
      </c>
      <c r="E662">
        <v>7896.1098629999997</v>
      </c>
      <c r="F662">
        <v>7896.1098629999997</v>
      </c>
      <c r="G662">
        <v>186802</v>
      </c>
    </row>
    <row r="663" spans="1:7">
      <c r="A663" s="3">
        <v>37454</v>
      </c>
      <c r="B663" t="s">
        <v>11970</v>
      </c>
      <c r="C663" t="s">
        <v>11970</v>
      </c>
      <c r="D663" t="s">
        <v>11970</v>
      </c>
      <c r="E663" t="s">
        <v>11970</v>
      </c>
      <c r="F663" t="s">
        <v>11970</v>
      </c>
      <c r="G663" t="s">
        <v>11970</v>
      </c>
    </row>
    <row r="664" spans="1:7">
      <c r="A664" s="3">
        <v>37455</v>
      </c>
      <c r="B664">
        <v>7905.8598629999997</v>
      </c>
      <c r="C664">
        <v>7983.8500979999999</v>
      </c>
      <c r="D664">
        <v>7759.6401370000003</v>
      </c>
      <c r="E664">
        <v>7808.3798829999996</v>
      </c>
      <c r="F664">
        <v>7808.3798829999996</v>
      </c>
      <c r="G664">
        <v>136229</v>
      </c>
    </row>
    <row r="665" spans="1:7">
      <c r="A665" s="3">
        <v>37456</v>
      </c>
      <c r="B665">
        <v>7574.419922</v>
      </c>
      <c r="C665">
        <v>7603.669922</v>
      </c>
      <c r="D665">
        <v>7359.9599609999996</v>
      </c>
      <c r="E665">
        <v>7554.919922</v>
      </c>
      <c r="F665">
        <v>7554.919922</v>
      </c>
      <c r="G665">
        <v>162387</v>
      </c>
    </row>
    <row r="666" spans="1:7">
      <c r="A666" s="3">
        <v>37459</v>
      </c>
      <c r="B666">
        <v>7067.5097660000001</v>
      </c>
      <c r="C666">
        <v>7174.7402339999999</v>
      </c>
      <c r="D666">
        <v>6882.2900390000004</v>
      </c>
      <c r="E666">
        <v>6882.2900390000004</v>
      </c>
      <c r="F666">
        <v>6882.2900390000004</v>
      </c>
      <c r="G666">
        <v>190803</v>
      </c>
    </row>
    <row r="667" spans="1:7">
      <c r="A667" s="3">
        <v>37460</v>
      </c>
      <c r="B667">
        <v>6687.330078</v>
      </c>
      <c r="C667">
        <v>7164.9902339999999</v>
      </c>
      <c r="D667">
        <v>6687.330078</v>
      </c>
      <c r="E667">
        <v>7096.75</v>
      </c>
      <c r="F667">
        <v>7096.75</v>
      </c>
      <c r="G667">
        <v>158797</v>
      </c>
    </row>
    <row r="668" spans="1:7">
      <c r="A668" s="3">
        <v>37461</v>
      </c>
      <c r="B668">
        <v>6901.7900390000004</v>
      </c>
      <c r="C668">
        <v>6921.2900390000004</v>
      </c>
      <c r="D668">
        <v>6804.3100590000004</v>
      </c>
      <c r="E668">
        <v>6823.7998049999997</v>
      </c>
      <c r="F668">
        <v>6823.7998049999997</v>
      </c>
      <c r="G668">
        <v>133049</v>
      </c>
    </row>
    <row r="669" spans="1:7">
      <c r="A669" s="3">
        <v>37462</v>
      </c>
      <c r="B669">
        <v>7213.7299800000001</v>
      </c>
      <c r="C669">
        <v>7262.4799800000001</v>
      </c>
      <c r="D669">
        <v>6921.2900390000004</v>
      </c>
      <c r="E669">
        <v>6921.2900390000004</v>
      </c>
      <c r="F669">
        <v>6921.2900390000004</v>
      </c>
      <c r="G669">
        <v>157566</v>
      </c>
    </row>
    <row r="670" spans="1:7">
      <c r="A670" s="3">
        <v>37463</v>
      </c>
      <c r="B670">
        <v>6970.0297849999997</v>
      </c>
      <c r="C670">
        <v>7057.7597660000001</v>
      </c>
      <c r="D670">
        <v>6433.8701170000004</v>
      </c>
      <c r="E670">
        <v>6531.3500979999999</v>
      </c>
      <c r="F670">
        <v>6531.3500979999999</v>
      </c>
      <c r="G670">
        <v>306720</v>
      </c>
    </row>
    <row r="671" spans="1:7">
      <c r="A671" s="3">
        <v>37466</v>
      </c>
      <c r="B671">
        <v>6823.7998049999997</v>
      </c>
      <c r="C671">
        <v>6823.7998049999997</v>
      </c>
      <c r="D671">
        <v>6433.8701170000004</v>
      </c>
      <c r="E671">
        <v>6531.3500979999999</v>
      </c>
      <c r="F671">
        <v>6531.3500979999999</v>
      </c>
      <c r="G671">
        <v>249172</v>
      </c>
    </row>
    <row r="672" spans="1:7">
      <c r="A672" s="3">
        <v>37467</v>
      </c>
      <c r="B672">
        <v>6931.0297849999997</v>
      </c>
      <c r="C672">
        <v>7048.0097660000001</v>
      </c>
      <c r="D672">
        <v>6745.8198240000002</v>
      </c>
      <c r="E672">
        <v>6931.0297849999997</v>
      </c>
      <c r="F672">
        <v>6931.0297849999997</v>
      </c>
      <c r="G672">
        <v>319646</v>
      </c>
    </row>
    <row r="673" spans="1:7">
      <c r="A673" s="3">
        <v>37468</v>
      </c>
      <c r="B673">
        <v>7009.0200199999999</v>
      </c>
      <c r="C673">
        <v>7116.25</v>
      </c>
      <c r="D673">
        <v>6940.7797849999997</v>
      </c>
      <c r="E673">
        <v>6960.2797849999997</v>
      </c>
      <c r="F673">
        <v>6960.2797849999997</v>
      </c>
      <c r="G673">
        <v>266816</v>
      </c>
    </row>
    <row r="674" spans="1:7">
      <c r="A674" s="3">
        <v>37469</v>
      </c>
      <c r="B674">
        <v>6970.0297849999997</v>
      </c>
      <c r="C674">
        <v>6989.5200199999999</v>
      </c>
      <c r="D674">
        <v>6775.0600590000004</v>
      </c>
      <c r="E674">
        <v>6823.7998049999997</v>
      </c>
      <c r="F674">
        <v>6823.7998049999997</v>
      </c>
      <c r="G674">
        <v>123714</v>
      </c>
    </row>
    <row r="675" spans="1:7">
      <c r="A675" s="3">
        <v>37470</v>
      </c>
      <c r="B675">
        <v>6726.3198240000002</v>
      </c>
      <c r="C675">
        <v>6775.0600590000004</v>
      </c>
      <c r="D675">
        <v>6628.8398440000001</v>
      </c>
      <c r="E675">
        <v>6745.8198240000002</v>
      </c>
      <c r="F675">
        <v>6745.8198240000002</v>
      </c>
      <c r="G675">
        <v>85041</v>
      </c>
    </row>
    <row r="676" spans="1:7">
      <c r="A676" s="3">
        <v>37473</v>
      </c>
      <c r="B676">
        <v>6638.580078</v>
      </c>
      <c r="C676">
        <v>6648.330078</v>
      </c>
      <c r="D676">
        <v>6463.1201170000004</v>
      </c>
      <c r="E676">
        <v>6502.1098629999997</v>
      </c>
      <c r="F676">
        <v>6502.1098629999997</v>
      </c>
      <c r="G676">
        <v>123919</v>
      </c>
    </row>
    <row r="677" spans="1:7">
      <c r="A677" s="3">
        <v>37474</v>
      </c>
      <c r="B677">
        <v>6346.1401370000003</v>
      </c>
      <c r="C677">
        <v>6502.1098629999997</v>
      </c>
      <c r="D677">
        <v>6346.1401370000003</v>
      </c>
      <c r="E677">
        <v>6502.1098629999997</v>
      </c>
      <c r="F677">
        <v>6502.1098629999997</v>
      </c>
      <c r="G677">
        <v>103198</v>
      </c>
    </row>
    <row r="678" spans="1:7">
      <c r="A678" s="3">
        <v>37475</v>
      </c>
      <c r="B678">
        <v>6677.580078</v>
      </c>
      <c r="C678">
        <v>6745.8198240000002</v>
      </c>
      <c r="D678">
        <v>6609.3398440000001</v>
      </c>
      <c r="E678">
        <v>6628.8398440000001</v>
      </c>
      <c r="F678">
        <v>6628.8398440000001</v>
      </c>
      <c r="G678">
        <v>82066</v>
      </c>
    </row>
    <row r="679" spans="1:7">
      <c r="A679" s="3">
        <v>37476</v>
      </c>
      <c r="B679">
        <v>6687.330078</v>
      </c>
      <c r="C679">
        <v>6726.3198240000002</v>
      </c>
      <c r="D679">
        <v>6638.580078</v>
      </c>
      <c r="E679">
        <v>6648.330078</v>
      </c>
      <c r="F679">
        <v>6648.330078</v>
      </c>
      <c r="G679">
        <v>77655</v>
      </c>
    </row>
    <row r="680" spans="1:7">
      <c r="A680" s="3">
        <v>37477</v>
      </c>
      <c r="B680">
        <v>6814.0498049999997</v>
      </c>
      <c r="C680">
        <v>6843.2998049999997</v>
      </c>
      <c r="D680">
        <v>6677.580078</v>
      </c>
      <c r="E680">
        <v>6677.580078</v>
      </c>
      <c r="F680">
        <v>6677.580078</v>
      </c>
      <c r="G680">
        <v>90785</v>
      </c>
    </row>
    <row r="681" spans="1:7">
      <c r="A681" s="3">
        <v>37480</v>
      </c>
      <c r="B681">
        <v>6726.3198240000002</v>
      </c>
      <c r="C681">
        <v>6775.0600590000004</v>
      </c>
      <c r="D681">
        <v>6687.330078</v>
      </c>
      <c r="E681">
        <v>6736.0698240000002</v>
      </c>
      <c r="F681">
        <v>6736.0698240000002</v>
      </c>
      <c r="G681">
        <v>88631</v>
      </c>
    </row>
    <row r="682" spans="1:7">
      <c r="A682" s="3">
        <v>37481</v>
      </c>
      <c r="B682">
        <v>6745.8198240000002</v>
      </c>
      <c r="C682">
        <v>6960.2797849999997</v>
      </c>
      <c r="D682">
        <v>6736.0698240000002</v>
      </c>
      <c r="E682">
        <v>6940.7797849999997</v>
      </c>
      <c r="F682">
        <v>6940.7797849999997</v>
      </c>
      <c r="G682">
        <v>116431</v>
      </c>
    </row>
    <row r="683" spans="1:7">
      <c r="A683" s="3">
        <v>37482</v>
      </c>
      <c r="B683">
        <v>6911.5400390000004</v>
      </c>
      <c r="C683">
        <v>7067.5097660000001</v>
      </c>
      <c r="D683">
        <v>6823.7998049999997</v>
      </c>
      <c r="E683">
        <v>7048.0097660000001</v>
      </c>
      <c r="F683">
        <v>7048.0097660000001</v>
      </c>
      <c r="G683">
        <v>116020</v>
      </c>
    </row>
    <row r="684" spans="1:7">
      <c r="A684" s="3">
        <v>37483</v>
      </c>
      <c r="B684" t="s">
        <v>11970</v>
      </c>
      <c r="C684" t="s">
        <v>11970</v>
      </c>
      <c r="D684" t="s">
        <v>11970</v>
      </c>
      <c r="E684" t="s">
        <v>11970</v>
      </c>
      <c r="F684" t="s">
        <v>11970</v>
      </c>
      <c r="G684" t="s">
        <v>11970</v>
      </c>
    </row>
    <row r="685" spans="1:7">
      <c r="A685" s="3">
        <v>37484</v>
      </c>
      <c r="B685">
        <v>7116.25</v>
      </c>
      <c r="C685">
        <v>7213.7299800000001</v>
      </c>
      <c r="D685">
        <v>6950.5297849999997</v>
      </c>
      <c r="E685">
        <v>7048.0097660000001</v>
      </c>
      <c r="F685">
        <v>7048.0097660000001</v>
      </c>
      <c r="G685">
        <v>148744</v>
      </c>
    </row>
    <row r="686" spans="1:7">
      <c r="A686" s="3">
        <v>37487</v>
      </c>
      <c r="B686">
        <v>7077.2597660000001</v>
      </c>
      <c r="C686">
        <v>7155.2402339999999</v>
      </c>
      <c r="D686">
        <v>6979.7797849999997</v>
      </c>
      <c r="E686">
        <v>7116.25</v>
      </c>
      <c r="F686">
        <v>7116.25</v>
      </c>
      <c r="G686">
        <v>101351</v>
      </c>
    </row>
    <row r="687" spans="1:7">
      <c r="A687" s="3">
        <v>37488</v>
      </c>
      <c r="B687">
        <v>7203.9902339999999</v>
      </c>
      <c r="C687">
        <v>7281.9702150000003</v>
      </c>
      <c r="D687">
        <v>7067.5097660000001</v>
      </c>
      <c r="E687">
        <v>7281.9702150000003</v>
      </c>
      <c r="F687">
        <v>7281.9702150000003</v>
      </c>
      <c r="G687">
        <v>246813</v>
      </c>
    </row>
    <row r="688" spans="1:7">
      <c r="A688" s="3">
        <v>37489</v>
      </c>
      <c r="B688">
        <v>7164.9902339999999</v>
      </c>
      <c r="C688">
        <v>7408.7001950000003</v>
      </c>
      <c r="D688">
        <v>7164.9902339999999</v>
      </c>
      <c r="E688">
        <v>7408.7001950000003</v>
      </c>
      <c r="F688">
        <v>7408.7001950000003</v>
      </c>
      <c r="G688">
        <v>103198</v>
      </c>
    </row>
    <row r="689" spans="1:7">
      <c r="A689" s="3">
        <v>37490</v>
      </c>
      <c r="B689">
        <v>7418.4501950000003</v>
      </c>
      <c r="C689">
        <v>7496.4301759999998</v>
      </c>
      <c r="D689">
        <v>7330.7099609999996</v>
      </c>
      <c r="E689">
        <v>7428.2001950000003</v>
      </c>
      <c r="F689">
        <v>7428.2001950000003</v>
      </c>
      <c r="G689">
        <v>140025</v>
      </c>
    </row>
    <row r="690" spans="1:7">
      <c r="A690" s="3">
        <v>37491</v>
      </c>
      <c r="B690" t="s">
        <v>11970</v>
      </c>
      <c r="C690" t="s">
        <v>11970</v>
      </c>
      <c r="D690" t="s">
        <v>11970</v>
      </c>
      <c r="E690" t="s">
        <v>11970</v>
      </c>
      <c r="F690" t="s">
        <v>11970</v>
      </c>
      <c r="G690" t="s">
        <v>11970</v>
      </c>
    </row>
    <row r="691" spans="1:7">
      <c r="A691" s="3">
        <v>37494</v>
      </c>
      <c r="B691">
        <v>7301.4702150000003</v>
      </c>
      <c r="C691">
        <v>7301.4702150000003</v>
      </c>
      <c r="D691">
        <v>7116.25</v>
      </c>
      <c r="E691">
        <v>7155.2402339999999</v>
      </c>
      <c r="F691">
        <v>7155.2402339999999</v>
      </c>
      <c r="G691">
        <v>56318</v>
      </c>
    </row>
    <row r="692" spans="1:7">
      <c r="A692" s="3">
        <v>37495</v>
      </c>
      <c r="B692">
        <v>7067.5097660000001</v>
      </c>
      <c r="C692">
        <v>7155.2402339999999</v>
      </c>
      <c r="D692">
        <v>7067.5097660000001</v>
      </c>
      <c r="E692">
        <v>7135.75</v>
      </c>
      <c r="F692">
        <v>7135.75</v>
      </c>
      <c r="G692">
        <v>72833</v>
      </c>
    </row>
    <row r="693" spans="1:7">
      <c r="A693" s="3">
        <v>37496</v>
      </c>
      <c r="B693">
        <v>7096.75</v>
      </c>
      <c r="C693">
        <v>7252.7299800000001</v>
      </c>
      <c r="D693">
        <v>7096.75</v>
      </c>
      <c r="E693">
        <v>7126</v>
      </c>
      <c r="F693">
        <v>7126</v>
      </c>
      <c r="G693">
        <v>48111</v>
      </c>
    </row>
    <row r="694" spans="1:7">
      <c r="A694" s="3">
        <v>37497</v>
      </c>
      <c r="B694">
        <v>7096.75</v>
      </c>
      <c r="C694">
        <v>7164.9902339999999</v>
      </c>
      <c r="D694">
        <v>7028.5200199999999</v>
      </c>
      <c r="E694">
        <v>7048.0097660000001</v>
      </c>
      <c r="F694">
        <v>7048.0097660000001</v>
      </c>
      <c r="G694">
        <v>48624</v>
      </c>
    </row>
    <row r="695" spans="1:7">
      <c r="A695" s="3">
        <v>37498</v>
      </c>
      <c r="B695">
        <v>7096.75</v>
      </c>
      <c r="C695">
        <v>7262.4799800000001</v>
      </c>
      <c r="D695">
        <v>7038.2700199999999</v>
      </c>
      <c r="E695">
        <v>7262.4799800000001</v>
      </c>
      <c r="F695">
        <v>7262.4799800000001</v>
      </c>
      <c r="G695">
        <v>176236</v>
      </c>
    </row>
    <row r="696" spans="1:7">
      <c r="A696" s="3">
        <v>37501</v>
      </c>
      <c r="B696">
        <v>7311.2202150000003</v>
      </c>
      <c r="C696">
        <v>7603.669922</v>
      </c>
      <c r="D696">
        <v>7252.7299800000001</v>
      </c>
      <c r="E696">
        <v>7603.669922</v>
      </c>
      <c r="F696">
        <v>7603.669922</v>
      </c>
      <c r="G696">
        <v>162387</v>
      </c>
    </row>
    <row r="697" spans="1:7">
      <c r="A697" s="3">
        <v>37502</v>
      </c>
      <c r="B697">
        <v>7652.4101559999999</v>
      </c>
      <c r="C697">
        <v>7691.3999020000001</v>
      </c>
      <c r="D697">
        <v>7437.9399409999996</v>
      </c>
      <c r="E697">
        <v>7506.1801759999998</v>
      </c>
      <c r="F697">
        <v>7506.1801759999998</v>
      </c>
      <c r="G697">
        <v>99197</v>
      </c>
    </row>
    <row r="698" spans="1:7">
      <c r="A698" s="3">
        <v>37503</v>
      </c>
      <c r="B698">
        <v>7311.2202150000003</v>
      </c>
      <c r="C698">
        <v>7506.1801759999998</v>
      </c>
      <c r="D698">
        <v>7291.7202150000003</v>
      </c>
      <c r="E698">
        <v>7506.1801759999998</v>
      </c>
      <c r="F698">
        <v>7506.1801759999998</v>
      </c>
      <c r="G698">
        <v>109455</v>
      </c>
    </row>
    <row r="699" spans="1:7">
      <c r="A699" s="3">
        <v>37504</v>
      </c>
      <c r="B699">
        <v>7603.669922</v>
      </c>
      <c r="C699">
        <v>7603.669922</v>
      </c>
      <c r="D699">
        <v>7476.9399409999996</v>
      </c>
      <c r="E699">
        <v>7574.419922</v>
      </c>
      <c r="F699">
        <v>7574.419922</v>
      </c>
      <c r="G699">
        <v>106070</v>
      </c>
    </row>
    <row r="700" spans="1:7">
      <c r="A700" s="3">
        <v>37505</v>
      </c>
      <c r="B700">
        <v>7418.4501950000003</v>
      </c>
      <c r="C700">
        <v>7496.4301759999998</v>
      </c>
      <c r="D700">
        <v>7272.2202150000003</v>
      </c>
      <c r="E700">
        <v>7389.2001950000003</v>
      </c>
      <c r="F700">
        <v>7389.2001950000003</v>
      </c>
      <c r="G700">
        <v>112943</v>
      </c>
    </row>
    <row r="701" spans="1:7">
      <c r="A701" s="3">
        <v>37508</v>
      </c>
      <c r="B701">
        <v>7320.9702150000003</v>
      </c>
      <c r="C701">
        <v>7389.2001950000003</v>
      </c>
      <c r="D701">
        <v>6843.2998049999997</v>
      </c>
      <c r="E701">
        <v>6999.2700199999999</v>
      </c>
      <c r="F701">
        <v>6999.2700199999999</v>
      </c>
      <c r="G701">
        <v>105865</v>
      </c>
    </row>
    <row r="702" spans="1:7">
      <c r="A702" s="3">
        <v>37509</v>
      </c>
      <c r="B702">
        <v>6921.2900390000004</v>
      </c>
      <c r="C702">
        <v>7067.5097660000001</v>
      </c>
      <c r="D702">
        <v>6853.0498049999997</v>
      </c>
      <c r="E702">
        <v>6931.0297849999997</v>
      </c>
      <c r="F702">
        <v>6931.0297849999997</v>
      </c>
      <c r="G702">
        <v>147410</v>
      </c>
    </row>
    <row r="703" spans="1:7">
      <c r="A703" s="3">
        <v>37510</v>
      </c>
      <c r="B703">
        <v>7126</v>
      </c>
      <c r="C703">
        <v>7291.7202150000003</v>
      </c>
      <c r="D703">
        <v>6999.2700199999999</v>
      </c>
      <c r="E703">
        <v>7116.25</v>
      </c>
      <c r="F703">
        <v>7116.25</v>
      </c>
      <c r="G703">
        <v>215012</v>
      </c>
    </row>
    <row r="704" spans="1:7">
      <c r="A704" s="3">
        <v>37511</v>
      </c>
      <c r="B704">
        <v>7155.2402339999999</v>
      </c>
      <c r="C704">
        <v>7291.7202150000003</v>
      </c>
      <c r="D704">
        <v>7067.5097660000001</v>
      </c>
      <c r="E704">
        <v>7291.7202150000003</v>
      </c>
      <c r="F704">
        <v>7291.7202150000003</v>
      </c>
      <c r="G704">
        <v>251736</v>
      </c>
    </row>
    <row r="705" spans="1:7">
      <c r="A705" s="3">
        <v>37512</v>
      </c>
      <c r="B705">
        <v>7213.7299800000001</v>
      </c>
      <c r="C705">
        <v>7213.7299800000001</v>
      </c>
      <c r="D705">
        <v>7038.2700199999999</v>
      </c>
      <c r="E705">
        <v>7116.25</v>
      </c>
      <c r="F705">
        <v>7116.25</v>
      </c>
      <c r="G705">
        <v>100941</v>
      </c>
    </row>
    <row r="706" spans="1:7">
      <c r="A706" s="3">
        <v>37515</v>
      </c>
      <c r="B706">
        <v>7038.2700199999999</v>
      </c>
      <c r="C706">
        <v>7116.25</v>
      </c>
      <c r="D706">
        <v>6882.2900390000004</v>
      </c>
      <c r="E706">
        <v>6921.2900390000004</v>
      </c>
      <c r="F706">
        <v>6921.2900390000004</v>
      </c>
      <c r="G706">
        <v>124535</v>
      </c>
    </row>
    <row r="707" spans="1:7">
      <c r="A707" s="3">
        <v>37516</v>
      </c>
      <c r="B707">
        <v>7018.7700199999999</v>
      </c>
      <c r="C707">
        <v>7145.5</v>
      </c>
      <c r="D707">
        <v>6979.7797849999997</v>
      </c>
      <c r="E707">
        <v>7145.5</v>
      </c>
      <c r="F707">
        <v>7145.5</v>
      </c>
      <c r="G707">
        <v>107916</v>
      </c>
    </row>
    <row r="708" spans="1:7">
      <c r="A708" s="3">
        <v>37517</v>
      </c>
      <c r="B708">
        <v>7018.7700199999999</v>
      </c>
      <c r="C708">
        <v>7067.5097660000001</v>
      </c>
      <c r="D708">
        <v>6950.5297849999997</v>
      </c>
      <c r="E708">
        <v>7028.5200199999999</v>
      </c>
      <c r="F708">
        <v>7028.5200199999999</v>
      </c>
      <c r="G708">
        <v>115610</v>
      </c>
    </row>
    <row r="709" spans="1:7">
      <c r="A709" s="3">
        <v>37518</v>
      </c>
      <c r="B709">
        <v>7077.2597660000001</v>
      </c>
      <c r="C709">
        <v>7194.2402339999999</v>
      </c>
      <c r="D709">
        <v>7009.0200199999999</v>
      </c>
      <c r="E709">
        <v>7057.7597660000001</v>
      </c>
      <c r="F709">
        <v>7057.7597660000001</v>
      </c>
      <c r="G709">
        <v>82681</v>
      </c>
    </row>
    <row r="710" spans="1:7">
      <c r="A710" s="3">
        <v>37519</v>
      </c>
      <c r="B710" t="s">
        <v>11970</v>
      </c>
      <c r="C710" t="s">
        <v>11970</v>
      </c>
      <c r="D710" t="s">
        <v>11970</v>
      </c>
      <c r="E710" t="s">
        <v>11970</v>
      </c>
      <c r="F710" t="s">
        <v>11970</v>
      </c>
      <c r="G710" t="s">
        <v>11970</v>
      </c>
    </row>
    <row r="711" spans="1:7">
      <c r="A711" s="3">
        <v>37522</v>
      </c>
      <c r="B711">
        <v>7048.0097660000001</v>
      </c>
      <c r="C711">
        <v>7106.5</v>
      </c>
      <c r="D711">
        <v>6745.8198240000002</v>
      </c>
      <c r="E711">
        <v>7028.5200199999999</v>
      </c>
      <c r="F711">
        <v>7028.5200199999999</v>
      </c>
      <c r="G711">
        <v>136332</v>
      </c>
    </row>
    <row r="712" spans="1:7">
      <c r="A712" s="3">
        <v>37523</v>
      </c>
      <c r="B712">
        <v>6823.7998049999997</v>
      </c>
      <c r="C712">
        <v>7067.5097660000001</v>
      </c>
      <c r="D712">
        <v>6726.3198240000002</v>
      </c>
      <c r="E712">
        <v>7067.5097660000001</v>
      </c>
      <c r="F712">
        <v>7067.5097660000001</v>
      </c>
      <c r="G712">
        <v>112738</v>
      </c>
    </row>
    <row r="713" spans="1:7">
      <c r="A713" s="3">
        <v>37524</v>
      </c>
      <c r="B713">
        <v>7018.7700199999999</v>
      </c>
      <c r="C713">
        <v>7018.7700199999999</v>
      </c>
      <c r="D713">
        <v>6745.8198240000002</v>
      </c>
      <c r="E713">
        <v>6745.8198240000002</v>
      </c>
      <c r="F713">
        <v>6745.8198240000002</v>
      </c>
      <c r="G713">
        <v>141050</v>
      </c>
    </row>
    <row r="714" spans="1:7">
      <c r="A714" s="3">
        <v>37525</v>
      </c>
      <c r="B714">
        <v>6843.2998049999997</v>
      </c>
      <c r="C714">
        <v>6911.5400390000004</v>
      </c>
      <c r="D714">
        <v>6589.8398440000001</v>
      </c>
      <c r="E714">
        <v>6599.5898440000001</v>
      </c>
      <c r="F714">
        <v>6599.5898440000001</v>
      </c>
      <c r="G714">
        <v>107301</v>
      </c>
    </row>
    <row r="715" spans="1:7">
      <c r="A715" s="3">
        <v>37526</v>
      </c>
      <c r="B715">
        <v>6658.080078</v>
      </c>
      <c r="C715">
        <v>6755.5600590000004</v>
      </c>
      <c r="D715">
        <v>6463.1201170000004</v>
      </c>
      <c r="E715">
        <v>6560.6000979999999</v>
      </c>
      <c r="F715">
        <v>6560.6000979999999</v>
      </c>
      <c r="G715">
        <v>104941</v>
      </c>
    </row>
    <row r="716" spans="1:7">
      <c r="A716" s="3">
        <v>37529</v>
      </c>
      <c r="B716">
        <v>6433.8701170000004</v>
      </c>
      <c r="C716">
        <v>6433.8701170000004</v>
      </c>
      <c r="D716">
        <v>6190.1601559999999</v>
      </c>
      <c r="E716">
        <v>6238.9101559999999</v>
      </c>
      <c r="F716">
        <v>6238.9101559999999</v>
      </c>
      <c r="G716">
        <v>134280</v>
      </c>
    </row>
    <row r="717" spans="1:7">
      <c r="A717" s="3">
        <v>37530</v>
      </c>
      <c r="B717">
        <v>6073.1801759999998</v>
      </c>
      <c r="C717">
        <v>6375.3798829999996</v>
      </c>
      <c r="D717">
        <v>6073.1801759999998</v>
      </c>
      <c r="E717">
        <v>6316.8901370000003</v>
      </c>
      <c r="F717">
        <v>6316.8901370000003</v>
      </c>
      <c r="G717">
        <v>100325</v>
      </c>
    </row>
    <row r="718" spans="1:7">
      <c r="A718" s="3">
        <v>37531</v>
      </c>
      <c r="B718">
        <v>6385.1298829999996</v>
      </c>
      <c r="C718">
        <v>6482.6098629999997</v>
      </c>
      <c r="D718">
        <v>6287.6499020000001</v>
      </c>
      <c r="E718">
        <v>6316.8901370000003</v>
      </c>
      <c r="F718">
        <v>6316.8901370000003</v>
      </c>
      <c r="G718">
        <v>145359</v>
      </c>
    </row>
    <row r="719" spans="1:7">
      <c r="A719" s="3">
        <v>37532</v>
      </c>
      <c r="B719" t="s">
        <v>11970</v>
      </c>
      <c r="C719" t="s">
        <v>11970</v>
      </c>
      <c r="D719" t="s">
        <v>11970</v>
      </c>
      <c r="E719" t="s">
        <v>11970</v>
      </c>
      <c r="F719" t="s">
        <v>11970</v>
      </c>
      <c r="G719" t="s">
        <v>11970</v>
      </c>
    </row>
    <row r="720" spans="1:7">
      <c r="A720" s="3">
        <v>37533</v>
      </c>
      <c r="B720">
        <v>6199.9101559999999</v>
      </c>
      <c r="C720">
        <v>6287.6499020000001</v>
      </c>
      <c r="D720">
        <v>6141.419922</v>
      </c>
      <c r="E720">
        <v>6238.9101559999999</v>
      </c>
      <c r="F720">
        <v>6238.9101559999999</v>
      </c>
      <c r="G720">
        <v>126689</v>
      </c>
    </row>
    <row r="721" spans="1:7">
      <c r="A721" s="3">
        <v>37536</v>
      </c>
      <c r="B721">
        <v>6092.6801759999998</v>
      </c>
      <c r="C721">
        <v>6141.419922</v>
      </c>
      <c r="D721">
        <v>5926.9599609999996</v>
      </c>
      <c r="E721">
        <v>5926.9599609999996</v>
      </c>
      <c r="F721">
        <v>5926.9599609999996</v>
      </c>
      <c r="G721">
        <v>102377</v>
      </c>
    </row>
    <row r="722" spans="1:7">
      <c r="A722" s="3">
        <v>37537</v>
      </c>
      <c r="B722">
        <v>5858.7202150000003</v>
      </c>
      <c r="C722">
        <v>5985.4501950000003</v>
      </c>
      <c r="D722">
        <v>5809.9799800000001</v>
      </c>
      <c r="E722">
        <v>5956.2001950000003</v>
      </c>
      <c r="F722">
        <v>5956.2001950000003</v>
      </c>
      <c r="G722">
        <v>127920</v>
      </c>
    </row>
    <row r="723" spans="1:7">
      <c r="A723" s="3">
        <v>37538</v>
      </c>
      <c r="B723">
        <v>5946.4599609999996</v>
      </c>
      <c r="C723">
        <v>5975.7001950000003</v>
      </c>
      <c r="D723">
        <v>5770.9902339999999</v>
      </c>
      <c r="E723">
        <v>5907.4599609999996</v>
      </c>
      <c r="F723">
        <v>5907.4599609999996</v>
      </c>
      <c r="G723">
        <v>109558</v>
      </c>
    </row>
    <row r="724" spans="1:7">
      <c r="A724" s="3">
        <v>37539</v>
      </c>
      <c r="B724">
        <v>5751.4902339999999</v>
      </c>
      <c r="C724">
        <v>5848.9702150000003</v>
      </c>
      <c r="D724">
        <v>5585.7700199999999</v>
      </c>
      <c r="E724">
        <v>5654.0097660000001</v>
      </c>
      <c r="F724">
        <v>5654.0097660000001</v>
      </c>
      <c r="G724">
        <v>150385</v>
      </c>
    </row>
    <row r="725" spans="1:7">
      <c r="A725" s="3">
        <v>37540</v>
      </c>
      <c r="B725">
        <v>5751.4902339999999</v>
      </c>
      <c r="C725">
        <v>5809.9799800000001</v>
      </c>
      <c r="D725">
        <v>5507.7797849999997</v>
      </c>
      <c r="E725">
        <v>5595.5200199999999</v>
      </c>
      <c r="F725">
        <v>5595.5200199999999</v>
      </c>
      <c r="G725">
        <v>270817</v>
      </c>
    </row>
    <row r="726" spans="1:7">
      <c r="A726" s="3">
        <v>37543</v>
      </c>
      <c r="B726">
        <v>5809.9799800000001</v>
      </c>
      <c r="C726">
        <v>5946.4599609999996</v>
      </c>
      <c r="D726">
        <v>5712.5</v>
      </c>
      <c r="E726">
        <v>5936.7099609999996</v>
      </c>
      <c r="F726">
        <v>5936.7099609999996</v>
      </c>
      <c r="G726">
        <v>155617</v>
      </c>
    </row>
    <row r="727" spans="1:7">
      <c r="A727" s="3">
        <v>37544</v>
      </c>
      <c r="B727">
        <v>5878.2202150000003</v>
      </c>
      <c r="C727">
        <v>6063.4399409999996</v>
      </c>
      <c r="D727">
        <v>5819.7299800000001</v>
      </c>
      <c r="E727">
        <v>5975.7001950000003</v>
      </c>
      <c r="F727">
        <v>5975.7001950000003</v>
      </c>
      <c r="G727">
        <v>260661</v>
      </c>
    </row>
    <row r="728" spans="1:7">
      <c r="A728" s="3">
        <v>37545</v>
      </c>
      <c r="B728">
        <v>6053.6899409999996</v>
      </c>
      <c r="C728">
        <v>6092.6801759999998</v>
      </c>
      <c r="D728">
        <v>5887.9702150000003</v>
      </c>
      <c r="E728">
        <v>5956.2001950000003</v>
      </c>
      <c r="F728">
        <v>5956.2001950000003</v>
      </c>
      <c r="G728">
        <v>309182</v>
      </c>
    </row>
    <row r="729" spans="1:7">
      <c r="A729" s="3">
        <v>37546</v>
      </c>
      <c r="B729">
        <v>5858.7202150000003</v>
      </c>
      <c r="C729">
        <v>6053.6899409999996</v>
      </c>
      <c r="D729">
        <v>5829.4799800000001</v>
      </c>
      <c r="E729">
        <v>6034.1899409999996</v>
      </c>
      <c r="F729">
        <v>6034.1899409999996</v>
      </c>
      <c r="G729">
        <v>143102</v>
      </c>
    </row>
    <row r="730" spans="1:7">
      <c r="A730" s="3">
        <v>37547</v>
      </c>
      <c r="B730">
        <v>6121.9301759999998</v>
      </c>
      <c r="C730">
        <v>6346.1401370000003</v>
      </c>
      <c r="D730">
        <v>6121.9301759999998</v>
      </c>
      <c r="E730">
        <v>6316.8901370000003</v>
      </c>
      <c r="F730">
        <v>6316.8901370000003</v>
      </c>
      <c r="G730">
        <v>305284</v>
      </c>
    </row>
    <row r="731" spans="1:7">
      <c r="A731" s="3">
        <v>37550</v>
      </c>
      <c r="B731">
        <v>6248.6499020000001</v>
      </c>
      <c r="C731">
        <v>6316.8901370000003</v>
      </c>
      <c r="D731">
        <v>6141.419922</v>
      </c>
      <c r="E731">
        <v>6151.169922</v>
      </c>
      <c r="F731">
        <v>6151.169922</v>
      </c>
      <c r="G731">
        <v>187623</v>
      </c>
    </row>
    <row r="732" spans="1:7">
      <c r="A732" s="3">
        <v>37551</v>
      </c>
      <c r="B732">
        <v>6287.6499020000001</v>
      </c>
      <c r="C732">
        <v>6307.1401370000003</v>
      </c>
      <c r="D732">
        <v>6063.4399409999996</v>
      </c>
      <c r="E732">
        <v>6063.4399409999996</v>
      </c>
      <c r="F732">
        <v>6063.4399409999996</v>
      </c>
      <c r="G732">
        <v>169671</v>
      </c>
    </row>
    <row r="733" spans="1:7">
      <c r="A733" s="3">
        <v>37552</v>
      </c>
      <c r="B733">
        <v>6063.4399409999996</v>
      </c>
      <c r="C733">
        <v>6238.9101559999999</v>
      </c>
      <c r="D733">
        <v>6043.9399409999996</v>
      </c>
      <c r="E733">
        <v>6229.1601559999999</v>
      </c>
      <c r="F733">
        <v>6229.1601559999999</v>
      </c>
      <c r="G733">
        <v>121149</v>
      </c>
    </row>
    <row r="734" spans="1:7">
      <c r="A734" s="3">
        <v>37553</v>
      </c>
      <c r="B734">
        <v>6248.6499020000001</v>
      </c>
      <c r="C734">
        <v>6336.3901370000003</v>
      </c>
      <c r="D734">
        <v>6092.6801759999998</v>
      </c>
      <c r="E734">
        <v>6092.6801759999998</v>
      </c>
      <c r="F734">
        <v>6092.6801759999998</v>
      </c>
      <c r="G734">
        <v>147821</v>
      </c>
    </row>
    <row r="735" spans="1:7">
      <c r="A735" s="3">
        <v>37554</v>
      </c>
      <c r="B735">
        <v>6043.9399409999996</v>
      </c>
      <c r="C735">
        <v>6151.169922</v>
      </c>
      <c r="D735">
        <v>5995.2001950000003</v>
      </c>
      <c r="E735">
        <v>6024.4399409999996</v>
      </c>
      <c r="F735">
        <v>6024.4399409999996</v>
      </c>
      <c r="G735">
        <v>99505</v>
      </c>
    </row>
    <row r="736" spans="1:7">
      <c r="A736" s="3">
        <v>37557</v>
      </c>
      <c r="B736">
        <v>6160.919922</v>
      </c>
      <c r="C736">
        <v>6287.6499020000001</v>
      </c>
      <c r="D736">
        <v>6092.6801759999998</v>
      </c>
      <c r="E736">
        <v>6277.8999020000001</v>
      </c>
      <c r="F736">
        <v>6277.8999020000001</v>
      </c>
      <c r="G736">
        <v>229271</v>
      </c>
    </row>
    <row r="737" spans="1:7">
      <c r="A737" s="3">
        <v>37558</v>
      </c>
      <c r="B737">
        <v>6297.3999020000001</v>
      </c>
      <c r="C737">
        <v>6307.1401370000003</v>
      </c>
      <c r="D737">
        <v>6219.4101559999999</v>
      </c>
      <c r="E737">
        <v>6248.6499020000001</v>
      </c>
      <c r="F737">
        <v>6248.6499020000001</v>
      </c>
      <c r="G737">
        <v>148539</v>
      </c>
    </row>
    <row r="738" spans="1:7">
      <c r="A738" s="3">
        <v>37559</v>
      </c>
      <c r="B738">
        <v>6248.6499020000001</v>
      </c>
      <c r="C738">
        <v>6277.8999020000001</v>
      </c>
      <c r="D738">
        <v>6063.4399409999996</v>
      </c>
      <c r="E738">
        <v>6073.1801759999998</v>
      </c>
      <c r="F738">
        <v>6073.1801759999998</v>
      </c>
      <c r="G738">
        <v>109353</v>
      </c>
    </row>
    <row r="739" spans="1:7">
      <c r="A739" s="3">
        <v>37560</v>
      </c>
      <c r="B739">
        <v>6121.9301759999998</v>
      </c>
      <c r="C739">
        <v>6199.9101559999999</v>
      </c>
      <c r="D739">
        <v>6034.1899409999996</v>
      </c>
      <c r="E739">
        <v>6082.9301759999998</v>
      </c>
      <c r="F739">
        <v>6082.9301759999998</v>
      </c>
      <c r="G739">
        <v>211627</v>
      </c>
    </row>
    <row r="740" spans="1:7">
      <c r="A740" s="3">
        <v>37561</v>
      </c>
      <c r="B740">
        <v>6004.9501950000003</v>
      </c>
      <c r="C740">
        <v>6082.9301759999998</v>
      </c>
      <c r="D740">
        <v>5995.2001950000003</v>
      </c>
      <c r="E740">
        <v>6043.9399409999996</v>
      </c>
      <c r="F740">
        <v>6043.9399409999996</v>
      </c>
      <c r="G740">
        <v>93042</v>
      </c>
    </row>
    <row r="741" spans="1:7">
      <c r="A741" s="3">
        <v>37564</v>
      </c>
      <c r="B741">
        <v>6141.419922</v>
      </c>
      <c r="C741">
        <v>6180.419922</v>
      </c>
      <c r="D741">
        <v>6063.4399409999996</v>
      </c>
      <c r="E741">
        <v>6170.669922</v>
      </c>
      <c r="F741">
        <v>6170.669922</v>
      </c>
      <c r="G741">
        <v>187007</v>
      </c>
    </row>
    <row r="742" spans="1:7">
      <c r="A742" s="3">
        <v>37565</v>
      </c>
      <c r="B742">
        <v>6209.6601559999999</v>
      </c>
      <c r="C742">
        <v>6209.6601559999999</v>
      </c>
      <c r="D742">
        <v>6082.9301759999998</v>
      </c>
      <c r="E742">
        <v>6160.919922</v>
      </c>
      <c r="F742">
        <v>6160.919922</v>
      </c>
      <c r="G742">
        <v>104839</v>
      </c>
    </row>
    <row r="743" spans="1:7">
      <c r="A743" s="3">
        <v>37566</v>
      </c>
      <c r="B743">
        <v>6219.4101559999999</v>
      </c>
      <c r="C743">
        <v>6453.3701170000004</v>
      </c>
      <c r="D743">
        <v>6170.669922</v>
      </c>
      <c r="E743">
        <v>6433.8701170000004</v>
      </c>
      <c r="F743">
        <v>6433.8701170000004</v>
      </c>
      <c r="G743">
        <v>387555</v>
      </c>
    </row>
    <row r="744" spans="1:7">
      <c r="A744" s="3">
        <v>37567</v>
      </c>
      <c r="B744">
        <v>6433.8701170000004</v>
      </c>
      <c r="C744">
        <v>6560.6000979999999</v>
      </c>
      <c r="D744">
        <v>6355.8798829999996</v>
      </c>
      <c r="E744">
        <v>6424.1201170000004</v>
      </c>
      <c r="F744">
        <v>6424.1201170000004</v>
      </c>
      <c r="G744">
        <v>247223</v>
      </c>
    </row>
    <row r="745" spans="1:7">
      <c r="A745" s="3">
        <v>37568</v>
      </c>
      <c r="B745">
        <v>6297.3999020000001</v>
      </c>
      <c r="C745">
        <v>6355.8798829999996</v>
      </c>
      <c r="D745">
        <v>6248.6499020000001</v>
      </c>
      <c r="E745">
        <v>6326.6401370000003</v>
      </c>
      <c r="F745">
        <v>6326.6401370000003</v>
      </c>
      <c r="G745">
        <v>93657</v>
      </c>
    </row>
    <row r="746" spans="1:7">
      <c r="A746" s="3">
        <v>37571</v>
      </c>
      <c r="B746">
        <v>6238.9101559999999</v>
      </c>
      <c r="C746">
        <v>6277.8999020000001</v>
      </c>
      <c r="D746">
        <v>6160.919922</v>
      </c>
      <c r="E746">
        <v>6190.1601559999999</v>
      </c>
      <c r="F746">
        <v>6190.1601559999999</v>
      </c>
      <c r="G746">
        <v>98581</v>
      </c>
    </row>
    <row r="747" spans="1:7">
      <c r="A747" s="3">
        <v>37572</v>
      </c>
      <c r="B747">
        <v>6190.1601559999999</v>
      </c>
      <c r="C747">
        <v>6190.1601559999999</v>
      </c>
      <c r="D747">
        <v>6053.6899409999996</v>
      </c>
      <c r="E747">
        <v>6151.169922</v>
      </c>
      <c r="F747">
        <v>6151.169922</v>
      </c>
      <c r="G747">
        <v>53548</v>
      </c>
    </row>
    <row r="748" spans="1:7">
      <c r="A748" s="3">
        <v>37573</v>
      </c>
      <c r="B748">
        <v>6102.4301759999998</v>
      </c>
      <c r="C748">
        <v>6170.669922</v>
      </c>
      <c r="D748">
        <v>6024.4399409999996</v>
      </c>
      <c r="E748">
        <v>6063.4399409999996</v>
      </c>
      <c r="F748">
        <v>6063.4399409999996</v>
      </c>
      <c r="G748">
        <v>85143</v>
      </c>
    </row>
    <row r="749" spans="1:7">
      <c r="A749" s="3">
        <v>37574</v>
      </c>
      <c r="B749">
        <v>6053.6899409999996</v>
      </c>
      <c r="C749">
        <v>6121.9301759999998</v>
      </c>
      <c r="D749">
        <v>6014.6899409999996</v>
      </c>
      <c r="E749">
        <v>6082.9301759999998</v>
      </c>
      <c r="F749">
        <v>6082.9301759999998</v>
      </c>
      <c r="G749">
        <v>102069</v>
      </c>
    </row>
    <row r="750" spans="1:7">
      <c r="A750" s="3">
        <v>37575</v>
      </c>
      <c r="B750">
        <v>6151.169922</v>
      </c>
      <c r="C750">
        <v>6531.3500979999999</v>
      </c>
      <c r="D750">
        <v>6121.9301759999998</v>
      </c>
      <c r="E750">
        <v>6277.8999020000001</v>
      </c>
      <c r="F750">
        <v>6277.8999020000001</v>
      </c>
      <c r="G750">
        <v>274305</v>
      </c>
    </row>
    <row r="751" spans="1:7">
      <c r="A751" s="3">
        <v>37578</v>
      </c>
      <c r="B751">
        <v>6336.3901370000003</v>
      </c>
      <c r="C751">
        <v>6365.6298829999996</v>
      </c>
      <c r="D751">
        <v>6190.1601559999999</v>
      </c>
      <c r="E751">
        <v>6248.6499020000001</v>
      </c>
      <c r="F751">
        <v>6248.6499020000001</v>
      </c>
      <c r="G751">
        <v>97556</v>
      </c>
    </row>
    <row r="752" spans="1:7">
      <c r="A752" s="3">
        <v>37579</v>
      </c>
      <c r="B752">
        <v>6209.6601559999999</v>
      </c>
      <c r="C752">
        <v>6307.1401370000003</v>
      </c>
      <c r="D752">
        <v>6209.6601559999999</v>
      </c>
      <c r="E752">
        <v>6277.8999020000001</v>
      </c>
      <c r="F752">
        <v>6277.8999020000001</v>
      </c>
      <c r="G752">
        <v>62267</v>
      </c>
    </row>
    <row r="753" spans="1:7">
      <c r="A753" s="3">
        <v>37580</v>
      </c>
      <c r="B753">
        <v>6268.1499020000001</v>
      </c>
      <c r="C753">
        <v>6453.3701170000004</v>
      </c>
      <c r="D753">
        <v>6229.1601559999999</v>
      </c>
      <c r="E753">
        <v>6346.1401370000003</v>
      </c>
      <c r="F753">
        <v>6346.1401370000003</v>
      </c>
      <c r="G753">
        <v>196240</v>
      </c>
    </row>
    <row r="754" spans="1:7">
      <c r="A754" s="3">
        <v>37581</v>
      </c>
      <c r="B754">
        <v>6433.8701170000004</v>
      </c>
      <c r="C754">
        <v>6511.8598629999997</v>
      </c>
      <c r="D754">
        <v>6414.3701170000004</v>
      </c>
      <c r="E754">
        <v>6443.6201170000004</v>
      </c>
      <c r="F754">
        <v>6443.6201170000004</v>
      </c>
      <c r="G754">
        <v>261277</v>
      </c>
    </row>
    <row r="755" spans="1:7">
      <c r="A755" s="3">
        <v>37582</v>
      </c>
      <c r="B755">
        <v>6541.1000979999999</v>
      </c>
      <c r="C755">
        <v>6745.8198240000002</v>
      </c>
      <c r="D755">
        <v>6541.1000979999999</v>
      </c>
      <c r="E755">
        <v>6628.8398440000001</v>
      </c>
      <c r="F755">
        <v>6628.8398440000001</v>
      </c>
      <c r="G755">
        <v>514141</v>
      </c>
    </row>
    <row r="756" spans="1:7">
      <c r="A756" s="3">
        <v>37585</v>
      </c>
      <c r="B756">
        <v>6560.6000979999999</v>
      </c>
      <c r="C756">
        <v>6726.3198240000002</v>
      </c>
      <c r="D756">
        <v>6560.6000979999999</v>
      </c>
      <c r="E756">
        <v>6716.5698240000002</v>
      </c>
      <c r="F756">
        <v>6716.5698240000002</v>
      </c>
      <c r="G756">
        <v>204856</v>
      </c>
    </row>
    <row r="757" spans="1:7">
      <c r="A757" s="3">
        <v>37586</v>
      </c>
      <c r="B757">
        <v>6775.0600590000004</v>
      </c>
      <c r="C757">
        <v>6775.0600590000004</v>
      </c>
      <c r="D757">
        <v>6638.580078</v>
      </c>
      <c r="E757">
        <v>6706.8198240000002</v>
      </c>
      <c r="F757">
        <v>6706.8198240000002</v>
      </c>
      <c r="G757">
        <v>225065</v>
      </c>
    </row>
    <row r="758" spans="1:7">
      <c r="A758" s="3">
        <v>37587</v>
      </c>
      <c r="B758">
        <v>6638.580078</v>
      </c>
      <c r="C758">
        <v>7018.7700199999999</v>
      </c>
      <c r="D758">
        <v>6638.580078</v>
      </c>
      <c r="E758">
        <v>7018.7700199999999</v>
      </c>
      <c r="F758">
        <v>7018.7700199999999</v>
      </c>
      <c r="G758">
        <v>279947</v>
      </c>
    </row>
    <row r="759" spans="1:7">
      <c r="A759" s="3">
        <v>37588</v>
      </c>
      <c r="B759">
        <v>7087.0097660000001</v>
      </c>
      <c r="C759">
        <v>7126</v>
      </c>
      <c r="D759">
        <v>6872.5400390000004</v>
      </c>
      <c r="E759">
        <v>6872.5400390000004</v>
      </c>
      <c r="F759">
        <v>6872.5400390000004</v>
      </c>
      <c r="G759">
        <v>206190</v>
      </c>
    </row>
    <row r="760" spans="1:7">
      <c r="A760" s="3">
        <v>37589</v>
      </c>
      <c r="B760">
        <v>6833.5498049999997</v>
      </c>
      <c r="C760">
        <v>7048.0097660000001</v>
      </c>
      <c r="D760">
        <v>6833.5498049999997</v>
      </c>
      <c r="E760">
        <v>7028.5200199999999</v>
      </c>
      <c r="F760">
        <v>7028.5200199999999</v>
      </c>
      <c r="G760">
        <v>183212</v>
      </c>
    </row>
    <row r="761" spans="1:7">
      <c r="A761" s="3">
        <v>37592</v>
      </c>
      <c r="B761">
        <v>7028.5200199999999</v>
      </c>
      <c r="C761">
        <v>7028.5200199999999</v>
      </c>
      <c r="D761">
        <v>7028.5200199999999</v>
      </c>
      <c r="E761">
        <v>7028.5200199999999</v>
      </c>
      <c r="F761">
        <v>7028.5200199999999</v>
      </c>
      <c r="G761">
        <v>0</v>
      </c>
    </row>
    <row r="762" spans="1:7">
      <c r="A762" s="3">
        <v>37593</v>
      </c>
      <c r="B762">
        <v>7145.5</v>
      </c>
      <c r="C762">
        <v>7223.4799800000001</v>
      </c>
      <c r="D762">
        <v>7096.75</v>
      </c>
      <c r="E762">
        <v>7194.2402339999999</v>
      </c>
      <c r="F762">
        <v>7194.2402339999999</v>
      </c>
      <c r="G762">
        <v>202702</v>
      </c>
    </row>
    <row r="763" spans="1:7">
      <c r="A763" s="3">
        <v>37594</v>
      </c>
      <c r="B763">
        <v>7096.75</v>
      </c>
      <c r="C763">
        <v>7096.75</v>
      </c>
      <c r="D763">
        <v>6901.7900390000004</v>
      </c>
      <c r="E763">
        <v>6901.7900390000004</v>
      </c>
      <c r="F763">
        <v>6901.7900390000004</v>
      </c>
      <c r="G763">
        <v>195214</v>
      </c>
    </row>
    <row r="764" spans="1:7">
      <c r="A764" s="3">
        <v>37595</v>
      </c>
      <c r="B764">
        <v>6901.7900390000004</v>
      </c>
      <c r="C764">
        <v>7018.7700199999999</v>
      </c>
      <c r="D764">
        <v>6901.7900390000004</v>
      </c>
      <c r="E764">
        <v>6921.2900390000004</v>
      </c>
      <c r="F764">
        <v>6921.2900390000004</v>
      </c>
      <c r="G764">
        <v>130382</v>
      </c>
    </row>
    <row r="765" spans="1:7">
      <c r="A765" s="3">
        <v>37596</v>
      </c>
      <c r="B765">
        <v>6794.5600590000004</v>
      </c>
      <c r="C765">
        <v>6911.5400390000004</v>
      </c>
      <c r="D765">
        <v>6755.5600590000004</v>
      </c>
      <c r="E765">
        <v>6843.2998049999997</v>
      </c>
      <c r="F765">
        <v>6843.2998049999997</v>
      </c>
      <c r="G765">
        <v>150898</v>
      </c>
    </row>
    <row r="766" spans="1:7">
      <c r="A766" s="3">
        <v>37599</v>
      </c>
      <c r="B766">
        <v>6775.0600590000004</v>
      </c>
      <c r="C766">
        <v>6901.7900390000004</v>
      </c>
      <c r="D766">
        <v>6706.8198240000002</v>
      </c>
      <c r="E766">
        <v>6706.8198240000002</v>
      </c>
      <c r="F766">
        <v>6706.8198240000002</v>
      </c>
      <c r="G766">
        <v>95812</v>
      </c>
    </row>
    <row r="767" spans="1:7">
      <c r="A767" s="3">
        <v>37600</v>
      </c>
      <c r="B767">
        <v>6580.1000979999999</v>
      </c>
      <c r="C767">
        <v>6706.8198240000002</v>
      </c>
      <c r="D767">
        <v>6580.1000979999999</v>
      </c>
      <c r="E767">
        <v>6638.580078</v>
      </c>
      <c r="F767">
        <v>6638.580078</v>
      </c>
      <c r="G767">
        <v>65345</v>
      </c>
    </row>
    <row r="768" spans="1:7">
      <c r="A768" s="3">
        <v>37601</v>
      </c>
      <c r="B768">
        <v>6687.330078</v>
      </c>
      <c r="C768">
        <v>6736.0698240000002</v>
      </c>
      <c r="D768">
        <v>6589.8398440000001</v>
      </c>
      <c r="E768">
        <v>6628.8398440000001</v>
      </c>
      <c r="F768">
        <v>6628.8398440000001</v>
      </c>
      <c r="G768">
        <v>71602</v>
      </c>
    </row>
    <row r="769" spans="1:7">
      <c r="A769" s="3">
        <v>37602</v>
      </c>
      <c r="B769">
        <v>6599.5898440000001</v>
      </c>
      <c r="C769">
        <v>6794.5600590000004</v>
      </c>
      <c r="D769">
        <v>6599.5898440000001</v>
      </c>
      <c r="E769">
        <v>6775.0600590000004</v>
      </c>
      <c r="F769">
        <v>6775.0600590000004</v>
      </c>
      <c r="G769">
        <v>112840</v>
      </c>
    </row>
    <row r="770" spans="1:7">
      <c r="A770" s="3">
        <v>37603</v>
      </c>
      <c r="B770">
        <v>6804.3100590000004</v>
      </c>
      <c r="C770">
        <v>6872.5400390000004</v>
      </c>
      <c r="D770">
        <v>6736.0698240000002</v>
      </c>
      <c r="E770">
        <v>6843.2998049999997</v>
      </c>
      <c r="F770">
        <v>6843.2998049999997</v>
      </c>
      <c r="G770">
        <v>83399</v>
      </c>
    </row>
    <row r="771" spans="1:7">
      <c r="A771" s="3">
        <v>37606</v>
      </c>
      <c r="B771">
        <v>6804.3100590000004</v>
      </c>
      <c r="C771">
        <v>6804.3100590000004</v>
      </c>
      <c r="D771">
        <v>6687.330078</v>
      </c>
      <c r="E771">
        <v>6716.5698240000002</v>
      </c>
      <c r="F771">
        <v>6716.5698240000002</v>
      </c>
      <c r="G771">
        <v>75706</v>
      </c>
    </row>
    <row r="772" spans="1:7">
      <c r="A772" s="3">
        <v>37607</v>
      </c>
      <c r="B772">
        <v>6775.0600590000004</v>
      </c>
      <c r="C772">
        <v>6950.5297849999997</v>
      </c>
      <c r="D772">
        <v>6775.0600590000004</v>
      </c>
      <c r="E772">
        <v>6921.2900390000004</v>
      </c>
      <c r="F772">
        <v>6921.2900390000004</v>
      </c>
      <c r="G772">
        <v>231733</v>
      </c>
    </row>
    <row r="773" spans="1:7">
      <c r="A773" s="3">
        <v>37608</v>
      </c>
      <c r="B773">
        <v>6970.0297849999997</v>
      </c>
      <c r="C773">
        <v>6989.5200199999999</v>
      </c>
      <c r="D773">
        <v>6882.2900390000004</v>
      </c>
      <c r="E773">
        <v>6931.0297849999997</v>
      </c>
      <c r="F773">
        <v>6931.0297849999997</v>
      </c>
      <c r="G773">
        <v>158284</v>
      </c>
    </row>
    <row r="774" spans="1:7">
      <c r="A774" s="3">
        <v>37609</v>
      </c>
      <c r="B774">
        <v>6931.0297849999997</v>
      </c>
      <c r="C774">
        <v>6931.0297849999997</v>
      </c>
      <c r="D774">
        <v>6931.0297849999997</v>
      </c>
      <c r="E774">
        <v>6931.0297849999997</v>
      </c>
      <c r="F774">
        <v>6931.0297849999997</v>
      </c>
      <c r="G774">
        <v>0</v>
      </c>
    </row>
    <row r="775" spans="1:7">
      <c r="A775" s="3">
        <v>37610</v>
      </c>
      <c r="B775">
        <v>6940.7797849999997</v>
      </c>
      <c r="C775">
        <v>6999.2700199999999</v>
      </c>
      <c r="D775">
        <v>6784.8100590000004</v>
      </c>
      <c r="E775">
        <v>6862.7998049999997</v>
      </c>
      <c r="F775">
        <v>6862.7998049999997</v>
      </c>
      <c r="G775">
        <v>91708</v>
      </c>
    </row>
    <row r="776" spans="1:7">
      <c r="A776" s="3">
        <v>37613</v>
      </c>
      <c r="B776">
        <v>6823.7998049999997</v>
      </c>
      <c r="C776">
        <v>6901.7900390000004</v>
      </c>
      <c r="D776">
        <v>6443.6201170000004</v>
      </c>
      <c r="E776">
        <v>6453.3701170000004</v>
      </c>
      <c r="F776">
        <v>6453.3701170000004</v>
      </c>
      <c r="G776">
        <v>145769</v>
      </c>
    </row>
    <row r="777" spans="1:7">
      <c r="A777" s="3">
        <v>37614</v>
      </c>
      <c r="B777">
        <v>6433.8701170000004</v>
      </c>
      <c r="C777">
        <v>6511.8598629999997</v>
      </c>
      <c r="D777">
        <v>6268.1499020000001</v>
      </c>
      <c r="E777">
        <v>6375.3798829999996</v>
      </c>
      <c r="F777">
        <v>6375.3798829999996</v>
      </c>
      <c r="G777">
        <v>90785</v>
      </c>
    </row>
    <row r="778" spans="1:7">
      <c r="A778" s="3">
        <v>37615</v>
      </c>
      <c r="B778">
        <v>6375.3798829999996</v>
      </c>
      <c r="C778">
        <v>6375.3798829999996</v>
      </c>
      <c r="D778">
        <v>6375.3798829999996</v>
      </c>
      <c r="E778">
        <v>6375.3798829999996</v>
      </c>
      <c r="F778">
        <v>6375.3798829999996</v>
      </c>
      <c r="G778">
        <v>0</v>
      </c>
    </row>
    <row r="779" spans="1:7">
      <c r="A779" s="3">
        <v>37616</v>
      </c>
      <c r="B779">
        <v>6394.8798829999996</v>
      </c>
      <c r="C779">
        <v>6424.1201170000004</v>
      </c>
      <c r="D779">
        <v>6190.1601559999999</v>
      </c>
      <c r="E779">
        <v>6316.8901370000003</v>
      </c>
      <c r="F779">
        <v>6316.8901370000003</v>
      </c>
      <c r="G779">
        <v>114789</v>
      </c>
    </row>
    <row r="780" spans="1:7">
      <c r="A780" s="3">
        <v>37617</v>
      </c>
      <c r="B780">
        <v>6053.6899409999996</v>
      </c>
      <c r="C780">
        <v>6190.1601559999999</v>
      </c>
      <c r="D780">
        <v>6053.6899409999996</v>
      </c>
      <c r="E780">
        <v>6102.4301759999998</v>
      </c>
      <c r="F780">
        <v>6102.4301759999998</v>
      </c>
      <c r="G780">
        <v>113045</v>
      </c>
    </row>
    <row r="781" spans="1:7">
      <c r="A781" s="3">
        <v>37620</v>
      </c>
      <c r="B781">
        <v>5965.9501950000003</v>
      </c>
      <c r="C781">
        <v>6034.1899409999996</v>
      </c>
      <c r="D781">
        <v>5693</v>
      </c>
      <c r="E781">
        <v>5809.9799800000001</v>
      </c>
      <c r="F781">
        <v>5809.9799800000001</v>
      </c>
      <c r="G781">
        <v>147821</v>
      </c>
    </row>
    <row r="782" spans="1:7">
      <c r="A782" s="3">
        <v>37621</v>
      </c>
      <c r="B782">
        <v>5809.9799800000001</v>
      </c>
      <c r="C782">
        <v>5809.9799800000001</v>
      </c>
      <c r="D782">
        <v>5809.9799800000001</v>
      </c>
      <c r="E782">
        <v>5809.9799800000001</v>
      </c>
      <c r="F782">
        <v>5809.9799800000001</v>
      </c>
      <c r="G782">
        <v>0</v>
      </c>
    </row>
    <row r="783" spans="1:7">
      <c r="A783" s="3">
        <v>37622</v>
      </c>
      <c r="B783">
        <v>5809.9799800000001</v>
      </c>
      <c r="C783">
        <v>5809.9799800000001</v>
      </c>
      <c r="D783">
        <v>5809.9799800000001</v>
      </c>
      <c r="E783">
        <v>5809.9799800000001</v>
      </c>
      <c r="F783">
        <v>5809.9799800000001</v>
      </c>
      <c r="G783">
        <v>0</v>
      </c>
    </row>
    <row r="784" spans="1:7">
      <c r="A784" s="3">
        <v>37623</v>
      </c>
      <c r="B784">
        <v>5819.7299800000001</v>
      </c>
      <c r="C784">
        <v>5946.4599609999996</v>
      </c>
      <c r="D784">
        <v>5761.2402339999999</v>
      </c>
      <c r="E784">
        <v>5917.2099609999996</v>
      </c>
      <c r="F784">
        <v>5917.2099609999996</v>
      </c>
      <c r="G784">
        <v>64832</v>
      </c>
    </row>
    <row r="785" spans="1:7">
      <c r="A785" s="3">
        <v>37624</v>
      </c>
      <c r="B785">
        <v>6043.9399409999996</v>
      </c>
      <c r="C785">
        <v>6141.419922</v>
      </c>
      <c r="D785">
        <v>6014.6899409999996</v>
      </c>
      <c r="E785">
        <v>6082.9301759999998</v>
      </c>
      <c r="F785">
        <v>6082.9301759999998</v>
      </c>
      <c r="G785">
        <v>135614</v>
      </c>
    </row>
    <row r="786" spans="1:7">
      <c r="A786" s="3">
        <v>37627</v>
      </c>
      <c r="B786">
        <v>6112.1801759999998</v>
      </c>
      <c r="C786">
        <v>6141.419922</v>
      </c>
      <c r="D786">
        <v>6014.6899409999996</v>
      </c>
      <c r="E786">
        <v>6121.9301759999998</v>
      </c>
      <c r="F786">
        <v>6121.9301759999998</v>
      </c>
      <c r="G786">
        <v>46265</v>
      </c>
    </row>
    <row r="787" spans="1:7">
      <c r="A787" s="3">
        <v>37628</v>
      </c>
      <c r="B787">
        <v>6199.9101559999999</v>
      </c>
      <c r="C787">
        <v>6219.4101559999999</v>
      </c>
      <c r="D787">
        <v>5917.2099609999996</v>
      </c>
      <c r="E787">
        <v>5926.9599609999996</v>
      </c>
      <c r="F787">
        <v>5926.9599609999996</v>
      </c>
      <c r="G787">
        <v>120534</v>
      </c>
    </row>
    <row r="788" spans="1:7">
      <c r="A788" s="3">
        <v>37629</v>
      </c>
      <c r="B788">
        <v>5926.9599609999996</v>
      </c>
      <c r="C788">
        <v>6014.6899409999996</v>
      </c>
      <c r="D788">
        <v>5868.4702150000003</v>
      </c>
      <c r="E788">
        <v>5975.7001950000003</v>
      </c>
      <c r="F788">
        <v>5975.7001950000003</v>
      </c>
      <c r="G788">
        <v>69345</v>
      </c>
    </row>
    <row r="789" spans="1:7">
      <c r="A789" s="3">
        <v>37630</v>
      </c>
      <c r="B789">
        <v>5887.9702150000003</v>
      </c>
      <c r="C789">
        <v>6180.419922</v>
      </c>
      <c r="D789">
        <v>5887.9702150000003</v>
      </c>
      <c r="E789">
        <v>6004.9501950000003</v>
      </c>
      <c r="F789">
        <v>6004.9501950000003</v>
      </c>
      <c r="G789">
        <v>247428</v>
      </c>
    </row>
    <row r="790" spans="1:7">
      <c r="A790" s="3">
        <v>37631</v>
      </c>
      <c r="B790">
        <v>6131.669922</v>
      </c>
      <c r="C790">
        <v>6131.669922</v>
      </c>
      <c r="D790">
        <v>5848.9702150000003</v>
      </c>
      <c r="E790">
        <v>5936.7099609999996</v>
      </c>
      <c r="F790">
        <v>5936.7099609999996</v>
      </c>
      <c r="G790">
        <v>126689</v>
      </c>
    </row>
    <row r="791" spans="1:7">
      <c r="A791" s="3">
        <v>37634</v>
      </c>
      <c r="B791">
        <v>5936.7099609999996</v>
      </c>
      <c r="C791">
        <v>6082.9301759999998</v>
      </c>
      <c r="D791">
        <v>5917.2099609999996</v>
      </c>
      <c r="E791">
        <v>6082.9301759999998</v>
      </c>
      <c r="F791">
        <v>6082.9301759999998</v>
      </c>
      <c r="G791">
        <v>106583</v>
      </c>
    </row>
    <row r="792" spans="1:7">
      <c r="A792" s="3">
        <v>37635</v>
      </c>
      <c r="B792">
        <v>6034.1899409999996</v>
      </c>
      <c r="C792">
        <v>6063.4399409999996</v>
      </c>
      <c r="D792">
        <v>5946.4599609999996</v>
      </c>
      <c r="E792">
        <v>5995.2001950000003</v>
      </c>
      <c r="F792">
        <v>5995.2001950000003</v>
      </c>
      <c r="G792">
        <v>75090</v>
      </c>
    </row>
    <row r="793" spans="1:7">
      <c r="A793" s="3">
        <v>37636</v>
      </c>
      <c r="B793">
        <v>6043.9399409999996</v>
      </c>
      <c r="C793">
        <v>6092.6801759999998</v>
      </c>
      <c r="D793">
        <v>5965.9501950000003</v>
      </c>
      <c r="E793">
        <v>5965.9501950000003</v>
      </c>
      <c r="F793">
        <v>5965.9501950000003</v>
      </c>
      <c r="G793">
        <v>85861</v>
      </c>
    </row>
    <row r="794" spans="1:7">
      <c r="A794" s="3">
        <v>37637</v>
      </c>
      <c r="B794">
        <v>5887.9702150000003</v>
      </c>
      <c r="C794">
        <v>6014.6899409999996</v>
      </c>
      <c r="D794">
        <v>5887.9702150000003</v>
      </c>
      <c r="E794">
        <v>5936.7099609999996</v>
      </c>
      <c r="F794">
        <v>5936.7099609999996</v>
      </c>
      <c r="G794">
        <v>75090</v>
      </c>
    </row>
    <row r="795" spans="1:7">
      <c r="A795" s="3">
        <v>37638</v>
      </c>
      <c r="B795">
        <v>5995.2001950000003</v>
      </c>
      <c r="C795">
        <v>5995.2001950000003</v>
      </c>
      <c r="D795">
        <v>5800.2299800000001</v>
      </c>
      <c r="E795">
        <v>5848.9702150000003</v>
      </c>
      <c r="F795">
        <v>5848.9702150000003</v>
      </c>
      <c r="G795">
        <v>96427</v>
      </c>
    </row>
    <row r="796" spans="1:7">
      <c r="A796" s="3">
        <v>37641</v>
      </c>
      <c r="B796">
        <v>5770.9902339999999</v>
      </c>
      <c r="C796">
        <v>5848.9702150000003</v>
      </c>
      <c r="D796">
        <v>5722.25</v>
      </c>
      <c r="E796">
        <v>5722.25</v>
      </c>
      <c r="F796">
        <v>5722.25</v>
      </c>
      <c r="G796">
        <v>77244</v>
      </c>
    </row>
    <row r="797" spans="1:7">
      <c r="A797" s="3">
        <v>37642</v>
      </c>
      <c r="B797">
        <v>5722.25</v>
      </c>
      <c r="C797">
        <v>5819.7299800000001</v>
      </c>
      <c r="D797">
        <v>5654.0097660000001</v>
      </c>
      <c r="E797">
        <v>5702.75</v>
      </c>
      <c r="F797">
        <v>5702.75</v>
      </c>
      <c r="G797">
        <v>64216</v>
      </c>
    </row>
    <row r="798" spans="1:7">
      <c r="A798" s="3">
        <v>37643</v>
      </c>
      <c r="B798">
        <v>5702.75</v>
      </c>
      <c r="C798">
        <v>5702.75</v>
      </c>
      <c r="D798">
        <v>5556.5200199999999</v>
      </c>
      <c r="E798">
        <v>5576.0200199999999</v>
      </c>
      <c r="F798">
        <v>5576.0200199999999</v>
      </c>
      <c r="G798">
        <v>58369</v>
      </c>
    </row>
    <row r="799" spans="1:7">
      <c r="A799" s="3">
        <v>37644</v>
      </c>
      <c r="B799">
        <v>5585.7700199999999</v>
      </c>
      <c r="C799">
        <v>5761.2402339999999</v>
      </c>
      <c r="D799">
        <v>5576.0200199999999</v>
      </c>
      <c r="E799">
        <v>5615.0097660000001</v>
      </c>
      <c r="F799">
        <v>5615.0097660000001</v>
      </c>
      <c r="G799">
        <v>54779</v>
      </c>
    </row>
    <row r="800" spans="1:7">
      <c r="A800" s="3">
        <v>37645</v>
      </c>
      <c r="B800">
        <v>5576.0200199999999</v>
      </c>
      <c r="C800">
        <v>5683.25</v>
      </c>
      <c r="D800">
        <v>5410.2998049999997</v>
      </c>
      <c r="E800">
        <v>5429.7998049999997</v>
      </c>
      <c r="F800">
        <v>5429.7998049999997</v>
      </c>
      <c r="G800">
        <v>62370</v>
      </c>
    </row>
    <row r="801" spans="1:7">
      <c r="A801" s="3">
        <v>37648</v>
      </c>
      <c r="B801">
        <v>5283.5698240000002</v>
      </c>
      <c r="C801">
        <v>5351.8100590000004</v>
      </c>
      <c r="D801">
        <v>5166.5898440000001</v>
      </c>
      <c r="E801">
        <v>5205.5898440000001</v>
      </c>
      <c r="F801">
        <v>5205.5898440000001</v>
      </c>
      <c r="G801">
        <v>63498</v>
      </c>
    </row>
    <row r="802" spans="1:7">
      <c r="A802" s="3">
        <v>37649</v>
      </c>
      <c r="B802">
        <v>5176.3398440000001</v>
      </c>
      <c r="C802">
        <v>5273.8198240000002</v>
      </c>
      <c r="D802">
        <v>5176.3398440000001</v>
      </c>
      <c r="E802">
        <v>5264.080078</v>
      </c>
      <c r="F802">
        <v>5264.080078</v>
      </c>
      <c r="G802">
        <v>94786</v>
      </c>
    </row>
    <row r="803" spans="1:7">
      <c r="A803" s="3">
        <v>37650</v>
      </c>
      <c r="B803">
        <v>5322.5698240000002</v>
      </c>
      <c r="C803">
        <v>5351.8100590000004</v>
      </c>
      <c r="D803">
        <v>5117.8500979999999</v>
      </c>
      <c r="E803">
        <v>5127.6000979999999</v>
      </c>
      <c r="F803">
        <v>5127.6000979999999</v>
      </c>
      <c r="G803">
        <v>100018</v>
      </c>
    </row>
    <row r="804" spans="1:7">
      <c r="A804" s="3">
        <v>37651</v>
      </c>
      <c r="B804">
        <v>5156.8500979999999</v>
      </c>
      <c r="C804">
        <v>5205.5898440000001</v>
      </c>
      <c r="D804">
        <v>5127.6000979999999</v>
      </c>
      <c r="E804">
        <v>5166.5898440000001</v>
      </c>
      <c r="F804">
        <v>5166.5898440000001</v>
      </c>
      <c r="G804">
        <v>192957</v>
      </c>
    </row>
    <row r="805" spans="1:7">
      <c r="A805" s="3">
        <v>37652</v>
      </c>
      <c r="B805">
        <v>5166.5898440000001</v>
      </c>
      <c r="C805">
        <v>5166.5898440000001</v>
      </c>
      <c r="D805">
        <v>5166.5898440000001</v>
      </c>
      <c r="E805">
        <v>5166.5898440000001</v>
      </c>
      <c r="F805">
        <v>5166.5898440000001</v>
      </c>
      <c r="G805">
        <v>0</v>
      </c>
    </row>
    <row r="806" spans="1:7">
      <c r="A806" s="3">
        <v>37655</v>
      </c>
      <c r="B806">
        <v>5166.5898440000001</v>
      </c>
      <c r="C806">
        <v>5312.8198240000002</v>
      </c>
      <c r="D806">
        <v>5108.1000979999999</v>
      </c>
      <c r="E806">
        <v>5264.080078</v>
      </c>
      <c r="F806">
        <v>5264.080078</v>
      </c>
      <c r="G806">
        <v>109455</v>
      </c>
    </row>
    <row r="807" spans="1:7">
      <c r="A807" s="3">
        <v>37656</v>
      </c>
      <c r="B807">
        <v>5273.8198240000002</v>
      </c>
      <c r="C807">
        <v>5342.0600590000004</v>
      </c>
      <c r="D807">
        <v>5244.580078</v>
      </c>
      <c r="E807">
        <v>5332.3100590000004</v>
      </c>
      <c r="F807">
        <v>5332.3100590000004</v>
      </c>
      <c r="G807">
        <v>185263</v>
      </c>
    </row>
    <row r="808" spans="1:7">
      <c r="A808" s="3">
        <v>37657</v>
      </c>
      <c r="B808">
        <v>5293.3198240000002</v>
      </c>
      <c r="C808">
        <v>5342.0600590000004</v>
      </c>
      <c r="D808">
        <v>5156.8500979999999</v>
      </c>
      <c r="E808">
        <v>5293.3198240000002</v>
      </c>
      <c r="F808">
        <v>5293.3198240000002</v>
      </c>
      <c r="G808">
        <v>197573</v>
      </c>
    </row>
    <row r="809" spans="1:7">
      <c r="A809" s="3">
        <v>37658</v>
      </c>
      <c r="B809">
        <v>5303.0698240000002</v>
      </c>
      <c r="C809">
        <v>5332.3100590000004</v>
      </c>
      <c r="D809">
        <v>5186.0898440000001</v>
      </c>
      <c r="E809">
        <v>5225.080078</v>
      </c>
      <c r="F809">
        <v>5225.080078</v>
      </c>
      <c r="G809">
        <v>108942</v>
      </c>
    </row>
    <row r="810" spans="1:7">
      <c r="A810" s="3">
        <v>37659</v>
      </c>
      <c r="B810">
        <v>5186.0898440000001</v>
      </c>
      <c r="C810">
        <v>5244.580078</v>
      </c>
      <c r="D810">
        <v>5069.1098629999997</v>
      </c>
      <c r="E810">
        <v>5156.8500979999999</v>
      </c>
      <c r="F810">
        <v>5156.8500979999999</v>
      </c>
      <c r="G810">
        <v>102274</v>
      </c>
    </row>
    <row r="811" spans="1:7">
      <c r="A811" s="3">
        <v>37662</v>
      </c>
      <c r="B811">
        <v>5088.6098629999997</v>
      </c>
      <c r="C811">
        <v>5147.1000979999999</v>
      </c>
      <c r="D811">
        <v>5078.8598629999997</v>
      </c>
      <c r="E811">
        <v>5098.3598629999997</v>
      </c>
      <c r="F811">
        <v>5098.3598629999997</v>
      </c>
      <c r="G811">
        <v>82886</v>
      </c>
    </row>
    <row r="812" spans="1:7">
      <c r="A812" s="3">
        <v>37663</v>
      </c>
      <c r="B812">
        <v>5117.8500979999999</v>
      </c>
      <c r="C812">
        <v>5176.3398440000001</v>
      </c>
      <c r="D812">
        <v>4874.1401370000003</v>
      </c>
      <c r="E812">
        <v>4971.6298829999996</v>
      </c>
      <c r="F812">
        <v>4971.6298829999996</v>
      </c>
      <c r="G812">
        <v>211217</v>
      </c>
    </row>
    <row r="813" spans="1:7">
      <c r="A813" s="3">
        <v>37664</v>
      </c>
      <c r="B813">
        <v>4942.3798829999996</v>
      </c>
      <c r="C813">
        <v>5010.6201170000004</v>
      </c>
      <c r="D813">
        <v>4942.3798829999996</v>
      </c>
      <c r="E813">
        <v>5000.8701170000004</v>
      </c>
      <c r="F813">
        <v>5000.8701170000004</v>
      </c>
      <c r="G813">
        <v>95401</v>
      </c>
    </row>
    <row r="814" spans="1:7">
      <c r="A814" s="3">
        <v>37665</v>
      </c>
      <c r="B814">
        <v>4971.6298829999996</v>
      </c>
      <c r="C814">
        <v>5030.1201170000004</v>
      </c>
      <c r="D814">
        <v>4922.8901370000003</v>
      </c>
      <c r="E814">
        <v>5000.8701170000004</v>
      </c>
      <c r="F814">
        <v>5000.8701170000004</v>
      </c>
      <c r="G814">
        <v>136947</v>
      </c>
    </row>
    <row r="815" spans="1:7">
      <c r="A815" s="3">
        <v>37666</v>
      </c>
      <c r="B815">
        <v>4942.3798829999996</v>
      </c>
      <c r="C815">
        <v>5000.8701170000004</v>
      </c>
      <c r="D815">
        <v>4913.1401370000003</v>
      </c>
      <c r="E815">
        <v>4942.3798829999996</v>
      </c>
      <c r="F815">
        <v>4942.3798829999996</v>
      </c>
      <c r="G815">
        <v>248044</v>
      </c>
    </row>
    <row r="816" spans="1:7">
      <c r="A816" s="3">
        <v>37669</v>
      </c>
      <c r="B816">
        <v>5059.3598629999997</v>
      </c>
      <c r="C816">
        <v>5205.5898440000001</v>
      </c>
      <c r="D816">
        <v>5030.1201170000004</v>
      </c>
      <c r="E816">
        <v>5186.0898440000001</v>
      </c>
      <c r="F816">
        <v>5186.0898440000001</v>
      </c>
      <c r="G816">
        <v>288974</v>
      </c>
    </row>
    <row r="817" spans="1:7">
      <c r="A817" s="3">
        <v>37670</v>
      </c>
      <c r="B817">
        <v>5098.3598629999997</v>
      </c>
      <c r="C817">
        <v>5137.3500979999999</v>
      </c>
      <c r="D817">
        <v>4971.6298829999996</v>
      </c>
      <c r="E817">
        <v>5000.8701170000004</v>
      </c>
      <c r="F817">
        <v>5000.8701170000004</v>
      </c>
      <c r="G817">
        <v>446848</v>
      </c>
    </row>
    <row r="818" spans="1:7">
      <c r="A818" s="3">
        <v>37671</v>
      </c>
      <c r="B818">
        <v>5078.8598629999997</v>
      </c>
      <c r="C818">
        <v>5117.8500979999999</v>
      </c>
      <c r="D818">
        <v>5010.6201170000004</v>
      </c>
      <c r="E818">
        <v>5010.6201170000004</v>
      </c>
      <c r="F818">
        <v>5010.6201170000004</v>
      </c>
      <c r="G818">
        <v>292872</v>
      </c>
    </row>
    <row r="819" spans="1:7">
      <c r="A819" s="3">
        <v>37672</v>
      </c>
      <c r="B819">
        <v>4991.1201170000004</v>
      </c>
      <c r="C819">
        <v>5039.8701170000004</v>
      </c>
      <c r="D819">
        <v>4961.8798829999996</v>
      </c>
      <c r="E819">
        <v>4991.1201170000004</v>
      </c>
      <c r="F819">
        <v>4991.1201170000004</v>
      </c>
      <c r="G819">
        <v>162387</v>
      </c>
    </row>
    <row r="820" spans="1:7">
      <c r="A820" s="3">
        <v>37673</v>
      </c>
      <c r="B820">
        <v>4981.3798829999996</v>
      </c>
      <c r="C820">
        <v>5000.8701170000004</v>
      </c>
      <c r="D820">
        <v>4952.1298829999996</v>
      </c>
      <c r="E820">
        <v>4991.1201170000004</v>
      </c>
      <c r="F820">
        <v>4991.1201170000004</v>
      </c>
      <c r="G820">
        <v>114174</v>
      </c>
    </row>
    <row r="821" spans="1:7">
      <c r="A821" s="3">
        <v>37676</v>
      </c>
      <c r="B821">
        <v>5030.1201170000004</v>
      </c>
      <c r="C821">
        <v>5166.5898440000001</v>
      </c>
      <c r="D821">
        <v>5020.3701170000004</v>
      </c>
      <c r="E821">
        <v>5098.3598629999997</v>
      </c>
      <c r="F821">
        <v>5098.3598629999997</v>
      </c>
      <c r="G821">
        <v>403968</v>
      </c>
    </row>
    <row r="822" spans="1:7">
      <c r="A822" s="3">
        <v>37677</v>
      </c>
      <c r="B822">
        <v>5059.3598629999997</v>
      </c>
      <c r="C822">
        <v>5059.3598629999997</v>
      </c>
      <c r="D822">
        <v>4952.1298829999996</v>
      </c>
      <c r="E822">
        <v>4952.1298829999996</v>
      </c>
      <c r="F822">
        <v>4952.1298829999996</v>
      </c>
      <c r="G822">
        <v>163106</v>
      </c>
    </row>
    <row r="823" spans="1:7">
      <c r="A823" s="3">
        <v>37678</v>
      </c>
      <c r="B823">
        <v>4971.6298829999996</v>
      </c>
      <c r="C823">
        <v>4991.1201170000004</v>
      </c>
      <c r="D823">
        <v>4903.3901370000003</v>
      </c>
      <c r="E823">
        <v>4903.3901370000003</v>
      </c>
      <c r="F823">
        <v>4903.3901370000003</v>
      </c>
      <c r="G823">
        <v>215730</v>
      </c>
    </row>
    <row r="824" spans="1:7">
      <c r="A824" s="3">
        <v>37679</v>
      </c>
      <c r="B824">
        <v>4805.9101559999999</v>
      </c>
      <c r="C824">
        <v>4835.1499020000001</v>
      </c>
      <c r="D824">
        <v>4727.919922</v>
      </c>
      <c r="E824">
        <v>4786.4101559999999</v>
      </c>
      <c r="F824">
        <v>4786.4101559999999</v>
      </c>
      <c r="G824">
        <v>465620</v>
      </c>
    </row>
    <row r="825" spans="1:7">
      <c r="A825" s="3">
        <v>37680</v>
      </c>
      <c r="B825">
        <v>4854.6499020000001</v>
      </c>
      <c r="C825">
        <v>4859.5200199999999</v>
      </c>
      <c r="D825">
        <v>4737.669922</v>
      </c>
      <c r="E825">
        <v>4757.169922</v>
      </c>
      <c r="F825">
        <v>4757.169922</v>
      </c>
      <c r="G825">
        <v>164747</v>
      </c>
    </row>
    <row r="826" spans="1:7">
      <c r="A826" s="3">
        <v>37683</v>
      </c>
      <c r="B826">
        <v>4727.919922</v>
      </c>
      <c r="C826">
        <v>4796.1601559999999</v>
      </c>
      <c r="D826">
        <v>4727.919922</v>
      </c>
      <c r="E826">
        <v>4786.4101559999999</v>
      </c>
      <c r="F826">
        <v>4786.4101559999999</v>
      </c>
      <c r="G826">
        <v>158900</v>
      </c>
    </row>
    <row r="827" spans="1:7">
      <c r="A827" s="3">
        <v>37684</v>
      </c>
      <c r="B827">
        <v>4762.0400390000004</v>
      </c>
      <c r="C827">
        <v>4762.0400390000004</v>
      </c>
      <c r="D827">
        <v>4659.6801759999998</v>
      </c>
      <c r="E827">
        <v>4659.6801759999998</v>
      </c>
      <c r="F827">
        <v>4659.6801759999998</v>
      </c>
      <c r="G827">
        <v>196137</v>
      </c>
    </row>
    <row r="828" spans="1:7">
      <c r="A828" s="3">
        <v>37685</v>
      </c>
      <c r="B828">
        <v>4537.830078</v>
      </c>
      <c r="C828">
        <v>4552.4501950000003</v>
      </c>
      <c r="D828">
        <v>4435.4702150000003</v>
      </c>
      <c r="E828">
        <v>4454.9702150000003</v>
      </c>
      <c r="F828">
        <v>4454.9702150000003</v>
      </c>
      <c r="G828">
        <v>274305</v>
      </c>
    </row>
    <row r="829" spans="1:7">
      <c r="A829" s="3">
        <v>37686</v>
      </c>
      <c r="B829">
        <v>4493.9599609999996</v>
      </c>
      <c r="C829">
        <v>4493.9599609999996</v>
      </c>
      <c r="D829">
        <v>4294.1201170000004</v>
      </c>
      <c r="E829">
        <v>4323.3701170000004</v>
      </c>
      <c r="F829">
        <v>4323.3701170000004</v>
      </c>
      <c r="G829">
        <v>162080</v>
      </c>
    </row>
    <row r="830" spans="1:7">
      <c r="A830" s="3">
        <v>37687</v>
      </c>
      <c r="B830">
        <v>4279.5</v>
      </c>
      <c r="C830">
        <v>4313.6201170000004</v>
      </c>
      <c r="D830">
        <v>4201.5097660000001</v>
      </c>
      <c r="E830">
        <v>4206.3901370000003</v>
      </c>
      <c r="F830">
        <v>4206.3901370000003</v>
      </c>
      <c r="G830">
        <v>145359</v>
      </c>
    </row>
    <row r="831" spans="1:7">
      <c r="A831" s="3">
        <v>37690</v>
      </c>
      <c r="B831">
        <v>4152.7700199999999</v>
      </c>
      <c r="C831">
        <v>4191.7597660000001</v>
      </c>
      <c r="D831">
        <v>4045.540039</v>
      </c>
      <c r="E831">
        <v>4074.780029</v>
      </c>
      <c r="F831">
        <v>4074.780029</v>
      </c>
      <c r="G831">
        <v>114379</v>
      </c>
    </row>
    <row r="832" spans="1:7">
      <c r="A832" s="3">
        <v>37691</v>
      </c>
      <c r="B832">
        <v>3928.5600589999999</v>
      </c>
      <c r="C832">
        <v>3967.5500489999999</v>
      </c>
      <c r="D832">
        <v>3499.639893</v>
      </c>
      <c r="E832">
        <v>3753.0900879999999</v>
      </c>
      <c r="F832">
        <v>3753.0900879999999</v>
      </c>
      <c r="G832">
        <v>741566</v>
      </c>
    </row>
    <row r="833" spans="1:7">
      <c r="A833" s="3">
        <v>37692</v>
      </c>
      <c r="B833">
        <v>3655.610107</v>
      </c>
      <c r="C833">
        <v>3655.610107</v>
      </c>
      <c r="D833">
        <v>3265.679932</v>
      </c>
      <c r="E833">
        <v>3509.3798830000001</v>
      </c>
      <c r="F833">
        <v>3509.3798830000001</v>
      </c>
      <c r="G833">
        <v>571998</v>
      </c>
    </row>
    <row r="834" spans="1:7">
      <c r="A834" s="3">
        <v>37693</v>
      </c>
      <c r="B834">
        <v>3377.780029</v>
      </c>
      <c r="C834">
        <v>3519.1298830000001</v>
      </c>
      <c r="D834">
        <v>2982.9799800000001</v>
      </c>
      <c r="E834">
        <v>2982.9799800000001</v>
      </c>
      <c r="F834">
        <v>2982.9799800000001</v>
      </c>
      <c r="G834">
        <v>1022641</v>
      </c>
    </row>
    <row r="835" spans="1:7">
      <c r="A835" s="3">
        <v>37694</v>
      </c>
      <c r="B835">
        <v>3138.9499510000001</v>
      </c>
      <c r="C835">
        <v>3363.1599120000001</v>
      </c>
      <c r="D835">
        <v>3070.709961</v>
      </c>
      <c r="E835">
        <v>3168.1899410000001</v>
      </c>
      <c r="F835">
        <v>3168.1899410000001</v>
      </c>
      <c r="G835">
        <v>796037</v>
      </c>
    </row>
    <row r="836" spans="1:7">
      <c r="A836" s="3">
        <v>37697</v>
      </c>
      <c r="B836">
        <v>3226.679932</v>
      </c>
      <c r="C836">
        <v>3363.1599120000001</v>
      </c>
      <c r="D836">
        <v>3168.1899410000001</v>
      </c>
      <c r="E836">
        <v>3187.6899410000001</v>
      </c>
      <c r="F836">
        <v>3187.6899410000001</v>
      </c>
      <c r="G836">
        <v>619801</v>
      </c>
    </row>
    <row r="837" spans="1:7">
      <c r="A837" s="3">
        <v>37698</v>
      </c>
      <c r="B837">
        <v>3333.919922</v>
      </c>
      <c r="C837">
        <v>3567.8701169999999</v>
      </c>
      <c r="D837">
        <v>3275.429932</v>
      </c>
      <c r="E837">
        <v>3450.889893</v>
      </c>
      <c r="F837">
        <v>3450.889893</v>
      </c>
      <c r="G837">
        <v>470954</v>
      </c>
    </row>
    <row r="838" spans="1:7">
      <c r="A838" s="3">
        <v>37699</v>
      </c>
      <c r="B838">
        <v>3504.51001</v>
      </c>
      <c r="C838">
        <v>3684.8500979999999</v>
      </c>
      <c r="D838">
        <v>3436.2700199999999</v>
      </c>
      <c r="E838">
        <v>3480.139893</v>
      </c>
      <c r="F838">
        <v>3480.139893</v>
      </c>
      <c r="G838">
        <v>437000</v>
      </c>
    </row>
    <row r="839" spans="1:7">
      <c r="A839" s="3">
        <v>37700</v>
      </c>
      <c r="B839">
        <v>3640.98999</v>
      </c>
      <c r="C839">
        <v>3860.320068</v>
      </c>
      <c r="D839">
        <v>3538.6298830000001</v>
      </c>
      <c r="E839">
        <v>3850.570068</v>
      </c>
      <c r="F839">
        <v>3850.570068</v>
      </c>
      <c r="G839">
        <v>377707</v>
      </c>
    </row>
    <row r="840" spans="1:7">
      <c r="A840" s="3">
        <v>37701</v>
      </c>
      <c r="B840">
        <v>3918.8100589999999</v>
      </c>
      <c r="C840">
        <v>4143.0200199999999</v>
      </c>
      <c r="D840">
        <v>3811.580078</v>
      </c>
      <c r="E840">
        <v>4074.780029</v>
      </c>
      <c r="F840">
        <v>4074.780029</v>
      </c>
      <c r="G840">
        <v>427152</v>
      </c>
    </row>
    <row r="841" spans="1:7">
      <c r="A841" s="3">
        <v>37704</v>
      </c>
      <c r="B841">
        <v>4367.2299800000001</v>
      </c>
      <c r="C841">
        <v>4610.9399409999996</v>
      </c>
      <c r="D841">
        <v>4094.280029</v>
      </c>
      <c r="E841">
        <v>4289.25</v>
      </c>
      <c r="F841">
        <v>4289.25</v>
      </c>
      <c r="G841">
        <v>1163486</v>
      </c>
    </row>
    <row r="842" spans="1:7">
      <c r="A842" s="3">
        <v>37705</v>
      </c>
      <c r="B842">
        <v>4094.280029</v>
      </c>
      <c r="C842">
        <v>4386.7299800000001</v>
      </c>
      <c r="D842">
        <v>4001.669922</v>
      </c>
      <c r="E842">
        <v>4113.7797849999997</v>
      </c>
      <c r="F842">
        <v>4113.7797849999997</v>
      </c>
      <c r="G842">
        <v>463979</v>
      </c>
    </row>
    <row r="843" spans="1:7">
      <c r="A843" s="3">
        <v>37706</v>
      </c>
      <c r="B843">
        <v>4250.25</v>
      </c>
      <c r="C843">
        <v>4260</v>
      </c>
      <c r="D843">
        <v>3918.8100589999999</v>
      </c>
      <c r="E843">
        <v>3972.429932</v>
      </c>
      <c r="F843">
        <v>3972.429932</v>
      </c>
      <c r="G843">
        <v>276767</v>
      </c>
    </row>
    <row r="844" spans="1:7">
      <c r="A844" s="3">
        <v>37707</v>
      </c>
      <c r="B844">
        <v>3835.9499510000001</v>
      </c>
      <c r="C844">
        <v>3987.0500489999999</v>
      </c>
      <c r="D844">
        <v>3835.9499510000001</v>
      </c>
      <c r="E844">
        <v>3889.570068</v>
      </c>
      <c r="F844">
        <v>3889.570068</v>
      </c>
      <c r="G844">
        <v>191418</v>
      </c>
    </row>
    <row r="845" spans="1:7">
      <c r="A845" s="3">
        <v>37708</v>
      </c>
      <c r="B845">
        <v>3948.0600589999999</v>
      </c>
      <c r="C845">
        <v>3948.0600589999999</v>
      </c>
      <c r="D845">
        <v>3821.330078</v>
      </c>
      <c r="E845">
        <v>3923.6899410000001</v>
      </c>
      <c r="F845">
        <v>3923.6899410000001</v>
      </c>
      <c r="G845">
        <v>122996</v>
      </c>
    </row>
    <row r="846" spans="1:7">
      <c r="A846" s="3">
        <v>37711</v>
      </c>
      <c r="B846">
        <v>3806.709961</v>
      </c>
      <c r="C846">
        <v>3860.320068</v>
      </c>
      <c r="D846">
        <v>3723.8500979999999</v>
      </c>
      <c r="E846">
        <v>3723.8500979999999</v>
      </c>
      <c r="F846">
        <v>3723.8500979999999</v>
      </c>
      <c r="G846">
        <v>164337</v>
      </c>
    </row>
    <row r="847" spans="1:7">
      <c r="A847" s="3">
        <v>37712</v>
      </c>
      <c r="B847">
        <v>3626.360107</v>
      </c>
      <c r="C847">
        <v>3928.5600589999999</v>
      </c>
      <c r="D847">
        <v>3606.8701169999999</v>
      </c>
      <c r="E847">
        <v>3801.830078</v>
      </c>
      <c r="F847">
        <v>3801.830078</v>
      </c>
      <c r="G847">
        <v>368065</v>
      </c>
    </row>
    <row r="848" spans="1:7">
      <c r="A848" s="3">
        <v>37713</v>
      </c>
      <c r="B848">
        <v>3879.820068</v>
      </c>
      <c r="C848">
        <v>3879.820068</v>
      </c>
      <c r="D848">
        <v>3762.8400879999999</v>
      </c>
      <c r="E848">
        <v>3782.3400879999999</v>
      </c>
      <c r="F848">
        <v>3782.3400879999999</v>
      </c>
      <c r="G848">
        <v>142384</v>
      </c>
    </row>
    <row r="849" spans="1:7">
      <c r="A849" s="3">
        <v>37714</v>
      </c>
      <c r="B849">
        <v>3889.570068</v>
      </c>
      <c r="C849">
        <v>3928.5600589999999</v>
      </c>
      <c r="D849">
        <v>3782.3400879999999</v>
      </c>
      <c r="E849">
        <v>3806.709961</v>
      </c>
      <c r="F849">
        <v>3806.709961</v>
      </c>
      <c r="G849">
        <v>302822</v>
      </c>
    </row>
    <row r="850" spans="1:7">
      <c r="A850" s="3">
        <v>37715</v>
      </c>
      <c r="B850">
        <v>3811.580078</v>
      </c>
      <c r="C850">
        <v>3850.570068</v>
      </c>
      <c r="D850">
        <v>3782.3400879999999</v>
      </c>
      <c r="E850">
        <v>3850.570068</v>
      </c>
      <c r="F850">
        <v>3850.570068</v>
      </c>
      <c r="G850">
        <v>151309</v>
      </c>
    </row>
    <row r="851" spans="1:7">
      <c r="A851" s="3">
        <v>37718</v>
      </c>
      <c r="B851">
        <v>4074.780029</v>
      </c>
      <c r="C851">
        <v>4328.2402339999999</v>
      </c>
      <c r="D851">
        <v>3972.429932</v>
      </c>
      <c r="E851">
        <v>4284.3701170000004</v>
      </c>
      <c r="F851">
        <v>4284.3701170000004</v>
      </c>
      <c r="G851">
        <v>515578</v>
      </c>
    </row>
    <row r="852" spans="1:7">
      <c r="A852" s="3">
        <v>37719</v>
      </c>
      <c r="B852">
        <v>4230.7597660000001</v>
      </c>
      <c r="C852">
        <v>4367.2299800000001</v>
      </c>
      <c r="D852">
        <v>4152.7700199999999</v>
      </c>
      <c r="E852">
        <v>4289.25</v>
      </c>
      <c r="F852">
        <v>4289.25</v>
      </c>
      <c r="G852">
        <v>464799</v>
      </c>
    </row>
    <row r="853" spans="1:7">
      <c r="A853" s="3">
        <v>37720</v>
      </c>
      <c r="B853">
        <v>4299</v>
      </c>
      <c r="C853">
        <v>4376.9799800000001</v>
      </c>
      <c r="D853">
        <v>3967.5500489999999</v>
      </c>
      <c r="E853">
        <v>3967.5500489999999</v>
      </c>
      <c r="F853">
        <v>3967.5500489999999</v>
      </c>
      <c r="G853">
        <v>275023</v>
      </c>
    </row>
    <row r="854" spans="1:7">
      <c r="A854" s="3">
        <v>37721</v>
      </c>
      <c r="B854">
        <v>3948.0600589999999</v>
      </c>
      <c r="C854">
        <v>4133.2700199999999</v>
      </c>
      <c r="D854">
        <v>3899.320068</v>
      </c>
      <c r="E854">
        <v>4055.290039</v>
      </c>
      <c r="F854">
        <v>4055.290039</v>
      </c>
      <c r="G854">
        <v>183314</v>
      </c>
    </row>
    <row r="855" spans="1:7">
      <c r="A855" s="3">
        <v>37722</v>
      </c>
      <c r="B855">
        <v>4055.290039</v>
      </c>
      <c r="C855">
        <v>4162.5200199999999</v>
      </c>
      <c r="D855">
        <v>4006.5500489999999</v>
      </c>
      <c r="E855">
        <v>4060.1599120000001</v>
      </c>
      <c r="F855">
        <v>4060.1599120000001</v>
      </c>
      <c r="G855">
        <v>212653</v>
      </c>
    </row>
    <row r="856" spans="1:7">
      <c r="A856" s="3">
        <v>37725</v>
      </c>
      <c r="B856">
        <v>4143.0200199999999</v>
      </c>
      <c r="C856">
        <v>4630.4399409999996</v>
      </c>
      <c r="D856">
        <v>4143.0200199999999</v>
      </c>
      <c r="E856">
        <v>4601.1899409999996</v>
      </c>
      <c r="F856">
        <v>4601.1899409999996</v>
      </c>
      <c r="G856">
        <v>925906</v>
      </c>
    </row>
    <row r="857" spans="1:7">
      <c r="A857" s="3">
        <v>37726</v>
      </c>
      <c r="B857">
        <v>4679.1801759999998</v>
      </c>
      <c r="C857">
        <v>4825.3999020000001</v>
      </c>
      <c r="D857">
        <v>4420.8500979999999</v>
      </c>
      <c r="E857">
        <v>4445.2202150000003</v>
      </c>
      <c r="F857">
        <v>4445.2202150000003</v>
      </c>
      <c r="G857">
        <v>1068700</v>
      </c>
    </row>
    <row r="858" spans="1:7">
      <c r="A858" s="3">
        <v>37727</v>
      </c>
      <c r="B858">
        <v>4508.580078</v>
      </c>
      <c r="C858">
        <v>5108.1000979999999</v>
      </c>
      <c r="D858">
        <v>4493.9599609999996</v>
      </c>
      <c r="E858">
        <v>5108.1000979999999</v>
      </c>
      <c r="F858">
        <v>5108.1000979999999</v>
      </c>
      <c r="G858">
        <v>1892127</v>
      </c>
    </row>
    <row r="859" spans="1:7">
      <c r="A859" s="3">
        <v>37728</v>
      </c>
      <c r="B859">
        <v>5108.1000979999999</v>
      </c>
      <c r="C859">
        <v>5264.080078</v>
      </c>
      <c r="D859">
        <v>4635.3100590000004</v>
      </c>
      <c r="E859">
        <v>4679.1801759999998</v>
      </c>
      <c r="F859">
        <v>4679.1801759999998</v>
      </c>
      <c r="G859">
        <v>1800931</v>
      </c>
    </row>
    <row r="860" spans="1:7">
      <c r="A860" s="3">
        <v>37729</v>
      </c>
      <c r="B860">
        <v>4766.9101559999999</v>
      </c>
      <c r="C860">
        <v>4791.2797849999997</v>
      </c>
      <c r="D860">
        <v>4425.7202150000003</v>
      </c>
      <c r="E860">
        <v>4562.2001950000003</v>
      </c>
      <c r="F860">
        <v>4562.2001950000003</v>
      </c>
      <c r="G860">
        <v>755004</v>
      </c>
    </row>
    <row r="861" spans="1:7">
      <c r="A861" s="3">
        <v>37732</v>
      </c>
      <c r="B861">
        <v>4562.2001950000003</v>
      </c>
      <c r="C861">
        <v>4805.9101559999999</v>
      </c>
      <c r="D861">
        <v>4513.4599609999996</v>
      </c>
      <c r="E861">
        <v>4581.7001950000003</v>
      </c>
      <c r="F861">
        <v>4581.7001950000003</v>
      </c>
      <c r="G861">
        <v>1072393</v>
      </c>
    </row>
    <row r="862" spans="1:7">
      <c r="A862" s="3">
        <v>37733</v>
      </c>
      <c r="B862">
        <v>4347.7402339999999</v>
      </c>
      <c r="C862">
        <v>4479.3398440000001</v>
      </c>
      <c r="D862">
        <v>4279.5</v>
      </c>
      <c r="E862">
        <v>4357.4902339999999</v>
      </c>
      <c r="F862">
        <v>4357.4902339999999</v>
      </c>
      <c r="G862">
        <v>583384</v>
      </c>
    </row>
    <row r="863" spans="1:7">
      <c r="A863" s="3">
        <v>37734</v>
      </c>
      <c r="B863">
        <v>4445.2202150000003</v>
      </c>
      <c r="C863">
        <v>4464.7202150000003</v>
      </c>
      <c r="D863">
        <v>4269.75</v>
      </c>
      <c r="E863">
        <v>4269.75</v>
      </c>
      <c r="F863">
        <v>4269.75</v>
      </c>
      <c r="G863">
        <v>356165</v>
      </c>
    </row>
    <row r="864" spans="1:7">
      <c r="A864" s="3">
        <v>37735</v>
      </c>
      <c r="B864">
        <v>4201.5097660000001</v>
      </c>
      <c r="C864">
        <v>4337.9902339999999</v>
      </c>
      <c r="D864">
        <v>4182.0200199999999</v>
      </c>
      <c r="E864">
        <v>4182.0200199999999</v>
      </c>
      <c r="F864">
        <v>4182.0200199999999</v>
      </c>
      <c r="G864">
        <v>259430</v>
      </c>
    </row>
    <row r="865" spans="1:7">
      <c r="A865" s="3">
        <v>37736</v>
      </c>
      <c r="B865">
        <v>4099.1601559999999</v>
      </c>
      <c r="C865">
        <v>4133.2700199999999</v>
      </c>
      <c r="D865">
        <v>3840.830078</v>
      </c>
      <c r="E865">
        <v>3918.8100589999999</v>
      </c>
      <c r="F865">
        <v>3918.8100589999999</v>
      </c>
      <c r="G865">
        <v>419048</v>
      </c>
    </row>
    <row r="866" spans="1:7">
      <c r="A866" s="3">
        <v>37739</v>
      </c>
      <c r="B866">
        <v>3733.5900879999999</v>
      </c>
      <c r="C866">
        <v>4104.0297849999997</v>
      </c>
      <c r="D866">
        <v>3733.5900879999999</v>
      </c>
      <c r="E866">
        <v>3952.929932</v>
      </c>
      <c r="F866">
        <v>3952.929932</v>
      </c>
      <c r="G866">
        <v>172543</v>
      </c>
    </row>
    <row r="867" spans="1:7">
      <c r="A867" s="3">
        <v>37740</v>
      </c>
      <c r="B867">
        <v>4006.5500489999999</v>
      </c>
      <c r="C867">
        <v>4069.9099120000001</v>
      </c>
      <c r="D867">
        <v>4006.5500489999999</v>
      </c>
      <c r="E867">
        <v>4060.1599120000001</v>
      </c>
      <c r="F867">
        <v>4060.1599120000001</v>
      </c>
      <c r="G867">
        <v>199009</v>
      </c>
    </row>
    <row r="868" spans="1:7">
      <c r="A868" s="3">
        <v>37741</v>
      </c>
      <c r="B868">
        <v>4050.4099120000001</v>
      </c>
      <c r="C868">
        <v>4143.0200199999999</v>
      </c>
      <c r="D868">
        <v>4035.790039</v>
      </c>
      <c r="E868">
        <v>4060.1599120000001</v>
      </c>
      <c r="F868">
        <v>4060.1599120000001</v>
      </c>
      <c r="G868">
        <v>135408</v>
      </c>
    </row>
    <row r="869" spans="1:7">
      <c r="A869" s="3">
        <v>37742</v>
      </c>
      <c r="B869">
        <v>4060.1599120000001</v>
      </c>
      <c r="C869">
        <v>4060.1599120000001</v>
      </c>
      <c r="D869">
        <v>4060.1599120000001</v>
      </c>
      <c r="E869">
        <v>4060.1599120000001</v>
      </c>
      <c r="F869">
        <v>4060.1599120000001</v>
      </c>
      <c r="G869">
        <v>0</v>
      </c>
    </row>
    <row r="870" spans="1:7">
      <c r="A870" s="3">
        <v>37743</v>
      </c>
      <c r="B870">
        <v>4074.780029</v>
      </c>
      <c r="C870">
        <v>4094.280029</v>
      </c>
      <c r="D870">
        <v>4035.790039</v>
      </c>
      <c r="E870">
        <v>4094.280029</v>
      </c>
      <c r="F870">
        <v>4094.280029</v>
      </c>
      <c r="G870">
        <v>123099</v>
      </c>
    </row>
    <row r="871" spans="1:7">
      <c r="A871" s="3">
        <v>37746</v>
      </c>
      <c r="B871">
        <v>4094.280029</v>
      </c>
      <c r="C871">
        <v>4094.280029</v>
      </c>
      <c r="D871">
        <v>4094.280029</v>
      </c>
      <c r="E871">
        <v>4094.280029</v>
      </c>
      <c r="F871">
        <v>4094.280029</v>
      </c>
      <c r="G871">
        <v>0</v>
      </c>
    </row>
    <row r="872" spans="1:7">
      <c r="A872" s="3">
        <v>37747</v>
      </c>
      <c r="B872">
        <v>4240.5097660000001</v>
      </c>
      <c r="C872">
        <v>4279.5</v>
      </c>
      <c r="D872">
        <v>4147.8999020000001</v>
      </c>
      <c r="E872">
        <v>4157.6499020000001</v>
      </c>
      <c r="F872">
        <v>4157.6499020000001</v>
      </c>
      <c r="G872">
        <v>127920</v>
      </c>
    </row>
    <row r="873" spans="1:7">
      <c r="A873" s="3">
        <v>37748</v>
      </c>
      <c r="B873">
        <v>4172.2700199999999</v>
      </c>
      <c r="C873">
        <v>4191.7597660000001</v>
      </c>
      <c r="D873">
        <v>4104.0297849999997</v>
      </c>
      <c r="E873">
        <v>4157.6499020000001</v>
      </c>
      <c r="F873">
        <v>4157.6499020000001</v>
      </c>
      <c r="G873">
        <v>193470</v>
      </c>
    </row>
    <row r="874" spans="1:7">
      <c r="A874" s="3">
        <v>37749</v>
      </c>
      <c r="B874">
        <v>4157.6499020000001</v>
      </c>
      <c r="C874">
        <v>4157.6499020000001</v>
      </c>
      <c r="D874">
        <v>4157.6499020000001</v>
      </c>
      <c r="E874">
        <v>4157.6499020000001</v>
      </c>
      <c r="F874">
        <v>4157.6499020000001</v>
      </c>
      <c r="G874">
        <v>0</v>
      </c>
    </row>
    <row r="875" spans="1:7">
      <c r="A875" s="3">
        <v>37750</v>
      </c>
      <c r="B875">
        <v>4147.8999020000001</v>
      </c>
      <c r="C875">
        <v>4337.9902339999999</v>
      </c>
      <c r="D875">
        <v>4055.290039</v>
      </c>
      <c r="E875">
        <v>4221.0097660000001</v>
      </c>
      <c r="F875">
        <v>4221.0097660000001</v>
      </c>
      <c r="G875">
        <v>227630</v>
      </c>
    </row>
    <row r="876" spans="1:7">
      <c r="A876" s="3">
        <v>37753</v>
      </c>
      <c r="B876">
        <v>4299</v>
      </c>
      <c r="C876">
        <v>4669.4301759999998</v>
      </c>
      <c r="D876">
        <v>4299</v>
      </c>
      <c r="E876">
        <v>4484.2099609999996</v>
      </c>
      <c r="F876">
        <v>4484.2099609999996</v>
      </c>
      <c r="G876">
        <v>676529</v>
      </c>
    </row>
    <row r="877" spans="1:7">
      <c r="A877" s="3">
        <v>37754</v>
      </c>
      <c r="B877">
        <v>4532.9501950000003</v>
      </c>
      <c r="C877">
        <v>4532.9501950000003</v>
      </c>
      <c r="D877">
        <v>4279.5</v>
      </c>
      <c r="E877">
        <v>4284.3701170000004</v>
      </c>
      <c r="F877">
        <v>4284.3701170000004</v>
      </c>
      <c r="G877">
        <v>305489</v>
      </c>
    </row>
    <row r="878" spans="1:7">
      <c r="A878" s="3">
        <v>37755</v>
      </c>
      <c r="B878">
        <v>4328.2402339999999</v>
      </c>
      <c r="C878">
        <v>4328.2402339999999</v>
      </c>
      <c r="D878">
        <v>4094.280029</v>
      </c>
      <c r="E878">
        <v>4133.2700199999999</v>
      </c>
      <c r="F878">
        <v>4133.2700199999999</v>
      </c>
      <c r="G878">
        <v>179826</v>
      </c>
    </row>
    <row r="879" spans="1:7">
      <c r="A879" s="3">
        <v>37756</v>
      </c>
      <c r="B879">
        <v>4094.280029</v>
      </c>
      <c r="C879">
        <v>4172.2700199999999</v>
      </c>
      <c r="D879">
        <v>4055.290039</v>
      </c>
      <c r="E879">
        <v>4133.2700199999999</v>
      </c>
      <c r="F879">
        <v>4133.2700199999999</v>
      </c>
      <c r="G879">
        <v>185879</v>
      </c>
    </row>
    <row r="880" spans="1:7">
      <c r="A880" s="3">
        <v>37757</v>
      </c>
      <c r="B880">
        <v>4123.5297849999997</v>
      </c>
      <c r="C880">
        <v>4240.5097660000001</v>
      </c>
      <c r="D880">
        <v>4065.040039</v>
      </c>
      <c r="E880">
        <v>4113.7797849999997</v>
      </c>
      <c r="F880">
        <v>4113.7797849999997</v>
      </c>
      <c r="G880">
        <v>211217</v>
      </c>
    </row>
    <row r="881" spans="1:7">
      <c r="A881" s="3">
        <v>37760</v>
      </c>
      <c r="B881">
        <v>4030.919922</v>
      </c>
      <c r="C881">
        <v>4035.790039</v>
      </c>
      <c r="D881">
        <v>3948.0600589999999</v>
      </c>
      <c r="E881">
        <v>3996.8000489999999</v>
      </c>
      <c r="F881">
        <v>3996.8000489999999</v>
      </c>
      <c r="G881">
        <v>146692</v>
      </c>
    </row>
    <row r="882" spans="1:7">
      <c r="A882" s="3">
        <v>37761</v>
      </c>
      <c r="B882">
        <v>3918.8100589999999</v>
      </c>
      <c r="C882">
        <v>3977.3000489999999</v>
      </c>
      <c r="D882">
        <v>3899.320068</v>
      </c>
      <c r="E882">
        <v>3967.5500489999999</v>
      </c>
      <c r="F882">
        <v>3967.5500489999999</v>
      </c>
      <c r="G882">
        <v>144230</v>
      </c>
    </row>
    <row r="883" spans="1:7">
      <c r="A883" s="3">
        <v>37762</v>
      </c>
      <c r="B883">
        <v>3938.3100589999999</v>
      </c>
      <c r="C883">
        <v>3977.3000489999999</v>
      </c>
      <c r="D883">
        <v>3909.0600589999999</v>
      </c>
      <c r="E883">
        <v>3909.0600589999999</v>
      </c>
      <c r="F883">
        <v>3909.0600589999999</v>
      </c>
      <c r="G883">
        <v>110789</v>
      </c>
    </row>
    <row r="884" spans="1:7">
      <c r="A884" s="3">
        <v>37763</v>
      </c>
      <c r="B884">
        <v>3860.320068</v>
      </c>
      <c r="C884">
        <v>4016.3000489999999</v>
      </c>
      <c r="D884">
        <v>3801.830078</v>
      </c>
      <c r="E884">
        <v>3821.330078</v>
      </c>
      <c r="F884">
        <v>3821.330078</v>
      </c>
      <c r="G884">
        <v>198086</v>
      </c>
    </row>
    <row r="885" spans="1:7">
      <c r="A885" s="3">
        <v>37764</v>
      </c>
      <c r="B885">
        <v>3899.320068</v>
      </c>
      <c r="C885">
        <v>3928.5600589999999</v>
      </c>
      <c r="D885">
        <v>3840.830078</v>
      </c>
      <c r="E885">
        <v>3879.820068</v>
      </c>
      <c r="F885">
        <v>3879.820068</v>
      </c>
      <c r="G885">
        <v>140537</v>
      </c>
    </row>
    <row r="886" spans="1:7">
      <c r="A886" s="3">
        <v>37767</v>
      </c>
      <c r="B886">
        <v>3909.0600589999999</v>
      </c>
      <c r="C886">
        <v>3909.0600589999999</v>
      </c>
      <c r="D886">
        <v>3840.830078</v>
      </c>
      <c r="E886">
        <v>3879.820068</v>
      </c>
      <c r="F886">
        <v>3879.820068</v>
      </c>
      <c r="G886">
        <v>192341</v>
      </c>
    </row>
    <row r="887" spans="1:7">
      <c r="A887" s="3">
        <v>37768</v>
      </c>
      <c r="B887">
        <v>3879.820068</v>
      </c>
      <c r="C887">
        <v>3909.0600589999999</v>
      </c>
      <c r="D887">
        <v>3801.830078</v>
      </c>
      <c r="E887">
        <v>3835.9499510000001</v>
      </c>
      <c r="F887">
        <v>3835.9499510000001</v>
      </c>
      <c r="G887">
        <v>122175</v>
      </c>
    </row>
    <row r="888" spans="1:7">
      <c r="A888" s="3">
        <v>37769</v>
      </c>
      <c r="B888">
        <v>3889.570068</v>
      </c>
      <c r="C888">
        <v>4055.290039</v>
      </c>
      <c r="D888">
        <v>3884.6899410000001</v>
      </c>
      <c r="E888">
        <v>3938.3100589999999</v>
      </c>
      <c r="F888">
        <v>3938.3100589999999</v>
      </c>
      <c r="G888">
        <v>237990</v>
      </c>
    </row>
    <row r="889" spans="1:7">
      <c r="A889" s="3">
        <v>37770</v>
      </c>
      <c r="B889">
        <v>3753.0900879999999</v>
      </c>
      <c r="C889">
        <v>3865.1999510000001</v>
      </c>
      <c r="D889">
        <v>3753.0900879999999</v>
      </c>
      <c r="E889">
        <v>3831.080078</v>
      </c>
      <c r="F889">
        <v>3831.080078</v>
      </c>
      <c r="G889">
        <v>214499</v>
      </c>
    </row>
    <row r="890" spans="1:7">
      <c r="A890" s="3">
        <v>37771</v>
      </c>
      <c r="B890">
        <v>3835.9499510000001</v>
      </c>
      <c r="C890">
        <v>3850.570068</v>
      </c>
      <c r="D890">
        <v>3762.8400879999999</v>
      </c>
      <c r="E890">
        <v>3816.459961</v>
      </c>
      <c r="F890">
        <v>3816.459961</v>
      </c>
      <c r="G890">
        <v>210704</v>
      </c>
    </row>
    <row r="891" spans="1:7">
      <c r="A891" s="3">
        <v>37774</v>
      </c>
      <c r="B891">
        <v>3913.9399410000001</v>
      </c>
      <c r="C891">
        <v>4191.7597660000001</v>
      </c>
      <c r="D891">
        <v>3913.9399410000001</v>
      </c>
      <c r="E891">
        <v>4191.7597660000001</v>
      </c>
      <c r="F891">
        <v>4191.7597660000001</v>
      </c>
      <c r="G891">
        <v>438436</v>
      </c>
    </row>
    <row r="892" spans="1:7">
      <c r="A892" s="3">
        <v>37775</v>
      </c>
      <c r="B892">
        <v>4284.3701170000004</v>
      </c>
      <c r="C892">
        <v>4381.8598629999997</v>
      </c>
      <c r="D892">
        <v>3948.0600589999999</v>
      </c>
      <c r="E892">
        <v>4026.040039</v>
      </c>
      <c r="F892">
        <v>4026.040039</v>
      </c>
      <c r="G892">
        <v>328776</v>
      </c>
    </row>
    <row r="893" spans="1:7">
      <c r="A893" s="3">
        <v>37776</v>
      </c>
      <c r="B893">
        <v>4104.0297849999997</v>
      </c>
      <c r="C893">
        <v>4104.0297849999997</v>
      </c>
      <c r="D893">
        <v>3928.5600589999999</v>
      </c>
      <c r="E893">
        <v>3948.0600589999999</v>
      </c>
      <c r="F893">
        <v>3948.0600589999999</v>
      </c>
      <c r="G893">
        <v>193162</v>
      </c>
    </row>
    <row r="894" spans="1:7">
      <c r="A894" s="3">
        <v>37777</v>
      </c>
      <c r="B894">
        <v>3996.8000489999999</v>
      </c>
      <c r="C894">
        <v>4021.169922</v>
      </c>
      <c r="D894">
        <v>3957.8100589999999</v>
      </c>
      <c r="E894">
        <v>4006.5500489999999</v>
      </c>
      <c r="F894">
        <v>4006.5500489999999</v>
      </c>
      <c r="G894">
        <v>180442</v>
      </c>
    </row>
    <row r="895" spans="1:7">
      <c r="A895" s="3">
        <v>37778</v>
      </c>
      <c r="B895">
        <v>4006.5500489999999</v>
      </c>
      <c r="C895">
        <v>4006.5500489999999</v>
      </c>
      <c r="D895">
        <v>4006.5500489999999</v>
      </c>
      <c r="E895">
        <v>4006.5500489999999</v>
      </c>
      <c r="F895">
        <v>4006.5500489999999</v>
      </c>
      <c r="G895">
        <v>0</v>
      </c>
    </row>
    <row r="896" spans="1:7">
      <c r="A896" s="3">
        <v>37781</v>
      </c>
      <c r="B896">
        <v>3977.3000489999999</v>
      </c>
      <c r="C896">
        <v>4250.25</v>
      </c>
      <c r="D896">
        <v>3977.3000489999999</v>
      </c>
      <c r="E896">
        <v>4094.280029</v>
      </c>
      <c r="F896">
        <v>4094.280029</v>
      </c>
      <c r="G896">
        <v>234400</v>
      </c>
    </row>
    <row r="897" spans="1:7">
      <c r="A897" s="3">
        <v>37782</v>
      </c>
      <c r="B897">
        <v>4104.0297849999997</v>
      </c>
      <c r="C897">
        <v>4177.1401370000003</v>
      </c>
      <c r="D897">
        <v>4060.1599120000001</v>
      </c>
      <c r="E897">
        <v>4060.1599120000001</v>
      </c>
      <c r="F897">
        <v>4060.1599120000001</v>
      </c>
      <c r="G897">
        <v>126997</v>
      </c>
    </row>
    <row r="898" spans="1:7">
      <c r="A898" s="3">
        <v>37783</v>
      </c>
      <c r="B898">
        <v>4104.0297849999997</v>
      </c>
      <c r="C898">
        <v>4152.7700199999999</v>
      </c>
      <c r="D898">
        <v>4011.419922</v>
      </c>
      <c r="E898">
        <v>4011.419922</v>
      </c>
      <c r="F898">
        <v>4011.419922</v>
      </c>
      <c r="G898">
        <v>125766</v>
      </c>
    </row>
    <row r="899" spans="1:7">
      <c r="A899" s="3">
        <v>37784</v>
      </c>
      <c r="B899">
        <v>4065.040039</v>
      </c>
      <c r="C899">
        <v>4610.9399409999996</v>
      </c>
      <c r="D899">
        <v>4026.040039</v>
      </c>
      <c r="E899">
        <v>4562.2001950000003</v>
      </c>
      <c r="F899">
        <v>4562.2001950000003</v>
      </c>
      <c r="G899">
        <v>1085421</v>
      </c>
    </row>
    <row r="900" spans="1:7">
      <c r="A900" s="3">
        <v>37785</v>
      </c>
      <c r="B900">
        <v>4630.4399409999996</v>
      </c>
      <c r="C900">
        <v>5078.8598629999997</v>
      </c>
      <c r="D900">
        <v>4601.1899409999996</v>
      </c>
      <c r="E900">
        <v>4903.3901370000003</v>
      </c>
      <c r="F900">
        <v>4903.3901370000003</v>
      </c>
      <c r="G900">
        <v>1694964</v>
      </c>
    </row>
    <row r="901" spans="1:7">
      <c r="A901" s="3">
        <v>37788</v>
      </c>
      <c r="B901">
        <v>4835.1499020000001</v>
      </c>
      <c r="C901">
        <v>4835.1499020000001</v>
      </c>
      <c r="D901">
        <v>4615.8100590000004</v>
      </c>
      <c r="E901">
        <v>4630.4399409999996</v>
      </c>
      <c r="F901">
        <v>4630.4399409999996</v>
      </c>
      <c r="G901">
        <v>625751</v>
      </c>
    </row>
    <row r="902" spans="1:7">
      <c r="A902" s="3">
        <v>37789</v>
      </c>
      <c r="B902">
        <v>4786.4101559999999</v>
      </c>
      <c r="C902">
        <v>4801.0297849999997</v>
      </c>
      <c r="D902">
        <v>4620.6899409999996</v>
      </c>
      <c r="E902">
        <v>4620.6899409999996</v>
      </c>
      <c r="F902">
        <v>4620.6899409999996</v>
      </c>
      <c r="G902">
        <v>413201</v>
      </c>
    </row>
    <row r="903" spans="1:7">
      <c r="A903" s="3">
        <v>37790</v>
      </c>
      <c r="B903">
        <v>4610.9399409999996</v>
      </c>
      <c r="C903">
        <v>4684.0498049999997</v>
      </c>
      <c r="D903">
        <v>4474.4599609999996</v>
      </c>
      <c r="E903">
        <v>4518.330078</v>
      </c>
      <c r="F903">
        <v>4518.330078</v>
      </c>
      <c r="G903">
        <v>280049</v>
      </c>
    </row>
    <row r="904" spans="1:7">
      <c r="A904" s="3">
        <v>37791</v>
      </c>
      <c r="B904">
        <v>4571.9501950000003</v>
      </c>
      <c r="C904">
        <v>4669.4301759999998</v>
      </c>
      <c r="D904">
        <v>4532.9501950000003</v>
      </c>
      <c r="E904">
        <v>4586.5698240000002</v>
      </c>
      <c r="F904">
        <v>4586.5698240000002</v>
      </c>
      <c r="G904">
        <v>276151</v>
      </c>
    </row>
    <row r="905" spans="1:7">
      <c r="A905" s="3">
        <v>37792</v>
      </c>
      <c r="B905">
        <v>4143.0200199999999</v>
      </c>
      <c r="C905">
        <v>4381.8598629999997</v>
      </c>
      <c r="D905">
        <v>4143.0200199999999</v>
      </c>
      <c r="E905">
        <v>4381.8598629999997</v>
      </c>
      <c r="F905">
        <v>4381.8598629999997</v>
      </c>
      <c r="G905">
        <v>770084</v>
      </c>
    </row>
    <row r="906" spans="1:7">
      <c r="A906" s="3">
        <v>37795</v>
      </c>
      <c r="B906">
        <v>4386.7299800000001</v>
      </c>
      <c r="C906">
        <v>4567.0698240000002</v>
      </c>
      <c r="D906">
        <v>4357.4902339999999</v>
      </c>
      <c r="E906">
        <v>4386.7299800000001</v>
      </c>
      <c r="F906">
        <v>4386.7299800000001</v>
      </c>
      <c r="G906">
        <v>454234</v>
      </c>
    </row>
    <row r="907" spans="1:7">
      <c r="A907" s="3">
        <v>37796</v>
      </c>
      <c r="B907">
        <v>4308.7402339999999</v>
      </c>
      <c r="C907">
        <v>4376.9799800000001</v>
      </c>
      <c r="D907">
        <v>4245.3798829999996</v>
      </c>
      <c r="E907">
        <v>4260</v>
      </c>
      <c r="F907">
        <v>4260</v>
      </c>
      <c r="G907">
        <v>150898</v>
      </c>
    </row>
    <row r="908" spans="1:7">
      <c r="A908" s="3">
        <v>37797</v>
      </c>
      <c r="B908">
        <v>4269.75</v>
      </c>
      <c r="C908">
        <v>4537.830078</v>
      </c>
      <c r="D908">
        <v>4269.75</v>
      </c>
      <c r="E908">
        <v>4498.8398440000001</v>
      </c>
      <c r="F908">
        <v>4498.8398440000001</v>
      </c>
      <c r="G908">
        <v>408687</v>
      </c>
    </row>
    <row r="909" spans="1:7">
      <c r="A909" s="3">
        <v>37798</v>
      </c>
      <c r="B909">
        <v>4498.8398440000001</v>
      </c>
      <c r="C909">
        <v>4786.4101559999999</v>
      </c>
      <c r="D909">
        <v>4386.7299800000001</v>
      </c>
      <c r="E909">
        <v>4620.6899409999996</v>
      </c>
      <c r="F909">
        <v>4620.6899409999996</v>
      </c>
      <c r="G909">
        <v>780547</v>
      </c>
    </row>
    <row r="910" spans="1:7">
      <c r="A910" s="3">
        <v>37799</v>
      </c>
      <c r="B910">
        <v>4698.6801759999998</v>
      </c>
      <c r="C910">
        <v>4727.919922</v>
      </c>
      <c r="D910">
        <v>4547.580078</v>
      </c>
      <c r="E910">
        <v>4610.9399409999996</v>
      </c>
      <c r="F910">
        <v>4610.9399409999996</v>
      </c>
      <c r="G910">
        <v>274099</v>
      </c>
    </row>
    <row r="911" spans="1:7">
      <c r="A911" s="3">
        <v>37802</v>
      </c>
      <c r="B911">
        <v>4727.919922</v>
      </c>
      <c r="C911">
        <v>4776.6601559999999</v>
      </c>
      <c r="D911">
        <v>4674.2998049999997</v>
      </c>
      <c r="E911">
        <v>4684.0498049999997</v>
      </c>
      <c r="F911">
        <v>4684.0498049999997</v>
      </c>
      <c r="G911">
        <v>306208</v>
      </c>
    </row>
    <row r="912" spans="1:7">
      <c r="A912" s="3">
        <v>37803</v>
      </c>
      <c r="B912">
        <v>4674.2998049999997</v>
      </c>
      <c r="C912">
        <v>4674.2998049999997</v>
      </c>
      <c r="D912">
        <v>4571.9501950000003</v>
      </c>
      <c r="E912">
        <v>4640.1899409999996</v>
      </c>
      <c r="F912">
        <v>4640.1899409999996</v>
      </c>
      <c r="G912">
        <v>224655</v>
      </c>
    </row>
    <row r="913" spans="1:7">
      <c r="A913" s="3">
        <v>37804</v>
      </c>
      <c r="B913">
        <v>4640.1899409999996</v>
      </c>
      <c r="C913">
        <v>4698.6801759999998</v>
      </c>
      <c r="D913">
        <v>4596.3198240000002</v>
      </c>
      <c r="E913">
        <v>4640.1899409999996</v>
      </c>
      <c r="F913">
        <v>4640.1899409999996</v>
      </c>
      <c r="G913">
        <v>219526</v>
      </c>
    </row>
    <row r="914" spans="1:7">
      <c r="A914" s="3">
        <v>37805</v>
      </c>
      <c r="B914">
        <v>4679.1801759999998</v>
      </c>
      <c r="C914">
        <v>4757.169922</v>
      </c>
      <c r="D914">
        <v>4542.7001950000003</v>
      </c>
      <c r="E914">
        <v>4601.1899409999996</v>
      </c>
      <c r="F914">
        <v>4601.1899409999996</v>
      </c>
      <c r="G914">
        <v>212345</v>
      </c>
    </row>
    <row r="915" spans="1:7">
      <c r="A915" s="3">
        <v>37806</v>
      </c>
      <c r="B915">
        <v>4567.0698240000002</v>
      </c>
      <c r="C915">
        <v>4708.419922</v>
      </c>
      <c r="D915">
        <v>4567.0698240000002</v>
      </c>
      <c r="E915">
        <v>4688.9301759999998</v>
      </c>
      <c r="F915">
        <v>4688.9301759999998</v>
      </c>
      <c r="G915">
        <v>178390</v>
      </c>
    </row>
    <row r="916" spans="1:7">
      <c r="A916" s="3">
        <v>37809</v>
      </c>
      <c r="B916">
        <v>4776.6601559999999</v>
      </c>
      <c r="C916">
        <v>4815.6499020000001</v>
      </c>
      <c r="D916">
        <v>4698.6801759999998</v>
      </c>
      <c r="E916">
        <v>4776.6601559999999</v>
      </c>
      <c r="F916">
        <v>4776.6601559999999</v>
      </c>
      <c r="G916">
        <v>303848</v>
      </c>
    </row>
    <row r="917" spans="1:7">
      <c r="A917" s="3">
        <v>37810</v>
      </c>
      <c r="B917">
        <v>4849.7700199999999</v>
      </c>
      <c r="C917">
        <v>4854.6499020000001</v>
      </c>
      <c r="D917">
        <v>4698.6801759999998</v>
      </c>
      <c r="E917">
        <v>4703.5498049999997</v>
      </c>
      <c r="F917">
        <v>4703.5498049999997</v>
      </c>
      <c r="G917">
        <v>227527</v>
      </c>
    </row>
    <row r="918" spans="1:7">
      <c r="A918" s="3">
        <v>37811</v>
      </c>
      <c r="B918">
        <v>4679.1801759999998</v>
      </c>
      <c r="C918">
        <v>4698.6801759999998</v>
      </c>
      <c r="D918">
        <v>4571.9501950000003</v>
      </c>
      <c r="E918">
        <v>4571.9501950000003</v>
      </c>
      <c r="F918">
        <v>4571.9501950000003</v>
      </c>
      <c r="G918">
        <v>234708</v>
      </c>
    </row>
    <row r="919" spans="1:7">
      <c r="A919" s="3">
        <v>37812</v>
      </c>
      <c r="B919">
        <v>4513.4599609999996</v>
      </c>
      <c r="C919">
        <v>4625.5600590000004</v>
      </c>
      <c r="D919">
        <v>4513.4599609999996</v>
      </c>
      <c r="E919">
        <v>4552.4501950000003</v>
      </c>
      <c r="F919">
        <v>4552.4501950000003</v>
      </c>
      <c r="G919">
        <v>147513</v>
      </c>
    </row>
    <row r="920" spans="1:7">
      <c r="A920" s="3">
        <v>37813</v>
      </c>
      <c r="B920">
        <v>4484.2099609999996</v>
      </c>
      <c r="C920">
        <v>4552.4501950000003</v>
      </c>
      <c r="D920">
        <v>4469.5898440000001</v>
      </c>
      <c r="E920">
        <v>4493.9599609999996</v>
      </c>
      <c r="F920">
        <v>4493.9599609999996</v>
      </c>
      <c r="G920">
        <v>128433</v>
      </c>
    </row>
    <row r="921" spans="1:7">
      <c r="A921" s="3">
        <v>37816</v>
      </c>
      <c r="B921">
        <v>4464.7202150000003</v>
      </c>
      <c r="C921">
        <v>4581.7001950000003</v>
      </c>
      <c r="D921">
        <v>4464.7202150000003</v>
      </c>
      <c r="E921">
        <v>4513.4599609999996</v>
      </c>
      <c r="F921">
        <v>4513.4599609999996</v>
      </c>
      <c r="G921">
        <v>140435</v>
      </c>
    </row>
    <row r="922" spans="1:7">
      <c r="A922" s="3">
        <v>37817</v>
      </c>
      <c r="B922">
        <v>4523.2099609999996</v>
      </c>
      <c r="C922">
        <v>4669.4301759999998</v>
      </c>
      <c r="D922">
        <v>4523.2099609999996</v>
      </c>
      <c r="E922">
        <v>4615.8100590000004</v>
      </c>
      <c r="F922">
        <v>4615.8100590000004</v>
      </c>
      <c r="G922">
        <v>228963</v>
      </c>
    </row>
    <row r="923" spans="1:7">
      <c r="A923" s="3">
        <v>37818</v>
      </c>
      <c r="B923">
        <v>4659.6801759999998</v>
      </c>
      <c r="C923">
        <v>4679.1801759999998</v>
      </c>
      <c r="D923">
        <v>4523.2099609999996</v>
      </c>
      <c r="E923">
        <v>4640.1899409999996</v>
      </c>
      <c r="F923">
        <v>4640.1899409999996</v>
      </c>
      <c r="G923">
        <v>146795</v>
      </c>
    </row>
    <row r="924" spans="1:7">
      <c r="A924" s="3">
        <v>37819</v>
      </c>
      <c r="B924">
        <v>4640.1899409999996</v>
      </c>
      <c r="C924">
        <v>4640.1899409999996</v>
      </c>
      <c r="D924">
        <v>4640.1899409999996</v>
      </c>
      <c r="E924">
        <v>4640.1899409999996</v>
      </c>
      <c r="F924">
        <v>4640.1899409999996</v>
      </c>
      <c r="G924">
        <v>0</v>
      </c>
    </row>
    <row r="925" spans="1:7">
      <c r="A925" s="3">
        <v>37820</v>
      </c>
      <c r="B925">
        <v>4513.4599609999996</v>
      </c>
      <c r="C925">
        <v>4942.3798829999996</v>
      </c>
      <c r="D925">
        <v>4513.4599609999996</v>
      </c>
      <c r="E925">
        <v>4874.1401370000003</v>
      </c>
      <c r="F925">
        <v>4874.1401370000003</v>
      </c>
      <c r="G925">
        <v>607696</v>
      </c>
    </row>
    <row r="926" spans="1:7">
      <c r="A926" s="3">
        <v>37823</v>
      </c>
      <c r="B926">
        <v>4825.3999020000001</v>
      </c>
      <c r="C926">
        <v>5108.1000979999999</v>
      </c>
      <c r="D926">
        <v>4805.9101559999999</v>
      </c>
      <c r="E926">
        <v>4874.1401370000003</v>
      </c>
      <c r="F926">
        <v>4874.1401370000003</v>
      </c>
      <c r="G926">
        <v>610363</v>
      </c>
    </row>
    <row r="927" spans="1:7">
      <c r="A927" s="3">
        <v>37824</v>
      </c>
      <c r="B927">
        <v>4864.3999020000001</v>
      </c>
      <c r="C927">
        <v>5030.1201170000004</v>
      </c>
      <c r="D927">
        <v>4747.419922</v>
      </c>
      <c r="E927">
        <v>4825.3999020000001</v>
      </c>
      <c r="F927">
        <v>4825.3999020000001</v>
      </c>
      <c r="G927">
        <v>160849</v>
      </c>
    </row>
    <row r="928" spans="1:7">
      <c r="A928" s="3">
        <v>37825</v>
      </c>
      <c r="B928">
        <v>4913.1401370000003</v>
      </c>
      <c r="C928">
        <v>5078.8598629999997</v>
      </c>
      <c r="D928">
        <v>4805.9101559999999</v>
      </c>
      <c r="E928">
        <v>4874.1401370000003</v>
      </c>
      <c r="F928">
        <v>4874.1401370000003</v>
      </c>
      <c r="G928">
        <v>411559</v>
      </c>
    </row>
    <row r="929" spans="1:7">
      <c r="A929" s="3">
        <v>37826</v>
      </c>
      <c r="B929">
        <v>4874.1401370000003</v>
      </c>
      <c r="C929">
        <v>4903.3901370000003</v>
      </c>
      <c r="D929">
        <v>4698.6801759999998</v>
      </c>
      <c r="E929">
        <v>4727.919922</v>
      </c>
      <c r="F929">
        <v>4727.919922</v>
      </c>
      <c r="G929">
        <v>147000</v>
      </c>
    </row>
    <row r="930" spans="1:7">
      <c r="A930" s="3">
        <v>37827</v>
      </c>
      <c r="B930">
        <v>4776.6601559999999</v>
      </c>
      <c r="C930">
        <v>4854.6499020000001</v>
      </c>
      <c r="D930">
        <v>4708.419922</v>
      </c>
      <c r="E930">
        <v>4854.6499020000001</v>
      </c>
      <c r="F930">
        <v>4854.6499020000001</v>
      </c>
      <c r="G930">
        <v>150385</v>
      </c>
    </row>
    <row r="931" spans="1:7">
      <c r="A931" s="3">
        <v>37830</v>
      </c>
      <c r="B931">
        <v>4952.1298829999996</v>
      </c>
      <c r="C931">
        <v>4991.1201170000004</v>
      </c>
      <c r="D931">
        <v>4854.6499020000001</v>
      </c>
      <c r="E931">
        <v>4952.1298829999996</v>
      </c>
      <c r="F931">
        <v>4952.1298829999996</v>
      </c>
      <c r="G931">
        <v>239940</v>
      </c>
    </row>
    <row r="932" spans="1:7">
      <c r="A932" s="3">
        <v>37831</v>
      </c>
      <c r="B932">
        <v>4952.1298829999996</v>
      </c>
      <c r="C932">
        <v>5108.1000979999999</v>
      </c>
      <c r="D932">
        <v>4883.8901370000003</v>
      </c>
      <c r="E932">
        <v>5039.8701170000004</v>
      </c>
      <c r="F932">
        <v>5039.8701170000004</v>
      </c>
      <c r="G932">
        <v>435358</v>
      </c>
    </row>
    <row r="933" spans="1:7">
      <c r="A933" s="3">
        <v>37832</v>
      </c>
      <c r="B933">
        <v>5156.8500979999999</v>
      </c>
      <c r="C933">
        <v>5156.8500979999999</v>
      </c>
      <c r="D933">
        <v>4952.1298829999996</v>
      </c>
      <c r="E933">
        <v>4952.1298829999996</v>
      </c>
      <c r="F933">
        <v>4952.1298829999996</v>
      </c>
      <c r="G933">
        <v>139409</v>
      </c>
    </row>
    <row r="934" spans="1:7">
      <c r="A934" s="3">
        <v>37833</v>
      </c>
      <c r="B934">
        <v>5039.8701170000004</v>
      </c>
      <c r="C934">
        <v>5039.8701170000004</v>
      </c>
      <c r="D934">
        <v>4825.3999020000001</v>
      </c>
      <c r="E934">
        <v>4922.8901370000003</v>
      </c>
      <c r="F934">
        <v>4922.8901370000003</v>
      </c>
      <c r="G934">
        <v>117559</v>
      </c>
    </row>
    <row r="935" spans="1:7">
      <c r="A935" s="3">
        <v>37834</v>
      </c>
      <c r="B935">
        <v>4932.6298829999996</v>
      </c>
      <c r="C935">
        <v>5010.6201170000004</v>
      </c>
      <c r="D935">
        <v>4874.1401370000003</v>
      </c>
      <c r="E935">
        <v>4913.1401370000003</v>
      </c>
      <c r="F935">
        <v>4913.1401370000003</v>
      </c>
      <c r="G935">
        <v>93452</v>
      </c>
    </row>
    <row r="936" spans="1:7">
      <c r="A936" s="3">
        <v>37837</v>
      </c>
      <c r="B936">
        <v>4854.6499020000001</v>
      </c>
      <c r="C936">
        <v>4932.6298829999996</v>
      </c>
      <c r="D936">
        <v>4854.6499020000001</v>
      </c>
      <c r="E936">
        <v>4932.6298829999996</v>
      </c>
      <c r="F936">
        <v>4932.6298829999996</v>
      </c>
      <c r="G936">
        <v>89657</v>
      </c>
    </row>
    <row r="937" spans="1:7">
      <c r="A937" s="3">
        <v>37838</v>
      </c>
      <c r="B937">
        <v>4903.3901370000003</v>
      </c>
      <c r="C937">
        <v>5186.0898440000001</v>
      </c>
      <c r="D937">
        <v>4903.3901370000003</v>
      </c>
      <c r="E937">
        <v>5186.0898440000001</v>
      </c>
      <c r="F937">
        <v>5186.0898440000001</v>
      </c>
      <c r="G937">
        <v>286922</v>
      </c>
    </row>
    <row r="938" spans="1:7">
      <c r="A938" s="3">
        <v>37839</v>
      </c>
      <c r="B938">
        <v>5254.330078</v>
      </c>
      <c r="C938">
        <v>5400.5498049999997</v>
      </c>
      <c r="D938">
        <v>5186.0898440000001</v>
      </c>
      <c r="E938">
        <v>5361.5600590000004</v>
      </c>
      <c r="F938">
        <v>5361.5600590000004</v>
      </c>
      <c r="G938">
        <v>479674</v>
      </c>
    </row>
    <row r="939" spans="1:7">
      <c r="A939" s="3">
        <v>37840</v>
      </c>
      <c r="B939">
        <v>5400.5498049999997</v>
      </c>
      <c r="C939">
        <v>5546.7797849999997</v>
      </c>
      <c r="D939">
        <v>5312.8198240000002</v>
      </c>
      <c r="E939">
        <v>5410.2998049999997</v>
      </c>
      <c r="F939">
        <v>5410.2998049999997</v>
      </c>
      <c r="G939">
        <v>424792</v>
      </c>
    </row>
    <row r="940" spans="1:7">
      <c r="A940" s="3">
        <v>37841</v>
      </c>
      <c r="B940">
        <v>5410.2998049999997</v>
      </c>
      <c r="C940">
        <v>5507.7797849999997</v>
      </c>
      <c r="D940">
        <v>5361.5600590000004</v>
      </c>
      <c r="E940">
        <v>5459.0400390000004</v>
      </c>
      <c r="F940">
        <v>5459.0400390000004</v>
      </c>
      <c r="G940">
        <v>113353</v>
      </c>
    </row>
    <row r="941" spans="1:7">
      <c r="A941" s="3">
        <v>37844</v>
      </c>
      <c r="B941">
        <v>5400.5498049999997</v>
      </c>
      <c r="C941">
        <v>5459.0400390000004</v>
      </c>
      <c r="D941">
        <v>5225.080078</v>
      </c>
      <c r="E941">
        <v>5264.080078</v>
      </c>
      <c r="F941">
        <v>5264.080078</v>
      </c>
      <c r="G941">
        <v>166798</v>
      </c>
    </row>
    <row r="942" spans="1:7">
      <c r="A942" s="3">
        <v>37845</v>
      </c>
      <c r="B942">
        <v>5244.580078</v>
      </c>
      <c r="C942">
        <v>5410.2998049999997</v>
      </c>
      <c r="D942">
        <v>5195.8398440000001</v>
      </c>
      <c r="E942">
        <v>5283.5698240000002</v>
      </c>
      <c r="F942">
        <v>5283.5698240000002</v>
      </c>
      <c r="G942">
        <v>131921</v>
      </c>
    </row>
    <row r="943" spans="1:7">
      <c r="A943" s="3">
        <v>37846</v>
      </c>
      <c r="B943">
        <v>5293.3198240000002</v>
      </c>
      <c r="C943">
        <v>5654.0097660000001</v>
      </c>
      <c r="D943">
        <v>5225.080078</v>
      </c>
      <c r="E943">
        <v>5517.5297849999997</v>
      </c>
      <c r="F943">
        <v>5517.5297849999997</v>
      </c>
      <c r="G943">
        <v>614056</v>
      </c>
    </row>
    <row r="944" spans="1:7">
      <c r="A944" s="3">
        <v>37847</v>
      </c>
      <c r="B944">
        <v>5488.2900390000004</v>
      </c>
      <c r="C944">
        <v>5605.2700199999999</v>
      </c>
      <c r="D944">
        <v>5420.0498049999997</v>
      </c>
      <c r="E944">
        <v>5546.7797849999997</v>
      </c>
      <c r="F944">
        <v>5546.7797849999997</v>
      </c>
      <c r="G944">
        <v>275125</v>
      </c>
    </row>
    <row r="945" spans="1:7">
      <c r="A945" s="3">
        <v>37848</v>
      </c>
      <c r="B945">
        <v>5546.7797849999997</v>
      </c>
      <c r="C945">
        <v>5546.7797849999997</v>
      </c>
      <c r="D945">
        <v>5546.7797849999997</v>
      </c>
      <c r="E945">
        <v>5546.7797849999997</v>
      </c>
      <c r="F945">
        <v>5546.7797849999997</v>
      </c>
      <c r="G945">
        <v>0</v>
      </c>
    </row>
    <row r="946" spans="1:7">
      <c r="A946" s="3">
        <v>37851</v>
      </c>
      <c r="B946">
        <v>5654.0097660000001</v>
      </c>
      <c r="C946">
        <v>6375.3798829999996</v>
      </c>
      <c r="D946">
        <v>5498.0400390000004</v>
      </c>
      <c r="E946">
        <v>6151.169922</v>
      </c>
      <c r="F946">
        <v>6151.169922</v>
      </c>
      <c r="G946">
        <v>996380</v>
      </c>
    </row>
    <row r="947" spans="1:7">
      <c r="A947" s="3">
        <v>37852</v>
      </c>
      <c r="B947">
        <v>6287.6499020000001</v>
      </c>
      <c r="C947">
        <v>6287.6499020000001</v>
      </c>
      <c r="D947">
        <v>5800.2299800000001</v>
      </c>
      <c r="E947">
        <v>5897.7202150000003</v>
      </c>
      <c r="F947">
        <v>5897.7202150000003</v>
      </c>
      <c r="G947">
        <v>529837</v>
      </c>
    </row>
    <row r="948" spans="1:7">
      <c r="A948" s="3">
        <v>37853</v>
      </c>
      <c r="B948">
        <v>5975.7001950000003</v>
      </c>
      <c r="C948">
        <v>6755.5600590000004</v>
      </c>
      <c r="D948">
        <v>5975.7001950000003</v>
      </c>
      <c r="E948">
        <v>6258.3999020000001</v>
      </c>
      <c r="F948">
        <v>6258.3999020000001</v>
      </c>
      <c r="G948">
        <v>1690758</v>
      </c>
    </row>
    <row r="949" spans="1:7">
      <c r="A949" s="3">
        <v>37854</v>
      </c>
      <c r="B949">
        <v>6336.3901370000003</v>
      </c>
      <c r="C949">
        <v>6482.6098629999997</v>
      </c>
      <c r="D949">
        <v>6043.9399409999996</v>
      </c>
      <c r="E949">
        <v>6141.419922</v>
      </c>
      <c r="F949">
        <v>6141.419922</v>
      </c>
      <c r="G949">
        <v>636419</v>
      </c>
    </row>
    <row r="950" spans="1:7">
      <c r="A950" s="3">
        <v>37855</v>
      </c>
      <c r="B950">
        <v>6073.1801759999998</v>
      </c>
      <c r="C950">
        <v>6394.8798829999996</v>
      </c>
      <c r="D950">
        <v>5819.7299800000001</v>
      </c>
      <c r="E950">
        <v>5917.2099609999996</v>
      </c>
      <c r="F950">
        <v>5917.2099609999996</v>
      </c>
      <c r="G950">
        <v>971452</v>
      </c>
    </row>
    <row r="951" spans="1:7">
      <c r="A951" s="3">
        <v>37858</v>
      </c>
      <c r="B951">
        <v>5770.9902339999999</v>
      </c>
      <c r="C951">
        <v>5995.2001950000003</v>
      </c>
      <c r="D951">
        <v>5712.5</v>
      </c>
      <c r="E951">
        <v>5761.2402339999999</v>
      </c>
      <c r="F951">
        <v>5761.2402339999999</v>
      </c>
      <c r="G951">
        <v>420279</v>
      </c>
    </row>
    <row r="952" spans="1:7">
      <c r="A952" s="3">
        <v>37859</v>
      </c>
      <c r="B952">
        <v>5780.7402339999999</v>
      </c>
      <c r="C952">
        <v>5819.7299800000001</v>
      </c>
      <c r="D952">
        <v>5634.5097660000001</v>
      </c>
      <c r="E952">
        <v>5634.5097660000001</v>
      </c>
      <c r="F952">
        <v>5634.5097660000001</v>
      </c>
      <c r="G952">
        <v>225783</v>
      </c>
    </row>
    <row r="953" spans="1:7">
      <c r="A953" s="3">
        <v>37860</v>
      </c>
      <c r="B953">
        <v>5615.0097660000001</v>
      </c>
      <c r="C953">
        <v>6073.1801759999998</v>
      </c>
      <c r="D953">
        <v>5615.0097660000001</v>
      </c>
      <c r="E953">
        <v>5956.2001950000003</v>
      </c>
      <c r="F953">
        <v>5956.2001950000003</v>
      </c>
      <c r="G953">
        <v>661244</v>
      </c>
    </row>
    <row r="954" spans="1:7">
      <c r="A954" s="3">
        <v>37861</v>
      </c>
      <c r="B954">
        <v>5965.9501950000003</v>
      </c>
      <c r="C954">
        <v>6112.1801759999998</v>
      </c>
      <c r="D954">
        <v>5761.2402339999999</v>
      </c>
      <c r="E954">
        <v>6014.6899409999996</v>
      </c>
      <c r="F954">
        <v>6014.6899409999996</v>
      </c>
      <c r="G954">
        <v>360781</v>
      </c>
    </row>
    <row r="955" spans="1:7">
      <c r="A955" s="3">
        <v>37862</v>
      </c>
      <c r="B955">
        <v>6034.1899409999996</v>
      </c>
      <c r="C955">
        <v>6034.1899409999996</v>
      </c>
      <c r="D955">
        <v>5819.7299800000001</v>
      </c>
      <c r="E955">
        <v>5848.9702150000003</v>
      </c>
      <c r="F955">
        <v>5848.9702150000003</v>
      </c>
      <c r="G955">
        <v>192854</v>
      </c>
    </row>
    <row r="956" spans="1:7">
      <c r="A956" s="3">
        <v>37865</v>
      </c>
      <c r="B956">
        <v>5848.9702150000003</v>
      </c>
      <c r="C956">
        <v>5936.7099609999996</v>
      </c>
      <c r="D956">
        <v>5800.2299800000001</v>
      </c>
      <c r="E956">
        <v>5868.4702150000003</v>
      </c>
      <c r="F956">
        <v>5868.4702150000003</v>
      </c>
      <c r="G956">
        <v>220039</v>
      </c>
    </row>
    <row r="957" spans="1:7">
      <c r="A957" s="3">
        <v>37866</v>
      </c>
      <c r="B957">
        <v>5897.7202150000003</v>
      </c>
      <c r="C957">
        <v>5956.2001950000003</v>
      </c>
      <c r="D957">
        <v>5761.2402339999999</v>
      </c>
      <c r="E957">
        <v>5780.7402339999999</v>
      </c>
      <c r="F957">
        <v>5780.7402339999999</v>
      </c>
      <c r="G957">
        <v>214807</v>
      </c>
    </row>
    <row r="958" spans="1:7">
      <c r="A958" s="3">
        <v>37867</v>
      </c>
      <c r="B958">
        <v>5800.2299800000001</v>
      </c>
      <c r="C958">
        <v>5878.2202150000003</v>
      </c>
      <c r="D958">
        <v>5741.7402339999999</v>
      </c>
      <c r="E958">
        <v>5848.9702150000003</v>
      </c>
      <c r="F958">
        <v>5848.9702150000003</v>
      </c>
      <c r="G958">
        <v>267637</v>
      </c>
    </row>
    <row r="959" spans="1:7">
      <c r="A959" s="3">
        <v>37868</v>
      </c>
      <c r="B959">
        <v>5878.2202150000003</v>
      </c>
      <c r="C959">
        <v>5917.2099609999996</v>
      </c>
      <c r="D959">
        <v>5410.2998049999997</v>
      </c>
      <c r="E959">
        <v>5449.2900390000004</v>
      </c>
      <c r="F959">
        <v>5449.2900390000004</v>
      </c>
      <c r="G959">
        <v>404481</v>
      </c>
    </row>
    <row r="960" spans="1:7">
      <c r="A960" s="3">
        <v>37869</v>
      </c>
      <c r="B960">
        <v>5390.7998049999997</v>
      </c>
      <c r="C960">
        <v>5498.0400390000004</v>
      </c>
      <c r="D960">
        <v>5361.5600590000004</v>
      </c>
      <c r="E960">
        <v>5400.5498049999997</v>
      </c>
      <c r="F960">
        <v>5400.5498049999997</v>
      </c>
      <c r="G960">
        <v>268355</v>
      </c>
    </row>
    <row r="961" spans="1:7">
      <c r="A961" s="3">
        <v>37872</v>
      </c>
      <c r="B961">
        <v>5400.5498049999997</v>
      </c>
      <c r="C961">
        <v>5400.5498049999997</v>
      </c>
      <c r="D961">
        <v>5186.0898440000001</v>
      </c>
      <c r="E961">
        <v>5195.8398440000001</v>
      </c>
      <c r="F961">
        <v>5195.8398440000001</v>
      </c>
      <c r="G961">
        <v>151103</v>
      </c>
    </row>
    <row r="962" spans="1:7">
      <c r="A962" s="3">
        <v>37873</v>
      </c>
      <c r="B962">
        <v>5176.3398440000001</v>
      </c>
      <c r="C962">
        <v>5342.0600590000004</v>
      </c>
      <c r="D962">
        <v>5147.1000979999999</v>
      </c>
      <c r="E962">
        <v>5147.1000979999999</v>
      </c>
      <c r="F962">
        <v>5147.1000979999999</v>
      </c>
      <c r="G962">
        <v>270919</v>
      </c>
    </row>
    <row r="963" spans="1:7">
      <c r="A963" s="3">
        <v>37874</v>
      </c>
      <c r="B963">
        <v>5147.1000979999999</v>
      </c>
      <c r="C963">
        <v>5147.1000979999999</v>
      </c>
      <c r="D963">
        <v>5147.1000979999999</v>
      </c>
      <c r="E963">
        <v>5147.1000979999999</v>
      </c>
      <c r="F963">
        <v>5147.1000979999999</v>
      </c>
      <c r="G963">
        <v>0</v>
      </c>
    </row>
    <row r="964" spans="1:7">
      <c r="A964" s="3">
        <v>37875</v>
      </c>
      <c r="B964">
        <v>5147.1000979999999</v>
      </c>
      <c r="C964">
        <v>5147.1000979999999</v>
      </c>
      <c r="D964">
        <v>5147.1000979999999</v>
      </c>
      <c r="E964">
        <v>5147.1000979999999</v>
      </c>
      <c r="F964">
        <v>5147.1000979999999</v>
      </c>
      <c r="G964">
        <v>0</v>
      </c>
    </row>
    <row r="965" spans="1:7">
      <c r="A965" s="3">
        <v>37876</v>
      </c>
      <c r="B965">
        <v>5147.1000979999999</v>
      </c>
      <c r="C965">
        <v>5147.1000979999999</v>
      </c>
      <c r="D965">
        <v>5147.1000979999999</v>
      </c>
      <c r="E965">
        <v>5147.1000979999999</v>
      </c>
      <c r="F965">
        <v>5147.1000979999999</v>
      </c>
      <c r="G965">
        <v>0</v>
      </c>
    </row>
    <row r="966" spans="1:7">
      <c r="A966" s="3">
        <v>37879</v>
      </c>
      <c r="B966">
        <v>5166.5898440000001</v>
      </c>
      <c r="C966">
        <v>5264.080078</v>
      </c>
      <c r="D966">
        <v>5147.1000979999999</v>
      </c>
      <c r="E966">
        <v>5186.0898440000001</v>
      </c>
      <c r="F966">
        <v>5186.0898440000001</v>
      </c>
      <c r="G966">
        <v>144949</v>
      </c>
    </row>
    <row r="967" spans="1:7">
      <c r="A967" s="3">
        <v>37880</v>
      </c>
      <c r="B967">
        <v>5186.0898440000001</v>
      </c>
      <c r="C967">
        <v>5546.7797849999997</v>
      </c>
      <c r="D967">
        <v>5186.0898440000001</v>
      </c>
      <c r="E967">
        <v>5459.0400390000004</v>
      </c>
      <c r="F967">
        <v>5459.0400390000004</v>
      </c>
      <c r="G967">
        <v>296257</v>
      </c>
    </row>
    <row r="968" spans="1:7">
      <c r="A968" s="3">
        <v>37881</v>
      </c>
      <c r="B968">
        <v>5605.2700199999999</v>
      </c>
      <c r="C968">
        <v>5605.2700199999999</v>
      </c>
      <c r="D968">
        <v>5449.2900390000004</v>
      </c>
      <c r="E968">
        <v>5449.2900390000004</v>
      </c>
      <c r="F968">
        <v>5449.2900390000004</v>
      </c>
      <c r="G968">
        <v>181775</v>
      </c>
    </row>
    <row r="969" spans="1:7">
      <c r="A969" s="3">
        <v>37882</v>
      </c>
      <c r="B969">
        <v>5488.2900390000004</v>
      </c>
      <c r="C969">
        <v>5517.5297849999997</v>
      </c>
      <c r="D969">
        <v>5381.0600590000004</v>
      </c>
      <c r="E969">
        <v>5478.5400390000004</v>
      </c>
      <c r="F969">
        <v>5478.5400390000004</v>
      </c>
      <c r="G969">
        <v>119611</v>
      </c>
    </row>
    <row r="970" spans="1:7">
      <c r="A970" s="3">
        <v>37883</v>
      </c>
      <c r="B970">
        <v>5537.0297849999997</v>
      </c>
      <c r="C970">
        <v>5537.0297849999997</v>
      </c>
      <c r="D970">
        <v>5244.580078</v>
      </c>
      <c r="E970">
        <v>5264.080078</v>
      </c>
      <c r="F970">
        <v>5264.080078</v>
      </c>
      <c r="G970">
        <v>156540</v>
      </c>
    </row>
    <row r="971" spans="1:7">
      <c r="A971" s="3">
        <v>37886</v>
      </c>
      <c r="B971">
        <v>5186.0898440000001</v>
      </c>
      <c r="C971">
        <v>5186.0898440000001</v>
      </c>
      <c r="D971">
        <v>5000.8701170000004</v>
      </c>
      <c r="E971">
        <v>5030.1201170000004</v>
      </c>
      <c r="F971">
        <v>5030.1201170000004</v>
      </c>
      <c r="G971">
        <v>156438</v>
      </c>
    </row>
    <row r="972" spans="1:7">
      <c r="A972" s="3">
        <v>37887</v>
      </c>
      <c r="B972">
        <v>5030.1201170000004</v>
      </c>
      <c r="C972">
        <v>5030.1201170000004</v>
      </c>
      <c r="D972">
        <v>4581.7001950000003</v>
      </c>
      <c r="E972">
        <v>4922.8901370000003</v>
      </c>
      <c r="F972">
        <v>4922.8901370000003</v>
      </c>
      <c r="G972">
        <v>137357</v>
      </c>
    </row>
    <row r="973" spans="1:7">
      <c r="A973" s="3">
        <v>37888</v>
      </c>
      <c r="B973">
        <v>4922.8901370000003</v>
      </c>
      <c r="C973">
        <v>5010.6201170000004</v>
      </c>
      <c r="D973">
        <v>4922.8901370000003</v>
      </c>
      <c r="E973">
        <v>4932.6298829999996</v>
      </c>
      <c r="F973">
        <v>4932.6298829999996</v>
      </c>
      <c r="G973">
        <v>86169</v>
      </c>
    </row>
    <row r="974" spans="1:7">
      <c r="A974" s="3">
        <v>37889</v>
      </c>
      <c r="B974">
        <v>4864.3999020000001</v>
      </c>
      <c r="C974">
        <v>4864.3999020000001</v>
      </c>
      <c r="D974">
        <v>4718.169922</v>
      </c>
      <c r="E974">
        <v>4805.9101559999999</v>
      </c>
      <c r="F974">
        <v>4805.9101559999999</v>
      </c>
      <c r="G974">
        <v>99710</v>
      </c>
    </row>
    <row r="975" spans="1:7">
      <c r="A975" s="3">
        <v>37890</v>
      </c>
      <c r="B975">
        <v>4757.169922</v>
      </c>
      <c r="C975">
        <v>5303.0698240000002</v>
      </c>
      <c r="D975">
        <v>4727.919922</v>
      </c>
      <c r="E975">
        <v>4971.6298829999996</v>
      </c>
      <c r="F975">
        <v>4971.6298829999996</v>
      </c>
      <c r="G975">
        <v>128946</v>
      </c>
    </row>
    <row r="976" spans="1:7">
      <c r="A976" s="3">
        <v>37893</v>
      </c>
      <c r="B976">
        <v>4942.3798829999996</v>
      </c>
      <c r="C976">
        <v>5098.3598629999997</v>
      </c>
      <c r="D976">
        <v>4942.3798829999996</v>
      </c>
      <c r="E976">
        <v>5049.6098629999997</v>
      </c>
      <c r="F976">
        <v>5049.6098629999997</v>
      </c>
      <c r="G976">
        <v>70064</v>
      </c>
    </row>
    <row r="977" spans="1:7">
      <c r="A977" s="3">
        <v>37894</v>
      </c>
      <c r="B977">
        <v>5069.1098629999997</v>
      </c>
      <c r="C977">
        <v>5215.330078</v>
      </c>
      <c r="D977">
        <v>5069.1098629999997</v>
      </c>
      <c r="E977">
        <v>5117.8500979999999</v>
      </c>
      <c r="F977">
        <v>5117.8500979999999</v>
      </c>
      <c r="G977">
        <v>114174</v>
      </c>
    </row>
    <row r="978" spans="1:7">
      <c r="A978" s="3">
        <v>37895</v>
      </c>
      <c r="B978">
        <v>4922.8901370000003</v>
      </c>
      <c r="C978">
        <v>5166.5898440000001</v>
      </c>
      <c r="D978">
        <v>4922.8901370000003</v>
      </c>
      <c r="E978">
        <v>5117.8500979999999</v>
      </c>
      <c r="F978">
        <v>5117.8500979999999</v>
      </c>
      <c r="G978">
        <v>100428</v>
      </c>
    </row>
    <row r="979" spans="1:7">
      <c r="A979" s="3">
        <v>37896</v>
      </c>
      <c r="B979">
        <v>5166.5898440000001</v>
      </c>
      <c r="C979">
        <v>5654.0097660000001</v>
      </c>
      <c r="D979">
        <v>5059.3598629999997</v>
      </c>
      <c r="E979">
        <v>5429.7998049999997</v>
      </c>
      <c r="F979">
        <v>5429.7998049999997</v>
      </c>
      <c r="G979">
        <v>249275</v>
      </c>
    </row>
    <row r="980" spans="1:7">
      <c r="A980" s="3">
        <v>37897</v>
      </c>
      <c r="B980">
        <v>5429.7998049999997</v>
      </c>
      <c r="C980">
        <v>5429.7998049999997</v>
      </c>
      <c r="D980">
        <v>5429.7998049999997</v>
      </c>
      <c r="E980">
        <v>5429.7998049999997</v>
      </c>
      <c r="F980">
        <v>5429.7998049999997</v>
      </c>
      <c r="G980">
        <v>0</v>
      </c>
    </row>
    <row r="981" spans="1:7">
      <c r="A981" s="3">
        <v>37900</v>
      </c>
      <c r="B981">
        <v>5556.5200199999999</v>
      </c>
      <c r="C981">
        <v>5722.25</v>
      </c>
      <c r="D981">
        <v>5371.3100590000004</v>
      </c>
      <c r="E981">
        <v>5439.5498049999997</v>
      </c>
      <c r="F981">
        <v>5439.5498049999997</v>
      </c>
      <c r="G981">
        <v>261892</v>
      </c>
    </row>
    <row r="982" spans="1:7">
      <c r="A982" s="3">
        <v>37901</v>
      </c>
      <c r="B982">
        <v>5478.5400390000004</v>
      </c>
      <c r="C982">
        <v>5527.2797849999997</v>
      </c>
      <c r="D982">
        <v>5283.5698240000002</v>
      </c>
      <c r="E982">
        <v>5332.3100590000004</v>
      </c>
      <c r="F982">
        <v>5332.3100590000004</v>
      </c>
      <c r="G982">
        <v>67191</v>
      </c>
    </row>
    <row r="983" spans="1:7">
      <c r="A983" s="3">
        <v>37902</v>
      </c>
      <c r="B983">
        <v>5400.5498049999997</v>
      </c>
      <c r="C983">
        <v>5400.5498049999997</v>
      </c>
      <c r="D983">
        <v>5088.6098629999997</v>
      </c>
      <c r="E983">
        <v>5088.6098629999997</v>
      </c>
      <c r="F983">
        <v>5088.6098629999997</v>
      </c>
      <c r="G983">
        <v>105967</v>
      </c>
    </row>
    <row r="984" spans="1:7">
      <c r="A984" s="3">
        <v>37903</v>
      </c>
      <c r="B984">
        <v>5059.3598629999997</v>
      </c>
      <c r="C984">
        <v>5459.0400390000004</v>
      </c>
      <c r="D984">
        <v>5059.3598629999997</v>
      </c>
      <c r="E984">
        <v>5429.7998049999997</v>
      </c>
      <c r="F984">
        <v>5429.7998049999997</v>
      </c>
      <c r="G984">
        <v>188854</v>
      </c>
    </row>
    <row r="985" spans="1:7">
      <c r="A985" s="3">
        <v>37904</v>
      </c>
      <c r="B985">
        <v>5459.0400390000004</v>
      </c>
      <c r="C985">
        <v>5605.2700199999999</v>
      </c>
      <c r="D985">
        <v>5342.0600590000004</v>
      </c>
      <c r="E985">
        <v>5429.7998049999997</v>
      </c>
      <c r="F985">
        <v>5429.7998049999997</v>
      </c>
      <c r="G985">
        <v>151309</v>
      </c>
    </row>
    <row r="986" spans="1:7">
      <c r="A986" s="3">
        <v>37907</v>
      </c>
      <c r="B986">
        <v>5381.0600590000004</v>
      </c>
      <c r="C986">
        <v>5390.7998049999997</v>
      </c>
      <c r="D986">
        <v>5234.830078</v>
      </c>
      <c r="E986">
        <v>5361.5600590000004</v>
      </c>
      <c r="F986">
        <v>5361.5600590000004</v>
      </c>
      <c r="G986">
        <v>83810</v>
      </c>
    </row>
    <row r="987" spans="1:7">
      <c r="A987" s="3">
        <v>37908</v>
      </c>
      <c r="B987">
        <v>5371.3100590000004</v>
      </c>
      <c r="C987">
        <v>5537.0297849999997</v>
      </c>
      <c r="D987">
        <v>5322.5698240000002</v>
      </c>
      <c r="E987">
        <v>5342.0600590000004</v>
      </c>
      <c r="F987">
        <v>5342.0600590000004</v>
      </c>
      <c r="G987">
        <v>164029</v>
      </c>
    </row>
    <row r="988" spans="1:7">
      <c r="A988" s="3">
        <v>37909</v>
      </c>
      <c r="B988">
        <v>5312.8198240000002</v>
      </c>
      <c r="C988">
        <v>5488.2900390000004</v>
      </c>
      <c r="D988">
        <v>5312.8198240000002</v>
      </c>
      <c r="E988">
        <v>5361.5600590000004</v>
      </c>
      <c r="F988">
        <v>5361.5600590000004</v>
      </c>
      <c r="G988">
        <v>164644</v>
      </c>
    </row>
    <row r="989" spans="1:7">
      <c r="A989" s="3">
        <v>37910</v>
      </c>
      <c r="B989">
        <v>5361.5600590000004</v>
      </c>
      <c r="C989">
        <v>5537.0297849999997</v>
      </c>
      <c r="D989">
        <v>5361.5600590000004</v>
      </c>
      <c r="E989">
        <v>5507.7797849999997</v>
      </c>
      <c r="F989">
        <v>5507.7797849999997</v>
      </c>
      <c r="G989">
        <v>213473</v>
      </c>
    </row>
    <row r="990" spans="1:7">
      <c r="A990" s="3">
        <v>37911</v>
      </c>
      <c r="B990">
        <v>5556.5200199999999</v>
      </c>
      <c r="C990">
        <v>5605.2700199999999</v>
      </c>
      <c r="D990">
        <v>5254.330078</v>
      </c>
      <c r="E990">
        <v>5283.5698240000002</v>
      </c>
      <c r="F990">
        <v>5283.5698240000002</v>
      </c>
      <c r="G990">
        <v>249377</v>
      </c>
    </row>
    <row r="991" spans="1:7">
      <c r="A991" s="3">
        <v>37914</v>
      </c>
      <c r="B991">
        <v>5234.830078</v>
      </c>
      <c r="C991">
        <v>5322.5698240000002</v>
      </c>
      <c r="D991">
        <v>5176.3398440000001</v>
      </c>
      <c r="E991">
        <v>5283.5698240000002</v>
      </c>
      <c r="F991">
        <v>5283.5698240000002</v>
      </c>
      <c r="G991">
        <v>102890</v>
      </c>
    </row>
    <row r="992" spans="1:7">
      <c r="A992" s="3">
        <v>37915</v>
      </c>
      <c r="B992">
        <v>5283.5698240000002</v>
      </c>
      <c r="C992">
        <v>5390.7998049999997</v>
      </c>
      <c r="D992">
        <v>5273.8198240000002</v>
      </c>
      <c r="E992">
        <v>5303.0698240000002</v>
      </c>
      <c r="F992">
        <v>5303.0698240000002</v>
      </c>
      <c r="G992">
        <v>89349</v>
      </c>
    </row>
    <row r="993" spans="1:7">
      <c r="A993" s="3">
        <v>37916</v>
      </c>
      <c r="B993">
        <v>5371.3100590000004</v>
      </c>
      <c r="C993">
        <v>5381.0600590000004</v>
      </c>
      <c r="D993">
        <v>5234.830078</v>
      </c>
      <c r="E993">
        <v>5244.580078</v>
      </c>
      <c r="F993">
        <v>5244.580078</v>
      </c>
      <c r="G993">
        <v>74269</v>
      </c>
    </row>
    <row r="994" spans="1:7">
      <c r="A994" s="3">
        <v>37917</v>
      </c>
      <c r="B994">
        <v>5137.3500979999999</v>
      </c>
      <c r="C994">
        <v>5234.830078</v>
      </c>
      <c r="D994">
        <v>5030.1201170000004</v>
      </c>
      <c r="E994">
        <v>5059.3598629999997</v>
      </c>
      <c r="F994">
        <v>5059.3598629999997</v>
      </c>
      <c r="G994">
        <v>86169</v>
      </c>
    </row>
    <row r="995" spans="1:7">
      <c r="A995" s="3">
        <v>37918</v>
      </c>
      <c r="B995">
        <v>5010.6201170000004</v>
      </c>
      <c r="C995">
        <v>5059.3598629999997</v>
      </c>
      <c r="D995">
        <v>4893.6401370000003</v>
      </c>
      <c r="E995">
        <v>4932.6298829999996</v>
      </c>
      <c r="F995">
        <v>4932.6298829999996</v>
      </c>
      <c r="G995">
        <v>120842</v>
      </c>
    </row>
    <row r="996" spans="1:7">
      <c r="A996" s="3">
        <v>37921</v>
      </c>
      <c r="B996">
        <v>4981.3798829999996</v>
      </c>
      <c r="C996">
        <v>5127.6000979999999</v>
      </c>
      <c r="D996">
        <v>4932.6298829999996</v>
      </c>
      <c r="E996">
        <v>5069.1098629999997</v>
      </c>
      <c r="F996">
        <v>5069.1098629999997</v>
      </c>
      <c r="G996">
        <v>71500</v>
      </c>
    </row>
    <row r="997" spans="1:7">
      <c r="A997" s="3">
        <v>37922</v>
      </c>
      <c r="B997">
        <v>5069.1098629999997</v>
      </c>
      <c r="C997">
        <v>5147.1000979999999</v>
      </c>
      <c r="D997">
        <v>5010.6201170000004</v>
      </c>
      <c r="E997">
        <v>5010.6201170000004</v>
      </c>
      <c r="F997">
        <v>5010.6201170000004</v>
      </c>
      <c r="G997">
        <v>107814</v>
      </c>
    </row>
    <row r="998" spans="1:7">
      <c r="A998" s="3">
        <v>37923</v>
      </c>
      <c r="B998">
        <v>5156.8500979999999</v>
      </c>
      <c r="C998">
        <v>5156.8500979999999</v>
      </c>
      <c r="D998">
        <v>5030.1201170000004</v>
      </c>
      <c r="E998">
        <v>5049.6098629999997</v>
      </c>
      <c r="F998">
        <v>5049.6098629999997</v>
      </c>
      <c r="G998">
        <v>82886</v>
      </c>
    </row>
    <row r="999" spans="1:7">
      <c r="A999" s="3">
        <v>37924</v>
      </c>
      <c r="B999">
        <v>5108.1000979999999</v>
      </c>
      <c r="C999">
        <v>5137.3500979999999</v>
      </c>
      <c r="D999">
        <v>5010.6201170000004</v>
      </c>
      <c r="E999">
        <v>5078.8598629999997</v>
      </c>
      <c r="F999">
        <v>5078.8598629999997</v>
      </c>
      <c r="G999">
        <v>94376</v>
      </c>
    </row>
    <row r="1000" spans="1:7">
      <c r="A1000" s="3">
        <v>37925</v>
      </c>
      <c r="B1000">
        <v>5078.8598629999997</v>
      </c>
      <c r="C1000">
        <v>5078.8598629999997</v>
      </c>
      <c r="D1000">
        <v>4874.1401370000003</v>
      </c>
      <c r="E1000">
        <v>4971.6298829999996</v>
      </c>
      <c r="F1000">
        <v>4971.6298829999996</v>
      </c>
      <c r="G1000">
        <v>134895</v>
      </c>
    </row>
    <row r="1001" spans="1:7">
      <c r="A1001" s="3">
        <v>37928</v>
      </c>
      <c r="B1001">
        <v>4971.6298829999996</v>
      </c>
      <c r="C1001">
        <v>5108.1000979999999</v>
      </c>
      <c r="D1001">
        <v>4932.6298829999996</v>
      </c>
      <c r="E1001">
        <v>5059.3598629999997</v>
      </c>
      <c r="F1001">
        <v>5059.3598629999997</v>
      </c>
      <c r="G1001">
        <v>55805</v>
      </c>
    </row>
    <row r="1002" spans="1:7">
      <c r="A1002" s="3">
        <v>37929</v>
      </c>
      <c r="B1002">
        <v>5078.8598629999997</v>
      </c>
      <c r="C1002">
        <v>5683.25</v>
      </c>
      <c r="D1002">
        <v>5069.1098629999997</v>
      </c>
      <c r="E1002">
        <v>5624.7597660000001</v>
      </c>
      <c r="F1002">
        <v>5624.7597660000001</v>
      </c>
      <c r="G1002">
        <v>697353</v>
      </c>
    </row>
    <row r="1003" spans="1:7">
      <c r="A1003" s="3">
        <v>37930</v>
      </c>
      <c r="B1003">
        <v>5585.7700199999999</v>
      </c>
      <c r="C1003">
        <v>6316.8901370000003</v>
      </c>
      <c r="D1003">
        <v>5585.7700199999999</v>
      </c>
      <c r="E1003">
        <v>5761.2402339999999</v>
      </c>
      <c r="F1003">
        <v>5761.2402339999999</v>
      </c>
      <c r="G1003">
        <v>916981</v>
      </c>
    </row>
    <row r="1004" spans="1:7">
      <c r="A1004" s="3">
        <v>37931</v>
      </c>
      <c r="B1004">
        <v>5839.2299800000001</v>
      </c>
      <c r="C1004">
        <v>5917.2099609999996</v>
      </c>
      <c r="D1004">
        <v>5576.0200199999999</v>
      </c>
      <c r="E1004">
        <v>5800.2299800000001</v>
      </c>
      <c r="F1004">
        <v>5800.2299800000001</v>
      </c>
      <c r="G1004">
        <v>398224</v>
      </c>
    </row>
    <row r="1005" spans="1:7">
      <c r="A1005" s="3">
        <v>37932</v>
      </c>
      <c r="B1005">
        <v>5790.4799800000001</v>
      </c>
      <c r="C1005">
        <v>6034.1899409999996</v>
      </c>
      <c r="D1005">
        <v>5634.5097660000001</v>
      </c>
      <c r="E1005">
        <v>5644.2597660000001</v>
      </c>
      <c r="F1005">
        <v>5644.2597660000001</v>
      </c>
      <c r="G1005">
        <v>263739</v>
      </c>
    </row>
    <row r="1006" spans="1:7">
      <c r="A1006" s="3">
        <v>37935</v>
      </c>
      <c r="B1006">
        <v>5605.2700199999999</v>
      </c>
      <c r="C1006">
        <v>5702.75</v>
      </c>
      <c r="D1006">
        <v>5420.0498049999997</v>
      </c>
      <c r="E1006">
        <v>5537.0297849999997</v>
      </c>
      <c r="F1006">
        <v>5537.0297849999997</v>
      </c>
      <c r="G1006">
        <v>177467</v>
      </c>
    </row>
    <row r="1007" spans="1:7">
      <c r="A1007" s="3">
        <v>37936</v>
      </c>
      <c r="B1007">
        <v>5439.5498049999997</v>
      </c>
      <c r="C1007">
        <v>5741.7402339999999</v>
      </c>
      <c r="D1007">
        <v>5439.5498049999997</v>
      </c>
      <c r="E1007">
        <v>5546.7797849999997</v>
      </c>
      <c r="F1007">
        <v>5546.7797849999997</v>
      </c>
      <c r="G1007">
        <v>207011</v>
      </c>
    </row>
    <row r="1008" spans="1:7">
      <c r="A1008" s="3">
        <v>37937</v>
      </c>
      <c r="B1008">
        <v>5566.2700199999999</v>
      </c>
      <c r="C1008">
        <v>5663.7597660000001</v>
      </c>
      <c r="D1008">
        <v>5478.5400390000004</v>
      </c>
      <c r="E1008">
        <v>5566.2700199999999</v>
      </c>
      <c r="F1008">
        <v>5566.2700199999999</v>
      </c>
      <c r="G1008">
        <v>123919</v>
      </c>
    </row>
    <row r="1009" spans="1:7">
      <c r="A1009" s="3">
        <v>37938</v>
      </c>
      <c r="B1009">
        <v>5673.5</v>
      </c>
      <c r="C1009">
        <v>5731.9902339999999</v>
      </c>
      <c r="D1009">
        <v>5585.7700199999999</v>
      </c>
      <c r="E1009">
        <v>5702.75</v>
      </c>
      <c r="F1009">
        <v>5702.75</v>
      </c>
      <c r="G1009">
        <v>173979</v>
      </c>
    </row>
    <row r="1010" spans="1:7">
      <c r="A1010" s="3">
        <v>37939</v>
      </c>
      <c r="B1010">
        <v>5751.4902339999999</v>
      </c>
      <c r="C1010">
        <v>6131.669922</v>
      </c>
      <c r="D1010">
        <v>5722.25</v>
      </c>
      <c r="E1010">
        <v>5907.4599609999996</v>
      </c>
      <c r="F1010">
        <v>5907.4599609999996</v>
      </c>
      <c r="G1010">
        <v>493010</v>
      </c>
    </row>
    <row r="1011" spans="1:7">
      <c r="A1011" s="3">
        <v>37942</v>
      </c>
      <c r="B1011">
        <v>6024.4399409999996</v>
      </c>
      <c r="C1011">
        <v>6238.9101559999999</v>
      </c>
      <c r="D1011">
        <v>5917.2099609999996</v>
      </c>
      <c r="E1011">
        <v>6092.6801759999998</v>
      </c>
      <c r="F1011">
        <v>6092.6801759999998</v>
      </c>
      <c r="G1011">
        <v>503473</v>
      </c>
    </row>
    <row r="1012" spans="1:7">
      <c r="A1012" s="3">
        <v>37943</v>
      </c>
      <c r="B1012">
        <v>6043.9399409999996</v>
      </c>
      <c r="C1012">
        <v>6092.6801759999998</v>
      </c>
      <c r="D1012">
        <v>5780.7402339999999</v>
      </c>
      <c r="E1012">
        <v>5897.7202150000003</v>
      </c>
      <c r="F1012">
        <v>5897.7202150000003</v>
      </c>
      <c r="G1012">
        <v>277895</v>
      </c>
    </row>
    <row r="1013" spans="1:7">
      <c r="A1013" s="3">
        <v>37944</v>
      </c>
      <c r="B1013">
        <v>5722.25</v>
      </c>
      <c r="C1013">
        <v>5770.9902339999999</v>
      </c>
      <c r="D1013">
        <v>5566.2700199999999</v>
      </c>
      <c r="E1013">
        <v>5595.5200199999999</v>
      </c>
      <c r="F1013">
        <v>5595.5200199999999</v>
      </c>
      <c r="G1013">
        <v>247838</v>
      </c>
    </row>
    <row r="1014" spans="1:7">
      <c r="A1014" s="3">
        <v>37945</v>
      </c>
      <c r="B1014">
        <v>5595.5200199999999</v>
      </c>
      <c r="C1014">
        <v>5702.75</v>
      </c>
      <c r="D1014">
        <v>5478.5400390000004</v>
      </c>
      <c r="E1014">
        <v>5478.5400390000004</v>
      </c>
      <c r="F1014">
        <v>5478.5400390000004</v>
      </c>
      <c r="G1014">
        <v>136126</v>
      </c>
    </row>
    <row r="1015" spans="1:7">
      <c r="A1015" s="3">
        <v>37946</v>
      </c>
      <c r="B1015">
        <v>5312.8198240000002</v>
      </c>
      <c r="C1015">
        <v>5459.0400390000004</v>
      </c>
      <c r="D1015">
        <v>5312.8198240000002</v>
      </c>
      <c r="E1015">
        <v>5361.5600590000004</v>
      </c>
      <c r="F1015">
        <v>5361.5600590000004</v>
      </c>
      <c r="G1015">
        <v>134075</v>
      </c>
    </row>
    <row r="1016" spans="1:7">
      <c r="A1016" s="3">
        <v>37949</v>
      </c>
      <c r="B1016">
        <v>5293.3198240000002</v>
      </c>
      <c r="C1016">
        <v>5312.8198240000002</v>
      </c>
      <c r="D1016">
        <v>5049.6098629999997</v>
      </c>
      <c r="E1016">
        <v>5108.1000979999999</v>
      </c>
      <c r="F1016">
        <v>5108.1000979999999</v>
      </c>
      <c r="G1016">
        <v>147616</v>
      </c>
    </row>
    <row r="1017" spans="1:7">
      <c r="A1017" s="3">
        <v>37950</v>
      </c>
      <c r="B1017">
        <v>5176.3398440000001</v>
      </c>
      <c r="C1017">
        <v>5400.5498049999997</v>
      </c>
      <c r="D1017">
        <v>5176.3398440000001</v>
      </c>
      <c r="E1017">
        <v>5381.0600590000004</v>
      </c>
      <c r="F1017">
        <v>5381.0600590000004</v>
      </c>
      <c r="G1017">
        <v>90272</v>
      </c>
    </row>
    <row r="1018" spans="1:7">
      <c r="A1018" s="3">
        <v>37951</v>
      </c>
      <c r="B1018">
        <v>5361.5600590000004</v>
      </c>
      <c r="C1018">
        <v>5585.7700199999999</v>
      </c>
      <c r="D1018">
        <v>5342.0600590000004</v>
      </c>
      <c r="E1018">
        <v>5488.2900390000004</v>
      </c>
      <c r="F1018">
        <v>5488.2900390000004</v>
      </c>
      <c r="G1018">
        <v>131100</v>
      </c>
    </row>
    <row r="1019" spans="1:7">
      <c r="A1019" s="3">
        <v>37952</v>
      </c>
      <c r="B1019">
        <v>5507.7797849999997</v>
      </c>
      <c r="C1019">
        <v>5527.2797849999997</v>
      </c>
      <c r="D1019">
        <v>5381.0600590000004</v>
      </c>
      <c r="E1019">
        <v>5410.2998049999997</v>
      </c>
      <c r="F1019">
        <v>5410.2998049999997</v>
      </c>
      <c r="G1019">
        <v>65960</v>
      </c>
    </row>
    <row r="1020" spans="1:7">
      <c r="A1020" s="3">
        <v>37953</v>
      </c>
      <c r="B1020">
        <v>5342.0600590000004</v>
      </c>
      <c r="C1020">
        <v>5527.2797849999997</v>
      </c>
      <c r="D1020">
        <v>5342.0600590000004</v>
      </c>
      <c r="E1020">
        <v>5478.5400390000004</v>
      </c>
      <c r="F1020">
        <v>5478.5400390000004</v>
      </c>
      <c r="G1020">
        <v>154694</v>
      </c>
    </row>
    <row r="1021" spans="1:7">
      <c r="A1021" s="3">
        <v>37956</v>
      </c>
      <c r="B1021">
        <v>5546.7797849999997</v>
      </c>
      <c r="C1021">
        <v>5556.5200199999999</v>
      </c>
      <c r="D1021">
        <v>5459.0400390000004</v>
      </c>
      <c r="E1021">
        <v>5546.7797849999997</v>
      </c>
      <c r="F1021">
        <v>5546.7797849999997</v>
      </c>
      <c r="G1021">
        <v>114174</v>
      </c>
    </row>
    <row r="1022" spans="1:7">
      <c r="A1022" s="3">
        <v>37957</v>
      </c>
      <c r="B1022">
        <v>5566.2700199999999</v>
      </c>
      <c r="C1022">
        <v>5605.2700199999999</v>
      </c>
      <c r="D1022">
        <v>5468.7900390000004</v>
      </c>
      <c r="E1022">
        <v>5478.5400390000004</v>
      </c>
      <c r="F1022">
        <v>5478.5400390000004</v>
      </c>
      <c r="G1022">
        <v>103608</v>
      </c>
    </row>
    <row r="1023" spans="1:7">
      <c r="A1023" s="3">
        <v>37958</v>
      </c>
      <c r="B1023">
        <v>5420.0498049999997</v>
      </c>
      <c r="C1023">
        <v>5517.5297849999997</v>
      </c>
      <c r="D1023">
        <v>5420.0498049999997</v>
      </c>
      <c r="E1023">
        <v>5468.7900390000004</v>
      </c>
      <c r="F1023">
        <v>5468.7900390000004</v>
      </c>
      <c r="G1023">
        <v>129048</v>
      </c>
    </row>
    <row r="1024" spans="1:7">
      <c r="A1024" s="3">
        <v>37959</v>
      </c>
      <c r="B1024">
        <v>5498.0400390000004</v>
      </c>
      <c r="C1024">
        <v>5605.2700199999999</v>
      </c>
      <c r="D1024">
        <v>5488.2900390000004</v>
      </c>
      <c r="E1024">
        <v>5507.7797849999997</v>
      </c>
      <c r="F1024">
        <v>5507.7797849999997</v>
      </c>
      <c r="G1024">
        <v>132331</v>
      </c>
    </row>
    <row r="1025" spans="1:7">
      <c r="A1025" s="3">
        <v>37960</v>
      </c>
      <c r="B1025">
        <v>5488.2900390000004</v>
      </c>
      <c r="C1025">
        <v>5498.0400390000004</v>
      </c>
      <c r="D1025">
        <v>5400.5498049999997</v>
      </c>
      <c r="E1025">
        <v>5449.2900390000004</v>
      </c>
      <c r="F1025">
        <v>5449.2900390000004</v>
      </c>
      <c r="G1025">
        <v>109763</v>
      </c>
    </row>
    <row r="1026" spans="1:7">
      <c r="A1026" s="3">
        <v>37963</v>
      </c>
      <c r="B1026">
        <v>5420.0498049999997</v>
      </c>
      <c r="C1026">
        <v>5420.0498049999997</v>
      </c>
      <c r="D1026">
        <v>5322.5698240000002</v>
      </c>
      <c r="E1026">
        <v>5361.5600590000004</v>
      </c>
      <c r="F1026">
        <v>5361.5600590000004</v>
      </c>
      <c r="G1026">
        <v>91401</v>
      </c>
    </row>
    <row r="1027" spans="1:7">
      <c r="A1027" s="3">
        <v>37964</v>
      </c>
      <c r="B1027">
        <v>5361.5600590000004</v>
      </c>
      <c r="C1027">
        <v>5429.7998049999997</v>
      </c>
      <c r="D1027">
        <v>5361.5600590000004</v>
      </c>
      <c r="E1027">
        <v>5390.7998049999997</v>
      </c>
      <c r="F1027">
        <v>5390.7998049999997</v>
      </c>
      <c r="G1027">
        <v>88015</v>
      </c>
    </row>
    <row r="1028" spans="1:7">
      <c r="A1028" s="3">
        <v>37965</v>
      </c>
      <c r="B1028">
        <v>5312.8198240000002</v>
      </c>
      <c r="C1028">
        <v>5361.5600590000004</v>
      </c>
      <c r="D1028">
        <v>5264.080078</v>
      </c>
      <c r="E1028">
        <v>5361.5600590000004</v>
      </c>
      <c r="F1028">
        <v>5361.5600590000004</v>
      </c>
      <c r="G1028">
        <v>115713</v>
      </c>
    </row>
    <row r="1029" spans="1:7">
      <c r="A1029" s="3">
        <v>37966</v>
      </c>
      <c r="B1029">
        <v>5390.7998049999997</v>
      </c>
      <c r="C1029">
        <v>5390.7998049999997</v>
      </c>
      <c r="D1029">
        <v>5283.5698240000002</v>
      </c>
      <c r="E1029">
        <v>5342.0600590000004</v>
      </c>
      <c r="F1029">
        <v>5342.0600590000004</v>
      </c>
      <c r="G1029">
        <v>121560</v>
      </c>
    </row>
    <row r="1030" spans="1:7">
      <c r="A1030" s="3">
        <v>37967</v>
      </c>
      <c r="B1030">
        <v>5390.7998049999997</v>
      </c>
      <c r="C1030">
        <v>5517.5297849999997</v>
      </c>
      <c r="D1030">
        <v>5390.7998049999997</v>
      </c>
      <c r="E1030">
        <v>5420.0498049999997</v>
      </c>
      <c r="F1030">
        <v>5420.0498049999997</v>
      </c>
      <c r="G1030">
        <v>102890</v>
      </c>
    </row>
    <row r="1031" spans="1:7">
      <c r="A1031" s="3">
        <v>37970</v>
      </c>
      <c r="B1031">
        <v>5556.5200199999999</v>
      </c>
      <c r="C1031">
        <v>5907.4599609999996</v>
      </c>
      <c r="D1031">
        <v>5498.0400390000004</v>
      </c>
      <c r="E1031">
        <v>5868.4702150000003</v>
      </c>
      <c r="F1031">
        <v>5868.4702150000003</v>
      </c>
      <c r="G1031">
        <v>344266</v>
      </c>
    </row>
    <row r="1032" spans="1:7">
      <c r="A1032" s="3">
        <v>37971</v>
      </c>
      <c r="B1032">
        <v>5770.9902339999999</v>
      </c>
      <c r="C1032">
        <v>5829.4799800000001</v>
      </c>
      <c r="D1032">
        <v>5507.7797849999997</v>
      </c>
      <c r="E1032">
        <v>5751.4902339999999</v>
      </c>
      <c r="F1032">
        <v>5751.4902339999999</v>
      </c>
      <c r="G1032">
        <v>226706</v>
      </c>
    </row>
    <row r="1033" spans="1:7">
      <c r="A1033" s="3">
        <v>37972</v>
      </c>
      <c r="B1033">
        <v>5761.2402339999999</v>
      </c>
      <c r="C1033">
        <v>6287.6499020000001</v>
      </c>
      <c r="D1033">
        <v>5761.2402339999999</v>
      </c>
      <c r="E1033">
        <v>5965.9501950000003</v>
      </c>
      <c r="F1033">
        <v>5965.9501950000003</v>
      </c>
      <c r="G1033">
        <v>950013</v>
      </c>
    </row>
    <row r="1034" spans="1:7">
      <c r="A1034" s="3">
        <v>37973</v>
      </c>
      <c r="B1034">
        <v>6180.419922</v>
      </c>
      <c r="C1034">
        <v>6414.3701170000004</v>
      </c>
      <c r="D1034">
        <v>6063.4399409999996</v>
      </c>
      <c r="E1034">
        <v>6190.1601559999999</v>
      </c>
      <c r="F1034">
        <v>6190.1601559999999</v>
      </c>
      <c r="G1034">
        <v>866408</v>
      </c>
    </row>
    <row r="1035" spans="1:7">
      <c r="A1035" s="3">
        <v>37974</v>
      </c>
      <c r="B1035">
        <v>6238.9101559999999</v>
      </c>
      <c r="C1035">
        <v>6258.3999020000001</v>
      </c>
      <c r="D1035">
        <v>6004.9501950000003</v>
      </c>
      <c r="E1035">
        <v>6073.1801759999998</v>
      </c>
      <c r="F1035">
        <v>6073.1801759999998</v>
      </c>
      <c r="G1035">
        <v>261995</v>
      </c>
    </row>
    <row r="1036" spans="1:7">
      <c r="A1036" s="3">
        <v>37977</v>
      </c>
      <c r="B1036">
        <v>5946.4599609999996</v>
      </c>
      <c r="C1036">
        <v>6170.669922</v>
      </c>
      <c r="D1036">
        <v>5907.4599609999996</v>
      </c>
      <c r="E1036">
        <v>5907.4599609999996</v>
      </c>
      <c r="F1036">
        <v>5907.4599609999996</v>
      </c>
      <c r="G1036">
        <v>198496</v>
      </c>
    </row>
    <row r="1037" spans="1:7">
      <c r="A1037" s="3">
        <v>37978</v>
      </c>
      <c r="B1037">
        <v>5917.2099609999996</v>
      </c>
      <c r="C1037">
        <v>5936.7099609999996</v>
      </c>
      <c r="D1037">
        <v>5712.5</v>
      </c>
      <c r="E1037">
        <v>5829.4799800000001</v>
      </c>
      <c r="F1037">
        <v>5829.4799800000001</v>
      </c>
      <c r="G1037">
        <v>182288</v>
      </c>
    </row>
    <row r="1038" spans="1:7">
      <c r="A1038" s="3">
        <v>37979</v>
      </c>
      <c r="B1038">
        <v>5878.2202150000003</v>
      </c>
      <c r="C1038">
        <v>5917.2099609999996</v>
      </c>
      <c r="D1038">
        <v>5741.7402339999999</v>
      </c>
      <c r="E1038">
        <v>5790.4799800000001</v>
      </c>
      <c r="F1038">
        <v>5790.4799800000001</v>
      </c>
      <c r="G1038">
        <v>102685</v>
      </c>
    </row>
    <row r="1039" spans="1:7">
      <c r="A1039" s="3">
        <v>37980</v>
      </c>
      <c r="B1039">
        <v>5790.4799800000001</v>
      </c>
      <c r="C1039">
        <v>5790.4799800000001</v>
      </c>
      <c r="D1039">
        <v>5790.4799800000001</v>
      </c>
      <c r="E1039">
        <v>5790.4799800000001</v>
      </c>
      <c r="F1039">
        <v>5790.4799800000001</v>
      </c>
      <c r="G1039">
        <v>0</v>
      </c>
    </row>
    <row r="1040" spans="1:7">
      <c r="A1040" s="3">
        <v>37981</v>
      </c>
      <c r="B1040">
        <v>5741.7402339999999</v>
      </c>
      <c r="C1040">
        <v>5975.7001950000003</v>
      </c>
      <c r="D1040">
        <v>5741.7402339999999</v>
      </c>
      <c r="E1040">
        <v>5956.2001950000003</v>
      </c>
      <c r="F1040">
        <v>5956.2001950000003</v>
      </c>
      <c r="G1040">
        <v>155104</v>
      </c>
    </row>
    <row r="1041" spans="1:7">
      <c r="A1041" s="3">
        <v>37984</v>
      </c>
      <c r="B1041">
        <v>5848.9702150000003</v>
      </c>
      <c r="C1041">
        <v>6082.9301759999998</v>
      </c>
      <c r="D1041">
        <v>5848.9702150000003</v>
      </c>
      <c r="E1041">
        <v>6043.9399409999996</v>
      </c>
      <c r="F1041">
        <v>6043.9399409999996</v>
      </c>
      <c r="G1041">
        <v>101659</v>
      </c>
    </row>
    <row r="1042" spans="1:7">
      <c r="A1042" s="3">
        <v>37985</v>
      </c>
      <c r="B1042">
        <v>6190.1601559999999</v>
      </c>
      <c r="C1042">
        <v>6287.6499020000001</v>
      </c>
      <c r="D1042">
        <v>6092.6801759999998</v>
      </c>
      <c r="E1042">
        <v>6190.1601559999999</v>
      </c>
      <c r="F1042">
        <v>6190.1601559999999</v>
      </c>
      <c r="G1042">
        <v>235323</v>
      </c>
    </row>
    <row r="1043" spans="1:7">
      <c r="A1043" s="3">
        <v>37986</v>
      </c>
      <c r="B1043">
        <v>6190.1601559999999</v>
      </c>
      <c r="C1043">
        <v>6190.1601559999999</v>
      </c>
      <c r="D1043">
        <v>6190.1601559999999</v>
      </c>
      <c r="E1043">
        <v>6190.1601559999999</v>
      </c>
      <c r="F1043">
        <v>6190.1601559999999</v>
      </c>
      <c r="G1043">
        <v>0</v>
      </c>
    </row>
    <row r="1044" spans="1:7">
      <c r="A1044" s="3">
        <v>37987</v>
      </c>
      <c r="B1044">
        <v>6190.1601559999999</v>
      </c>
      <c r="C1044">
        <v>6190.1601559999999</v>
      </c>
      <c r="D1044">
        <v>6190.1601559999999</v>
      </c>
      <c r="E1044">
        <v>6190.1601559999999</v>
      </c>
      <c r="F1044">
        <v>6190.1601559999999</v>
      </c>
      <c r="G1044">
        <v>0</v>
      </c>
    </row>
    <row r="1045" spans="1:7">
      <c r="A1045" s="3">
        <v>37988</v>
      </c>
      <c r="B1045">
        <v>6229.1601559999999</v>
      </c>
      <c r="C1045">
        <v>6229.1601559999999</v>
      </c>
      <c r="D1045">
        <v>6043.9399409999996</v>
      </c>
      <c r="E1045">
        <v>6131.669922</v>
      </c>
      <c r="F1045">
        <v>6131.669922</v>
      </c>
      <c r="G1045">
        <v>133767</v>
      </c>
    </row>
    <row r="1046" spans="1:7">
      <c r="A1046" s="3">
        <v>37991</v>
      </c>
      <c r="B1046">
        <v>6131.669922</v>
      </c>
      <c r="C1046">
        <v>6541.1000979999999</v>
      </c>
      <c r="D1046">
        <v>6121.9301759999998</v>
      </c>
      <c r="E1046">
        <v>6541.1000979999999</v>
      </c>
      <c r="F1046">
        <v>6541.1000979999999</v>
      </c>
      <c r="G1046">
        <v>660218</v>
      </c>
    </row>
    <row r="1047" spans="1:7">
      <c r="A1047" s="3">
        <v>37992</v>
      </c>
      <c r="B1047">
        <v>6648.330078</v>
      </c>
      <c r="C1047">
        <v>6658.080078</v>
      </c>
      <c r="D1047">
        <v>6463.1201170000004</v>
      </c>
      <c r="E1047">
        <v>6560.6000979999999</v>
      </c>
      <c r="F1047">
        <v>6560.6000979999999</v>
      </c>
      <c r="G1047">
        <v>325185</v>
      </c>
    </row>
    <row r="1048" spans="1:7">
      <c r="A1048" s="3">
        <v>37993</v>
      </c>
      <c r="B1048">
        <v>6550.8500979999999</v>
      </c>
      <c r="C1048">
        <v>6872.5400390000004</v>
      </c>
      <c r="D1048">
        <v>6511.8598629999997</v>
      </c>
      <c r="E1048">
        <v>6511.8598629999997</v>
      </c>
      <c r="F1048">
        <v>6511.8598629999997</v>
      </c>
      <c r="G1048">
        <v>478751</v>
      </c>
    </row>
    <row r="1049" spans="1:7">
      <c r="A1049" s="3">
        <v>37994</v>
      </c>
      <c r="B1049">
        <v>6628.8398440000001</v>
      </c>
      <c r="C1049">
        <v>6794.5600590000004</v>
      </c>
      <c r="D1049">
        <v>6550.8500979999999</v>
      </c>
      <c r="E1049">
        <v>6599.5898440000001</v>
      </c>
      <c r="F1049">
        <v>6599.5898440000001</v>
      </c>
      <c r="G1049">
        <v>558354</v>
      </c>
    </row>
    <row r="1050" spans="1:7">
      <c r="A1050" s="3">
        <v>37995</v>
      </c>
      <c r="B1050">
        <v>6560.6000979999999</v>
      </c>
      <c r="C1050">
        <v>6765.3100590000004</v>
      </c>
      <c r="D1050">
        <v>6521.6098629999997</v>
      </c>
      <c r="E1050">
        <v>6687.330078</v>
      </c>
      <c r="F1050">
        <v>6687.330078</v>
      </c>
      <c r="G1050">
        <v>368577</v>
      </c>
    </row>
    <row r="1051" spans="1:7">
      <c r="A1051" s="3">
        <v>37998</v>
      </c>
      <c r="B1051">
        <v>6726.3198240000002</v>
      </c>
      <c r="C1051">
        <v>6726.3198240000002</v>
      </c>
      <c r="D1051">
        <v>6404.6298829999996</v>
      </c>
      <c r="E1051">
        <v>6404.6298829999996</v>
      </c>
      <c r="F1051">
        <v>6404.6298829999996</v>
      </c>
      <c r="G1051">
        <v>287743</v>
      </c>
    </row>
    <row r="1052" spans="1:7">
      <c r="A1052" s="3">
        <v>37999</v>
      </c>
      <c r="B1052">
        <v>6414.3701170000004</v>
      </c>
      <c r="C1052">
        <v>6560.6000979999999</v>
      </c>
      <c r="D1052">
        <v>6346.1401370000003</v>
      </c>
      <c r="E1052">
        <v>6472.8598629999997</v>
      </c>
      <c r="F1052">
        <v>6472.8598629999997</v>
      </c>
      <c r="G1052">
        <v>181673</v>
      </c>
    </row>
    <row r="1053" spans="1:7">
      <c r="A1053" s="3">
        <v>38000</v>
      </c>
      <c r="B1053">
        <v>6433.8701170000004</v>
      </c>
      <c r="C1053">
        <v>6950.5297849999997</v>
      </c>
      <c r="D1053">
        <v>6433.8701170000004</v>
      </c>
      <c r="E1053">
        <v>6872.5400390000004</v>
      </c>
      <c r="F1053">
        <v>6872.5400390000004</v>
      </c>
      <c r="G1053">
        <v>501626</v>
      </c>
    </row>
    <row r="1054" spans="1:7">
      <c r="A1054" s="3">
        <v>38001</v>
      </c>
      <c r="B1054">
        <v>6892.0400390000004</v>
      </c>
      <c r="C1054">
        <v>7087.0097660000001</v>
      </c>
      <c r="D1054">
        <v>6755.5600590000004</v>
      </c>
      <c r="E1054">
        <v>6970.0297849999997</v>
      </c>
      <c r="F1054">
        <v>6970.0297849999997</v>
      </c>
      <c r="G1054">
        <v>427254</v>
      </c>
    </row>
    <row r="1055" spans="1:7">
      <c r="A1055" s="3">
        <v>38002</v>
      </c>
      <c r="B1055">
        <v>7018.7700199999999</v>
      </c>
      <c r="C1055">
        <v>7223.4799800000001</v>
      </c>
      <c r="D1055">
        <v>6823.7998049999997</v>
      </c>
      <c r="E1055">
        <v>7223.4799800000001</v>
      </c>
      <c r="F1055">
        <v>7223.4799800000001</v>
      </c>
      <c r="G1055">
        <v>481213</v>
      </c>
    </row>
    <row r="1056" spans="1:7">
      <c r="A1056" s="3">
        <v>38005</v>
      </c>
      <c r="B1056">
        <v>7379.4599609999996</v>
      </c>
      <c r="C1056">
        <v>7379.4599609999996</v>
      </c>
      <c r="D1056">
        <v>7126</v>
      </c>
      <c r="E1056">
        <v>7311.2202150000003</v>
      </c>
      <c r="F1056">
        <v>7311.2202150000003</v>
      </c>
      <c r="G1056">
        <v>354011</v>
      </c>
    </row>
    <row r="1057" spans="1:7">
      <c r="A1057" s="3">
        <v>38006</v>
      </c>
      <c r="B1057">
        <v>7301.4702150000003</v>
      </c>
      <c r="C1057">
        <v>7662.1601559999999</v>
      </c>
      <c r="D1057">
        <v>7242.9799800000001</v>
      </c>
      <c r="E1057">
        <v>7320.9702150000003</v>
      </c>
      <c r="F1057">
        <v>7320.9702150000003</v>
      </c>
      <c r="G1057">
        <v>354421</v>
      </c>
    </row>
    <row r="1058" spans="1:7">
      <c r="A1058" s="3">
        <v>38007</v>
      </c>
      <c r="B1058">
        <v>7320.9702150000003</v>
      </c>
      <c r="C1058">
        <v>7320.9702150000003</v>
      </c>
      <c r="D1058">
        <v>7320.9702150000003</v>
      </c>
      <c r="E1058">
        <v>7320.9702150000003</v>
      </c>
      <c r="F1058">
        <v>7320.9702150000003</v>
      </c>
      <c r="G1058">
        <v>0</v>
      </c>
    </row>
    <row r="1059" spans="1:7">
      <c r="A1059" s="3">
        <v>38008</v>
      </c>
      <c r="B1059">
        <v>7320.9702150000003</v>
      </c>
      <c r="C1059">
        <v>7320.9702150000003</v>
      </c>
      <c r="D1059">
        <v>7320.9702150000003</v>
      </c>
      <c r="E1059">
        <v>7320.9702150000003</v>
      </c>
      <c r="F1059">
        <v>7320.9702150000003</v>
      </c>
      <c r="G1059">
        <v>0</v>
      </c>
    </row>
    <row r="1060" spans="1:7">
      <c r="A1060" s="3">
        <v>38009</v>
      </c>
      <c r="B1060">
        <v>7320.9702150000003</v>
      </c>
      <c r="C1060">
        <v>7320.9702150000003</v>
      </c>
      <c r="D1060">
        <v>7320.9702150000003</v>
      </c>
      <c r="E1060">
        <v>7320.9702150000003</v>
      </c>
      <c r="F1060">
        <v>7320.9702150000003</v>
      </c>
      <c r="G1060">
        <v>0</v>
      </c>
    </row>
    <row r="1061" spans="1:7">
      <c r="A1061" s="3">
        <v>38012</v>
      </c>
      <c r="B1061">
        <v>7291.7202150000003</v>
      </c>
      <c r="C1061">
        <v>7554.919922</v>
      </c>
      <c r="D1061">
        <v>7223.4799800000001</v>
      </c>
      <c r="E1061">
        <v>7476.9399409999996</v>
      </c>
      <c r="F1061">
        <v>7476.9399409999996</v>
      </c>
      <c r="G1061">
        <v>354934</v>
      </c>
    </row>
    <row r="1062" spans="1:7">
      <c r="A1062" s="3">
        <v>38013</v>
      </c>
      <c r="B1062">
        <v>7584.169922</v>
      </c>
      <c r="C1062">
        <v>7876.6201170000004</v>
      </c>
      <c r="D1062">
        <v>7476.9399409999996</v>
      </c>
      <c r="E1062">
        <v>7486.6899409999996</v>
      </c>
      <c r="F1062">
        <v>7486.6899409999996</v>
      </c>
      <c r="G1062">
        <v>409508</v>
      </c>
    </row>
    <row r="1063" spans="1:7">
      <c r="A1063" s="3">
        <v>38014</v>
      </c>
      <c r="B1063">
        <v>7603.669922</v>
      </c>
      <c r="C1063">
        <v>7925.3598629999997</v>
      </c>
      <c r="D1063">
        <v>7603.669922</v>
      </c>
      <c r="E1063">
        <v>7681.6499020000001</v>
      </c>
      <c r="F1063">
        <v>7681.6499020000001</v>
      </c>
      <c r="G1063">
        <v>497421</v>
      </c>
    </row>
    <row r="1064" spans="1:7">
      <c r="A1064" s="3">
        <v>38015</v>
      </c>
      <c r="B1064">
        <v>7701.1499020000001</v>
      </c>
      <c r="C1064">
        <v>7769.3901370000003</v>
      </c>
      <c r="D1064">
        <v>7457.4399409999996</v>
      </c>
      <c r="E1064">
        <v>7652.4101559999999</v>
      </c>
      <c r="F1064">
        <v>7652.4101559999999</v>
      </c>
      <c r="G1064">
        <v>258917</v>
      </c>
    </row>
    <row r="1065" spans="1:7">
      <c r="A1065" s="3">
        <v>38016</v>
      </c>
      <c r="B1065">
        <v>7788.8798829999996</v>
      </c>
      <c r="C1065">
        <v>7944.8598629999997</v>
      </c>
      <c r="D1065">
        <v>7632.9101559999999</v>
      </c>
      <c r="E1065">
        <v>7691.3999020000001</v>
      </c>
      <c r="F1065">
        <v>7691.3999020000001</v>
      </c>
      <c r="G1065">
        <v>338624</v>
      </c>
    </row>
    <row r="1066" spans="1:7">
      <c r="A1066" s="3">
        <v>38019</v>
      </c>
      <c r="B1066">
        <v>7701.1499020000001</v>
      </c>
      <c r="C1066">
        <v>7788.8798829999996</v>
      </c>
      <c r="D1066">
        <v>7457.4399409999996</v>
      </c>
      <c r="E1066">
        <v>7574.419922</v>
      </c>
      <c r="F1066">
        <v>7574.419922</v>
      </c>
      <c r="G1066">
        <v>191418</v>
      </c>
    </row>
    <row r="1067" spans="1:7">
      <c r="A1067" s="3">
        <v>38020</v>
      </c>
      <c r="B1067">
        <v>7603.669922</v>
      </c>
      <c r="C1067">
        <v>7603.669922</v>
      </c>
      <c r="D1067">
        <v>7194.2402339999999</v>
      </c>
      <c r="E1067">
        <v>7262.4799800000001</v>
      </c>
      <c r="F1067">
        <v>7262.4799800000001</v>
      </c>
      <c r="G1067">
        <v>291436</v>
      </c>
    </row>
    <row r="1068" spans="1:7">
      <c r="A1068" s="3">
        <v>38021</v>
      </c>
      <c r="B1068">
        <v>7174.7402339999999</v>
      </c>
      <c r="C1068">
        <v>7506.1801759999998</v>
      </c>
      <c r="D1068">
        <v>7126</v>
      </c>
      <c r="E1068">
        <v>7408.7001950000003</v>
      </c>
      <c r="F1068">
        <v>7408.7001950000003</v>
      </c>
      <c r="G1068">
        <v>275023</v>
      </c>
    </row>
    <row r="1069" spans="1:7">
      <c r="A1069" s="3">
        <v>38022</v>
      </c>
      <c r="B1069">
        <v>7398.9501950000003</v>
      </c>
      <c r="C1069">
        <v>7603.669922</v>
      </c>
      <c r="D1069">
        <v>7213.7299800000001</v>
      </c>
      <c r="E1069">
        <v>7242.9799800000001</v>
      </c>
      <c r="F1069">
        <v>7242.9799800000001</v>
      </c>
      <c r="G1069">
        <v>247941</v>
      </c>
    </row>
    <row r="1070" spans="1:7">
      <c r="A1070" s="3">
        <v>38023</v>
      </c>
      <c r="B1070">
        <v>7311.2202150000003</v>
      </c>
      <c r="C1070">
        <v>7350.2099609999996</v>
      </c>
      <c r="D1070">
        <v>7067.5097660000001</v>
      </c>
      <c r="E1070">
        <v>7164.9902339999999</v>
      </c>
      <c r="F1070">
        <v>7164.9902339999999</v>
      </c>
      <c r="G1070">
        <v>217064</v>
      </c>
    </row>
    <row r="1071" spans="1:7">
      <c r="A1071" s="3">
        <v>38026</v>
      </c>
      <c r="B1071">
        <v>7213.7299800000001</v>
      </c>
      <c r="C1071">
        <v>7515.9301759999998</v>
      </c>
      <c r="D1071">
        <v>7213.7299800000001</v>
      </c>
      <c r="E1071">
        <v>7506.1801759999998</v>
      </c>
      <c r="F1071">
        <v>7506.1801759999998</v>
      </c>
      <c r="G1071">
        <v>247941</v>
      </c>
    </row>
    <row r="1072" spans="1:7">
      <c r="A1072" s="3">
        <v>38027</v>
      </c>
      <c r="B1072">
        <v>7652.4101559999999</v>
      </c>
      <c r="C1072">
        <v>8627.2402340000008</v>
      </c>
      <c r="D1072">
        <v>7652.4101559999999</v>
      </c>
      <c r="E1072">
        <v>8627.2402340000008</v>
      </c>
      <c r="F1072">
        <v>8627.2402340000008</v>
      </c>
      <c r="G1072">
        <v>1787185</v>
      </c>
    </row>
    <row r="1073" spans="1:7">
      <c r="A1073" s="3">
        <v>38028</v>
      </c>
      <c r="B1073">
        <v>8724.7197269999997</v>
      </c>
      <c r="C1073">
        <v>9387.5996090000008</v>
      </c>
      <c r="D1073">
        <v>8636.9804690000001</v>
      </c>
      <c r="E1073">
        <v>8773.4599610000005</v>
      </c>
      <c r="F1073">
        <v>8773.4599610000005</v>
      </c>
      <c r="G1073">
        <v>1897256</v>
      </c>
    </row>
    <row r="1074" spans="1:7">
      <c r="A1074" s="3">
        <v>38029</v>
      </c>
      <c r="B1074">
        <v>8968.4296880000002</v>
      </c>
      <c r="C1074">
        <v>9017.1699219999991</v>
      </c>
      <c r="D1074">
        <v>8490.7597659999992</v>
      </c>
      <c r="E1074">
        <v>8627.2402340000008</v>
      </c>
      <c r="F1074">
        <v>8627.2402340000008</v>
      </c>
      <c r="G1074">
        <v>592104</v>
      </c>
    </row>
    <row r="1075" spans="1:7">
      <c r="A1075" s="3">
        <v>38030</v>
      </c>
      <c r="B1075">
        <v>8763.7099610000005</v>
      </c>
      <c r="C1075">
        <v>9436.3398440000001</v>
      </c>
      <c r="D1075">
        <v>8685.7304690000001</v>
      </c>
      <c r="E1075">
        <v>9065.9101559999999</v>
      </c>
      <c r="F1075">
        <v>9065.9101559999999</v>
      </c>
      <c r="G1075">
        <v>1159383</v>
      </c>
    </row>
    <row r="1076" spans="1:7">
      <c r="A1076" s="3">
        <v>38033</v>
      </c>
      <c r="B1076">
        <v>8968.4296880000002</v>
      </c>
      <c r="C1076">
        <v>9104.9003909999992</v>
      </c>
      <c r="D1076">
        <v>8549.25</v>
      </c>
      <c r="E1076">
        <v>8753.9599610000005</v>
      </c>
      <c r="F1076">
        <v>8753.9599610000005</v>
      </c>
      <c r="G1076">
        <v>591591</v>
      </c>
    </row>
    <row r="1077" spans="1:7">
      <c r="A1077" s="3">
        <v>38034</v>
      </c>
      <c r="B1077">
        <v>8724.7197269999997</v>
      </c>
      <c r="C1077">
        <v>8851.4501949999994</v>
      </c>
      <c r="D1077">
        <v>8461.5195309999999</v>
      </c>
      <c r="E1077">
        <v>8481.0097659999992</v>
      </c>
      <c r="F1077">
        <v>8481.0097659999992</v>
      </c>
      <c r="G1077">
        <v>463056</v>
      </c>
    </row>
    <row r="1078" spans="1:7">
      <c r="A1078" s="3">
        <v>38035</v>
      </c>
      <c r="B1078">
        <v>8529.75</v>
      </c>
      <c r="C1078">
        <v>8822.2001949999994</v>
      </c>
      <c r="D1078">
        <v>8500.5097659999992</v>
      </c>
      <c r="E1078">
        <v>8636.9804690000001</v>
      </c>
      <c r="F1078">
        <v>8636.9804690000001</v>
      </c>
      <c r="G1078">
        <v>388068</v>
      </c>
    </row>
    <row r="1079" spans="1:7">
      <c r="A1079" s="3">
        <v>38036</v>
      </c>
      <c r="B1079">
        <v>8539.5</v>
      </c>
      <c r="C1079">
        <v>9075.6601559999999</v>
      </c>
      <c r="D1079">
        <v>8539.5</v>
      </c>
      <c r="E1079">
        <v>8773.4599610000005</v>
      </c>
      <c r="F1079">
        <v>8773.4599610000005</v>
      </c>
      <c r="G1079">
        <v>571587</v>
      </c>
    </row>
    <row r="1080" spans="1:7">
      <c r="A1080" s="3">
        <v>38037</v>
      </c>
      <c r="B1080">
        <v>8870.9404300000006</v>
      </c>
      <c r="C1080">
        <v>8890.4404300000006</v>
      </c>
      <c r="D1080">
        <v>8685.7304690000001</v>
      </c>
      <c r="E1080">
        <v>8792.9599610000005</v>
      </c>
      <c r="F1080">
        <v>8792.9599610000005</v>
      </c>
      <c r="G1080">
        <v>245889</v>
      </c>
    </row>
    <row r="1081" spans="1:7">
      <c r="A1081" s="3">
        <v>38040</v>
      </c>
      <c r="B1081">
        <v>8870.9404300000006</v>
      </c>
      <c r="C1081">
        <v>8978.1699219999991</v>
      </c>
      <c r="D1081">
        <v>8675.9804690000001</v>
      </c>
      <c r="E1081">
        <v>8773.4599610000005</v>
      </c>
      <c r="F1081">
        <v>8773.4599610000005</v>
      </c>
      <c r="G1081">
        <v>234092</v>
      </c>
    </row>
    <row r="1082" spans="1:7">
      <c r="A1082" s="3">
        <v>38041</v>
      </c>
      <c r="B1082">
        <v>9075.6601559999999</v>
      </c>
      <c r="C1082">
        <v>9260.8798829999996</v>
      </c>
      <c r="D1082">
        <v>8568.75</v>
      </c>
      <c r="E1082">
        <v>8568.75</v>
      </c>
      <c r="F1082">
        <v>8568.75</v>
      </c>
      <c r="G1082">
        <v>855330</v>
      </c>
    </row>
    <row r="1083" spans="1:7">
      <c r="A1083" s="3">
        <v>38042</v>
      </c>
      <c r="B1083">
        <v>8568.75</v>
      </c>
      <c r="C1083">
        <v>8695.4697269999997</v>
      </c>
      <c r="D1083">
        <v>8334.7900389999995</v>
      </c>
      <c r="E1083">
        <v>8481.0097659999992</v>
      </c>
      <c r="F1083">
        <v>8481.0097659999992</v>
      </c>
      <c r="G1083">
        <v>485624</v>
      </c>
    </row>
    <row r="1084" spans="1:7">
      <c r="A1084" s="3">
        <v>38043</v>
      </c>
      <c r="B1084">
        <v>8578.5</v>
      </c>
      <c r="C1084">
        <v>8617.4902340000008</v>
      </c>
      <c r="D1084">
        <v>8237.2998050000006</v>
      </c>
      <c r="E1084">
        <v>8247.0498050000006</v>
      </c>
      <c r="F1084">
        <v>8247.0498050000006</v>
      </c>
      <c r="G1084">
        <v>453721</v>
      </c>
    </row>
    <row r="1085" spans="1:7">
      <c r="A1085" s="3">
        <v>38044</v>
      </c>
      <c r="B1085">
        <v>8247.0498050000006</v>
      </c>
      <c r="C1085">
        <v>8529.75</v>
      </c>
      <c r="D1085">
        <v>8208.0595699999994</v>
      </c>
      <c r="E1085">
        <v>8481.0097659999992</v>
      </c>
      <c r="F1085">
        <v>8481.0097659999992</v>
      </c>
      <c r="G1085">
        <v>373809</v>
      </c>
    </row>
    <row r="1086" spans="1:7">
      <c r="A1086" s="3">
        <v>38047</v>
      </c>
      <c r="B1086">
        <v>8481.0097659999992</v>
      </c>
      <c r="C1086">
        <v>8481.0097659999992</v>
      </c>
      <c r="D1086">
        <v>8481.0097659999992</v>
      </c>
      <c r="E1086">
        <v>8481.0097659999992</v>
      </c>
      <c r="F1086">
        <v>8481.0097659999992</v>
      </c>
      <c r="G1086">
        <v>0</v>
      </c>
    </row>
    <row r="1087" spans="1:7">
      <c r="A1087" s="3">
        <v>38048</v>
      </c>
      <c r="B1087">
        <v>8529.75</v>
      </c>
      <c r="C1087">
        <v>8909.9404300000006</v>
      </c>
      <c r="D1087">
        <v>8422.5195309999999</v>
      </c>
      <c r="E1087">
        <v>8870.9404300000006</v>
      </c>
      <c r="F1087">
        <v>8870.9404300000006</v>
      </c>
      <c r="G1087">
        <v>618775</v>
      </c>
    </row>
    <row r="1088" spans="1:7">
      <c r="A1088" s="3">
        <v>38049</v>
      </c>
      <c r="B1088">
        <v>8773.4599610000005</v>
      </c>
      <c r="C1088">
        <v>8987.9199219999991</v>
      </c>
      <c r="D1088">
        <v>8714.9697269999997</v>
      </c>
      <c r="E1088">
        <v>8724.7197269999997</v>
      </c>
      <c r="F1088">
        <v>8724.7197269999997</v>
      </c>
      <c r="G1088">
        <v>218808</v>
      </c>
    </row>
    <row r="1089" spans="1:7">
      <c r="A1089" s="3">
        <v>38050</v>
      </c>
      <c r="B1089">
        <v>8724.7197269999997</v>
      </c>
      <c r="C1089">
        <v>8831.9501949999994</v>
      </c>
      <c r="D1089">
        <v>8403.0302730000003</v>
      </c>
      <c r="E1089">
        <v>8412.7695309999999</v>
      </c>
      <c r="F1089">
        <v>8412.7695309999999</v>
      </c>
      <c r="G1089">
        <v>340880</v>
      </c>
    </row>
    <row r="1090" spans="1:7">
      <c r="A1090" s="3">
        <v>38051</v>
      </c>
      <c r="B1090">
        <v>8403.0302730000003</v>
      </c>
      <c r="C1090">
        <v>8559</v>
      </c>
      <c r="D1090">
        <v>8178.8100590000004</v>
      </c>
      <c r="E1090">
        <v>8198.3095699999994</v>
      </c>
      <c r="F1090">
        <v>8198.3095699999994</v>
      </c>
      <c r="G1090">
        <v>553533</v>
      </c>
    </row>
    <row r="1091" spans="1:7">
      <c r="A1091" s="3">
        <v>38054</v>
      </c>
      <c r="B1091">
        <v>8178.8100590000004</v>
      </c>
      <c r="C1091">
        <v>8237.2998050000006</v>
      </c>
      <c r="D1091">
        <v>7847.3701170000004</v>
      </c>
      <c r="E1091">
        <v>7983.8500979999999</v>
      </c>
      <c r="F1091">
        <v>7983.8500979999999</v>
      </c>
      <c r="G1091">
        <v>427767</v>
      </c>
    </row>
    <row r="1092" spans="1:7">
      <c r="A1092" s="3">
        <v>38055</v>
      </c>
      <c r="B1092">
        <v>7847.3701170000004</v>
      </c>
      <c r="C1092">
        <v>8139.8198240000002</v>
      </c>
      <c r="D1092">
        <v>7769.3901370000003</v>
      </c>
      <c r="E1092">
        <v>8071.580078</v>
      </c>
      <c r="F1092">
        <v>8071.580078</v>
      </c>
      <c r="G1092">
        <v>382221</v>
      </c>
    </row>
    <row r="1093" spans="1:7">
      <c r="A1093" s="3">
        <v>38056</v>
      </c>
      <c r="B1093">
        <v>7954.6000979999999</v>
      </c>
      <c r="C1093">
        <v>8139.8198240000002</v>
      </c>
      <c r="D1093">
        <v>7925.3598629999997</v>
      </c>
      <c r="E1093">
        <v>8071.580078</v>
      </c>
      <c r="F1093">
        <v>8071.580078</v>
      </c>
      <c r="G1093">
        <v>942422</v>
      </c>
    </row>
    <row r="1094" spans="1:7">
      <c r="A1094" s="3">
        <v>38057</v>
      </c>
      <c r="B1094">
        <v>8022.8398440000001</v>
      </c>
      <c r="C1094">
        <v>8286.0498050000006</v>
      </c>
      <c r="D1094">
        <v>8022.8398440000001</v>
      </c>
      <c r="E1094">
        <v>8188.5600590000004</v>
      </c>
      <c r="F1094">
        <v>8188.5600590000004</v>
      </c>
      <c r="G1094">
        <v>498446</v>
      </c>
    </row>
    <row r="1095" spans="1:7">
      <c r="A1095" s="3">
        <v>38058</v>
      </c>
      <c r="B1095">
        <v>8198.3095699999994</v>
      </c>
      <c r="C1095">
        <v>8227.5595699999994</v>
      </c>
      <c r="D1095">
        <v>7457.4399409999996</v>
      </c>
      <c r="E1095">
        <v>8188.5600590000004</v>
      </c>
      <c r="F1095">
        <v>8188.5600590000004</v>
      </c>
      <c r="G1095">
        <v>378323</v>
      </c>
    </row>
    <row r="1096" spans="1:7">
      <c r="A1096" s="3">
        <v>38061</v>
      </c>
      <c r="B1096">
        <v>8091.080078</v>
      </c>
      <c r="C1096">
        <v>8217.8095699999994</v>
      </c>
      <c r="D1096">
        <v>7993.6000979999999</v>
      </c>
      <c r="E1096">
        <v>8178.8100590000004</v>
      </c>
      <c r="F1096">
        <v>8178.8100590000004</v>
      </c>
      <c r="G1096">
        <v>168542</v>
      </c>
    </row>
    <row r="1097" spans="1:7">
      <c r="A1097" s="3">
        <v>38062</v>
      </c>
      <c r="B1097">
        <v>7993.6000979999999</v>
      </c>
      <c r="C1097">
        <v>8178.8100590000004</v>
      </c>
      <c r="D1097">
        <v>7993.6000979999999</v>
      </c>
      <c r="E1097">
        <v>8178.8100590000004</v>
      </c>
      <c r="F1097">
        <v>8178.8100590000004</v>
      </c>
      <c r="G1097">
        <v>155720</v>
      </c>
    </row>
    <row r="1098" spans="1:7">
      <c r="A1098" s="3">
        <v>38063</v>
      </c>
      <c r="B1098">
        <v>8305.5400389999995</v>
      </c>
      <c r="C1098">
        <v>8900.1904300000006</v>
      </c>
      <c r="D1098">
        <v>8208.0595699999994</v>
      </c>
      <c r="E1098">
        <v>8724.7197269999997</v>
      </c>
      <c r="F1098">
        <v>8724.7197269999997</v>
      </c>
      <c r="G1098">
        <v>771828</v>
      </c>
    </row>
    <row r="1099" spans="1:7">
      <c r="A1099" s="3">
        <v>38064</v>
      </c>
      <c r="B1099">
        <v>8870.9404300000006</v>
      </c>
      <c r="C1099">
        <v>9007.4199219999991</v>
      </c>
      <c r="D1099">
        <v>8724.7197269999997</v>
      </c>
      <c r="E1099">
        <v>8851.4501949999994</v>
      </c>
      <c r="F1099">
        <v>8851.4501949999994</v>
      </c>
      <c r="G1099">
        <v>347651</v>
      </c>
    </row>
    <row r="1100" spans="1:7">
      <c r="A1100" s="3">
        <v>38065</v>
      </c>
      <c r="B1100">
        <v>8783.2099610000005</v>
      </c>
      <c r="C1100">
        <v>9065.9101559999999</v>
      </c>
      <c r="D1100">
        <v>8627.2402340000008</v>
      </c>
      <c r="E1100">
        <v>9017.1699219999991</v>
      </c>
      <c r="F1100">
        <v>9017.1699219999991</v>
      </c>
      <c r="G1100">
        <v>380785</v>
      </c>
    </row>
    <row r="1101" spans="1:7">
      <c r="A1101" s="3">
        <v>38068</v>
      </c>
      <c r="B1101">
        <v>8919.6796880000002</v>
      </c>
      <c r="C1101">
        <v>8968.4296880000002</v>
      </c>
      <c r="D1101">
        <v>8792.9599610000005</v>
      </c>
      <c r="E1101">
        <v>8861.2001949999994</v>
      </c>
      <c r="F1101">
        <v>8861.2001949999994</v>
      </c>
      <c r="G1101">
        <v>236759</v>
      </c>
    </row>
    <row r="1102" spans="1:7">
      <c r="A1102" s="3">
        <v>38069</v>
      </c>
      <c r="B1102">
        <v>8656.4804690000001</v>
      </c>
      <c r="C1102">
        <v>8987.9199219999991</v>
      </c>
      <c r="D1102">
        <v>8656.4804690000001</v>
      </c>
      <c r="E1102">
        <v>8890.4404300000006</v>
      </c>
      <c r="F1102">
        <v>8890.4404300000006</v>
      </c>
      <c r="G1102">
        <v>293795</v>
      </c>
    </row>
    <row r="1103" spans="1:7">
      <c r="A1103" s="3">
        <v>38070</v>
      </c>
      <c r="B1103">
        <v>9007.4199219999991</v>
      </c>
      <c r="C1103">
        <v>9436.3398440000001</v>
      </c>
      <c r="D1103">
        <v>8987.9199219999991</v>
      </c>
      <c r="E1103">
        <v>9026.9199219999991</v>
      </c>
      <c r="F1103">
        <v>9026.9199219999991</v>
      </c>
      <c r="G1103">
        <v>702380</v>
      </c>
    </row>
    <row r="1104" spans="1:7">
      <c r="A1104" s="3">
        <v>38071</v>
      </c>
      <c r="B1104">
        <v>9124.4003909999992</v>
      </c>
      <c r="C1104">
        <v>9241.3798829999996</v>
      </c>
      <c r="D1104">
        <v>8773.4599610000005</v>
      </c>
      <c r="E1104">
        <v>9007.4199219999991</v>
      </c>
      <c r="F1104">
        <v>9007.4199219999991</v>
      </c>
      <c r="G1104">
        <v>348882</v>
      </c>
    </row>
    <row r="1105" spans="1:7">
      <c r="A1105" s="3">
        <v>38072</v>
      </c>
      <c r="B1105">
        <v>9026.9199219999991</v>
      </c>
      <c r="C1105">
        <v>9124.4003909999992</v>
      </c>
      <c r="D1105">
        <v>8792.9599610000005</v>
      </c>
      <c r="E1105">
        <v>8831.9501949999994</v>
      </c>
      <c r="F1105">
        <v>8831.9501949999994</v>
      </c>
      <c r="G1105">
        <v>274612</v>
      </c>
    </row>
    <row r="1106" spans="1:7">
      <c r="A1106" s="3">
        <v>38075</v>
      </c>
      <c r="B1106">
        <v>8958.6796880000002</v>
      </c>
      <c r="C1106">
        <v>9056.1601559999999</v>
      </c>
      <c r="D1106">
        <v>8831.9501949999994</v>
      </c>
      <c r="E1106">
        <v>9056.1601559999999</v>
      </c>
      <c r="F1106">
        <v>9056.1601559999999</v>
      </c>
      <c r="G1106">
        <v>270817</v>
      </c>
    </row>
    <row r="1107" spans="1:7">
      <c r="A1107" s="3">
        <v>38076</v>
      </c>
      <c r="B1107">
        <v>9046.4101559999999</v>
      </c>
      <c r="C1107">
        <v>9163.3896480000003</v>
      </c>
      <c r="D1107">
        <v>8968.4296880000002</v>
      </c>
      <c r="E1107">
        <v>8978.1699219999991</v>
      </c>
      <c r="F1107">
        <v>8978.1699219999991</v>
      </c>
      <c r="G1107">
        <v>267842</v>
      </c>
    </row>
    <row r="1108" spans="1:7">
      <c r="A1108" s="3">
        <v>38077</v>
      </c>
      <c r="B1108">
        <v>8987.9199219999991</v>
      </c>
      <c r="C1108">
        <v>9104.9003909999992</v>
      </c>
      <c r="D1108">
        <v>8851.4501949999994</v>
      </c>
      <c r="E1108">
        <v>9056.1601559999999</v>
      </c>
      <c r="F1108">
        <v>9056.1601559999999</v>
      </c>
      <c r="G1108">
        <v>291333</v>
      </c>
    </row>
    <row r="1109" spans="1:7">
      <c r="A1109" s="3">
        <v>38078</v>
      </c>
      <c r="B1109">
        <v>8968.4296880000002</v>
      </c>
      <c r="C1109">
        <v>9046.4101559999999</v>
      </c>
      <c r="D1109">
        <v>8929.4296880000002</v>
      </c>
      <c r="E1109">
        <v>8948.9296880000002</v>
      </c>
      <c r="F1109">
        <v>8948.9296880000002</v>
      </c>
      <c r="G1109">
        <v>136229</v>
      </c>
    </row>
    <row r="1110" spans="1:7">
      <c r="A1110" s="3">
        <v>38079</v>
      </c>
      <c r="B1110">
        <v>8919.6796880000002</v>
      </c>
      <c r="C1110">
        <v>8948.9296880000002</v>
      </c>
      <c r="D1110">
        <v>8753.9599610000005</v>
      </c>
      <c r="E1110">
        <v>8812.4501949999994</v>
      </c>
      <c r="F1110">
        <v>8812.4501949999994</v>
      </c>
      <c r="G1110">
        <v>164131</v>
      </c>
    </row>
    <row r="1111" spans="1:7">
      <c r="A1111" s="3">
        <v>38082</v>
      </c>
      <c r="B1111">
        <v>8812.4501949999994</v>
      </c>
      <c r="C1111">
        <v>8812.4501949999994</v>
      </c>
      <c r="D1111">
        <v>8812.4501949999994</v>
      </c>
      <c r="E1111">
        <v>8812.4501949999994</v>
      </c>
      <c r="F1111">
        <v>8812.4501949999994</v>
      </c>
      <c r="G1111">
        <v>0</v>
      </c>
    </row>
    <row r="1112" spans="1:7">
      <c r="A1112" s="3">
        <v>38083</v>
      </c>
      <c r="B1112">
        <v>8861.2001949999994</v>
      </c>
      <c r="C1112">
        <v>9065.9101559999999</v>
      </c>
      <c r="D1112">
        <v>8861.2001949999994</v>
      </c>
      <c r="E1112">
        <v>8939.1796880000002</v>
      </c>
      <c r="F1112">
        <v>8939.1796880000002</v>
      </c>
      <c r="G1112">
        <v>220141</v>
      </c>
    </row>
    <row r="1113" spans="1:7">
      <c r="A1113" s="3">
        <v>38084</v>
      </c>
      <c r="B1113">
        <v>8909.9404300000006</v>
      </c>
      <c r="C1113">
        <v>9455.8398440000001</v>
      </c>
      <c r="D1113">
        <v>8870.9404300000006</v>
      </c>
      <c r="E1113">
        <v>9455.8398440000001</v>
      </c>
      <c r="F1113">
        <v>9455.8398440000001</v>
      </c>
      <c r="G1113">
        <v>660526</v>
      </c>
    </row>
    <row r="1114" spans="1:7">
      <c r="A1114" s="3">
        <v>38085</v>
      </c>
      <c r="B1114">
        <v>9455.8398440000001</v>
      </c>
      <c r="C1114">
        <v>10040.700194999999</v>
      </c>
      <c r="D1114">
        <v>9358.3603519999997</v>
      </c>
      <c r="E1114">
        <v>9894.5097659999992</v>
      </c>
      <c r="F1114">
        <v>9894.5097659999992</v>
      </c>
      <c r="G1114">
        <v>799320</v>
      </c>
    </row>
    <row r="1115" spans="1:7">
      <c r="A1115" s="3">
        <v>38086</v>
      </c>
      <c r="B1115">
        <v>10040.700194999999</v>
      </c>
      <c r="C1115">
        <v>10235.700194999999</v>
      </c>
      <c r="D1115">
        <v>9689.7998050000006</v>
      </c>
      <c r="E1115">
        <v>9992</v>
      </c>
      <c r="F1115">
        <v>9992</v>
      </c>
      <c r="G1115">
        <v>474647</v>
      </c>
    </row>
    <row r="1116" spans="1:7">
      <c r="A1116" s="3">
        <v>38089</v>
      </c>
      <c r="B1116">
        <v>10040.700194999999</v>
      </c>
      <c r="C1116">
        <v>10040.700194999999</v>
      </c>
      <c r="D1116">
        <v>9748.2900389999995</v>
      </c>
      <c r="E1116">
        <v>9797.0302730000003</v>
      </c>
      <c r="F1116">
        <v>9797.0302730000003</v>
      </c>
      <c r="G1116">
        <v>348779</v>
      </c>
    </row>
    <row r="1117" spans="1:7">
      <c r="A1117" s="3">
        <v>38090</v>
      </c>
      <c r="B1117">
        <v>9748.2900389999995</v>
      </c>
      <c r="C1117">
        <v>9992</v>
      </c>
      <c r="D1117">
        <v>9602.0703130000002</v>
      </c>
      <c r="E1117">
        <v>9670.2998050000006</v>
      </c>
      <c r="F1117">
        <v>9670.2998050000006</v>
      </c>
      <c r="G1117">
        <v>290820</v>
      </c>
    </row>
    <row r="1118" spans="1:7">
      <c r="A1118" s="3">
        <v>38091</v>
      </c>
      <c r="B1118">
        <v>9670.2998050000006</v>
      </c>
      <c r="C1118">
        <v>10235.700194999999</v>
      </c>
      <c r="D1118">
        <v>9582.5703130000002</v>
      </c>
      <c r="E1118">
        <v>9992</v>
      </c>
      <c r="F1118">
        <v>9992</v>
      </c>
      <c r="G1118">
        <v>428896</v>
      </c>
    </row>
    <row r="1119" spans="1:7">
      <c r="A1119" s="3">
        <v>38092</v>
      </c>
      <c r="B1119">
        <v>9992</v>
      </c>
      <c r="C1119">
        <v>9992</v>
      </c>
      <c r="D1119">
        <v>9992</v>
      </c>
      <c r="E1119">
        <v>9992</v>
      </c>
      <c r="F1119">
        <v>9992</v>
      </c>
      <c r="G1119">
        <v>0</v>
      </c>
    </row>
    <row r="1120" spans="1:7">
      <c r="A1120" s="3">
        <v>38093</v>
      </c>
      <c r="B1120">
        <v>10040.700194999999</v>
      </c>
      <c r="C1120">
        <v>10284.400390999999</v>
      </c>
      <c r="D1120">
        <v>9748.2900389999995</v>
      </c>
      <c r="E1120">
        <v>10235.700194999999</v>
      </c>
      <c r="F1120">
        <v>10235.700194999999</v>
      </c>
      <c r="G1120">
        <v>423767</v>
      </c>
    </row>
    <row r="1121" spans="1:7">
      <c r="A1121" s="3">
        <v>38096</v>
      </c>
      <c r="B1121">
        <v>10381.900390999999</v>
      </c>
      <c r="C1121">
        <v>10479.400390999999</v>
      </c>
      <c r="D1121">
        <v>9943.25</v>
      </c>
      <c r="E1121">
        <v>10138.200194999999</v>
      </c>
      <c r="F1121">
        <v>10138.200194999999</v>
      </c>
      <c r="G1121">
        <v>301694</v>
      </c>
    </row>
    <row r="1122" spans="1:7">
      <c r="A1122" s="3">
        <v>38097</v>
      </c>
      <c r="B1122">
        <v>10235.700194999999</v>
      </c>
      <c r="C1122">
        <v>10284.400390999999</v>
      </c>
      <c r="D1122">
        <v>9845.7695309999999</v>
      </c>
      <c r="E1122">
        <v>10235.700194999999</v>
      </c>
      <c r="F1122">
        <v>10235.700194999999</v>
      </c>
      <c r="G1122">
        <v>335854</v>
      </c>
    </row>
    <row r="1123" spans="1:7">
      <c r="A1123" s="3">
        <v>38098</v>
      </c>
      <c r="B1123">
        <v>10138.200194999999</v>
      </c>
      <c r="C1123">
        <v>10723.099609000001</v>
      </c>
      <c r="D1123">
        <v>9894.5097659999992</v>
      </c>
      <c r="E1123">
        <v>10723.099609000001</v>
      </c>
      <c r="F1123">
        <v>10723.099609000001</v>
      </c>
      <c r="G1123">
        <v>546045</v>
      </c>
    </row>
    <row r="1124" spans="1:7">
      <c r="A1124" s="3">
        <v>38099</v>
      </c>
      <c r="B1124">
        <v>10820.599609000001</v>
      </c>
      <c r="C1124">
        <v>10966.799805000001</v>
      </c>
      <c r="D1124">
        <v>10576.900390999999</v>
      </c>
      <c r="E1124">
        <v>10576.900390999999</v>
      </c>
      <c r="F1124">
        <v>10576.900390999999</v>
      </c>
      <c r="G1124">
        <v>382221</v>
      </c>
    </row>
    <row r="1125" spans="1:7">
      <c r="A1125" s="3">
        <v>38100</v>
      </c>
      <c r="B1125">
        <v>10674.400390999999</v>
      </c>
      <c r="C1125">
        <v>10820.599609000001</v>
      </c>
      <c r="D1125">
        <v>10381.900390999999</v>
      </c>
      <c r="E1125">
        <v>10576.900390999999</v>
      </c>
      <c r="F1125">
        <v>10576.900390999999</v>
      </c>
      <c r="G1125">
        <v>296565</v>
      </c>
    </row>
    <row r="1126" spans="1:7">
      <c r="A1126" s="3">
        <v>38103</v>
      </c>
      <c r="B1126">
        <v>10381.900390999999</v>
      </c>
      <c r="C1126">
        <v>10528.200194999999</v>
      </c>
      <c r="D1126">
        <v>10040.700194999999</v>
      </c>
      <c r="E1126">
        <v>10138.200194999999</v>
      </c>
      <c r="F1126">
        <v>10138.200194999999</v>
      </c>
      <c r="G1126">
        <v>233785</v>
      </c>
    </row>
    <row r="1127" spans="1:7">
      <c r="A1127" s="3">
        <v>38104</v>
      </c>
      <c r="B1127">
        <v>10089.5</v>
      </c>
      <c r="C1127">
        <v>10381.900390999999</v>
      </c>
      <c r="D1127">
        <v>9797.0302730000003</v>
      </c>
      <c r="E1127">
        <v>10381.900390999999</v>
      </c>
      <c r="F1127">
        <v>10381.900390999999</v>
      </c>
      <c r="G1127">
        <v>367859</v>
      </c>
    </row>
    <row r="1128" spans="1:7">
      <c r="A1128" s="3">
        <v>38105</v>
      </c>
      <c r="B1128">
        <v>10235.700194999999</v>
      </c>
      <c r="C1128">
        <v>10235.700194999999</v>
      </c>
      <c r="D1128">
        <v>9553.3203130000002</v>
      </c>
      <c r="E1128">
        <v>9553.3203130000002</v>
      </c>
      <c r="F1128">
        <v>9553.3203130000002</v>
      </c>
      <c r="G1128">
        <v>611697</v>
      </c>
    </row>
    <row r="1129" spans="1:7">
      <c r="A1129" s="3">
        <v>38106</v>
      </c>
      <c r="B1129">
        <v>9231.6298829999996</v>
      </c>
      <c r="C1129">
        <v>9397.3496090000008</v>
      </c>
      <c r="D1129">
        <v>8792.9599610000005</v>
      </c>
      <c r="E1129">
        <v>8841.7001949999994</v>
      </c>
      <c r="F1129">
        <v>8841.7001949999994</v>
      </c>
      <c r="G1129">
        <v>519065</v>
      </c>
    </row>
    <row r="1130" spans="1:7">
      <c r="A1130" s="3">
        <v>38107</v>
      </c>
      <c r="B1130">
        <v>8812.4501949999994</v>
      </c>
      <c r="C1130">
        <v>9026.9199219999991</v>
      </c>
      <c r="D1130">
        <v>8500.5097659999992</v>
      </c>
      <c r="E1130">
        <v>8968.4296880000002</v>
      </c>
      <c r="F1130">
        <v>8968.4296880000002</v>
      </c>
      <c r="G1130">
        <v>344266</v>
      </c>
    </row>
    <row r="1131" spans="1:7">
      <c r="A1131" s="3">
        <v>38110</v>
      </c>
      <c r="B1131">
        <v>8773.4599610000005</v>
      </c>
      <c r="C1131">
        <v>8987.9199219999991</v>
      </c>
      <c r="D1131">
        <v>8666.2304690000001</v>
      </c>
      <c r="E1131">
        <v>8763.7099610000005</v>
      </c>
      <c r="F1131">
        <v>8763.7099610000005</v>
      </c>
      <c r="G1131">
        <v>221064</v>
      </c>
    </row>
    <row r="1132" spans="1:7">
      <c r="A1132" s="3">
        <v>38111</v>
      </c>
      <c r="B1132">
        <v>8861.2001949999994</v>
      </c>
      <c r="C1132">
        <v>8919.6796880000002</v>
      </c>
      <c r="D1132">
        <v>8656.4804690000001</v>
      </c>
      <c r="E1132">
        <v>8656.4804690000001</v>
      </c>
      <c r="F1132">
        <v>8656.4804690000001</v>
      </c>
      <c r="G1132">
        <v>367757</v>
      </c>
    </row>
    <row r="1133" spans="1:7">
      <c r="A1133" s="3">
        <v>38112</v>
      </c>
      <c r="B1133">
        <v>8656.4804690000001</v>
      </c>
      <c r="C1133">
        <v>8656.4804690000001</v>
      </c>
      <c r="D1133">
        <v>8656.4804690000001</v>
      </c>
      <c r="E1133">
        <v>8656.4804690000001</v>
      </c>
      <c r="F1133">
        <v>8656.4804690000001</v>
      </c>
      <c r="G1133">
        <v>0</v>
      </c>
    </row>
    <row r="1134" spans="1:7">
      <c r="A1134" s="3">
        <v>38113</v>
      </c>
      <c r="B1134">
        <v>8646.7304690000001</v>
      </c>
      <c r="C1134">
        <v>8646.7304690000001</v>
      </c>
      <c r="D1134">
        <v>8003.3500979999999</v>
      </c>
      <c r="E1134">
        <v>8227.5595699999994</v>
      </c>
      <c r="F1134">
        <v>8227.5595699999994</v>
      </c>
      <c r="G1134">
        <v>265072</v>
      </c>
    </row>
    <row r="1135" spans="1:7">
      <c r="A1135" s="3">
        <v>38114</v>
      </c>
      <c r="B1135">
        <v>8042.3398440000001</v>
      </c>
      <c r="C1135">
        <v>8178.8100590000004</v>
      </c>
      <c r="D1135">
        <v>7818.1298829999996</v>
      </c>
      <c r="E1135">
        <v>8178.8100590000004</v>
      </c>
      <c r="F1135">
        <v>8178.8100590000004</v>
      </c>
      <c r="G1135">
        <v>219218</v>
      </c>
    </row>
    <row r="1136" spans="1:7">
      <c r="A1136" s="3">
        <v>38117</v>
      </c>
      <c r="B1136">
        <v>7944.8598629999997</v>
      </c>
      <c r="C1136">
        <v>8091.080078</v>
      </c>
      <c r="D1136">
        <v>6970.0297849999997</v>
      </c>
      <c r="E1136">
        <v>7106.5</v>
      </c>
      <c r="F1136">
        <v>7106.5</v>
      </c>
      <c r="G1136">
        <v>327442</v>
      </c>
    </row>
    <row r="1137" spans="1:7">
      <c r="A1137" s="3">
        <v>38118</v>
      </c>
      <c r="B1137">
        <v>6911.5400390000004</v>
      </c>
      <c r="C1137">
        <v>7389.2001950000003</v>
      </c>
      <c r="D1137">
        <v>6911.5400390000004</v>
      </c>
      <c r="E1137">
        <v>7213.7299800000001</v>
      </c>
      <c r="F1137">
        <v>7213.7299800000001</v>
      </c>
      <c r="G1137">
        <v>302822</v>
      </c>
    </row>
    <row r="1138" spans="1:7">
      <c r="A1138" s="3">
        <v>38119</v>
      </c>
      <c r="B1138">
        <v>7311.2202150000003</v>
      </c>
      <c r="C1138">
        <v>7437.9399409999996</v>
      </c>
      <c r="D1138">
        <v>7194.2402339999999</v>
      </c>
      <c r="E1138">
        <v>7281.9702150000003</v>
      </c>
      <c r="F1138">
        <v>7281.9702150000003</v>
      </c>
      <c r="G1138">
        <v>590565</v>
      </c>
    </row>
    <row r="1139" spans="1:7">
      <c r="A1139" s="3">
        <v>38120</v>
      </c>
      <c r="B1139">
        <v>7116.25</v>
      </c>
      <c r="C1139">
        <v>7320.9702150000003</v>
      </c>
      <c r="D1139">
        <v>6970.0297849999997</v>
      </c>
      <c r="E1139">
        <v>7067.5097660000001</v>
      </c>
      <c r="F1139">
        <v>7067.5097660000001</v>
      </c>
      <c r="G1139">
        <v>397300</v>
      </c>
    </row>
    <row r="1140" spans="1:7">
      <c r="A1140" s="3">
        <v>38121</v>
      </c>
      <c r="B1140">
        <v>7184.4902339999999</v>
      </c>
      <c r="C1140">
        <v>7340.4599609999996</v>
      </c>
      <c r="D1140">
        <v>6736.0698240000002</v>
      </c>
      <c r="E1140">
        <v>6862.7998049999997</v>
      </c>
      <c r="F1140">
        <v>6862.7998049999997</v>
      </c>
      <c r="G1140">
        <v>271124</v>
      </c>
    </row>
    <row r="1141" spans="1:7">
      <c r="A1141" s="3">
        <v>38124</v>
      </c>
      <c r="B1141">
        <v>6862.7998049999997</v>
      </c>
      <c r="C1141">
        <v>6970.0297849999997</v>
      </c>
      <c r="D1141">
        <v>6151.169922</v>
      </c>
      <c r="E1141">
        <v>6424.1201170000004</v>
      </c>
      <c r="F1141">
        <v>6424.1201170000004</v>
      </c>
      <c r="G1141">
        <v>300566</v>
      </c>
    </row>
    <row r="1142" spans="1:7">
      <c r="A1142" s="3">
        <v>38125</v>
      </c>
      <c r="B1142">
        <v>6268.1499020000001</v>
      </c>
      <c r="C1142">
        <v>6589.8398440000001</v>
      </c>
      <c r="D1142">
        <v>6190.1601559999999</v>
      </c>
      <c r="E1142">
        <v>6531.3500979999999</v>
      </c>
      <c r="F1142">
        <v>6531.3500979999999</v>
      </c>
      <c r="G1142">
        <v>237272</v>
      </c>
    </row>
    <row r="1143" spans="1:7">
      <c r="A1143" s="3">
        <v>38126</v>
      </c>
      <c r="B1143">
        <v>6677.580078</v>
      </c>
      <c r="C1143">
        <v>7077.2597660000001</v>
      </c>
      <c r="D1143">
        <v>6628.8398440000001</v>
      </c>
      <c r="E1143">
        <v>7018.7700199999999</v>
      </c>
      <c r="F1143">
        <v>7018.7700199999999</v>
      </c>
      <c r="G1143">
        <v>236554</v>
      </c>
    </row>
    <row r="1144" spans="1:7">
      <c r="A1144" s="3">
        <v>38127</v>
      </c>
      <c r="B1144">
        <v>6872.5400390000004</v>
      </c>
      <c r="C1144">
        <v>6979.7797849999997</v>
      </c>
      <c r="D1144">
        <v>6502.1098629999997</v>
      </c>
      <c r="E1144">
        <v>6502.1098629999997</v>
      </c>
      <c r="F1144">
        <v>6502.1098629999997</v>
      </c>
      <c r="G1144">
        <v>227219</v>
      </c>
    </row>
    <row r="1145" spans="1:7">
      <c r="A1145" s="3">
        <v>38128</v>
      </c>
      <c r="B1145">
        <v>6580.1000979999999</v>
      </c>
      <c r="C1145">
        <v>6823.7998049999997</v>
      </c>
      <c r="D1145">
        <v>6385.1298829999996</v>
      </c>
      <c r="E1145">
        <v>6823.7998049999997</v>
      </c>
      <c r="F1145">
        <v>6823.7998049999997</v>
      </c>
      <c r="G1145">
        <v>454028</v>
      </c>
    </row>
    <row r="1146" spans="1:7">
      <c r="A1146" s="3">
        <v>38131</v>
      </c>
      <c r="B1146">
        <v>7018.7700199999999</v>
      </c>
      <c r="C1146">
        <v>7359.9599609999996</v>
      </c>
      <c r="D1146">
        <v>6970.0297849999997</v>
      </c>
      <c r="E1146">
        <v>7116.25</v>
      </c>
      <c r="F1146">
        <v>7116.25</v>
      </c>
      <c r="G1146">
        <v>531888</v>
      </c>
    </row>
    <row r="1147" spans="1:7">
      <c r="A1147" s="3">
        <v>38132</v>
      </c>
      <c r="B1147">
        <v>6950.5297849999997</v>
      </c>
      <c r="C1147">
        <v>7028.5200199999999</v>
      </c>
      <c r="D1147">
        <v>6794.5600590000004</v>
      </c>
      <c r="E1147">
        <v>7028.5200199999999</v>
      </c>
      <c r="F1147">
        <v>7028.5200199999999</v>
      </c>
      <c r="G1147">
        <v>286204</v>
      </c>
    </row>
    <row r="1148" spans="1:7">
      <c r="A1148" s="3">
        <v>38133</v>
      </c>
      <c r="B1148">
        <v>7028.5200199999999</v>
      </c>
      <c r="C1148">
        <v>7028.5200199999999</v>
      </c>
      <c r="D1148">
        <v>7028.5200199999999</v>
      </c>
      <c r="E1148">
        <v>7028.5200199999999</v>
      </c>
      <c r="F1148">
        <v>7028.5200199999999</v>
      </c>
      <c r="G1148">
        <v>0</v>
      </c>
    </row>
    <row r="1149" spans="1:7">
      <c r="A1149" s="3">
        <v>38134</v>
      </c>
      <c r="B1149">
        <v>7233.2299800000001</v>
      </c>
      <c r="C1149">
        <v>7398.9501950000003</v>
      </c>
      <c r="D1149">
        <v>7164.9902339999999</v>
      </c>
      <c r="E1149">
        <v>7340.4599609999996</v>
      </c>
      <c r="F1149">
        <v>7340.4599609999996</v>
      </c>
      <c r="G1149">
        <v>452284</v>
      </c>
    </row>
    <row r="1150" spans="1:7">
      <c r="A1150" s="3">
        <v>38135</v>
      </c>
      <c r="B1150">
        <v>7389.2001950000003</v>
      </c>
      <c r="C1150">
        <v>7506.1801759999998</v>
      </c>
      <c r="D1150">
        <v>7291.7202150000003</v>
      </c>
      <c r="E1150">
        <v>7398.9501950000003</v>
      </c>
      <c r="F1150">
        <v>7398.9501950000003</v>
      </c>
      <c r="G1150">
        <v>187930</v>
      </c>
    </row>
    <row r="1151" spans="1:7">
      <c r="A1151" s="3">
        <v>38138</v>
      </c>
      <c r="B1151">
        <v>7398.9501950000003</v>
      </c>
      <c r="C1151">
        <v>7408.7001950000003</v>
      </c>
      <c r="D1151">
        <v>7057.7597660000001</v>
      </c>
      <c r="E1151">
        <v>7174.7402339999999</v>
      </c>
      <c r="F1151">
        <v>7174.7402339999999</v>
      </c>
      <c r="G1151">
        <v>179416</v>
      </c>
    </row>
    <row r="1152" spans="1:7">
      <c r="A1152" s="3">
        <v>38139</v>
      </c>
      <c r="B1152">
        <v>7213.7299800000001</v>
      </c>
      <c r="C1152">
        <v>7847.3701170000004</v>
      </c>
      <c r="D1152">
        <v>7213.7299800000001</v>
      </c>
      <c r="E1152">
        <v>7730.3901370000003</v>
      </c>
      <c r="F1152">
        <v>7730.3901370000003</v>
      </c>
      <c r="G1152">
        <v>631495</v>
      </c>
    </row>
    <row r="1153" spans="1:7">
      <c r="A1153" s="3">
        <v>38140</v>
      </c>
      <c r="B1153">
        <v>7896.1098629999997</v>
      </c>
      <c r="C1153">
        <v>8870.9404300000006</v>
      </c>
      <c r="D1153">
        <v>7769.3901370000003</v>
      </c>
      <c r="E1153">
        <v>8675.9804690000001</v>
      </c>
      <c r="F1153">
        <v>8675.9804690000001</v>
      </c>
      <c r="G1153">
        <v>1291919</v>
      </c>
    </row>
    <row r="1154" spans="1:7">
      <c r="A1154" s="3">
        <v>38141</v>
      </c>
      <c r="B1154">
        <v>8968.4296880000002</v>
      </c>
      <c r="C1154">
        <v>9056.1601559999999</v>
      </c>
      <c r="D1154">
        <v>8081.330078</v>
      </c>
      <c r="E1154">
        <v>8091.080078</v>
      </c>
      <c r="F1154">
        <v>8091.080078</v>
      </c>
      <c r="G1154">
        <v>669348</v>
      </c>
    </row>
    <row r="1155" spans="1:7">
      <c r="A1155" s="3">
        <v>38142</v>
      </c>
      <c r="B1155">
        <v>8481.0097659999992</v>
      </c>
      <c r="C1155">
        <v>8939.1796880000002</v>
      </c>
      <c r="D1155">
        <v>8432.2695309999999</v>
      </c>
      <c r="E1155">
        <v>8861.2001949999994</v>
      </c>
      <c r="F1155">
        <v>8861.2001949999994</v>
      </c>
      <c r="G1155">
        <v>1457794</v>
      </c>
    </row>
    <row r="1156" spans="1:7">
      <c r="A1156" s="3">
        <v>38145</v>
      </c>
      <c r="B1156">
        <v>8997.6699219999991</v>
      </c>
      <c r="C1156">
        <v>9202.3798829999996</v>
      </c>
      <c r="D1156">
        <v>8344.5400389999995</v>
      </c>
      <c r="E1156">
        <v>8364.0302730000003</v>
      </c>
      <c r="F1156">
        <v>8364.0302730000003</v>
      </c>
      <c r="G1156">
        <v>1341466</v>
      </c>
    </row>
    <row r="1157" spans="1:7">
      <c r="A1157" s="3">
        <v>38146</v>
      </c>
      <c r="B1157">
        <v>8393.2802730000003</v>
      </c>
      <c r="C1157">
        <v>8695.4697269999997</v>
      </c>
      <c r="D1157">
        <v>8325.0400389999995</v>
      </c>
      <c r="E1157">
        <v>8373.7802730000003</v>
      </c>
      <c r="F1157">
        <v>8373.7802730000003</v>
      </c>
      <c r="G1157">
        <v>437102</v>
      </c>
    </row>
    <row r="1158" spans="1:7">
      <c r="A1158" s="3">
        <v>38147</v>
      </c>
      <c r="B1158">
        <v>8403.0302730000003</v>
      </c>
      <c r="C1158">
        <v>8559</v>
      </c>
      <c r="D1158">
        <v>7847.3701170000004</v>
      </c>
      <c r="E1158">
        <v>7944.8598629999997</v>
      </c>
      <c r="F1158">
        <v>7944.8598629999997</v>
      </c>
      <c r="G1158">
        <v>670066</v>
      </c>
    </row>
    <row r="1159" spans="1:7">
      <c r="A1159" s="3">
        <v>38148</v>
      </c>
      <c r="B1159">
        <v>7798.6298829999996</v>
      </c>
      <c r="C1159">
        <v>7944.8598629999997</v>
      </c>
      <c r="D1159">
        <v>7545.1801759999998</v>
      </c>
      <c r="E1159">
        <v>7788.8798829999996</v>
      </c>
      <c r="F1159">
        <v>7788.8798829999996</v>
      </c>
      <c r="G1159">
        <v>534966</v>
      </c>
    </row>
    <row r="1160" spans="1:7">
      <c r="A1160" s="3">
        <v>38149</v>
      </c>
      <c r="B1160">
        <v>7788.8798829999996</v>
      </c>
      <c r="C1160">
        <v>7915.6098629999997</v>
      </c>
      <c r="D1160">
        <v>7506.1801759999998</v>
      </c>
      <c r="E1160">
        <v>7506.1801759999998</v>
      </c>
      <c r="F1160">
        <v>7506.1801759999998</v>
      </c>
      <c r="G1160">
        <v>364372</v>
      </c>
    </row>
    <row r="1161" spans="1:7">
      <c r="A1161" s="3">
        <v>38152</v>
      </c>
      <c r="B1161">
        <v>7262.4799800000001</v>
      </c>
      <c r="C1161">
        <v>7496.4301759999998</v>
      </c>
      <c r="D1161">
        <v>7018.7700199999999</v>
      </c>
      <c r="E1161">
        <v>7067.5097660000001</v>
      </c>
      <c r="F1161">
        <v>7067.5097660000001</v>
      </c>
      <c r="G1161">
        <v>316671</v>
      </c>
    </row>
    <row r="1162" spans="1:7">
      <c r="A1162" s="3">
        <v>38153</v>
      </c>
      <c r="B1162">
        <v>6970.0297849999997</v>
      </c>
      <c r="C1162">
        <v>7554.919922</v>
      </c>
      <c r="D1162">
        <v>6970.0297849999997</v>
      </c>
      <c r="E1162">
        <v>7525.6801759999998</v>
      </c>
      <c r="F1162">
        <v>7525.6801759999998</v>
      </c>
      <c r="G1162">
        <v>266816</v>
      </c>
    </row>
    <row r="1163" spans="1:7">
      <c r="A1163" s="3">
        <v>38154</v>
      </c>
      <c r="B1163">
        <v>7418.4501950000003</v>
      </c>
      <c r="C1163">
        <v>7671.8999020000001</v>
      </c>
      <c r="D1163">
        <v>7087.0097660000001</v>
      </c>
      <c r="E1163">
        <v>7174.7402339999999</v>
      </c>
      <c r="F1163">
        <v>7174.7402339999999</v>
      </c>
      <c r="G1163">
        <v>365192</v>
      </c>
    </row>
    <row r="1164" spans="1:7">
      <c r="A1164" s="3">
        <v>38155</v>
      </c>
      <c r="B1164">
        <v>7116.25</v>
      </c>
      <c r="C1164">
        <v>7311.2202150000003</v>
      </c>
      <c r="D1164">
        <v>6385.1298829999996</v>
      </c>
      <c r="E1164">
        <v>6560.6000979999999</v>
      </c>
      <c r="F1164">
        <v>6560.6000979999999</v>
      </c>
      <c r="G1164">
        <v>1759899</v>
      </c>
    </row>
    <row r="1165" spans="1:7">
      <c r="A1165" s="3">
        <v>38156</v>
      </c>
      <c r="B1165">
        <v>6531.3500979999999</v>
      </c>
      <c r="C1165">
        <v>6716.5698240000002</v>
      </c>
      <c r="D1165">
        <v>6336.3901370000003</v>
      </c>
      <c r="E1165">
        <v>6609.3398440000001</v>
      </c>
      <c r="F1165">
        <v>6609.3398440000001</v>
      </c>
      <c r="G1165">
        <v>979044</v>
      </c>
    </row>
    <row r="1166" spans="1:7">
      <c r="A1166" s="3">
        <v>38159</v>
      </c>
      <c r="B1166">
        <v>6541.1000979999999</v>
      </c>
      <c r="C1166">
        <v>6687.330078</v>
      </c>
      <c r="D1166">
        <v>5780.7402339999999</v>
      </c>
      <c r="E1166">
        <v>5858.7202150000003</v>
      </c>
      <c r="F1166">
        <v>5858.7202150000003</v>
      </c>
      <c r="G1166">
        <v>1033822</v>
      </c>
    </row>
    <row r="1167" spans="1:7">
      <c r="A1167" s="3">
        <v>38160</v>
      </c>
      <c r="B1167">
        <v>5946.4599609999996</v>
      </c>
      <c r="C1167">
        <v>6287.6499020000001</v>
      </c>
      <c r="D1167">
        <v>5819.7299800000001</v>
      </c>
      <c r="E1167">
        <v>6238.9101559999999</v>
      </c>
      <c r="F1167">
        <v>6238.9101559999999</v>
      </c>
      <c r="G1167">
        <v>1040285</v>
      </c>
    </row>
    <row r="1168" spans="1:7">
      <c r="A1168" s="3">
        <v>38161</v>
      </c>
      <c r="B1168">
        <v>6385.1298829999996</v>
      </c>
      <c r="C1168">
        <v>6521.6098629999997</v>
      </c>
      <c r="D1168">
        <v>6365.6298829999996</v>
      </c>
      <c r="E1168">
        <v>6443.6201170000004</v>
      </c>
      <c r="F1168">
        <v>6443.6201170000004</v>
      </c>
      <c r="G1168">
        <v>742797</v>
      </c>
    </row>
    <row r="1169" spans="1:7">
      <c r="A1169" s="3">
        <v>38162</v>
      </c>
      <c r="B1169">
        <v>6472.8598629999997</v>
      </c>
      <c r="C1169">
        <v>6619.0898440000001</v>
      </c>
      <c r="D1169">
        <v>6414.3701170000004</v>
      </c>
      <c r="E1169">
        <v>6521.6098629999997</v>
      </c>
      <c r="F1169">
        <v>6521.6098629999997</v>
      </c>
      <c r="G1169">
        <v>430332</v>
      </c>
    </row>
    <row r="1170" spans="1:7">
      <c r="A1170" s="3">
        <v>38163</v>
      </c>
      <c r="B1170">
        <v>6453.3701170000004</v>
      </c>
      <c r="C1170">
        <v>6784.8100590000004</v>
      </c>
      <c r="D1170">
        <v>6404.6298829999996</v>
      </c>
      <c r="E1170">
        <v>6775.0600590000004</v>
      </c>
      <c r="F1170">
        <v>6775.0600590000004</v>
      </c>
      <c r="G1170">
        <v>383760</v>
      </c>
    </row>
    <row r="1171" spans="1:7">
      <c r="A1171" s="3">
        <v>38166</v>
      </c>
      <c r="B1171">
        <v>6814.0498049999997</v>
      </c>
      <c r="C1171">
        <v>6950.5297849999997</v>
      </c>
      <c r="D1171">
        <v>6628.8398440000001</v>
      </c>
      <c r="E1171">
        <v>6853.0498049999997</v>
      </c>
      <c r="F1171">
        <v>6853.0498049999997</v>
      </c>
      <c r="G1171">
        <v>400686</v>
      </c>
    </row>
    <row r="1172" spans="1:7">
      <c r="A1172" s="3">
        <v>38167</v>
      </c>
      <c r="B1172">
        <v>6872.5400390000004</v>
      </c>
      <c r="C1172">
        <v>7574.419922</v>
      </c>
      <c r="D1172">
        <v>6775.0600590000004</v>
      </c>
      <c r="E1172">
        <v>7155.2402339999999</v>
      </c>
      <c r="F1172">
        <v>7155.2402339999999</v>
      </c>
      <c r="G1172">
        <v>1333157</v>
      </c>
    </row>
    <row r="1173" spans="1:7">
      <c r="A1173" s="3">
        <v>38168</v>
      </c>
      <c r="B1173">
        <v>7213.7299800000001</v>
      </c>
      <c r="C1173">
        <v>7242.9799800000001</v>
      </c>
      <c r="D1173">
        <v>7048.0097660000001</v>
      </c>
      <c r="E1173">
        <v>7223.4799800000001</v>
      </c>
      <c r="F1173">
        <v>7223.4799800000001</v>
      </c>
      <c r="G1173">
        <v>280972</v>
      </c>
    </row>
    <row r="1174" spans="1:7">
      <c r="A1174" s="3">
        <v>38169</v>
      </c>
      <c r="B1174">
        <v>7272.2202150000003</v>
      </c>
      <c r="C1174">
        <v>7408.7001950000003</v>
      </c>
      <c r="D1174">
        <v>7096.75</v>
      </c>
      <c r="E1174">
        <v>7320.9702150000003</v>
      </c>
      <c r="F1174">
        <v>7320.9702150000003</v>
      </c>
      <c r="G1174">
        <v>396377</v>
      </c>
    </row>
    <row r="1175" spans="1:7">
      <c r="A1175" s="3">
        <v>38170</v>
      </c>
      <c r="B1175">
        <v>7126</v>
      </c>
      <c r="C1175">
        <v>7574.419922</v>
      </c>
      <c r="D1175">
        <v>7126</v>
      </c>
      <c r="E1175">
        <v>7330.7099609999996</v>
      </c>
      <c r="F1175">
        <v>7330.7099609999996</v>
      </c>
      <c r="G1175">
        <v>318825</v>
      </c>
    </row>
    <row r="1176" spans="1:7">
      <c r="A1176" s="3">
        <v>38173</v>
      </c>
      <c r="B1176">
        <v>7320.9702150000003</v>
      </c>
      <c r="C1176">
        <v>7915.6098629999997</v>
      </c>
      <c r="D1176">
        <v>7213.7299800000001</v>
      </c>
      <c r="E1176">
        <v>7554.919922</v>
      </c>
      <c r="F1176">
        <v>7554.919922</v>
      </c>
      <c r="G1176">
        <v>364782</v>
      </c>
    </row>
    <row r="1177" spans="1:7">
      <c r="A1177" s="3">
        <v>38174</v>
      </c>
      <c r="B1177">
        <v>7506.1801759999998</v>
      </c>
      <c r="C1177">
        <v>7632.9101559999999</v>
      </c>
      <c r="D1177">
        <v>7379.4599609999996</v>
      </c>
      <c r="E1177">
        <v>7398.9501950000003</v>
      </c>
      <c r="F1177">
        <v>7398.9501950000003</v>
      </c>
      <c r="G1177">
        <v>137563</v>
      </c>
    </row>
    <row r="1178" spans="1:7">
      <c r="A1178" s="3">
        <v>38175</v>
      </c>
      <c r="B1178">
        <v>7174.7402339999999</v>
      </c>
      <c r="C1178">
        <v>7233.2299800000001</v>
      </c>
      <c r="D1178">
        <v>7106.5</v>
      </c>
      <c r="E1178">
        <v>7145.5</v>
      </c>
      <c r="F1178">
        <v>7145.5</v>
      </c>
      <c r="G1178">
        <v>216243</v>
      </c>
    </row>
    <row r="1179" spans="1:7">
      <c r="A1179" s="3">
        <v>38176</v>
      </c>
      <c r="B1179">
        <v>7126</v>
      </c>
      <c r="C1179">
        <v>7340.4599609999996</v>
      </c>
      <c r="D1179">
        <v>7116.25</v>
      </c>
      <c r="E1179">
        <v>7145.5</v>
      </c>
      <c r="F1179">
        <v>7145.5</v>
      </c>
      <c r="G1179">
        <v>198496</v>
      </c>
    </row>
    <row r="1180" spans="1:7">
      <c r="A1180" s="3">
        <v>38177</v>
      </c>
      <c r="B1180">
        <v>7077.2597660000001</v>
      </c>
      <c r="C1180">
        <v>7242.9799800000001</v>
      </c>
      <c r="D1180">
        <v>7038.2700199999999</v>
      </c>
      <c r="E1180">
        <v>7038.2700199999999</v>
      </c>
      <c r="F1180">
        <v>7038.2700199999999</v>
      </c>
      <c r="G1180">
        <v>108532</v>
      </c>
    </row>
    <row r="1181" spans="1:7">
      <c r="A1181" s="3">
        <v>38180</v>
      </c>
      <c r="B1181">
        <v>7038.2700199999999</v>
      </c>
      <c r="C1181">
        <v>7262.4799800000001</v>
      </c>
      <c r="D1181">
        <v>7038.2700199999999</v>
      </c>
      <c r="E1181">
        <v>7174.7402339999999</v>
      </c>
      <c r="F1181">
        <v>7174.7402339999999</v>
      </c>
      <c r="G1181">
        <v>180339</v>
      </c>
    </row>
    <row r="1182" spans="1:7">
      <c r="A1182" s="3">
        <v>38181</v>
      </c>
      <c r="B1182">
        <v>7164.9902339999999</v>
      </c>
      <c r="C1182">
        <v>7662.1601559999999</v>
      </c>
      <c r="D1182">
        <v>7164.9902339999999</v>
      </c>
      <c r="E1182">
        <v>7662.1601559999999</v>
      </c>
      <c r="F1182">
        <v>7662.1601559999999</v>
      </c>
      <c r="G1182">
        <v>313081</v>
      </c>
    </row>
    <row r="1183" spans="1:7">
      <c r="A1183" s="3">
        <v>38182</v>
      </c>
      <c r="B1183">
        <v>7671.8999020000001</v>
      </c>
      <c r="C1183">
        <v>7701.1499020000001</v>
      </c>
      <c r="D1183">
        <v>7486.6899409999996</v>
      </c>
      <c r="E1183">
        <v>7642.6601559999999</v>
      </c>
      <c r="F1183">
        <v>7642.6601559999999</v>
      </c>
      <c r="G1183">
        <v>367654</v>
      </c>
    </row>
    <row r="1184" spans="1:7">
      <c r="A1184" s="3">
        <v>38183</v>
      </c>
      <c r="B1184">
        <v>7798.6298829999996</v>
      </c>
      <c r="C1184">
        <v>8042.3398440000001</v>
      </c>
      <c r="D1184">
        <v>7710.8999020000001</v>
      </c>
      <c r="E1184">
        <v>7798.6298829999996</v>
      </c>
      <c r="F1184">
        <v>7798.6298829999996</v>
      </c>
      <c r="G1184">
        <v>494856</v>
      </c>
    </row>
    <row r="1185" spans="1:7">
      <c r="A1185" s="3">
        <v>38184</v>
      </c>
      <c r="B1185">
        <v>8032.5898440000001</v>
      </c>
      <c r="C1185">
        <v>8451.7695309999999</v>
      </c>
      <c r="D1185">
        <v>7818.1298829999996</v>
      </c>
      <c r="E1185">
        <v>7896.1098629999997</v>
      </c>
      <c r="F1185">
        <v>7896.1098629999997</v>
      </c>
      <c r="G1185">
        <v>753773</v>
      </c>
    </row>
    <row r="1186" spans="1:7">
      <c r="A1186" s="3">
        <v>38187</v>
      </c>
      <c r="B1186">
        <v>7993.6000979999999</v>
      </c>
      <c r="C1186">
        <v>8081.330078</v>
      </c>
      <c r="D1186">
        <v>7847.3701170000004</v>
      </c>
      <c r="E1186">
        <v>7974.1000979999999</v>
      </c>
      <c r="F1186">
        <v>7974.1000979999999</v>
      </c>
      <c r="G1186">
        <v>247531</v>
      </c>
    </row>
    <row r="1187" spans="1:7">
      <c r="A1187" s="3">
        <v>38188</v>
      </c>
      <c r="B1187">
        <v>7896.1098629999997</v>
      </c>
      <c r="C1187">
        <v>7993.6000979999999</v>
      </c>
      <c r="D1187">
        <v>7730.3901370000003</v>
      </c>
      <c r="E1187">
        <v>7857.1201170000004</v>
      </c>
      <c r="F1187">
        <v>7857.1201170000004</v>
      </c>
      <c r="G1187">
        <v>263226</v>
      </c>
    </row>
    <row r="1188" spans="1:7">
      <c r="A1188" s="3">
        <v>38189</v>
      </c>
      <c r="B1188">
        <v>7993.6000979999999</v>
      </c>
      <c r="C1188">
        <v>8081.330078</v>
      </c>
      <c r="D1188">
        <v>7866.8701170000004</v>
      </c>
      <c r="E1188">
        <v>7944.8598629999997</v>
      </c>
      <c r="F1188">
        <v>7944.8598629999997</v>
      </c>
      <c r="G1188">
        <v>240350</v>
      </c>
    </row>
    <row r="1189" spans="1:7">
      <c r="A1189" s="3">
        <v>38190</v>
      </c>
      <c r="B1189">
        <v>7759.6401370000003</v>
      </c>
      <c r="C1189">
        <v>7915.6098629999997</v>
      </c>
      <c r="D1189">
        <v>7759.6401370000003</v>
      </c>
      <c r="E1189">
        <v>7896.1098629999997</v>
      </c>
      <c r="F1189">
        <v>7896.1098629999997</v>
      </c>
      <c r="G1189">
        <v>160336</v>
      </c>
    </row>
    <row r="1190" spans="1:7">
      <c r="A1190" s="3">
        <v>38191</v>
      </c>
      <c r="B1190">
        <v>7925.3598629999997</v>
      </c>
      <c r="C1190">
        <v>8032.5898440000001</v>
      </c>
      <c r="D1190">
        <v>7740.1401370000003</v>
      </c>
      <c r="E1190">
        <v>7866.8701170000004</v>
      </c>
      <c r="F1190">
        <v>7866.8701170000004</v>
      </c>
      <c r="G1190">
        <v>264354</v>
      </c>
    </row>
    <row r="1191" spans="1:7">
      <c r="A1191" s="3">
        <v>38194</v>
      </c>
      <c r="B1191">
        <v>7779.1298829999996</v>
      </c>
      <c r="C1191">
        <v>7847.3701170000004</v>
      </c>
      <c r="D1191">
        <v>7613.4101559999999</v>
      </c>
      <c r="E1191">
        <v>7788.8798829999996</v>
      </c>
      <c r="F1191">
        <v>7788.8798829999996</v>
      </c>
      <c r="G1191">
        <v>194496</v>
      </c>
    </row>
    <row r="1192" spans="1:7">
      <c r="A1192" s="3">
        <v>38195</v>
      </c>
      <c r="B1192">
        <v>7818.1298829999996</v>
      </c>
      <c r="C1192">
        <v>7935.1098629999997</v>
      </c>
      <c r="D1192">
        <v>7408.7001950000003</v>
      </c>
      <c r="E1192">
        <v>7681.6499020000001</v>
      </c>
      <c r="F1192">
        <v>7681.6499020000001</v>
      </c>
      <c r="G1192">
        <v>576306</v>
      </c>
    </row>
    <row r="1193" spans="1:7">
      <c r="A1193" s="3">
        <v>38196</v>
      </c>
      <c r="B1193">
        <v>7847.3701170000004</v>
      </c>
      <c r="C1193">
        <v>7847.3701170000004</v>
      </c>
      <c r="D1193">
        <v>7535.4301759999998</v>
      </c>
      <c r="E1193">
        <v>7535.4301759999998</v>
      </c>
      <c r="F1193">
        <v>7535.4301759999998</v>
      </c>
      <c r="G1193">
        <v>393915</v>
      </c>
    </row>
    <row r="1194" spans="1:7">
      <c r="A1194" s="3">
        <v>38197</v>
      </c>
      <c r="B1194">
        <v>7554.919922</v>
      </c>
      <c r="C1194">
        <v>7642.6601559999999</v>
      </c>
      <c r="D1194">
        <v>7379.4599609999996</v>
      </c>
      <c r="E1194">
        <v>7379.4599609999996</v>
      </c>
      <c r="F1194">
        <v>7379.4599609999996</v>
      </c>
      <c r="G1194">
        <v>229579</v>
      </c>
    </row>
    <row r="1195" spans="1:7">
      <c r="A1195" s="3">
        <v>38198</v>
      </c>
      <c r="B1195">
        <v>7389.2001950000003</v>
      </c>
      <c r="C1195">
        <v>7623.1601559999999</v>
      </c>
      <c r="D1195">
        <v>7389.2001950000003</v>
      </c>
      <c r="E1195">
        <v>7408.7001950000003</v>
      </c>
      <c r="F1195">
        <v>7408.7001950000003</v>
      </c>
      <c r="G1195">
        <v>219628</v>
      </c>
    </row>
    <row r="1196" spans="1:7">
      <c r="A1196" s="3">
        <v>38201</v>
      </c>
      <c r="B1196">
        <v>7330.7099609999996</v>
      </c>
      <c r="C1196">
        <v>7359.9599609999996</v>
      </c>
      <c r="D1196">
        <v>7009.0200199999999</v>
      </c>
      <c r="E1196">
        <v>7028.5200199999999</v>
      </c>
      <c r="F1196">
        <v>7028.5200199999999</v>
      </c>
      <c r="G1196">
        <v>241786</v>
      </c>
    </row>
    <row r="1197" spans="1:7">
      <c r="A1197" s="3">
        <v>38202</v>
      </c>
      <c r="B1197">
        <v>7077.2597660000001</v>
      </c>
      <c r="C1197">
        <v>7174.7402339999999</v>
      </c>
      <c r="D1197">
        <v>6911.5400390000004</v>
      </c>
      <c r="E1197">
        <v>7028.5200199999999</v>
      </c>
      <c r="F1197">
        <v>7028.5200199999999</v>
      </c>
      <c r="G1197">
        <v>227219</v>
      </c>
    </row>
    <row r="1198" spans="1:7">
      <c r="A1198" s="3">
        <v>38203</v>
      </c>
      <c r="B1198">
        <v>6911.5400390000004</v>
      </c>
      <c r="C1198">
        <v>7038.2700199999999</v>
      </c>
      <c r="D1198">
        <v>6814.0498049999997</v>
      </c>
      <c r="E1198">
        <v>6921.2900390000004</v>
      </c>
      <c r="F1198">
        <v>6921.2900390000004</v>
      </c>
      <c r="G1198">
        <v>175928</v>
      </c>
    </row>
    <row r="1199" spans="1:7">
      <c r="A1199" s="3">
        <v>38204</v>
      </c>
      <c r="B1199">
        <v>6999.2700199999999</v>
      </c>
      <c r="C1199">
        <v>7252.7299800000001</v>
      </c>
      <c r="D1199">
        <v>6999.2700199999999</v>
      </c>
      <c r="E1199">
        <v>7213.7299800000001</v>
      </c>
      <c r="F1199">
        <v>7213.7299800000001</v>
      </c>
      <c r="G1199">
        <v>191726</v>
      </c>
    </row>
    <row r="1200" spans="1:7">
      <c r="A1200" s="3">
        <v>38205</v>
      </c>
      <c r="B1200">
        <v>7116.25</v>
      </c>
      <c r="C1200">
        <v>7350.2099609999996</v>
      </c>
      <c r="D1200">
        <v>7028.5200199999999</v>
      </c>
      <c r="E1200">
        <v>7291.7202150000003</v>
      </c>
      <c r="F1200">
        <v>7291.7202150000003</v>
      </c>
      <c r="G1200">
        <v>160644</v>
      </c>
    </row>
    <row r="1201" spans="1:7">
      <c r="A1201" s="3">
        <v>38208</v>
      </c>
      <c r="B1201">
        <v>7203.9902339999999</v>
      </c>
      <c r="C1201">
        <v>7389.2001950000003</v>
      </c>
      <c r="D1201">
        <v>7135.75</v>
      </c>
      <c r="E1201">
        <v>7311.2202150000003</v>
      </c>
      <c r="F1201">
        <v>7311.2202150000003</v>
      </c>
      <c r="G1201">
        <v>110173</v>
      </c>
    </row>
    <row r="1202" spans="1:7">
      <c r="A1202" s="3">
        <v>38209</v>
      </c>
      <c r="B1202">
        <v>7389.2001950000003</v>
      </c>
      <c r="C1202">
        <v>7398.9501950000003</v>
      </c>
      <c r="D1202">
        <v>7272.2202150000003</v>
      </c>
      <c r="E1202">
        <v>7272.2202150000003</v>
      </c>
      <c r="F1202">
        <v>7272.2202150000003</v>
      </c>
      <c r="G1202">
        <v>97863</v>
      </c>
    </row>
    <row r="1203" spans="1:7">
      <c r="A1203" s="3">
        <v>38210</v>
      </c>
      <c r="B1203">
        <v>7486.6899409999996</v>
      </c>
      <c r="C1203">
        <v>7554.919922</v>
      </c>
      <c r="D1203">
        <v>7311.2202150000003</v>
      </c>
      <c r="E1203">
        <v>7506.1801759999998</v>
      </c>
      <c r="F1203">
        <v>7506.1801759999998</v>
      </c>
      <c r="G1203">
        <v>246094</v>
      </c>
    </row>
    <row r="1204" spans="1:7">
      <c r="A1204" s="3">
        <v>38211</v>
      </c>
      <c r="B1204">
        <v>7496.4301759999998</v>
      </c>
      <c r="C1204">
        <v>7691.3999020000001</v>
      </c>
      <c r="D1204">
        <v>7408.7001950000003</v>
      </c>
      <c r="E1204">
        <v>7613.4101559999999</v>
      </c>
      <c r="F1204">
        <v>7613.4101559999999</v>
      </c>
      <c r="G1204">
        <v>201574</v>
      </c>
    </row>
    <row r="1205" spans="1:7">
      <c r="A1205" s="3">
        <v>38212</v>
      </c>
      <c r="B1205">
        <v>7613.4101559999999</v>
      </c>
      <c r="C1205">
        <v>7974.1000979999999</v>
      </c>
      <c r="D1205">
        <v>7525.6801759999998</v>
      </c>
      <c r="E1205">
        <v>7759.6401370000003</v>
      </c>
      <c r="F1205">
        <v>7759.6401370000003</v>
      </c>
      <c r="G1205">
        <v>210704</v>
      </c>
    </row>
    <row r="1206" spans="1:7">
      <c r="A1206" s="3">
        <v>38215</v>
      </c>
      <c r="B1206">
        <v>7798.6298829999996</v>
      </c>
      <c r="C1206">
        <v>7935.1098629999997</v>
      </c>
      <c r="D1206">
        <v>7652.4101559999999</v>
      </c>
      <c r="E1206">
        <v>7730.3901370000003</v>
      </c>
      <c r="F1206">
        <v>7730.3901370000003</v>
      </c>
      <c r="G1206">
        <v>116020</v>
      </c>
    </row>
    <row r="1207" spans="1:7">
      <c r="A1207" s="3">
        <v>38216</v>
      </c>
      <c r="B1207">
        <v>7896.1098629999997</v>
      </c>
      <c r="C1207">
        <v>7896.1098629999997</v>
      </c>
      <c r="D1207">
        <v>7554.919922</v>
      </c>
      <c r="E1207">
        <v>7623.1601559999999</v>
      </c>
      <c r="F1207">
        <v>7623.1601559999999</v>
      </c>
      <c r="G1207">
        <v>117662</v>
      </c>
    </row>
    <row r="1208" spans="1:7">
      <c r="A1208" s="3">
        <v>38217</v>
      </c>
      <c r="B1208">
        <v>7701.1499020000001</v>
      </c>
      <c r="C1208">
        <v>7701.1499020000001</v>
      </c>
      <c r="D1208">
        <v>7593.919922</v>
      </c>
      <c r="E1208">
        <v>7593.919922</v>
      </c>
      <c r="F1208">
        <v>7593.919922</v>
      </c>
      <c r="G1208">
        <v>64319</v>
      </c>
    </row>
    <row r="1209" spans="1:7">
      <c r="A1209" s="3">
        <v>38218</v>
      </c>
      <c r="B1209">
        <v>7681.6499020000001</v>
      </c>
      <c r="C1209">
        <v>7759.6401370000003</v>
      </c>
      <c r="D1209">
        <v>7603.669922</v>
      </c>
      <c r="E1209">
        <v>7603.669922</v>
      </c>
      <c r="F1209">
        <v>7603.669922</v>
      </c>
      <c r="G1209">
        <v>151719</v>
      </c>
    </row>
    <row r="1210" spans="1:7">
      <c r="A1210" s="3">
        <v>38219</v>
      </c>
      <c r="B1210">
        <v>7554.919922</v>
      </c>
      <c r="C1210">
        <v>7652.4101559999999</v>
      </c>
      <c r="D1210">
        <v>7486.6899409999996</v>
      </c>
      <c r="E1210">
        <v>7486.6899409999996</v>
      </c>
      <c r="F1210">
        <v>7486.6899409999996</v>
      </c>
      <c r="G1210">
        <v>73141</v>
      </c>
    </row>
    <row r="1211" spans="1:7">
      <c r="A1211" s="3">
        <v>38222</v>
      </c>
      <c r="B1211">
        <v>7515.9301759999998</v>
      </c>
      <c r="C1211">
        <v>7671.8999020000001</v>
      </c>
      <c r="D1211">
        <v>7515.9301759999998</v>
      </c>
      <c r="E1211">
        <v>7545.1801759999998</v>
      </c>
      <c r="F1211">
        <v>7545.1801759999998</v>
      </c>
      <c r="G1211">
        <v>67704</v>
      </c>
    </row>
    <row r="1212" spans="1:7">
      <c r="A1212" s="3">
        <v>38223</v>
      </c>
      <c r="B1212">
        <v>7545.1801759999998</v>
      </c>
      <c r="C1212">
        <v>7944.8598629999997</v>
      </c>
      <c r="D1212">
        <v>7525.6801759999998</v>
      </c>
      <c r="E1212">
        <v>7896.1098629999997</v>
      </c>
      <c r="F1212">
        <v>7896.1098629999997</v>
      </c>
      <c r="G1212">
        <v>196547</v>
      </c>
    </row>
    <row r="1213" spans="1:7">
      <c r="A1213" s="3">
        <v>38224</v>
      </c>
      <c r="B1213">
        <v>7896.1098629999997</v>
      </c>
      <c r="C1213">
        <v>7915.6098629999997</v>
      </c>
      <c r="D1213">
        <v>7798.6298829999996</v>
      </c>
      <c r="E1213">
        <v>7876.6201170000004</v>
      </c>
      <c r="F1213">
        <v>7876.6201170000004</v>
      </c>
      <c r="G1213">
        <v>110173</v>
      </c>
    </row>
    <row r="1214" spans="1:7">
      <c r="A1214" s="3">
        <v>38225</v>
      </c>
      <c r="B1214">
        <v>7896.1098629999997</v>
      </c>
      <c r="C1214">
        <v>8042.3398440000001</v>
      </c>
      <c r="D1214">
        <v>7818.1298829999996</v>
      </c>
      <c r="E1214">
        <v>7896.1098629999997</v>
      </c>
      <c r="F1214">
        <v>7896.1098629999997</v>
      </c>
      <c r="G1214">
        <v>186597</v>
      </c>
    </row>
    <row r="1215" spans="1:7">
      <c r="A1215" s="3">
        <v>38226</v>
      </c>
      <c r="B1215">
        <v>7944.8598629999997</v>
      </c>
      <c r="C1215">
        <v>8052.0898440000001</v>
      </c>
      <c r="D1215">
        <v>7847.3701170000004</v>
      </c>
      <c r="E1215">
        <v>7915.6098629999997</v>
      </c>
      <c r="F1215">
        <v>7915.6098629999997</v>
      </c>
      <c r="G1215">
        <v>121560</v>
      </c>
    </row>
    <row r="1216" spans="1:7">
      <c r="A1216" s="3">
        <v>38229</v>
      </c>
      <c r="B1216">
        <v>7993.6000979999999</v>
      </c>
      <c r="C1216">
        <v>8159.3198240000002</v>
      </c>
      <c r="D1216">
        <v>7788.8798829999996</v>
      </c>
      <c r="E1216">
        <v>7788.8798829999996</v>
      </c>
      <c r="F1216">
        <v>7788.8798829999996</v>
      </c>
      <c r="G1216">
        <v>300053</v>
      </c>
    </row>
    <row r="1217" spans="1:7">
      <c r="A1217" s="3">
        <v>38230</v>
      </c>
      <c r="B1217">
        <v>7759.6401370000003</v>
      </c>
      <c r="C1217">
        <v>7896.1098629999997</v>
      </c>
      <c r="D1217">
        <v>7759.6401370000003</v>
      </c>
      <c r="E1217">
        <v>7886.3701170000004</v>
      </c>
      <c r="F1217">
        <v>7886.3701170000004</v>
      </c>
      <c r="G1217">
        <v>147616</v>
      </c>
    </row>
    <row r="1218" spans="1:7">
      <c r="A1218" s="3">
        <v>38231</v>
      </c>
      <c r="B1218">
        <v>7886.3701170000004</v>
      </c>
      <c r="C1218">
        <v>8091.080078</v>
      </c>
      <c r="D1218">
        <v>7798.6298829999996</v>
      </c>
      <c r="E1218">
        <v>8091.080078</v>
      </c>
      <c r="F1218">
        <v>8091.080078</v>
      </c>
      <c r="G1218">
        <v>225988</v>
      </c>
    </row>
    <row r="1219" spans="1:7">
      <c r="A1219" s="3">
        <v>38232</v>
      </c>
      <c r="B1219">
        <v>8100.830078</v>
      </c>
      <c r="C1219">
        <v>8442.0195309999999</v>
      </c>
      <c r="D1219">
        <v>8100.830078</v>
      </c>
      <c r="E1219">
        <v>8286.0498050000006</v>
      </c>
      <c r="F1219">
        <v>8286.0498050000006</v>
      </c>
      <c r="G1219">
        <v>525426</v>
      </c>
    </row>
    <row r="1220" spans="1:7">
      <c r="A1220" s="3">
        <v>38233</v>
      </c>
      <c r="B1220">
        <v>8286.0498050000006</v>
      </c>
      <c r="C1220">
        <v>8373.7802730000003</v>
      </c>
      <c r="D1220">
        <v>8139.8198240000002</v>
      </c>
      <c r="E1220">
        <v>8286.0498050000006</v>
      </c>
      <c r="F1220">
        <v>8286.0498050000006</v>
      </c>
      <c r="G1220">
        <v>184853</v>
      </c>
    </row>
    <row r="1221" spans="1:7">
      <c r="A1221" s="3">
        <v>38236</v>
      </c>
      <c r="B1221">
        <v>8286.0498050000006</v>
      </c>
      <c r="C1221">
        <v>8325.0400389999995</v>
      </c>
      <c r="D1221">
        <v>8188.5600590000004</v>
      </c>
      <c r="E1221">
        <v>8295.7900389999995</v>
      </c>
      <c r="F1221">
        <v>8295.7900389999995</v>
      </c>
      <c r="G1221">
        <v>212037</v>
      </c>
    </row>
    <row r="1222" spans="1:7">
      <c r="A1222" s="3">
        <v>38237</v>
      </c>
      <c r="B1222">
        <v>8354.2802730000003</v>
      </c>
      <c r="C1222">
        <v>8578.5</v>
      </c>
      <c r="D1222">
        <v>8315.2900389999995</v>
      </c>
      <c r="E1222">
        <v>8334.7900389999995</v>
      </c>
      <c r="F1222">
        <v>8334.7900389999995</v>
      </c>
      <c r="G1222">
        <v>322723</v>
      </c>
    </row>
    <row r="1223" spans="1:7">
      <c r="A1223" s="3">
        <v>38238</v>
      </c>
      <c r="B1223">
        <v>8393.2802730000003</v>
      </c>
      <c r="C1223">
        <v>8393.2802730000003</v>
      </c>
      <c r="D1223">
        <v>8061.8398440000001</v>
      </c>
      <c r="E1223">
        <v>8061.8398440000001</v>
      </c>
      <c r="F1223">
        <v>8061.8398440000001</v>
      </c>
      <c r="G1223">
        <v>221783</v>
      </c>
    </row>
    <row r="1224" spans="1:7">
      <c r="A1224" s="3">
        <v>38239</v>
      </c>
      <c r="B1224">
        <v>8061.8398440000001</v>
      </c>
      <c r="C1224">
        <v>8130.0698240000002</v>
      </c>
      <c r="D1224">
        <v>7818.1298829999996</v>
      </c>
      <c r="E1224">
        <v>7983.8500979999999</v>
      </c>
      <c r="F1224">
        <v>7983.8500979999999</v>
      </c>
      <c r="G1224">
        <v>164337</v>
      </c>
    </row>
    <row r="1225" spans="1:7">
      <c r="A1225" s="3">
        <v>38240</v>
      </c>
      <c r="B1225">
        <v>7944.8598629999997</v>
      </c>
      <c r="C1225">
        <v>8061.8398440000001</v>
      </c>
      <c r="D1225">
        <v>7925.3598629999997</v>
      </c>
      <c r="E1225">
        <v>7954.6000979999999</v>
      </c>
      <c r="F1225">
        <v>7954.6000979999999</v>
      </c>
      <c r="G1225">
        <v>203831</v>
      </c>
    </row>
    <row r="1226" spans="1:7">
      <c r="A1226" s="3">
        <v>38243</v>
      </c>
      <c r="B1226">
        <v>8013.0898440000001</v>
      </c>
      <c r="C1226">
        <v>8432.2695309999999</v>
      </c>
      <c r="D1226">
        <v>8003.3500979999999</v>
      </c>
      <c r="E1226">
        <v>8334.7900389999995</v>
      </c>
      <c r="F1226">
        <v>8334.7900389999995</v>
      </c>
      <c r="G1226">
        <v>368065</v>
      </c>
    </row>
    <row r="1227" spans="1:7">
      <c r="A1227" s="3">
        <v>38244</v>
      </c>
      <c r="B1227">
        <v>8373.7802730000003</v>
      </c>
      <c r="C1227">
        <v>8373.7802730000003</v>
      </c>
      <c r="D1227">
        <v>8052.0898440000001</v>
      </c>
      <c r="E1227">
        <v>8198.3095699999994</v>
      </c>
      <c r="F1227">
        <v>8198.3095699999994</v>
      </c>
      <c r="G1227">
        <v>153873</v>
      </c>
    </row>
    <row r="1228" spans="1:7">
      <c r="A1228" s="3">
        <v>38245</v>
      </c>
      <c r="B1228">
        <v>8130.0698240000002</v>
      </c>
      <c r="C1228">
        <v>8295.7900389999995</v>
      </c>
      <c r="D1228">
        <v>8130.0698240000002</v>
      </c>
      <c r="E1228">
        <v>8188.5600590000004</v>
      </c>
      <c r="F1228">
        <v>8188.5600590000004</v>
      </c>
      <c r="G1228">
        <v>88426</v>
      </c>
    </row>
    <row r="1229" spans="1:7">
      <c r="A1229" s="3">
        <v>38246</v>
      </c>
      <c r="B1229">
        <v>8061.8398440000001</v>
      </c>
      <c r="C1229">
        <v>8578.5</v>
      </c>
      <c r="D1229">
        <v>8061.8398440000001</v>
      </c>
      <c r="E1229">
        <v>8286.0498050000006</v>
      </c>
      <c r="F1229">
        <v>8286.0498050000006</v>
      </c>
      <c r="G1229">
        <v>430537</v>
      </c>
    </row>
    <row r="1230" spans="1:7">
      <c r="A1230" s="3">
        <v>38247</v>
      </c>
      <c r="B1230">
        <v>8471.2597659999992</v>
      </c>
      <c r="C1230">
        <v>8471.2597659999992</v>
      </c>
      <c r="D1230">
        <v>8315.2900389999995</v>
      </c>
      <c r="E1230">
        <v>8451.7695309999999</v>
      </c>
      <c r="F1230">
        <v>8451.7695309999999</v>
      </c>
      <c r="G1230">
        <v>211627</v>
      </c>
    </row>
    <row r="1231" spans="1:7">
      <c r="A1231" s="3">
        <v>38250</v>
      </c>
      <c r="B1231">
        <v>8597.9902340000008</v>
      </c>
      <c r="C1231">
        <v>8870.9404300000006</v>
      </c>
      <c r="D1231">
        <v>8500.5097659999992</v>
      </c>
      <c r="E1231">
        <v>8831.9501949999994</v>
      </c>
      <c r="F1231">
        <v>8831.9501949999994</v>
      </c>
      <c r="G1231">
        <v>669759</v>
      </c>
    </row>
    <row r="1232" spans="1:7">
      <c r="A1232" s="3">
        <v>38251</v>
      </c>
      <c r="B1232">
        <v>8831.9501949999994</v>
      </c>
      <c r="C1232">
        <v>9104.9003909999992</v>
      </c>
      <c r="D1232">
        <v>8539.5</v>
      </c>
      <c r="E1232">
        <v>8539.5</v>
      </c>
      <c r="F1232">
        <v>8539.5</v>
      </c>
      <c r="G1232">
        <v>583692</v>
      </c>
    </row>
    <row r="1233" spans="1:7">
      <c r="A1233" s="3">
        <v>38252</v>
      </c>
      <c r="B1233">
        <v>8588.2402340000008</v>
      </c>
      <c r="C1233">
        <v>8675.9804690000001</v>
      </c>
      <c r="D1233">
        <v>8217.8095699999994</v>
      </c>
      <c r="E1233">
        <v>8237.2998050000006</v>
      </c>
      <c r="F1233">
        <v>8237.2998050000006</v>
      </c>
      <c r="G1233">
        <v>298719</v>
      </c>
    </row>
    <row r="1234" spans="1:7">
      <c r="A1234" s="3">
        <v>38253</v>
      </c>
      <c r="B1234">
        <v>8100.830078</v>
      </c>
      <c r="C1234">
        <v>8178.8100590000004</v>
      </c>
      <c r="D1234">
        <v>8042.3398440000001</v>
      </c>
      <c r="E1234">
        <v>8042.3398440000001</v>
      </c>
      <c r="F1234">
        <v>8042.3398440000001</v>
      </c>
      <c r="G1234">
        <v>216756</v>
      </c>
    </row>
    <row r="1235" spans="1:7">
      <c r="A1235" s="3">
        <v>38254</v>
      </c>
      <c r="B1235">
        <v>7915.6098629999997</v>
      </c>
      <c r="C1235">
        <v>8159.3198240000002</v>
      </c>
      <c r="D1235">
        <v>7915.6098629999997</v>
      </c>
      <c r="E1235">
        <v>8061.8398440000001</v>
      </c>
      <c r="F1235">
        <v>8061.8398440000001</v>
      </c>
      <c r="G1235">
        <v>183006</v>
      </c>
    </row>
    <row r="1236" spans="1:7">
      <c r="A1236" s="3">
        <v>38257</v>
      </c>
      <c r="B1236">
        <v>8061.8398440000001</v>
      </c>
      <c r="C1236">
        <v>8061.8398440000001</v>
      </c>
      <c r="D1236">
        <v>8061.8398440000001</v>
      </c>
      <c r="E1236">
        <v>8061.8398440000001</v>
      </c>
      <c r="F1236">
        <v>8061.8398440000001</v>
      </c>
      <c r="G1236">
        <v>0</v>
      </c>
    </row>
    <row r="1237" spans="1:7">
      <c r="A1237" s="3">
        <v>38258</v>
      </c>
      <c r="B1237">
        <v>8061.8398440000001</v>
      </c>
      <c r="C1237">
        <v>8061.8398440000001</v>
      </c>
      <c r="D1237">
        <v>8061.8398440000001</v>
      </c>
      <c r="E1237">
        <v>8061.8398440000001</v>
      </c>
      <c r="F1237">
        <v>8061.8398440000001</v>
      </c>
      <c r="G1237">
        <v>0</v>
      </c>
    </row>
    <row r="1238" spans="1:7">
      <c r="A1238" s="3">
        <v>38259</v>
      </c>
      <c r="B1238">
        <v>8061.8398440000001</v>
      </c>
      <c r="C1238">
        <v>8061.8398440000001</v>
      </c>
      <c r="D1238">
        <v>8061.8398440000001</v>
      </c>
      <c r="E1238">
        <v>8061.8398440000001</v>
      </c>
      <c r="F1238">
        <v>8061.8398440000001</v>
      </c>
      <c r="G1238">
        <v>0</v>
      </c>
    </row>
    <row r="1239" spans="1:7">
      <c r="A1239" s="3">
        <v>38260</v>
      </c>
      <c r="B1239">
        <v>7983.8500979999999</v>
      </c>
      <c r="C1239">
        <v>8305.5400389999995</v>
      </c>
      <c r="D1239">
        <v>7944.8598629999997</v>
      </c>
      <c r="E1239">
        <v>8305.5400389999995</v>
      </c>
      <c r="F1239">
        <v>8305.5400389999995</v>
      </c>
      <c r="G1239">
        <v>207729</v>
      </c>
    </row>
    <row r="1240" spans="1:7">
      <c r="A1240" s="3">
        <v>38261</v>
      </c>
      <c r="B1240">
        <v>8286.0498050000006</v>
      </c>
      <c r="C1240">
        <v>8432.2695309999999</v>
      </c>
      <c r="D1240">
        <v>8178.8100590000004</v>
      </c>
      <c r="E1240">
        <v>8295.7900389999995</v>
      </c>
      <c r="F1240">
        <v>8295.7900389999995</v>
      </c>
      <c r="G1240">
        <v>273484</v>
      </c>
    </row>
    <row r="1241" spans="1:7">
      <c r="A1241" s="3">
        <v>38264</v>
      </c>
      <c r="B1241">
        <v>8490.7597659999992</v>
      </c>
      <c r="C1241">
        <v>8617.4902340000008</v>
      </c>
      <c r="D1241">
        <v>8432.2695309999999</v>
      </c>
      <c r="E1241">
        <v>8617.4902340000008</v>
      </c>
      <c r="F1241">
        <v>8617.4902340000008</v>
      </c>
      <c r="G1241">
        <v>304464</v>
      </c>
    </row>
    <row r="1242" spans="1:7">
      <c r="A1242" s="3">
        <v>38265</v>
      </c>
      <c r="B1242">
        <v>8597.9902340000008</v>
      </c>
      <c r="C1242">
        <v>8666.2304690000001</v>
      </c>
      <c r="D1242">
        <v>8539.5</v>
      </c>
      <c r="E1242">
        <v>8549.25</v>
      </c>
      <c r="F1242">
        <v>8549.25</v>
      </c>
      <c r="G1242">
        <v>210396</v>
      </c>
    </row>
    <row r="1243" spans="1:7">
      <c r="A1243" s="3">
        <v>38266</v>
      </c>
      <c r="B1243">
        <v>8578.5</v>
      </c>
      <c r="C1243">
        <v>8627.2402340000008</v>
      </c>
      <c r="D1243">
        <v>8451.7695309999999</v>
      </c>
      <c r="E1243">
        <v>8451.7695309999999</v>
      </c>
      <c r="F1243">
        <v>8451.7695309999999</v>
      </c>
      <c r="G1243">
        <v>244556</v>
      </c>
    </row>
    <row r="1244" spans="1:7">
      <c r="A1244" s="3">
        <v>38267</v>
      </c>
      <c r="B1244">
        <v>8461.5195309999999</v>
      </c>
      <c r="C1244">
        <v>8802.7099610000005</v>
      </c>
      <c r="D1244">
        <v>8461.5195309999999</v>
      </c>
      <c r="E1244">
        <v>8724.7197269999997</v>
      </c>
      <c r="F1244">
        <v>8724.7197269999997</v>
      </c>
      <c r="G1244">
        <v>423459</v>
      </c>
    </row>
    <row r="1245" spans="1:7">
      <c r="A1245" s="3">
        <v>38268</v>
      </c>
      <c r="B1245">
        <v>8744.2197269999997</v>
      </c>
      <c r="C1245">
        <v>9992</v>
      </c>
      <c r="D1245">
        <v>8744.2197269999997</v>
      </c>
      <c r="E1245">
        <v>9992</v>
      </c>
      <c r="F1245">
        <v>9992</v>
      </c>
      <c r="G1245">
        <v>2382367</v>
      </c>
    </row>
    <row r="1246" spans="1:7">
      <c r="A1246" s="3">
        <v>38271</v>
      </c>
      <c r="B1246">
        <v>10528.200194999999</v>
      </c>
      <c r="C1246">
        <v>11454.200194999999</v>
      </c>
      <c r="D1246">
        <v>10528.200194999999</v>
      </c>
      <c r="E1246">
        <v>11454.200194999999</v>
      </c>
      <c r="F1246">
        <v>11454.200194999999</v>
      </c>
      <c r="G1246">
        <v>4408363</v>
      </c>
    </row>
    <row r="1247" spans="1:7">
      <c r="A1247" s="3">
        <v>38272</v>
      </c>
      <c r="B1247">
        <v>12429.099609000001</v>
      </c>
      <c r="C1247">
        <v>12672.799805000001</v>
      </c>
      <c r="D1247">
        <v>11405.5</v>
      </c>
      <c r="E1247">
        <v>11697.900390999999</v>
      </c>
      <c r="F1247">
        <v>11697.900390999999</v>
      </c>
      <c r="G1247">
        <v>4395335</v>
      </c>
    </row>
    <row r="1248" spans="1:7">
      <c r="A1248" s="3">
        <v>38273</v>
      </c>
      <c r="B1248">
        <v>12185.400390999999</v>
      </c>
      <c r="C1248">
        <v>12380.299805000001</v>
      </c>
      <c r="D1248">
        <v>11064.299805000001</v>
      </c>
      <c r="E1248">
        <v>11990.400390999999</v>
      </c>
      <c r="F1248">
        <v>11990.400390999999</v>
      </c>
      <c r="G1248">
        <v>3051817</v>
      </c>
    </row>
    <row r="1249" spans="1:7">
      <c r="A1249" s="3">
        <v>38274</v>
      </c>
      <c r="B1249">
        <v>11649.200194999999</v>
      </c>
      <c r="C1249">
        <v>11844.200194999999</v>
      </c>
      <c r="D1249">
        <v>11308</v>
      </c>
      <c r="E1249">
        <v>11405.5</v>
      </c>
      <c r="F1249">
        <v>11405.5</v>
      </c>
      <c r="G1249">
        <v>957706</v>
      </c>
    </row>
    <row r="1250" spans="1:7">
      <c r="A1250" s="3">
        <v>38275</v>
      </c>
      <c r="B1250">
        <v>11210.5</v>
      </c>
      <c r="C1250">
        <v>11746.700194999999</v>
      </c>
      <c r="D1250">
        <v>10771.900390999999</v>
      </c>
      <c r="E1250">
        <v>11405.5</v>
      </c>
      <c r="F1250">
        <v>11405.5</v>
      </c>
      <c r="G1250">
        <v>1476567</v>
      </c>
    </row>
    <row r="1251" spans="1:7">
      <c r="A1251" s="3">
        <v>38278</v>
      </c>
      <c r="B1251">
        <v>11892.900390999999</v>
      </c>
      <c r="C1251">
        <v>13111.400390999999</v>
      </c>
      <c r="D1251">
        <v>11649.200194999999</v>
      </c>
      <c r="E1251">
        <v>11892.900390999999</v>
      </c>
      <c r="F1251">
        <v>11892.900390999999</v>
      </c>
      <c r="G1251">
        <v>5179781</v>
      </c>
    </row>
    <row r="1252" spans="1:7">
      <c r="A1252" s="3">
        <v>38279</v>
      </c>
      <c r="B1252">
        <v>11697.900390999999</v>
      </c>
      <c r="C1252">
        <v>11697.900390999999</v>
      </c>
      <c r="D1252">
        <v>10966.799805000001</v>
      </c>
      <c r="E1252">
        <v>11161.799805000001</v>
      </c>
      <c r="F1252">
        <v>11161.799805000001</v>
      </c>
      <c r="G1252">
        <v>1933365</v>
      </c>
    </row>
    <row r="1253" spans="1:7">
      <c r="A1253" s="3">
        <v>38280</v>
      </c>
      <c r="B1253">
        <v>11161.799805000001</v>
      </c>
      <c r="C1253">
        <v>11405.5</v>
      </c>
      <c r="D1253">
        <v>10333.200194999999</v>
      </c>
      <c r="E1253">
        <v>10479.400390999999</v>
      </c>
      <c r="F1253">
        <v>10479.400390999999</v>
      </c>
      <c r="G1253">
        <v>1397168</v>
      </c>
    </row>
    <row r="1254" spans="1:7">
      <c r="A1254" s="3">
        <v>38281</v>
      </c>
      <c r="B1254">
        <v>10576.900390999999</v>
      </c>
      <c r="C1254">
        <v>10771.900390999999</v>
      </c>
      <c r="D1254">
        <v>9992</v>
      </c>
      <c r="E1254">
        <v>10479.400390999999</v>
      </c>
      <c r="F1254">
        <v>10479.400390999999</v>
      </c>
      <c r="G1254">
        <v>1358597</v>
      </c>
    </row>
    <row r="1255" spans="1:7">
      <c r="A1255" s="3">
        <v>38282</v>
      </c>
      <c r="B1255">
        <v>10479.400390999999</v>
      </c>
      <c r="C1255">
        <v>10966.799805000001</v>
      </c>
      <c r="D1255">
        <v>10284.400390999999</v>
      </c>
      <c r="E1255">
        <v>10820.599609000001</v>
      </c>
      <c r="F1255">
        <v>10820.599609000001</v>
      </c>
      <c r="G1255">
        <v>1276737</v>
      </c>
    </row>
    <row r="1256" spans="1:7">
      <c r="A1256" s="3">
        <v>38285</v>
      </c>
      <c r="B1256">
        <v>10528.200194999999</v>
      </c>
      <c r="C1256">
        <v>11161.799805000001</v>
      </c>
      <c r="D1256">
        <v>10138.200194999999</v>
      </c>
      <c r="E1256">
        <v>10820.599609000001</v>
      </c>
      <c r="F1256">
        <v>10820.599609000001</v>
      </c>
      <c r="G1256">
        <v>1547759</v>
      </c>
    </row>
    <row r="1257" spans="1:7">
      <c r="A1257" s="3">
        <v>38286</v>
      </c>
      <c r="B1257">
        <v>11210.5</v>
      </c>
      <c r="C1257">
        <v>11551.700194999999</v>
      </c>
      <c r="D1257">
        <v>10723.099609000001</v>
      </c>
      <c r="E1257">
        <v>10771.900390999999</v>
      </c>
      <c r="F1257">
        <v>10771.900390999999</v>
      </c>
      <c r="G1257">
        <v>1499032</v>
      </c>
    </row>
    <row r="1258" spans="1:7">
      <c r="A1258" s="3">
        <v>38287</v>
      </c>
      <c r="B1258">
        <v>10918.099609000001</v>
      </c>
      <c r="C1258">
        <v>11015.599609000001</v>
      </c>
      <c r="D1258">
        <v>10333.200194999999</v>
      </c>
      <c r="E1258">
        <v>10528.200194999999</v>
      </c>
      <c r="F1258">
        <v>10528.200194999999</v>
      </c>
      <c r="G1258">
        <v>878308</v>
      </c>
    </row>
    <row r="1259" spans="1:7">
      <c r="A1259" s="3">
        <v>38288</v>
      </c>
      <c r="B1259">
        <v>10820.599609000001</v>
      </c>
      <c r="C1259">
        <v>11015.599609000001</v>
      </c>
      <c r="D1259">
        <v>10625.599609000001</v>
      </c>
      <c r="E1259">
        <v>10674.400390999999</v>
      </c>
      <c r="F1259">
        <v>10674.400390999999</v>
      </c>
      <c r="G1259">
        <v>999150</v>
      </c>
    </row>
    <row r="1260" spans="1:7">
      <c r="A1260" s="3">
        <v>38289</v>
      </c>
      <c r="B1260">
        <v>10528.200194999999</v>
      </c>
      <c r="C1260">
        <v>10576.900390999999</v>
      </c>
      <c r="D1260">
        <v>9709.2998050000006</v>
      </c>
      <c r="E1260">
        <v>9845.7695309999999</v>
      </c>
      <c r="F1260">
        <v>9845.7695309999999</v>
      </c>
      <c r="G1260">
        <v>1524165</v>
      </c>
    </row>
    <row r="1261" spans="1:7">
      <c r="A1261" s="3">
        <v>38292</v>
      </c>
      <c r="B1261">
        <v>9748.2900389999995</v>
      </c>
      <c r="C1261">
        <v>9894.5097659999992</v>
      </c>
      <c r="D1261">
        <v>9426.5996090000008</v>
      </c>
      <c r="E1261">
        <v>9719.0400389999995</v>
      </c>
      <c r="F1261">
        <v>9719.0400389999995</v>
      </c>
      <c r="G1261">
        <v>1005099</v>
      </c>
    </row>
    <row r="1262" spans="1:7">
      <c r="A1262" s="3">
        <v>38293</v>
      </c>
      <c r="B1262">
        <v>10040.700194999999</v>
      </c>
      <c r="C1262">
        <v>10479.400390999999</v>
      </c>
      <c r="D1262">
        <v>9894.5097659999992</v>
      </c>
      <c r="E1262">
        <v>10138.200194999999</v>
      </c>
      <c r="F1262">
        <v>10138.200194999999</v>
      </c>
      <c r="G1262">
        <v>1820627</v>
      </c>
    </row>
    <row r="1263" spans="1:7">
      <c r="A1263" s="3">
        <v>38294</v>
      </c>
      <c r="B1263">
        <v>10089.5</v>
      </c>
      <c r="C1263">
        <v>10820.599609000001</v>
      </c>
      <c r="D1263">
        <v>9894.5097659999992</v>
      </c>
      <c r="E1263">
        <v>10771.900390999999</v>
      </c>
      <c r="F1263">
        <v>10771.900390999999</v>
      </c>
      <c r="G1263">
        <v>1417582</v>
      </c>
    </row>
    <row r="1264" spans="1:7">
      <c r="A1264" s="3">
        <v>38295</v>
      </c>
      <c r="B1264">
        <v>10918.099609000001</v>
      </c>
      <c r="C1264">
        <v>10966.799805000001</v>
      </c>
      <c r="D1264">
        <v>10479.400390999999</v>
      </c>
      <c r="E1264">
        <v>10723.099609000001</v>
      </c>
      <c r="F1264">
        <v>10723.099609000001</v>
      </c>
      <c r="G1264">
        <v>778803</v>
      </c>
    </row>
    <row r="1265" spans="1:7">
      <c r="A1265" s="3">
        <v>38296</v>
      </c>
      <c r="B1265">
        <v>10918.099609000001</v>
      </c>
      <c r="C1265">
        <v>10966.799805000001</v>
      </c>
      <c r="D1265">
        <v>10381.900390999999</v>
      </c>
      <c r="E1265">
        <v>10430.700194999999</v>
      </c>
      <c r="F1265">
        <v>10430.700194999999</v>
      </c>
      <c r="G1265">
        <v>723204</v>
      </c>
    </row>
    <row r="1266" spans="1:7">
      <c r="A1266" s="3">
        <v>38299</v>
      </c>
      <c r="B1266">
        <v>10430.700194999999</v>
      </c>
      <c r="C1266">
        <v>10528.200194999999</v>
      </c>
      <c r="D1266">
        <v>9894.5097659999992</v>
      </c>
      <c r="E1266">
        <v>9992</v>
      </c>
      <c r="F1266">
        <v>9992</v>
      </c>
      <c r="G1266">
        <v>850508</v>
      </c>
    </row>
    <row r="1267" spans="1:7">
      <c r="A1267" s="3">
        <v>38300</v>
      </c>
      <c r="B1267">
        <v>9943.25</v>
      </c>
      <c r="C1267">
        <v>10479.400390999999</v>
      </c>
      <c r="D1267">
        <v>9894.5097659999992</v>
      </c>
      <c r="E1267">
        <v>10479.400390999999</v>
      </c>
      <c r="F1267">
        <v>10479.400390999999</v>
      </c>
      <c r="G1267">
        <v>597336</v>
      </c>
    </row>
    <row r="1268" spans="1:7">
      <c r="A1268" s="3">
        <v>38301</v>
      </c>
      <c r="B1268">
        <v>10430.700194999999</v>
      </c>
      <c r="C1268">
        <v>11210.5</v>
      </c>
      <c r="D1268">
        <v>10040.700194999999</v>
      </c>
      <c r="E1268">
        <v>10138.200194999999</v>
      </c>
      <c r="F1268">
        <v>10138.200194999999</v>
      </c>
      <c r="G1268">
        <v>1503136</v>
      </c>
    </row>
    <row r="1269" spans="1:7">
      <c r="A1269" s="3">
        <v>38302</v>
      </c>
      <c r="B1269">
        <v>10040.700194999999</v>
      </c>
      <c r="C1269">
        <v>10333.200194999999</v>
      </c>
      <c r="D1269">
        <v>9894.5097659999992</v>
      </c>
      <c r="E1269">
        <v>9992</v>
      </c>
      <c r="F1269">
        <v>9992</v>
      </c>
      <c r="G1269">
        <v>782496</v>
      </c>
    </row>
    <row r="1270" spans="1:7">
      <c r="A1270" s="3">
        <v>38303</v>
      </c>
      <c r="B1270">
        <v>10138.200194999999</v>
      </c>
      <c r="C1270">
        <v>10284.400390999999</v>
      </c>
      <c r="D1270">
        <v>9943.25</v>
      </c>
      <c r="E1270">
        <v>9943.25</v>
      </c>
      <c r="F1270">
        <v>9943.25</v>
      </c>
      <c r="G1270">
        <v>755004</v>
      </c>
    </row>
    <row r="1271" spans="1:7">
      <c r="A1271" s="3">
        <v>38306</v>
      </c>
      <c r="B1271">
        <v>10040.700194999999</v>
      </c>
      <c r="C1271">
        <v>10187</v>
      </c>
      <c r="D1271">
        <v>9894.5097659999992</v>
      </c>
      <c r="E1271">
        <v>10138.200194999999</v>
      </c>
      <c r="F1271">
        <v>10138.200194999999</v>
      </c>
      <c r="G1271">
        <v>629239</v>
      </c>
    </row>
    <row r="1272" spans="1:7">
      <c r="A1272" s="3">
        <v>38307</v>
      </c>
      <c r="B1272">
        <v>10235.700194999999</v>
      </c>
      <c r="C1272">
        <v>11551.700194999999</v>
      </c>
      <c r="D1272">
        <v>10138.200194999999</v>
      </c>
      <c r="E1272">
        <v>10966.799805000001</v>
      </c>
      <c r="F1272">
        <v>10966.799805000001</v>
      </c>
      <c r="G1272">
        <v>3752145</v>
      </c>
    </row>
    <row r="1273" spans="1:7">
      <c r="A1273" s="3">
        <v>38308</v>
      </c>
      <c r="B1273">
        <v>11161.799805000001</v>
      </c>
      <c r="C1273">
        <v>11259.299805000001</v>
      </c>
      <c r="D1273">
        <v>10918.099609000001</v>
      </c>
      <c r="E1273">
        <v>11161.799805000001</v>
      </c>
      <c r="F1273">
        <v>11161.799805000001</v>
      </c>
      <c r="G1273">
        <v>1044183</v>
      </c>
    </row>
    <row r="1274" spans="1:7">
      <c r="A1274" s="3">
        <v>38309</v>
      </c>
      <c r="B1274">
        <v>11064.299805000001</v>
      </c>
      <c r="C1274">
        <v>11259.299805000001</v>
      </c>
      <c r="D1274">
        <v>10138.200194999999</v>
      </c>
      <c r="E1274">
        <v>10138.200194999999</v>
      </c>
      <c r="F1274">
        <v>10138.200194999999</v>
      </c>
      <c r="G1274">
        <v>1214059</v>
      </c>
    </row>
    <row r="1275" spans="1:7">
      <c r="A1275" s="3">
        <v>38310</v>
      </c>
      <c r="B1275">
        <v>10187</v>
      </c>
      <c r="C1275">
        <v>10333.200194999999</v>
      </c>
      <c r="D1275">
        <v>10040.700194999999</v>
      </c>
      <c r="E1275">
        <v>10333.200194999999</v>
      </c>
      <c r="F1275">
        <v>10333.200194999999</v>
      </c>
      <c r="G1275">
        <v>698584</v>
      </c>
    </row>
    <row r="1276" spans="1:7">
      <c r="A1276" s="3">
        <v>38313</v>
      </c>
      <c r="B1276">
        <v>10138.200194999999</v>
      </c>
      <c r="C1276">
        <v>10333.200194999999</v>
      </c>
      <c r="D1276">
        <v>9943.25</v>
      </c>
      <c r="E1276">
        <v>10138.200194999999</v>
      </c>
      <c r="F1276">
        <v>10138.200194999999</v>
      </c>
      <c r="G1276">
        <v>454028</v>
      </c>
    </row>
    <row r="1277" spans="1:7">
      <c r="A1277" s="3">
        <v>38314</v>
      </c>
      <c r="B1277">
        <v>10284.400390999999</v>
      </c>
      <c r="C1277">
        <v>10674.400390999999</v>
      </c>
      <c r="D1277">
        <v>10138.200194999999</v>
      </c>
      <c r="E1277">
        <v>10576.900390999999</v>
      </c>
      <c r="F1277">
        <v>10576.900390999999</v>
      </c>
      <c r="G1277">
        <v>587795</v>
      </c>
    </row>
    <row r="1278" spans="1:7">
      <c r="A1278" s="3">
        <v>38315</v>
      </c>
      <c r="B1278">
        <v>10576.900390999999</v>
      </c>
      <c r="C1278">
        <v>10918.099609000001</v>
      </c>
      <c r="D1278">
        <v>10479.400390999999</v>
      </c>
      <c r="E1278">
        <v>10723.099609000001</v>
      </c>
      <c r="F1278">
        <v>10723.099609000001</v>
      </c>
      <c r="G1278">
        <v>662065</v>
      </c>
    </row>
    <row r="1279" spans="1:7">
      <c r="A1279" s="3">
        <v>38316</v>
      </c>
      <c r="B1279">
        <v>10918.099609000001</v>
      </c>
      <c r="C1279">
        <v>10966.799805000001</v>
      </c>
      <c r="D1279">
        <v>10576.900390999999</v>
      </c>
      <c r="E1279">
        <v>10625.599609000001</v>
      </c>
      <c r="F1279">
        <v>10625.599609000001</v>
      </c>
      <c r="G1279">
        <v>471878</v>
      </c>
    </row>
    <row r="1280" spans="1:7">
      <c r="A1280" s="3">
        <v>38317</v>
      </c>
      <c r="B1280">
        <v>10869.299805000001</v>
      </c>
      <c r="C1280">
        <v>11161.799805000001</v>
      </c>
      <c r="D1280">
        <v>10430.700194999999</v>
      </c>
      <c r="E1280">
        <v>10966.799805000001</v>
      </c>
      <c r="F1280">
        <v>10966.799805000001</v>
      </c>
      <c r="G1280">
        <v>934010</v>
      </c>
    </row>
    <row r="1281" spans="1:7">
      <c r="A1281" s="3">
        <v>38320</v>
      </c>
      <c r="B1281">
        <v>10966.799805000001</v>
      </c>
      <c r="C1281">
        <v>11308</v>
      </c>
      <c r="D1281">
        <v>10869.299805000001</v>
      </c>
      <c r="E1281">
        <v>11308</v>
      </c>
      <c r="F1281">
        <v>11308</v>
      </c>
      <c r="G1281">
        <v>958322</v>
      </c>
    </row>
    <row r="1282" spans="1:7">
      <c r="A1282" s="3">
        <v>38321</v>
      </c>
      <c r="B1282">
        <v>11405.5</v>
      </c>
      <c r="C1282">
        <v>11454.200194999999</v>
      </c>
      <c r="D1282">
        <v>11113</v>
      </c>
      <c r="E1282">
        <v>11308</v>
      </c>
      <c r="F1282">
        <v>11308</v>
      </c>
      <c r="G1282">
        <v>650371</v>
      </c>
    </row>
    <row r="1283" spans="1:7">
      <c r="A1283" s="3">
        <v>38322</v>
      </c>
      <c r="B1283">
        <v>11308</v>
      </c>
      <c r="C1283">
        <v>11844.200194999999</v>
      </c>
      <c r="D1283">
        <v>11210.5</v>
      </c>
      <c r="E1283">
        <v>11746.700194999999</v>
      </c>
      <c r="F1283">
        <v>11746.700194999999</v>
      </c>
      <c r="G1283">
        <v>1077830</v>
      </c>
    </row>
    <row r="1284" spans="1:7">
      <c r="A1284" s="3">
        <v>38323</v>
      </c>
      <c r="B1284">
        <v>11892.900390999999</v>
      </c>
      <c r="C1284">
        <v>11990.400390999999</v>
      </c>
      <c r="D1284">
        <v>11259.299805000001</v>
      </c>
      <c r="E1284">
        <v>11259.299805000001</v>
      </c>
      <c r="F1284">
        <v>11259.299805000001</v>
      </c>
      <c r="G1284">
        <v>779521</v>
      </c>
    </row>
    <row r="1285" spans="1:7">
      <c r="A1285" s="3">
        <v>38324</v>
      </c>
      <c r="B1285">
        <v>11308</v>
      </c>
      <c r="C1285">
        <v>11356.799805000001</v>
      </c>
      <c r="D1285">
        <v>10723.099609000001</v>
      </c>
      <c r="E1285">
        <v>10771.900390999999</v>
      </c>
      <c r="F1285">
        <v>10771.900390999999</v>
      </c>
      <c r="G1285">
        <v>616929</v>
      </c>
    </row>
    <row r="1286" spans="1:7">
      <c r="A1286" s="3">
        <v>38327</v>
      </c>
      <c r="B1286">
        <v>10820.599609000001</v>
      </c>
      <c r="C1286">
        <v>11113</v>
      </c>
      <c r="D1286">
        <v>10576.900390999999</v>
      </c>
      <c r="E1286">
        <v>10918.099609000001</v>
      </c>
      <c r="F1286">
        <v>10918.099609000001</v>
      </c>
      <c r="G1286">
        <v>463363</v>
      </c>
    </row>
    <row r="1287" spans="1:7">
      <c r="A1287" s="3">
        <v>38328</v>
      </c>
      <c r="B1287">
        <v>10820.599609000001</v>
      </c>
      <c r="C1287">
        <v>11015.599609000001</v>
      </c>
      <c r="D1287">
        <v>10381.900390999999</v>
      </c>
      <c r="E1287">
        <v>10918.099609000001</v>
      </c>
      <c r="F1287">
        <v>10918.099609000001</v>
      </c>
      <c r="G1287">
        <v>721973</v>
      </c>
    </row>
    <row r="1288" spans="1:7">
      <c r="A1288" s="3">
        <v>38329</v>
      </c>
      <c r="B1288">
        <v>10723.099609000001</v>
      </c>
      <c r="C1288">
        <v>10869.299805000001</v>
      </c>
      <c r="D1288">
        <v>10576.900390999999</v>
      </c>
      <c r="E1288">
        <v>10674.400390999999</v>
      </c>
      <c r="F1288">
        <v>10674.400390999999</v>
      </c>
      <c r="G1288">
        <v>229886</v>
      </c>
    </row>
    <row r="1289" spans="1:7">
      <c r="A1289" s="3">
        <v>38330</v>
      </c>
      <c r="B1289">
        <v>10674.400390999999</v>
      </c>
      <c r="C1289">
        <v>10771.900390999999</v>
      </c>
      <c r="D1289">
        <v>10381.900390999999</v>
      </c>
      <c r="E1289">
        <v>10528.200194999999</v>
      </c>
      <c r="F1289">
        <v>10528.200194999999</v>
      </c>
      <c r="G1289">
        <v>267637</v>
      </c>
    </row>
    <row r="1290" spans="1:7">
      <c r="A1290" s="3">
        <v>38331</v>
      </c>
      <c r="B1290">
        <v>10528.200194999999</v>
      </c>
      <c r="C1290">
        <v>10625.599609000001</v>
      </c>
      <c r="D1290">
        <v>10138.200194999999</v>
      </c>
      <c r="E1290">
        <v>10187</v>
      </c>
      <c r="F1290">
        <v>10187</v>
      </c>
      <c r="G1290">
        <v>322416</v>
      </c>
    </row>
    <row r="1291" spans="1:7">
      <c r="A1291" s="3">
        <v>38334</v>
      </c>
      <c r="B1291">
        <v>10138.200194999999</v>
      </c>
      <c r="C1291">
        <v>10187</v>
      </c>
      <c r="D1291">
        <v>9553.3203130000002</v>
      </c>
      <c r="E1291">
        <v>9602.0703130000002</v>
      </c>
      <c r="F1291">
        <v>9602.0703130000002</v>
      </c>
      <c r="G1291">
        <v>752850</v>
      </c>
    </row>
    <row r="1292" spans="1:7">
      <c r="A1292" s="3">
        <v>38335</v>
      </c>
      <c r="B1292">
        <v>9670.2998050000006</v>
      </c>
      <c r="C1292">
        <v>9894.5097659999992</v>
      </c>
      <c r="D1292">
        <v>9621.5595699999994</v>
      </c>
      <c r="E1292">
        <v>9689.7998050000006</v>
      </c>
      <c r="F1292">
        <v>9689.7998050000006</v>
      </c>
      <c r="G1292">
        <v>314004</v>
      </c>
    </row>
    <row r="1293" spans="1:7">
      <c r="A1293" s="3">
        <v>38336</v>
      </c>
      <c r="B1293">
        <v>9845.7695309999999</v>
      </c>
      <c r="C1293">
        <v>10138.200194999999</v>
      </c>
      <c r="D1293">
        <v>9699.5498050000006</v>
      </c>
      <c r="E1293">
        <v>10040.700194999999</v>
      </c>
      <c r="F1293">
        <v>10040.700194999999</v>
      </c>
      <c r="G1293">
        <v>472596</v>
      </c>
    </row>
    <row r="1294" spans="1:7">
      <c r="A1294" s="3">
        <v>38337</v>
      </c>
      <c r="B1294">
        <v>10089.5</v>
      </c>
      <c r="C1294">
        <v>10528.200194999999</v>
      </c>
      <c r="D1294">
        <v>10089.5</v>
      </c>
      <c r="E1294">
        <v>10430.700194999999</v>
      </c>
      <c r="F1294">
        <v>10430.700194999999</v>
      </c>
      <c r="G1294">
        <v>425203</v>
      </c>
    </row>
    <row r="1295" spans="1:7">
      <c r="A1295" s="3">
        <v>38338</v>
      </c>
      <c r="B1295">
        <v>10528.200194999999</v>
      </c>
      <c r="C1295">
        <v>10820.599609000001</v>
      </c>
      <c r="D1295">
        <v>10381.900390999999</v>
      </c>
      <c r="E1295">
        <v>10528.200194999999</v>
      </c>
      <c r="F1295">
        <v>10528.200194999999</v>
      </c>
      <c r="G1295">
        <v>695404</v>
      </c>
    </row>
    <row r="1296" spans="1:7">
      <c r="A1296" s="3">
        <v>38341</v>
      </c>
      <c r="B1296">
        <v>10820.599609000001</v>
      </c>
      <c r="C1296">
        <v>11503</v>
      </c>
      <c r="D1296">
        <v>10820.599609000001</v>
      </c>
      <c r="E1296">
        <v>11356.799805000001</v>
      </c>
      <c r="F1296">
        <v>11356.799805000001</v>
      </c>
      <c r="G1296">
        <v>2121193</v>
      </c>
    </row>
    <row r="1297" spans="1:7">
      <c r="A1297" s="3">
        <v>38342</v>
      </c>
      <c r="B1297">
        <v>11356.799805000001</v>
      </c>
      <c r="C1297">
        <v>11356.799805000001</v>
      </c>
      <c r="D1297">
        <v>11015.599609000001</v>
      </c>
      <c r="E1297">
        <v>11356.799805000001</v>
      </c>
      <c r="F1297">
        <v>11356.799805000001</v>
      </c>
      <c r="G1297">
        <v>345086</v>
      </c>
    </row>
    <row r="1298" spans="1:7">
      <c r="A1298" s="3">
        <v>38343</v>
      </c>
      <c r="B1298">
        <v>11308</v>
      </c>
      <c r="C1298">
        <v>11405.5</v>
      </c>
      <c r="D1298">
        <v>11015.599609000001</v>
      </c>
      <c r="E1298">
        <v>11210.5</v>
      </c>
      <c r="F1298">
        <v>11210.5</v>
      </c>
      <c r="G1298">
        <v>591488</v>
      </c>
    </row>
    <row r="1299" spans="1:7">
      <c r="A1299" s="3">
        <v>38344</v>
      </c>
      <c r="B1299">
        <v>11308</v>
      </c>
      <c r="C1299">
        <v>11649.200194999999</v>
      </c>
      <c r="D1299">
        <v>10625.599609000001</v>
      </c>
      <c r="E1299">
        <v>10918.099609000001</v>
      </c>
      <c r="F1299">
        <v>10918.099609000001</v>
      </c>
      <c r="G1299">
        <v>795011</v>
      </c>
    </row>
    <row r="1300" spans="1:7">
      <c r="A1300" s="3">
        <v>38345</v>
      </c>
      <c r="B1300">
        <v>10820.599609000001</v>
      </c>
      <c r="C1300">
        <v>10918.099609000001</v>
      </c>
      <c r="D1300">
        <v>10479.400390999999</v>
      </c>
      <c r="E1300">
        <v>10771.900390999999</v>
      </c>
      <c r="F1300">
        <v>10771.900390999999</v>
      </c>
      <c r="G1300">
        <v>329083</v>
      </c>
    </row>
    <row r="1301" spans="1:7">
      <c r="A1301" s="3">
        <v>38348</v>
      </c>
      <c r="B1301">
        <v>10625.599609000001</v>
      </c>
      <c r="C1301">
        <v>10771.900390999999</v>
      </c>
      <c r="D1301">
        <v>10528.200194999999</v>
      </c>
      <c r="E1301">
        <v>10771.900390999999</v>
      </c>
      <c r="F1301">
        <v>10771.900390999999</v>
      </c>
      <c r="G1301">
        <v>291231</v>
      </c>
    </row>
    <row r="1302" spans="1:7">
      <c r="A1302" s="3">
        <v>38349</v>
      </c>
      <c r="B1302">
        <v>10674.400390999999</v>
      </c>
      <c r="C1302">
        <v>11015.599609000001</v>
      </c>
      <c r="D1302">
        <v>10576.900390999999</v>
      </c>
      <c r="E1302">
        <v>10576.900390999999</v>
      </c>
      <c r="F1302">
        <v>10576.900390999999</v>
      </c>
      <c r="G1302">
        <v>424177</v>
      </c>
    </row>
    <row r="1303" spans="1:7">
      <c r="A1303" s="3">
        <v>38350</v>
      </c>
      <c r="B1303">
        <v>10723.099609000001</v>
      </c>
      <c r="C1303">
        <v>11210.5</v>
      </c>
      <c r="D1303">
        <v>10723.099609000001</v>
      </c>
      <c r="E1303">
        <v>11113</v>
      </c>
      <c r="F1303">
        <v>11113</v>
      </c>
      <c r="G1303">
        <v>389299</v>
      </c>
    </row>
    <row r="1304" spans="1:7">
      <c r="A1304" s="3">
        <v>38351</v>
      </c>
      <c r="B1304">
        <v>11113</v>
      </c>
      <c r="C1304">
        <v>11746.700194999999</v>
      </c>
      <c r="D1304">
        <v>11015.599609000001</v>
      </c>
      <c r="E1304">
        <v>11454.200194999999</v>
      </c>
      <c r="F1304">
        <v>11454.200194999999</v>
      </c>
      <c r="G1304">
        <v>854817</v>
      </c>
    </row>
    <row r="1305" spans="1:7">
      <c r="A1305" s="3">
        <v>38352</v>
      </c>
      <c r="B1305">
        <v>11454.200194999999</v>
      </c>
      <c r="C1305">
        <v>11454.200194999999</v>
      </c>
      <c r="D1305">
        <v>11454.200194999999</v>
      </c>
      <c r="E1305">
        <v>11454.200194999999</v>
      </c>
      <c r="F1305">
        <v>11454.200194999999</v>
      </c>
      <c r="G1305">
        <v>0</v>
      </c>
    </row>
    <row r="1306" spans="1:7">
      <c r="A1306" s="3">
        <v>38355</v>
      </c>
      <c r="B1306">
        <v>11600.5</v>
      </c>
      <c r="C1306">
        <v>11795.400390999999</v>
      </c>
      <c r="D1306">
        <v>11454.200194999999</v>
      </c>
      <c r="E1306">
        <v>11697.900390999999</v>
      </c>
      <c r="F1306">
        <v>11697.900390999999</v>
      </c>
      <c r="G1306">
        <v>418843</v>
      </c>
    </row>
    <row r="1307" spans="1:7">
      <c r="A1307" s="3">
        <v>38356</v>
      </c>
      <c r="B1307">
        <v>11600.5</v>
      </c>
      <c r="C1307">
        <v>12039.099609000001</v>
      </c>
      <c r="D1307">
        <v>11405.5</v>
      </c>
      <c r="E1307">
        <v>11795.400390999999</v>
      </c>
      <c r="F1307">
        <v>11795.400390999999</v>
      </c>
      <c r="G1307">
        <v>518347</v>
      </c>
    </row>
    <row r="1308" spans="1:7">
      <c r="A1308" s="3">
        <v>38357</v>
      </c>
      <c r="B1308">
        <v>11697.900390999999</v>
      </c>
      <c r="C1308">
        <v>12282.799805000001</v>
      </c>
      <c r="D1308">
        <v>11503</v>
      </c>
      <c r="E1308">
        <v>11892.900390999999</v>
      </c>
      <c r="F1308">
        <v>11892.900390999999</v>
      </c>
      <c r="G1308">
        <v>877692</v>
      </c>
    </row>
    <row r="1309" spans="1:7">
      <c r="A1309" s="3">
        <v>38358</v>
      </c>
      <c r="B1309">
        <v>11746.700194999999</v>
      </c>
      <c r="C1309">
        <v>12185.400390999999</v>
      </c>
      <c r="D1309">
        <v>11600.5</v>
      </c>
      <c r="E1309">
        <v>11892.900390999999</v>
      </c>
      <c r="F1309">
        <v>11892.900390999999</v>
      </c>
      <c r="G1309">
        <v>607902</v>
      </c>
    </row>
    <row r="1310" spans="1:7">
      <c r="A1310" s="3">
        <v>38359</v>
      </c>
      <c r="B1310">
        <v>12039.099609000001</v>
      </c>
      <c r="C1310">
        <v>12331.599609000001</v>
      </c>
      <c r="D1310">
        <v>11600.5</v>
      </c>
      <c r="E1310">
        <v>11649.200194999999</v>
      </c>
      <c r="F1310">
        <v>11649.200194999999</v>
      </c>
      <c r="G1310">
        <v>343650</v>
      </c>
    </row>
    <row r="1311" spans="1:7">
      <c r="A1311" s="3">
        <v>38362</v>
      </c>
      <c r="B1311">
        <v>11746.700194999999</v>
      </c>
      <c r="C1311">
        <v>11746.700194999999</v>
      </c>
      <c r="D1311">
        <v>11405.5</v>
      </c>
      <c r="E1311">
        <v>11600.5</v>
      </c>
      <c r="F1311">
        <v>11600.5</v>
      </c>
      <c r="G1311">
        <v>338521</v>
      </c>
    </row>
    <row r="1312" spans="1:7">
      <c r="A1312" s="3">
        <v>38363</v>
      </c>
      <c r="B1312">
        <v>11697.900390999999</v>
      </c>
      <c r="C1312">
        <v>11795.400390999999</v>
      </c>
      <c r="D1312">
        <v>11405.5</v>
      </c>
      <c r="E1312">
        <v>11697.900390999999</v>
      </c>
      <c r="F1312">
        <v>11697.900390999999</v>
      </c>
      <c r="G1312">
        <v>242812</v>
      </c>
    </row>
    <row r="1313" spans="1:7">
      <c r="A1313" s="3">
        <v>38364</v>
      </c>
      <c r="B1313">
        <v>11795.400390999999</v>
      </c>
      <c r="C1313">
        <v>12477.799805000001</v>
      </c>
      <c r="D1313">
        <v>11795.400390999999</v>
      </c>
      <c r="E1313">
        <v>12477.799805000001</v>
      </c>
      <c r="F1313">
        <v>12477.799805000001</v>
      </c>
      <c r="G1313">
        <v>840353</v>
      </c>
    </row>
    <row r="1314" spans="1:7">
      <c r="A1314" s="3">
        <v>38365</v>
      </c>
      <c r="B1314">
        <v>12575.299805000001</v>
      </c>
      <c r="C1314">
        <v>13062.700194999999</v>
      </c>
      <c r="D1314">
        <v>12234.099609000001</v>
      </c>
      <c r="E1314">
        <v>12965.200194999999</v>
      </c>
      <c r="F1314">
        <v>12965.200194999999</v>
      </c>
      <c r="G1314">
        <v>808962</v>
      </c>
    </row>
    <row r="1315" spans="1:7">
      <c r="A1315" s="3">
        <v>38366</v>
      </c>
      <c r="B1315">
        <v>12819</v>
      </c>
      <c r="C1315">
        <v>13111.400390999999</v>
      </c>
      <c r="D1315">
        <v>12672.799805000001</v>
      </c>
      <c r="E1315">
        <v>13062.700194999999</v>
      </c>
      <c r="F1315">
        <v>13062.700194999999</v>
      </c>
      <c r="G1315">
        <v>469108</v>
      </c>
    </row>
    <row r="1316" spans="1:7">
      <c r="A1316" s="3">
        <v>38369</v>
      </c>
      <c r="B1316">
        <v>13062.700194999999</v>
      </c>
      <c r="C1316">
        <v>13501.400390999999</v>
      </c>
      <c r="D1316">
        <v>12819</v>
      </c>
      <c r="E1316">
        <v>12867.700194999999</v>
      </c>
      <c r="F1316">
        <v>12867.700194999999</v>
      </c>
      <c r="G1316">
        <v>531170</v>
      </c>
    </row>
    <row r="1317" spans="1:7">
      <c r="A1317" s="3">
        <v>38370</v>
      </c>
      <c r="B1317">
        <v>12965.200194999999</v>
      </c>
      <c r="C1317">
        <v>12965.200194999999</v>
      </c>
      <c r="D1317">
        <v>12526.599609000001</v>
      </c>
      <c r="E1317">
        <v>12770.299805000001</v>
      </c>
      <c r="F1317">
        <v>12770.299805000001</v>
      </c>
      <c r="G1317">
        <v>318210</v>
      </c>
    </row>
    <row r="1318" spans="1:7">
      <c r="A1318" s="3">
        <v>38371</v>
      </c>
      <c r="B1318">
        <v>12624</v>
      </c>
      <c r="C1318">
        <v>12916.5</v>
      </c>
      <c r="D1318">
        <v>12526.599609000001</v>
      </c>
      <c r="E1318">
        <v>12819</v>
      </c>
      <c r="F1318">
        <v>12819</v>
      </c>
      <c r="G1318">
        <v>387042</v>
      </c>
    </row>
    <row r="1319" spans="1:7">
      <c r="A1319" s="3">
        <v>38372</v>
      </c>
      <c r="B1319">
        <v>12575.299805000001</v>
      </c>
      <c r="C1319">
        <v>12867.700194999999</v>
      </c>
      <c r="D1319">
        <v>12331.599609000001</v>
      </c>
      <c r="E1319">
        <v>12477.799805000001</v>
      </c>
      <c r="F1319">
        <v>12477.799805000001</v>
      </c>
      <c r="G1319">
        <v>291538</v>
      </c>
    </row>
    <row r="1320" spans="1:7">
      <c r="A1320" s="3">
        <v>38373</v>
      </c>
      <c r="B1320">
        <v>12331.599609000001</v>
      </c>
      <c r="C1320">
        <v>12867.700194999999</v>
      </c>
      <c r="D1320">
        <v>12234.099609000001</v>
      </c>
      <c r="E1320">
        <v>12526.599609000001</v>
      </c>
      <c r="F1320">
        <v>12526.599609000001</v>
      </c>
      <c r="G1320">
        <v>287127</v>
      </c>
    </row>
    <row r="1321" spans="1:7">
      <c r="A1321" s="3">
        <v>38376</v>
      </c>
      <c r="B1321">
        <v>12380.299805000001</v>
      </c>
      <c r="C1321">
        <v>12770.299805000001</v>
      </c>
      <c r="D1321">
        <v>12136.599609000001</v>
      </c>
      <c r="E1321">
        <v>12477.799805000001</v>
      </c>
      <c r="F1321">
        <v>12477.799805000001</v>
      </c>
      <c r="G1321">
        <v>444386</v>
      </c>
    </row>
    <row r="1322" spans="1:7">
      <c r="A1322" s="3">
        <v>38377</v>
      </c>
      <c r="B1322">
        <v>12477.799805000001</v>
      </c>
      <c r="C1322">
        <v>12867.700194999999</v>
      </c>
      <c r="D1322">
        <v>12331.599609000001</v>
      </c>
      <c r="E1322">
        <v>12672.799805000001</v>
      </c>
      <c r="F1322">
        <v>12672.799805000001</v>
      </c>
      <c r="G1322">
        <v>370116</v>
      </c>
    </row>
    <row r="1323" spans="1:7">
      <c r="A1323" s="3">
        <v>38378</v>
      </c>
      <c r="B1323">
        <v>12770.299805000001</v>
      </c>
      <c r="C1323">
        <v>13062.700194999999</v>
      </c>
      <c r="D1323">
        <v>12575.299805000001</v>
      </c>
      <c r="E1323">
        <v>12965.200194999999</v>
      </c>
      <c r="F1323">
        <v>12965.200194999999</v>
      </c>
      <c r="G1323">
        <v>369090</v>
      </c>
    </row>
    <row r="1324" spans="1:7">
      <c r="A1324" s="3">
        <v>38379</v>
      </c>
      <c r="B1324">
        <v>12965.200194999999</v>
      </c>
      <c r="C1324">
        <v>12965.200194999999</v>
      </c>
      <c r="D1324">
        <v>12575.299805000001</v>
      </c>
      <c r="E1324">
        <v>12721.5</v>
      </c>
      <c r="F1324">
        <v>12721.5</v>
      </c>
      <c r="G1324">
        <v>240452</v>
      </c>
    </row>
    <row r="1325" spans="1:7">
      <c r="A1325" s="3">
        <v>38380</v>
      </c>
      <c r="B1325">
        <v>12624</v>
      </c>
      <c r="C1325">
        <v>12965.200194999999</v>
      </c>
      <c r="D1325">
        <v>12624</v>
      </c>
      <c r="E1325">
        <v>12672.799805000001</v>
      </c>
      <c r="F1325">
        <v>12672.799805000001</v>
      </c>
      <c r="G1325">
        <v>348266</v>
      </c>
    </row>
    <row r="1326" spans="1:7">
      <c r="A1326" s="3">
        <v>38383</v>
      </c>
      <c r="B1326">
        <v>12575.299805000001</v>
      </c>
      <c r="C1326">
        <v>12965.200194999999</v>
      </c>
      <c r="D1326">
        <v>12477.799805000001</v>
      </c>
      <c r="E1326">
        <v>12819</v>
      </c>
      <c r="F1326">
        <v>12819</v>
      </c>
      <c r="G1326">
        <v>320466</v>
      </c>
    </row>
    <row r="1327" spans="1:7">
      <c r="A1327" s="3">
        <v>38384</v>
      </c>
      <c r="B1327">
        <v>12819</v>
      </c>
      <c r="C1327">
        <v>13257.700194999999</v>
      </c>
      <c r="D1327">
        <v>12819</v>
      </c>
      <c r="E1327">
        <v>13014</v>
      </c>
      <c r="F1327">
        <v>13014</v>
      </c>
      <c r="G1327">
        <v>620827</v>
      </c>
    </row>
    <row r="1328" spans="1:7">
      <c r="A1328" s="3">
        <v>38385</v>
      </c>
      <c r="B1328">
        <v>13014</v>
      </c>
      <c r="C1328">
        <v>13111.400390999999</v>
      </c>
      <c r="D1328">
        <v>12624</v>
      </c>
      <c r="E1328">
        <v>12770.299805000001</v>
      </c>
      <c r="F1328">
        <v>12770.299805000001</v>
      </c>
      <c r="G1328">
        <v>321287</v>
      </c>
    </row>
    <row r="1329" spans="1:7">
      <c r="A1329" s="3">
        <v>38386</v>
      </c>
      <c r="B1329">
        <v>12819</v>
      </c>
      <c r="C1329">
        <v>12965.200194999999</v>
      </c>
      <c r="D1329">
        <v>12624</v>
      </c>
      <c r="E1329">
        <v>12624</v>
      </c>
      <c r="F1329">
        <v>12624</v>
      </c>
      <c r="G1329">
        <v>162182</v>
      </c>
    </row>
    <row r="1330" spans="1:7">
      <c r="A1330" s="3">
        <v>38387</v>
      </c>
      <c r="B1330">
        <v>12575.299805000001</v>
      </c>
      <c r="C1330">
        <v>12770.299805000001</v>
      </c>
      <c r="D1330">
        <v>12185.400390999999</v>
      </c>
      <c r="E1330">
        <v>12429.099609000001</v>
      </c>
      <c r="F1330">
        <v>12429.099609000001</v>
      </c>
      <c r="G1330">
        <v>280152</v>
      </c>
    </row>
    <row r="1331" spans="1:7">
      <c r="A1331" s="3">
        <v>38390</v>
      </c>
      <c r="B1331">
        <v>12477.799805000001</v>
      </c>
      <c r="C1331">
        <v>12672.799805000001</v>
      </c>
      <c r="D1331">
        <v>12380.299805000001</v>
      </c>
      <c r="E1331">
        <v>12624</v>
      </c>
      <c r="F1331">
        <v>12624</v>
      </c>
      <c r="G1331">
        <v>298514</v>
      </c>
    </row>
    <row r="1332" spans="1:7">
      <c r="A1332" s="3">
        <v>38391</v>
      </c>
      <c r="B1332">
        <v>12624</v>
      </c>
      <c r="C1332">
        <v>12624</v>
      </c>
      <c r="D1332">
        <v>12624</v>
      </c>
      <c r="E1332">
        <v>12624</v>
      </c>
      <c r="F1332">
        <v>12624</v>
      </c>
      <c r="G1332">
        <v>0</v>
      </c>
    </row>
    <row r="1333" spans="1:7">
      <c r="A1333" s="3">
        <v>38392</v>
      </c>
      <c r="B1333">
        <v>12624</v>
      </c>
      <c r="C1333">
        <v>12624</v>
      </c>
      <c r="D1333">
        <v>12624</v>
      </c>
      <c r="E1333">
        <v>12624</v>
      </c>
      <c r="F1333">
        <v>12624</v>
      </c>
      <c r="G1333">
        <v>0</v>
      </c>
    </row>
    <row r="1334" spans="1:7">
      <c r="A1334" s="3">
        <v>38393</v>
      </c>
      <c r="B1334">
        <v>12624</v>
      </c>
      <c r="C1334">
        <v>12624</v>
      </c>
      <c r="D1334">
        <v>12624</v>
      </c>
      <c r="E1334">
        <v>12624</v>
      </c>
      <c r="F1334">
        <v>12624</v>
      </c>
      <c r="G1334">
        <v>0</v>
      </c>
    </row>
    <row r="1335" spans="1:7">
      <c r="A1335" s="3">
        <v>38394</v>
      </c>
      <c r="B1335">
        <v>12916.5</v>
      </c>
      <c r="C1335">
        <v>13647.599609000001</v>
      </c>
      <c r="D1335">
        <v>12916.5</v>
      </c>
      <c r="E1335">
        <v>13208.900390999999</v>
      </c>
      <c r="F1335">
        <v>13208.900390999999</v>
      </c>
      <c r="G1335">
        <v>821170</v>
      </c>
    </row>
    <row r="1336" spans="1:7">
      <c r="A1336" s="3">
        <v>38397</v>
      </c>
      <c r="B1336">
        <v>13257.700194999999</v>
      </c>
      <c r="C1336">
        <v>13793.799805000001</v>
      </c>
      <c r="D1336">
        <v>13208.900390999999</v>
      </c>
      <c r="E1336">
        <v>13647.599609000001</v>
      </c>
      <c r="F1336">
        <v>13647.599609000001</v>
      </c>
      <c r="G1336">
        <v>803628</v>
      </c>
    </row>
    <row r="1337" spans="1:7">
      <c r="A1337" s="3">
        <v>38398</v>
      </c>
      <c r="B1337">
        <v>13501.400390999999</v>
      </c>
      <c r="C1337">
        <v>13550.099609000001</v>
      </c>
      <c r="D1337">
        <v>13062.700194999999</v>
      </c>
      <c r="E1337">
        <v>13257.700194999999</v>
      </c>
      <c r="F1337">
        <v>13257.700194999999</v>
      </c>
      <c r="G1337">
        <v>411765</v>
      </c>
    </row>
    <row r="1338" spans="1:7">
      <c r="A1338" s="3">
        <v>38399</v>
      </c>
      <c r="B1338">
        <v>13208.900390999999</v>
      </c>
      <c r="C1338">
        <v>13403.900390999999</v>
      </c>
      <c r="D1338">
        <v>12916.5</v>
      </c>
      <c r="E1338">
        <v>12965.200194999999</v>
      </c>
      <c r="F1338">
        <v>12965.200194999999</v>
      </c>
      <c r="G1338">
        <v>411765</v>
      </c>
    </row>
    <row r="1339" spans="1:7">
      <c r="A1339" s="3">
        <v>38400</v>
      </c>
      <c r="B1339">
        <v>12867.700194999999</v>
      </c>
      <c r="C1339">
        <v>13598.900390999999</v>
      </c>
      <c r="D1339">
        <v>12867.700194999999</v>
      </c>
      <c r="E1339">
        <v>13598.900390999999</v>
      </c>
      <c r="F1339">
        <v>13598.900390999999</v>
      </c>
      <c r="G1339">
        <v>405917</v>
      </c>
    </row>
    <row r="1340" spans="1:7">
      <c r="A1340" s="3">
        <v>38401</v>
      </c>
      <c r="B1340">
        <v>13501.400390999999</v>
      </c>
      <c r="C1340">
        <v>14232.5</v>
      </c>
      <c r="D1340">
        <v>13355.200194999999</v>
      </c>
      <c r="E1340">
        <v>14037.5</v>
      </c>
      <c r="F1340">
        <v>14037.5</v>
      </c>
      <c r="G1340">
        <v>803115</v>
      </c>
    </row>
    <row r="1341" spans="1:7">
      <c r="A1341" s="3">
        <v>38404</v>
      </c>
      <c r="B1341">
        <v>14671.200194999999</v>
      </c>
      <c r="C1341">
        <v>14817.400390999999</v>
      </c>
      <c r="D1341">
        <v>14037.5</v>
      </c>
      <c r="E1341">
        <v>14037.5</v>
      </c>
      <c r="F1341">
        <v>14037.5</v>
      </c>
      <c r="G1341">
        <v>974222</v>
      </c>
    </row>
    <row r="1342" spans="1:7">
      <c r="A1342" s="3">
        <v>38405</v>
      </c>
      <c r="B1342">
        <v>14037.5</v>
      </c>
      <c r="C1342">
        <v>14037.5</v>
      </c>
      <c r="D1342">
        <v>13062.700194999999</v>
      </c>
      <c r="E1342">
        <v>13257.700194999999</v>
      </c>
      <c r="F1342">
        <v>13257.700194999999</v>
      </c>
      <c r="G1342">
        <v>567895</v>
      </c>
    </row>
    <row r="1343" spans="1:7">
      <c r="A1343" s="3">
        <v>38406</v>
      </c>
      <c r="B1343">
        <v>13014</v>
      </c>
      <c r="C1343">
        <v>13501.400390999999</v>
      </c>
      <c r="D1343">
        <v>12916.5</v>
      </c>
      <c r="E1343">
        <v>13257.700194999999</v>
      </c>
      <c r="F1343">
        <v>13257.700194999999</v>
      </c>
      <c r="G1343">
        <v>239324</v>
      </c>
    </row>
    <row r="1344" spans="1:7">
      <c r="A1344" s="3">
        <v>38407</v>
      </c>
      <c r="B1344">
        <v>13355.200194999999</v>
      </c>
      <c r="C1344">
        <v>13696.299805000001</v>
      </c>
      <c r="D1344">
        <v>13355.200194999999</v>
      </c>
      <c r="E1344">
        <v>13550.099609000001</v>
      </c>
      <c r="F1344">
        <v>13550.099609000001</v>
      </c>
      <c r="G1344">
        <v>386119</v>
      </c>
    </row>
    <row r="1345" spans="1:7">
      <c r="A1345" s="3">
        <v>38408</v>
      </c>
      <c r="B1345">
        <v>13647.599609000001</v>
      </c>
      <c r="C1345">
        <v>13696.299805000001</v>
      </c>
      <c r="D1345">
        <v>12575.299805000001</v>
      </c>
      <c r="E1345">
        <v>12819</v>
      </c>
      <c r="F1345">
        <v>12819</v>
      </c>
      <c r="G1345">
        <v>928060</v>
      </c>
    </row>
    <row r="1346" spans="1:7">
      <c r="A1346" s="3">
        <v>38411</v>
      </c>
      <c r="B1346">
        <v>12867.700194999999</v>
      </c>
      <c r="C1346">
        <v>12965.200194999999</v>
      </c>
      <c r="D1346">
        <v>12526.599609000001</v>
      </c>
      <c r="E1346">
        <v>12867.700194999999</v>
      </c>
      <c r="F1346">
        <v>12867.700194999999</v>
      </c>
      <c r="G1346">
        <v>553841</v>
      </c>
    </row>
    <row r="1347" spans="1:7">
      <c r="A1347" s="3">
        <v>38412</v>
      </c>
      <c r="B1347">
        <v>12867.700194999999</v>
      </c>
      <c r="C1347">
        <v>12867.700194999999</v>
      </c>
      <c r="D1347">
        <v>12867.700194999999</v>
      </c>
      <c r="E1347">
        <v>12867.700194999999</v>
      </c>
      <c r="F1347">
        <v>12867.700194999999</v>
      </c>
      <c r="G1347">
        <v>0</v>
      </c>
    </row>
    <row r="1348" spans="1:7">
      <c r="A1348" s="3">
        <v>38413</v>
      </c>
      <c r="B1348">
        <v>13160.200194999999</v>
      </c>
      <c r="C1348">
        <v>13208.900390999999</v>
      </c>
      <c r="D1348">
        <v>12624</v>
      </c>
      <c r="E1348">
        <v>12965.200194999999</v>
      </c>
      <c r="F1348">
        <v>12965.200194999999</v>
      </c>
      <c r="G1348">
        <v>394018</v>
      </c>
    </row>
    <row r="1349" spans="1:7">
      <c r="A1349" s="3">
        <v>38414</v>
      </c>
      <c r="B1349">
        <v>12770.299805000001</v>
      </c>
      <c r="C1349">
        <v>12916.5</v>
      </c>
      <c r="D1349">
        <v>12575.299805000001</v>
      </c>
      <c r="E1349">
        <v>12721.5</v>
      </c>
      <c r="F1349">
        <v>12721.5</v>
      </c>
      <c r="G1349">
        <v>279023</v>
      </c>
    </row>
    <row r="1350" spans="1:7">
      <c r="A1350" s="3">
        <v>38415</v>
      </c>
      <c r="B1350">
        <v>12721.5</v>
      </c>
      <c r="C1350">
        <v>12867.700194999999</v>
      </c>
      <c r="D1350">
        <v>12429.099609000001</v>
      </c>
      <c r="E1350">
        <v>12575.299805000001</v>
      </c>
      <c r="F1350">
        <v>12575.299805000001</v>
      </c>
      <c r="G1350">
        <v>415765</v>
      </c>
    </row>
    <row r="1351" spans="1:7">
      <c r="A1351" s="3">
        <v>38418</v>
      </c>
      <c r="B1351">
        <v>12867.700194999999</v>
      </c>
      <c r="C1351">
        <v>13160.200194999999</v>
      </c>
      <c r="D1351">
        <v>12624</v>
      </c>
      <c r="E1351">
        <v>12867.700194999999</v>
      </c>
      <c r="F1351">
        <v>12867.700194999999</v>
      </c>
      <c r="G1351">
        <v>582769</v>
      </c>
    </row>
    <row r="1352" spans="1:7">
      <c r="A1352" s="3">
        <v>38419</v>
      </c>
      <c r="B1352">
        <v>12867.700194999999</v>
      </c>
      <c r="C1352">
        <v>13014</v>
      </c>
      <c r="D1352">
        <v>12185.400390999999</v>
      </c>
      <c r="E1352">
        <v>12380.299805000001</v>
      </c>
      <c r="F1352">
        <v>12380.299805000001</v>
      </c>
      <c r="G1352">
        <v>359961</v>
      </c>
    </row>
    <row r="1353" spans="1:7">
      <c r="A1353" s="3">
        <v>38420</v>
      </c>
      <c r="B1353">
        <v>12087.900390999999</v>
      </c>
      <c r="C1353">
        <v>12234.099609000001</v>
      </c>
      <c r="D1353">
        <v>11892.900390999999</v>
      </c>
      <c r="E1353">
        <v>11990.400390999999</v>
      </c>
      <c r="F1353">
        <v>11990.400390999999</v>
      </c>
      <c r="G1353">
        <v>469723</v>
      </c>
    </row>
    <row r="1354" spans="1:7">
      <c r="A1354" s="3">
        <v>38421</v>
      </c>
      <c r="B1354">
        <v>11844.200194999999</v>
      </c>
      <c r="C1354">
        <v>12331.599609000001</v>
      </c>
      <c r="D1354">
        <v>11844.200194999999</v>
      </c>
      <c r="E1354">
        <v>11990.400390999999</v>
      </c>
      <c r="F1354">
        <v>11990.400390999999</v>
      </c>
      <c r="G1354">
        <v>348677</v>
      </c>
    </row>
    <row r="1355" spans="1:7">
      <c r="A1355" s="3">
        <v>38422</v>
      </c>
      <c r="B1355">
        <v>12087.900390999999</v>
      </c>
      <c r="C1355">
        <v>12380.299805000001</v>
      </c>
      <c r="D1355">
        <v>12039.099609000001</v>
      </c>
      <c r="E1355">
        <v>12185.400390999999</v>
      </c>
      <c r="F1355">
        <v>12185.400390999999</v>
      </c>
      <c r="G1355">
        <v>338008</v>
      </c>
    </row>
    <row r="1356" spans="1:7">
      <c r="A1356" s="3">
        <v>38425</v>
      </c>
      <c r="B1356">
        <v>12331.599609000001</v>
      </c>
      <c r="C1356">
        <v>12526.599609000001</v>
      </c>
      <c r="D1356">
        <v>12282.799805000001</v>
      </c>
      <c r="E1356">
        <v>12331.599609000001</v>
      </c>
      <c r="F1356">
        <v>12331.599609000001</v>
      </c>
      <c r="G1356">
        <v>223013</v>
      </c>
    </row>
    <row r="1357" spans="1:7">
      <c r="A1357" s="3">
        <v>38426</v>
      </c>
      <c r="B1357">
        <v>12429.099609000001</v>
      </c>
      <c r="C1357">
        <v>12477.799805000001</v>
      </c>
      <c r="D1357">
        <v>11844.200194999999</v>
      </c>
      <c r="E1357">
        <v>11844.200194999999</v>
      </c>
      <c r="F1357">
        <v>11844.200194999999</v>
      </c>
      <c r="G1357">
        <v>262713</v>
      </c>
    </row>
    <row r="1358" spans="1:7">
      <c r="A1358" s="3">
        <v>38427</v>
      </c>
      <c r="B1358">
        <v>11795.400390999999</v>
      </c>
      <c r="C1358">
        <v>11844.200194999999</v>
      </c>
      <c r="D1358">
        <v>11454.200194999999</v>
      </c>
      <c r="E1358">
        <v>11600.5</v>
      </c>
      <c r="F1358">
        <v>11600.5</v>
      </c>
      <c r="G1358">
        <v>198599</v>
      </c>
    </row>
    <row r="1359" spans="1:7">
      <c r="A1359" s="3">
        <v>38428</v>
      </c>
      <c r="B1359">
        <v>11308</v>
      </c>
      <c r="C1359">
        <v>11454.200194999999</v>
      </c>
      <c r="D1359">
        <v>10918.099609000001</v>
      </c>
      <c r="E1359">
        <v>10966.799805000001</v>
      </c>
      <c r="F1359">
        <v>10966.799805000001</v>
      </c>
      <c r="G1359">
        <v>418125</v>
      </c>
    </row>
    <row r="1360" spans="1:7">
      <c r="A1360" s="3">
        <v>38429</v>
      </c>
      <c r="B1360">
        <v>10820.599609000001</v>
      </c>
      <c r="C1360">
        <v>11113</v>
      </c>
      <c r="D1360">
        <v>10333.200194999999</v>
      </c>
      <c r="E1360">
        <v>10430.700194999999</v>
      </c>
      <c r="F1360">
        <v>10430.700194999999</v>
      </c>
      <c r="G1360">
        <v>653961</v>
      </c>
    </row>
    <row r="1361" spans="1:7">
      <c r="A1361" s="3">
        <v>38432</v>
      </c>
      <c r="B1361">
        <v>10430.700194999999</v>
      </c>
      <c r="C1361">
        <v>10869.299805000001</v>
      </c>
      <c r="D1361">
        <v>10089.5</v>
      </c>
      <c r="E1361">
        <v>10723.099609000001</v>
      </c>
      <c r="F1361">
        <v>10723.099609000001</v>
      </c>
      <c r="G1361">
        <v>701354</v>
      </c>
    </row>
    <row r="1362" spans="1:7">
      <c r="A1362" s="3">
        <v>38433</v>
      </c>
      <c r="B1362">
        <v>10723.099609000001</v>
      </c>
      <c r="C1362">
        <v>10869.299805000001</v>
      </c>
      <c r="D1362">
        <v>10528.200194999999</v>
      </c>
      <c r="E1362">
        <v>10771.900390999999</v>
      </c>
      <c r="F1362">
        <v>10771.900390999999</v>
      </c>
      <c r="G1362">
        <v>393710</v>
      </c>
    </row>
    <row r="1363" spans="1:7">
      <c r="A1363" s="3">
        <v>38434</v>
      </c>
      <c r="B1363">
        <v>10723.099609000001</v>
      </c>
      <c r="C1363">
        <v>10820.599609000001</v>
      </c>
      <c r="D1363">
        <v>10381.900390999999</v>
      </c>
      <c r="E1363">
        <v>10381.900390999999</v>
      </c>
      <c r="F1363">
        <v>10381.900390999999</v>
      </c>
      <c r="G1363">
        <v>235836</v>
      </c>
    </row>
    <row r="1364" spans="1:7">
      <c r="A1364" s="3">
        <v>38435</v>
      </c>
      <c r="B1364">
        <v>10479.400390999999</v>
      </c>
      <c r="C1364">
        <v>10528.200194999999</v>
      </c>
      <c r="D1364">
        <v>10138.200194999999</v>
      </c>
      <c r="E1364">
        <v>10235.700194999999</v>
      </c>
      <c r="F1364">
        <v>10235.700194999999</v>
      </c>
      <c r="G1364">
        <v>223937</v>
      </c>
    </row>
    <row r="1365" spans="1:7">
      <c r="A1365" s="3">
        <v>38436</v>
      </c>
      <c r="B1365">
        <v>10284.400390999999</v>
      </c>
      <c r="C1365">
        <v>10918.099609000001</v>
      </c>
      <c r="D1365">
        <v>10284.400390999999</v>
      </c>
      <c r="E1365">
        <v>10918.099609000001</v>
      </c>
      <c r="F1365">
        <v>10918.099609000001</v>
      </c>
      <c r="G1365">
        <v>319441</v>
      </c>
    </row>
    <row r="1366" spans="1:7">
      <c r="A1366" s="3">
        <v>38439</v>
      </c>
      <c r="B1366">
        <v>10820.599609000001</v>
      </c>
      <c r="C1366">
        <v>11259.299805000001</v>
      </c>
      <c r="D1366">
        <v>10820.599609000001</v>
      </c>
      <c r="E1366">
        <v>11015.599609000001</v>
      </c>
      <c r="F1366">
        <v>11015.599609000001</v>
      </c>
      <c r="G1366">
        <v>242504</v>
      </c>
    </row>
    <row r="1367" spans="1:7">
      <c r="A1367" s="3">
        <v>38440</v>
      </c>
      <c r="B1367">
        <v>11015.599609000001</v>
      </c>
      <c r="C1367">
        <v>11064.299805000001</v>
      </c>
      <c r="D1367">
        <v>10576.900390999999</v>
      </c>
      <c r="E1367">
        <v>10576.900390999999</v>
      </c>
      <c r="F1367">
        <v>10576.900390999999</v>
      </c>
      <c r="G1367">
        <v>234605</v>
      </c>
    </row>
    <row r="1368" spans="1:7">
      <c r="A1368" s="3">
        <v>38441</v>
      </c>
      <c r="B1368">
        <v>10576.900390999999</v>
      </c>
      <c r="C1368">
        <v>10918.099609000001</v>
      </c>
      <c r="D1368">
        <v>10528.200194999999</v>
      </c>
      <c r="E1368">
        <v>10918.099609000001</v>
      </c>
      <c r="F1368">
        <v>10918.099609000001</v>
      </c>
      <c r="G1368">
        <v>153976</v>
      </c>
    </row>
    <row r="1369" spans="1:7">
      <c r="A1369" s="3">
        <v>38442</v>
      </c>
      <c r="B1369">
        <v>11015.599609000001</v>
      </c>
      <c r="C1369">
        <v>11210.5</v>
      </c>
      <c r="D1369">
        <v>10869.299805000001</v>
      </c>
      <c r="E1369">
        <v>10869.299805000001</v>
      </c>
      <c r="F1369">
        <v>10869.299805000001</v>
      </c>
      <c r="G1369">
        <v>265482</v>
      </c>
    </row>
    <row r="1370" spans="1:7">
      <c r="A1370" s="3">
        <v>38443</v>
      </c>
      <c r="B1370">
        <v>10869.299805000001</v>
      </c>
      <c r="C1370">
        <v>11503</v>
      </c>
      <c r="D1370">
        <v>10869.299805000001</v>
      </c>
      <c r="E1370">
        <v>11503</v>
      </c>
      <c r="F1370">
        <v>11503</v>
      </c>
      <c r="G1370">
        <v>358319</v>
      </c>
    </row>
    <row r="1371" spans="1:7">
      <c r="A1371" s="3">
        <v>38446</v>
      </c>
      <c r="B1371">
        <v>11405.5</v>
      </c>
      <c r="C1371">
        <v>11405.5</v>
      </c>
      <c r="D1371">
        <v>11161.799805000001</v>
      </c>
      <c r="E1371">
        <v>11308</v>
      </c>
      <c r="F1371">
        <v>11308</v>
      </c>
      <c r="G1371">
        <v>194598</v>
      </c>
    </row>
    <row r="1372" spans="1:7">
      <c r="A1372" s="3">
        <v>38447</v>
      </c>
      <c r="B1372">
        <v>11308</v>
      </c>
      <c r="C1372">
        <v>11308</v>
      </c>
      <c r="D1372">
        <v>11308</v>
      </c>
      <c r="E1372">
        <v>11308</v>
      </c>
      <c r="F1372">
        <v>11308</v>
      </c>
      <c r="G1372">
        <v>0</v>
      </c>
    </row>
    <row r="1373" spans="1:7">
      <c r="A1373" s="3">
        <v>38448</v>
      </c>
      <c r="B1373">
        <v>11405.5</v>
      </c>
      <c r="C1373">
        <v>11503</v>
      </c>
      <c r="D1373">
        <v>11210.5</v>
      </c>
      <c r="E1373">
        <v>11356.799805000001</v>
      </c>
      <c r="F1373">
        <v>11356.799805000001</v>
      </c>
      <c r="G1373">
        <v>190290</v>
      </c>
    </row>
    <row r="1374" spans="1:7">
      <c r="A1374" s="3">
        <v>38449</v>
      </c>
      <c r="B1374">
        <v>11503</v>
      </c>
      <c r="C1374">
        <v>11503</v>
      </c>
      <c r="D1374">
        <v>11210.5</v>
      </c>
      <c r="E1374">
        <v>11259.299805000001</v>
      </c>
      <c r="F1374">
        <v>11259.299805000001</v>
      </c>
      <c r="G1374">
        <v>161259</v>
      </c>
    </row>
    <row r="1375" spans="1:7">
      <c r="A1375" s="3">
        <v>38450</v>
      </c>
      <c r="B1375">
        <v>11405.5</v>
      </c>
      <c r="C1375">
        <v>11405.5</v>
      </c>
      <c r="D1375">
        <v>10869.299805000001</v>
      </c>
      <c r="E1375">
        <v>10869.299805000001</v>
      </c>
      <c r="F1375">
        <v>10869.299805000001</v>
      </c>
      <c r="G1375">
        <v>257994</v>
      </c>
    </row>
    <row r="1376" spans="1:7">
      <c r="A1376" s="3">
        <v>38453</v>
      </c>
      <c r="B1376">
        <v>10674.400390999999</v>
      </c>
      <c r="C1376">
        <v>10869.299805000001</v>
      </c>
      <c r="D1376">
        <v>10576.900390999999</v>
      </c>
      <c r="E1376">
        <v>10723.099609000001</v>
      </c>
      <c r="F1376">
        <v>10723.099609000001</v>
      </c>
      <c r="G1376">
        <v>152334</v>
      </c>
    </row>
    <row r="1377" spans="1:7">
      <c r="A1377" s="3">
        <v>38454</v>
      </c>
      <c r="B1377">
        <v>10918.099609000001</v>
      </c>
      <c r="C1377">
        <v>11015.599609000001</v>
      </c>
      <c r="D1377">
        <v>10430.700194999999</v>
      </c>
      <c r="E1377">
        <v>10430.700194999999</v>
      </c>
      <c r="F1377">
        <v>10430.700194999999</v>
      </c>
      <c r="G1377">
        <v>271330</v>
      </c>
    </row>
    <row r="1378" spans="1:7">
      <c r="A1378" s="3">
        <v>38455</v>
      </c>
      <c r="B1378">
        <v>10528.200194999999</v>
      </c>
      <c r="C1378">
        <v>10625.599609000001</v>
      </c>
      <c r="D1378">
        <v>10430.700194999999</v>
      </c>
      <c r="E1378">
        <v>10479.400390999999</v>
      </c>
      <c r="F1378">
        <v>10479.400390999999</v>
      </c>
      <c r="G1378">
        <v>141358</v>
      </c>
    </row>
    <row r="1379" spans="1:7">
      <c r="A1379" s="3">
        <v>38456</v>
      </c>
      <c r="B1379">
        <v>10284.400390999999</v>
      </c>
      <c r="C1379">
        <v>10723.099609000001</v>
      </c>
      <c r="D1379">
        <v>10284.400390999999</v>
      </c>
      <c r="E1379">
        <v>10430.700194999999</v>
      </c>
      <c r="F1379">
        <v>10430.700194999999</v>
      </c>
      <c r="G1379">
        <v>267534</v>
      </c>
    </row>
    <row r="1380" spans="1:7">
      <c r="A1380" s="3">
        <v>38457</v>
      </c>
      <c r="B1380">
        <v>10430.700194999999</v>
      </c>
      <c r="C1380">
        <v>10479.400390999999</v>
      </c>
      <c r="D1380">
        <v>10284.400390999999</v>
      </c>
      <c r="E1380">
        <v>10430.700194999999</v>
      </c>
      <c r="F1380">
        <v>10430.700194999999</v>
      </c>
      <c r="G1380">
        <v>129459</v>
      </c>
    </row>
    <row r="1381" spans="1:7">
      <c r="A1381" s="3">
        <v>38460</v>
      </c>
      <c r="B1381">
        <v>10284.400390999999</v>
      </c>
      <c r="C1381">
        <v>10528.200194999999</v>
      </c>
      <c r="D1381">
        <v>9845.7695309999999</v>
      </c>
      <c r="E1381">
        <v>9845.7695309999999</v>
      </c>
      <c r="F1381">
        <v>9845.7695309999999</v>
      </c>
      <c r="G1381">
        <v>272663</v>
      </c>
    </row>
    <row r="1382" spans="1:7">
      <c r="A1382" s="3">
        <v>38461</v>
      </c>
      <c r="B1382">
        <v>10089.5</v>
      </c>
      <c r="C1382">
        <v>10089.5</v>
      </c>
      <c r="D1382">
        <v>9845.7695309999999</v>
      </c>
      <c r="E1382">
        <v>10040.700194999999</v>
      </c>
      <c r="F1382">
        <v>10040.700194999999</v>
      </c>
      <c r="G1382">
        <v>125253</v>
      </c>
    </row>
    <row r="1383" spans="1:7">
      <c r="A1383" s="3">
        <v>38462</v>
      </c>
      <c r="B1383">
        <v>10235.700194999999</v>
      </c>
      <c r="C1383">
        <v>10430.700194999999</v>
      </c>
      <c r="D1383">
        <v>10089.5</v>
      </c>
      <c r="E1383">
        <v>10138.200194999999</v>
      </c>
      <c r="F1383">
        <v>10138.200194999999</v>
      </c>
      <c r="G1383">
        <v>146590</v>
      </c>
    </row>
    <row r="1384" spans="1:7">
      <c r="A1384" s="3">
        <v>38463</v>
      </c>
      <c r="B1384">
        <v>9845.7695309999999</v>
      </c>
      <c r="C1384">
        <v>10187</v>
      </c>
      <c r="D1384">
        <v>9738.5400389999995</v>
      </c>
      <c r="E1384">
        <v>9992</v>
      </c>
      <c r="F1384">
        <v>9992</v>
      </c>
      <c r="G1384">
        <v>296052</v>
      </c>
    </row>
    <row r="1385" spans="1:7">
      <c r="A1385" s="3">
        <v>38464</v>
      </c>
      <c r="B1385">
        <v>10284.400390999999</v>
      </c>
      <c r="C1385">
        <v>10381.900390999999</v>
      </c>
      <c r="D1385">
        <v>10138.200194999999</v>
      </c>
      <c r="E1385">
        <v>10235.700194999999</v>
      </c>
      <c r="F1385">
        <v>10235.700194999999</v>
      </c>
      <c r="G1385">
        <v>217577</v>
      </c>
    </row>
    <row r="1386" spans="1:7">
      <c r="A1386" s="3">
        <v>38467</v>
      </c>
      <c r="B1386">
        <v>10138.200194999999</v>
      </c>
      <c r="C1386">
        <v>11551.700194999999</v>
      </c>
      <c r="D1386">
        <v>10089.5</v>
      </c>
      <c r="E1386">
        <v>10723.099609000001</v>
      </c>
      <c r="F1386">
        <v>10723.099609000001</v>
      </c>
      <c r="G1386">
        <v>1885151</v>
      </c>
    </row>
    <row r="1387" spans="1:7">
      <c r="A1387" s="3">
        <v>38468</v>
      </c>
      <c r="B1387">
        <v>10869.299805000001</v>
      </c>
      <c r="C1387">
        <v>10966.799805000001</v>
      </c>
      <c r="D1387">
        <v>10479.400390999999</v>
      </c>
      <c r="E1387">
        <v>10479.400390999999</v>
      </c>
      <c r="F1387">
        <v>10479.400390999999</v>
      </c>
      <c r="G1387">
        <v>410534</v>
      </c>
    </row>
    <row r="1388" spans="1:7">
      <c r="A1388" s="3">
        <v>38469</v>
      </c>
      <c r="B1388">
        <v>10479.400390999999</v>
      </c>
      <c r="C1388">
        <v>10479.400390999999</v>
      </c>
      <c r="D1388">
        <v>9992</v>
      </c>
      <c r="E1388">
        <v>10235.700194999999</v>
      </c>
      <c r="F1388">
        <v>10235.700194999999</v>
      </c>
      <c r="G1388">
        <v>532504</v>
      </c>
    </row>
    <row r="1389" spans="1:7">
      <c r="A1389" s="3">
        <v>38470</v>
      </c>
      <c r="B1389">
        <v>10381.900390999999</v>
      </c>
      <c r="C1389">
        <v>10479.400390999999</v>
      </c>
      <c r="D1389">
        <v>10138.200194999999</v>
      </c>
      <c r="E1389">
        <v>10138.200194999999</v>
      </c>
      <c r="F1389">
        <v>10138.200194999999</v>
      </c>
      <c r="G1389">
        <v>220757</v>
      </c>
    </row>
    <row r="1390" spans="1:7">
      <c r="A1390" s="3">
        <v>38471</v>
      </c>
      <c r="B1390">
        <v>9943.25</v>
      </c>
      <c r="C1390">
        <v>10284.400390999999</v>
      </c>
      <c r="D1390">
        <v>9845.7695309999999</v>
      </c>
      <c r="E1390">
        <v>10235.700194999999</v>
      </c>
      <c r="F1390">
        <v>10235.700194999999</v>
      </c>
      <c r="G1390">
        <v>260046</v>
      </c>
    </row>
    <row r="1391" spans="1:7">
      <c r="A1391" s="3">
        <v>38474</v>
      </c>
      <c r="B1391">
        <v>10333.200194999999</v>
      </c>
      <c r="C1391">
        <v>10528.200194999999</v>
      </c>
      <c r="D1391">
        <v>10235.700194999999</v>
      </c>
      <c r="E1391">
        <v>10479.400390999999</v>
      </c>
      <c r="F1391">
        <v>10479.400390999999</v>
      </c>
      <c r="G1391">
        <v>182801</v>
      </c>
    </row>
    <row r="1392" spans="1:7">
      <c r="A1392" s="3">
        <v>38475</v>
      </c>
      <c r="B1392">
        <v>10528.200194999999</v>
      </c>
      <c r="C1392">
        <v>10869.299805000001</v>
      </c>
      <c r="D1392">
        <v>10381.900390999999</v>
      </c>
      <c r="E1392">
        <v>10430.700194999999</v>
      </c>
      <c r="F1392">
        <v>10430.700194999999</v>
      </c>
      <c r="G1392">
        <v>260456</v>
      </c>
    </row>
    <row r="1393" spans="1:7">
      <c r="A1393" s="3">
        <v>38476</v>
      </c>
      <c r="B1393">
        <v>10430.700194999999</v>
      </c>
      <c r="C1393">
        <v>10820.599609000001</v>
      </c>
      <c r="D1393">
        <v>10430.700194999999</v>
      </c>
      <c r="E1393">
        <v>10771.900390999999</v>
      </c>
      <c r="F1393">
        <v>10771.900390999999</v>
      </c>
      <c r="G1393">
        <v>180237</v>
      </c>
    </row>
    <row r="1394" spans="1:7">
      <c r="A1394" s="3">
        <v>38477</v>
      </c>
      <c r="B1394">
        <v>10771.900390999999</v>
      </c>
      <c r="C1394">
        <v>10771.900390999999</v>
      </c>
      <c r="D1394">
        <v>10771.900390999999</v>
      </c>
      <c r="E1394">
        <v>10771.900390999999</v>
      </c>
      <c r="F1394">
        <v>10771.900390999999</v>
      </c>
      <c r="G1394">
        <v>0</v>
      </c>
    </row>
    <row r="1395" spans="1:7">
      <c r="A1395" s="3">
        <v>38478</v>
      </c>
      <c r="B1395">
        <v>10771.900390999999</v>
      </c>
      <c r="C1395">
        <v>10869.299805000001</v>
      </c>
      <c r="D1395">
        <v>10625.599609000001</v>
      </c>
      <c r="E1395">
        <v>10869.299805000001</v>
      </c>
      <c r="F1395">
        <v>10869.299805000001</v>
      </c>
      <c r="G1395">
        <v>186494</v>
      </c>
    </row>
    <row r="1396" spans="1:7">
      <c r="A1396" s="3">
        <v>38481</v>
      </c>
      <c r="B1396">
        <v>10820.599609000001</v>
      </c>
      <c r="C1396">
        <v>10869.299805000001</v>
      </c>
      <c r="D1396">
        <v>10625.599609000001</v>
      </c>
      <c r="E1396">
        <v>10674.400390999999</v>
      </c>
      <c r="F1396">
        <v>10674.400390999999</v>
      </c>
      <c r="G1396">
        <v>199317</v>
      </c>
    </row>
    <row r="1397" spans="1:7">
      <c r="A1397" s="3">
        <v>38482</v>
      </c>
      <c r="B1397">
        <v>10820.599609000001</v>
      </c>
      <c r="C1397">
        <v>11064.299805000001</v>
      </c>
      <c r="D1397">
        <v>10723.099609000001</v>
      </c>
      <c r="E1397">
        <v>10771.900390999999</v>
      </c>
      <c r="F1397">
        <v>10771.900390999999</v>
      </c>
      <c r="G1397">
        <v>298411</v>
      </c>
    </row>
    <row r="1398" spans="1:7">
      <c r="A1398" s="3">
        <v>38483</v>
      </c>
      <c r="B1398">
        <v>10528.200194999999</v>
      </c>
      <c r="C1398">
        <v>10674.400390999999</v>
      </c>
      <c r="D1398">
        <v>10430.700194999999</v>
      </c>
      <c r="E1398">
        <v>10430.700194999999</v>
      </c>
      <c r="F1398">
        <v>10430.700194999999</v>
      </c>
      <c r="G1398">
        <v>88323</v>
      </c>
    </row>
    <row r="1399" spans="1:7">
      <c r="A1399" s="3">
        <v>38484</v>
      </c>
      <c r="B1399">
        <v>10430.700194999999</v>
      </c>
      <c r="C1399">
        <v>10576.900390999999</v>
      </c>
      <c r="D1399">
        <v>10333.200194999999</v>
      </c>
      <c r="E1399">
        <v>10479.400390999999</v>
      </c>
      <c r="F1399">
        <v>10479.400390999999</v>
      </c>
      <c r="G1399">
        <v>106583</v>
      </c>
    </row>
    <row r="1400" spans="1:7">
      <c r="A1400" s="3">
        <v>38485</v>
      </c>
      <c r="B1400">
        <v>10430.700194999999</v>
      </c>
      <c r="C1400">
        <v>10723.099609000001</v>
      </c>
      <c r="D1400">
        <v>10333.200194999999</v>
      </c>
      <c r="E1400">
        <v>10674.400390999999</v>
      </c>
      <c r="F1400">
        <v>10674.400390999999</v>
      </c>
      <c r="G1400">
        <v>514347</v>
      </c>
    </row>
    <row r="1401" spans="1:7">
      <c r="A1401" s="3">
        <v>38488</v>
      </c>
      <c r="B1401">
        <v>10820.599609000001</v>
      </c>
      <c r="C1401">
        <v>10869.299805000001</v>
      </c>
      <c r="D1401">
        <v>10674.400390999999</v>
      </c>
      <c r="E1401">
        <v>10771.900390999999</v>
      </c>
      <c r="F1401">
        <v>10771.900390999999</v>
      </c>
      <c r="G1401">
        <v>117251</v>
      </c>
    </row>
    <row r="1402" spans="1:7">
      <c r="A1402" s="3">
        <v>38489</v>
      </c>
      <c r="B1402">
        <v>11015.599609000001</v>
      </c>
      <c r="C1402">
        <v>11015.599609000001</v>
      </c>
      <c r="D1402">
        <v>10625.599609000001</v>
      </c>
      <c r="E1402">
        <v>10723.099609000001</v>
      </c>
      <c r="F1402">
        <v>10723.099609000001</v>
      </c>
      <c r="G1402">
        <v>129151</v>
      </c>
    </row>
    <row r="1403" spans="1:7">
      <c r="A1403" s="3">
        <v>38490</v>
      </c>
      <c r="B1403">
        <v>10771.900390999999</v>
      </c>
      <c r="C1403">
        <v>10869.299805000001</v>
      </c>
      <c r="D1403">
        <v>10674.400390999999</v>
      </c>
      <c r="E1403">
        <v>10723.099609000001</v>
      </c>
      <c r="F1403">
        <v>10723.099609000001</v>
      </c>
      <c r="G1403">
        <v>94376</v>
      </c>
    </row>
    <row r="1404" spans="1:7">
      <c r="A1404" s="3">
        <v>38491</v>
      </c>
      <c r="B1404">
        <v>10869.299805000001</v>
      </c>
      <c r="C1404">
        <v>11113</v>
      </c>
      <c r="D1404">
        <v>10820.599609000001</v>
      </c>
      <c r="E1404">
        <v>11015.599609000001</v>
      </c>
      <c r="F1404">
        <v>11015.599609000001</v>
      </c>
      <c r="G1404">
        <v>263533</v>
      </c>
    </row>
    <row r="1405" spans="1:7">
      <c r="A1405" s="3">
        <v>38492</v>
      </c>
      <c r="B1405">
        <v>11015.599609000001</v>
      </c>
      <c r="C1405">
        <v>11161.799805000001</v>
      </c>
      <c r="D1405">
        <v>10771.900390999999</v>
      </c>
      <c r="E1405">
        <v>10820.599609000001</v>
      </c>
      <c r="F1405">
        <v>10820.599609000001</v>
      </c>
      <c r="G1405">
        <v>146590</v>
      </c>
    </row>
    <row r="1406" spans="1:7">
      <c r="A1406" s="3">
        <v>38495</v>
      </c>
      <c r="B1406">
        <v>10869.299805000001</v>
      </c>
      <c r="C1406">
        <v>11308</v>
      </c>
      <c r="D1406">
        <v>10869.299805000001</v>
      </c>
      <c r="E1406">
        <v>11259.299805000001</v>
      </c>
      <c r="F1406">
        <v>11259.299805000001</v>
      </c>
      <c r="G1406">
        <v>343240</v>
      </c>
    </row>
    <row r="1407" spans="1:7">
      <c r="A1407" s="3">
        <v>38496</v>
      </c>
      <c r="B1407">
        <v>11356.799805000001</v>
      </c>
      <c r="C1407">
        <v>11356.799805000001</v>
      </c>
      <c r="D1407">
        <v>11064.299805000001</v>
      </c>
      <c r="E1407">
        <v>11064.299805000001</v>
      </c>
      <c r="F1407">
        <v>11064.299805000001</v>
      </c>
      <c r="G1407">
        <v>127099</v>
      </c>
    </row>
    <row r="1408" spans="1:7">
      <c r="A1408" s="3">
        <v>38497</v>
      </c>
      <c r="B1408">
        <v>11064.299805000001</v>
      </c>
      <c r="C1408">
        <v>11210.5</v>
      </c>
      <c r="D1408">
        <v>10966.799805000001</v>
      </c>
      <c r="E1408">
        <v>10966.799805000001</v>
      </c>
      <c r="F1408">
        <v>10966.799805000001</v>
      </c>
      <c r="G1408">
        <v>139204</v>
      </c>
    </row>
    <row r="1409" spans="1:7">
      <c r="A1409" s="3">
        <v>38498</v>
      </c>
      <c r="B1409">
        <v>10918.099609000001</v>
      </c>
      <c r="C1409">
        <v>11161.799805000001</v>
      </c>
      <c r="D1409">
        <v>10918.099609000001</v>
      </c>
      <c r="E1409">
        <v>11161.799805000001</v>
      </c>
      <c r="F1409">
        <v>11161.799805000001</v>
      </c>
      <c r="G1409">
        <v>105454</v>
      </c>
    </row>
    <row r="1410" spans="1:7">
      <c r="A1410" s="3">
        <v>38499</v>
      </c>
      <c r="B1410">
        <v>11210.5</v>
      </c>
      <c r="C1410">
        <v>11308</v>
      </c>
      <c r="D1410">
        <v>11113</v>
      </c>
      <c r="E1410">
        <v>11259.299805000001</v>
      </c>
      <c r="F1410">
        <v>11259.299805000001</v>
      </c>
      <c r="G1410">
        <v>138794</v>
      </c>
    </row>
    <row r="1411" spans="1:7">
      <c r="A1411" s="3">
        <v>38502</v>
      </c>
      <c r="B1411">
        <v>11308</v>
      </c>
      <c r="C1411">
        <v>11308</v>
      </c>
      <c r="D1411">
        <v>11113</v>
      </c>
      <c r="E1411">
        <v>11259.299805000001</v>
      </c>
      <c r="F1411">
        <v>11259.299805000001</v>
      </c>
      <c r="G1411">
        <v>153360</v>
      </c>
    </row>
    <row r="1412" spans="1:7">
      <c r="A1412" s="3">
        <v>38503</v>
      </c>
      <c r="B1412">
        <v>11259.299805000001</v>
      </c>
      <c r="C1412">
        <v>11649.200194999999</v>
      </c>
      <c r="D1412">
        <v>11161.799805000001</v>
      </c>
      <c r="E1412">
        <v>11454.200194999999</v>
      </c>
      <c r="F1412">
        <v>11454.200194999999</v>
      </c>
      <c r="G1412">
        <v>609543</v>
      </c>
    </row>
    <row r="1413" spans="1:7">
      <c r="A1413" s="3">
        <v>38504</v>
      </c>
      <c r="B1413">
        <v>11454.200194999999</v>
      </c>
      <c r="C1413">
        <v>11892.900390999999</v>
      </c>
      <c r="D1413">
        <v>11356.799805000001</v>
      </c>
      <c r="E1413">
        <v>11503</v>
      </c>
      <c r="F1413">
        <v>11503</v>
      </c>
      <c r="G1413">
        <v>503370</v>
      </c>
    </row>
    <row r="1414" spans="1:7">
      <c r="A1414" s="3">
        <v>38505</v>
      </c>
      <c r="B1414">
        <v>11551.700194999999</v>
      </c>
      <c r="C1414">
        <v>11600.5</v>
      </c>
      <c r="D1414">
        <v>11308</v>
      </c>
      <c r="E1414">
        <v>11356.799805000001</v>
      </c>
      <c r="F1414">
        <v>11356.799805000001</v>
      </c>
      <c r="G1414">
        <v>207626</v>
      </c>
    </row>
    <row r="1415" spans="1:7">
      <c r="A1415" s="3">
        <v>38506</v>
      </c>
      <c r="B1415">
        <v>11356.799805000001</v>
      </c>
      <c r="C1415">
        <v>11892.900390999999</v>
      </c>
      <c r="D1415">
        <v>11356.799805000001</v>
      </c>
      <c r="E1415">
        <v>11649.200194999999</v>
      </c>
      <c r="F1415">
        <v>11649.200194999999</v>
      </c>
      <c r="G1415">
        <v>292974</v>
      </c>
    </row>
    <row r="1416" spans="1:7">
      <c r="A1416" s="3">
        <v>38509</v>
      </c>
      <c r="B1416">
        <v>11649.200194999999</v>
      </c>
      <c r="C1416">
        <v>11649.200194999999</v>
      </c>
      <c r="D1416">
        <v>11649.200194999999</v>
      </c>
      <c r="E1416">
        <v>11649.200194999999</v>
      </c>
      <c r="F1416">
        <v>11649.200194999999</v>
      </c>
      <c r="G1416">
        <v>0</v>
      </c>
    </row>
    <row r="1417" spans="1:7">
      <c r="A1417" s="3">
        <v>38510</v>
      </c>
      <c r="B1417">
        <v>11600.5</v>
      </c>
      <c r="C1417">
        <v>11795.400390999999</v>
      </c>
      <c r="D1417">
        <v>11551.700194999999</v>
      </c>
      <c r="E1417">
        <v>11649.200194999999</v>
      </c>
      <c r="F1417">
        <v>11649.200194999999</v>
      </c>
      <c r="G1417">
        <v>199727</v>
      </c>
    </row>
    <row r="1418" spans="1:7">
      <c r="A1418" s="3">
        <v>38511</v>
      </c>
      <c r="B1418">
        <v>11551.700194999999</v>
      </c>
      <c r="C1418">
        <v>12234.099609000001</v>
      </c>
      <c r="D1418">
        <v>11551.700194999999</v>
      </c>
      <c r="E1418">
        <v>11892.900390999999</v>
      </c>
      <c r="F1418">
        <v>11892.900390999999</v>
      </c>
      <c r="G1418">
        <v>371758</v>
      </c>
    </row>
    <row r="1419" spans="1:7">
      <c r="A1419" s="3">
        <v>38512</v>
      </c>
      <c r="B1419">
        <v>11990.400390999999</v>
      </c>
      <c r="C1419">
        <v>12526.599609000001</v>
      </c>
      <c r="D1419">
        <v>11892.900390999999</v>
      </c>
      <c r="E1419">
        <v>12087.900390999999</v>
      </c>
      <c r="F1419">
        <v>12087.900390999999</v>
      </c>
      <c r="G1419">
        <v>496087</v>
      </c>
    </row>
    <row r="1420" spans="1:7">
      <c r="A1420" s="3">
        <v>38513</v>
      </c>
      <c r="B1420">
        <v>12185.400390999999</v>
      </c>
      <c r="C1420">
        <v>12282.799805000001</v>
      </c>
      <c r="D1420">
        <v>11795.400390999999</v>
      </c>
      <c r="E1420">
        <v>11892.900390999999</v>
      </c>
      <c r="F1420">
        <v>11892.900390999999</v>
      </c>
      <c r="G1420">
        <v>222295</v>
      </c>
    </row>
    <row r="1421" spans="1:7">
      <c r="A1421" s="3">
        <v>38516</v>
      </c>
      <c r="B1421">
        <v>11844.200194999999</v>
      </c>
      <c r="C1421">
        <v>12039.099609000001</v>
      </c>
      <c r="D1421">
        <v>11697.900390999999</v>
      </c>
      <c r="E1421">
        <v>11892.900390999999</v>
      </c>
      <c r="F1421">
        <v>11892.900390999999</v>
      </c>
      <c r="G1421">
        <v>142179</v>
      </c>
    </row>
    <row r="1422" spans="1:7">
      <c r="A1422" s="3">
        <v>38517</v>
      </c>
      <c r="B1422">
        <v>11892.900390999999</v>
      </c>
      <c r="C1422">
        <v>11941.700194999999</v>
      </c>
      <c r="D1422">
        <v>11600.5</v>
      </c>
      <c r="E1422">
        <v>11600.5</v>
      </c>
      <c r="F1422">
        <v>11600.5</v>
      </c>
      <c r="G1422">
        <v>147000</v>
      </c>
    </row>
    <row r="1423" spans="1:7">
      <c r="A1423" s="3">
        <v>38518</v>
      </c>
      <c r="B1423">
        <v>11551.700194999999</v>
      </c>
      <c r="C1423">
        <v>12380.299805000001</v>
      </c>
      <c r="D1423">
        <v>11551.700194999999</v>
      </c>
      <c r="E1423">
        <v>12087.900390999999</v>
      </c>
      <c r="F1423">
        <v>12087.900390999999</v>
      </c>
      <c r="G1423">
        <v>543070</v>
      </c>
    </row>
    <row r="1424" spans="1:7">
      <c r="A1424" s="3">
        <v>38519</v>
      </c>
      <c r="B1424">
        <v>12136.599609000001</v>
      </c>
      <c r="C1424">
        <v>12477.799805000001</v>
      </c>
      <c r="D1424">
        <v>11990.400390999999</v>
      </c>
      <c r="E1424">
        <v>12185.400390999999</v>
      </c>
      <c r="F1424">
        <v>12185.400390999999</v>
      </c>
      <c r="G1424">
        <v>482136</v>
      </c>
    </row>
    <row r="1425" spans="1:7">
      <c r="A1425" s="3">
        <v>38520</v>
      </c>
      <c r="B1425">
        <v>12234.099609000001</v>
      </c>
      <c r="C1425">
        <v>12234.099609000001</v>
      </c>
      <c r="D1425">
        <v>11941.700194999999</v>
      </c>
      <c r="E1425">
        <v>12039.099609000001</v>
      </c>
      <c r="F1425">
        <v>12039.099609000001</v>
      </c>
      <c r="G1425">
        <v>516398</v>
      </c>
    </row>
    <row r="1426" spans="1:7">
      <c r="A1426" s="3">
        <v>38523</v>
      </c>
      <c r="B1426">
        <v>11990.400390999999</v>
      </c>
      <c r="C1426">
        <v>12185.400390999999</v>
      </c>
      <c r="D1426">
        <v>11892.900390999999</v>
      </c>
      <c r="E1426">
        <v>11892.900390999999</v>
      </c>
      <c r="F1426">
        <v>11892.900390999999</v>
      </c>
      <c r="G1426">
        <v>163003</v>
      </c>
    </row>
    <row r="1427" spans="1:7">
      <c r="A1427" s="3">
        <v>38524</v>
      </c>
      <c r="B1427">
        <v>11844.200194999999</v>
      </c>
      <c r="C1427">
        <v>11990.400390999999</v>
      </c>
      <c r="D1427">
        <v>11649.200194999999</v>
      </c>
      <c r="E1427">
        <v>11697.900390999999</v>
      </c>
      <c r="F1427">
        <v>11697.900390999999</v>
      </c>
      <c r="G1427">
        <v>166388</v>
      </c>
    </row>
    <row r="1428" spans="1:7">
      <c r="A1428" s="3">
        <v>38525</v>
      </c>
      <c r="B1428">
        <v>11697.900390999999</v>
      </c>
      <c r="C1428">
        <v>12039.099609000001</v>
      </c>
      <c r="D1428">
        <v>11649.200194999999</v>
      </c>
      <c r="E1428">
        <v>11795.400390999999</v>
      </c>
      <c r="F1428">
        <v>11795.400390999999</v>
      </c>
      <c r="G1428">
        <v>171210</v>
      </c>
    </row>
    <row r="1429" spans="1:7">
      <c r="A1429" s="3">
        <v>38526</v>
      </c>
      <c r="B1429">
        <v>11892.900390999999</v>
      </c>
      <c r="C1429">
        <v>12282.799805000001</v>
      </c>
      <c r="D1429">
        <v>11844.200194999999</v>
      </c>
      <c r="E1429">
        <v>12087.900390999999</v>
      </c>
      <c r="F1429">
        <v>12087.900390999999</v>
      </c>
      <c r="G1429">
        <v>252455</v>
      </c>
    </row>
    <row r="1430" spans="1:7">
      <c r="A1430" s="3">
        <v>38527</v>
      </c>
      <c r="B1430">
        <v>11990.400390999999</v>
      </c>
      <c r="C1430">
        <v>12916.5</v>
      </c>
      <c r="D1430">
        <v>11941.700194999999</v>
      </c>
      <c r="E1430">
        <v>12672.799805000001</v>
      </c>
      <c r="F1430">
        <v>12672.799805000001</v>
      </c>
      <c r="G1430">
        <v>896465</v>
      </c>
    </row>
    <row r="1431" spans="1:7">
      <c r="A1431" s="3">
        <v>38530</v>
      </c>
      <c r="B1431">
        <v>12721.5</v>
      </c>
      <c r="C1431">
        <v>13014</v>
      </c>
      <c r="D1431">
        <v>12526.599609000001</v>
      </c>
      <c r="E1431">
        <v>13014</v>
      </c>
      <c r="F1431">
        <v>13014</v>
      </c>
      <c r="G1431">
        <v>497523</v>
      </c>
    </row>
    <row r="1432" spans="1:7">
      <c r="A1432" s="3">
        <v>38531</v>
      </c>
      <c r="B1432">
        <v>13014</v>
      </c>
      <c r="C1432">
        <v>13111.400390999999</v>
      </c>
      <c r="D1432">
        <v>12624</v>
      </c>
      <c r="E1432">
        <v>12965.200194999999</v>
      </c>
      <c r="F1432">
        <v>12965.200194999999</v>
      </c>
      <c r="G1432">
        <v>462132</v>
      </c>
    </row>
    <row r="1433" spans="1:7">
      <c r="A1433" s="3">
        <v>38532</v>
      </c>
      <c r="B1433">
        <v>13062.700194999999</v>
      </c>
      <c r="C1433">
        <v>13403.900390999999</v>
      </c>
      <c r="D1433">
        <v>12770.299805000001</v>
      </c>
      <c r="E1433">
        <v>12916.5</v>
      </c>
      <c r="F1433">
        <v>12916.5</v>
      </c>
      <c r="G1433">
        <v>421612</v>
      </c>
    </row>
    <row r="1434" spans="1:7">
      <c r="A1434" s="3">
        <v>38533</v>
      </c>
      <c r="B1434">
        <v>13014</v>
      </c>
      <c r="C1434">
        <v>13696.299805000001</v>
      </c>
      <c r="D1434">
        <v>13014</v>
      </c>
      <c r="E1434">
        <v>13501.400390999999</v>
      </c>
      <c r="F1434">
        <v>13501.400390999999</v>
      </c>
      <c r="G1434">
        <v>953603</v>
      </c>
    </row>
    <row r="1435" spans="1:7">
      <c r="A1435" s="3">
        <v>38534</v>
      </c>
      <c r="B1435">
        <v>13306.400390999999</v>
      </c>
      <c r="C1435">
        <v>13550.099609000001</v>
      </c>
      <c r="D1435">
        <v>13111.400390999999</v>
      </c>
      <c r="E1435">
        <v>13306.400390999999</v>
      </c>
      <c r="F1435">
        <v>13306.400390999999</v>
      </c>
      <c r="G1435">
        <v>323031</v>
      </c>
    </row>
    <row r="1436" spans="1:7">
      <c r="A1436" s="3">
        <v>38537</v>
      </c>
      <c r="B1436">
        <v>13403.900390999999</v>
      </c>
      <c r="C1436">
        <v>13452.599609000001</v>
      </c>
      <c r="D1436">
        <v>13208.900390999999</v>
      </c>
      <c r="E1436">
        <v>13355.200194999999</v>
      </c>
      <c r="F1436">
        <v>13355.200194999999</v>
      </c>
      <c r="G1436">
        <v>263739</v>
      </c>
    </row>
    <row r="1437" spans="1:7">
      <c r="A1437" s="3">
        <v>38538</v>
      </c>
      <c r="B1437">
        <v>13355.200194999999</v>
      </c>
      <c r="C1437">
        <v>14086.299805000001</v>
      </c>
      <c r="D1437">
        <v>13355.200194999999</v>
      </c>
      <c r="E1437">
        <v>13793.799805000001</v>
      </c>
      <c r="F1437">
        <v>13793.799805000001</v>
      </c>
      <c r="G1437">
        <v>770802</v>
      </c>
    </row>
    <row r="1438" spans="1:7">
      <c r="A1438" s="3">
        <v>38539</v>
      </c>
      <c r="B1438">
        <v>13793.799805000001</v>
      </c>
      <c r="C1438">
        <v>13940.099609000001</v>
      </c>
      <c r="D1438">
        <v>12916.5</v>
      </c>
      <c r="E1438">
        <v>13014</v>
      </c>
      <c r="F1438">
        <v>13014</v>
      </c>
      <c r="G1438">
        <v>613236</v>
      </c>
    </row>
    <row r="1439" spans="1:7">
      <c r="A1439" s="3">
        <v>38540</v>
      </c>
      <c r="B1439">
        <v>12916.5</v>
      </c>
      <c r="C1439">
        <v>13160.200194999999</v>
      </c>
      <c r="D1439">
        <v>12672.799805000001</v>
      </c>
      <c r="E1439">
        <v>13062.700194999999</v>
      </c>
      <c r="F1439">
        <v>13062.700194999999</v>
      </c>
      <c r="G1439">
        <v>278100</v>
      </c>
    </row>
    <row r="1440" spans="1:7">
      <c r="A1440" s="3">
        <v>38541</v>
      </c>
      <c r="B1440">
        <v>12965.200194999999</v>
      </c>
      <c r="C1440">
        <v>13111.400390999999</v>
      </c>
      <c r="D1440">
        <v>12721.5</v>
      </c>
      <c r="E1440">
        <v>12770.299805000001</v>
      </c>
      <c r="F1440">
        <v>12770.299805000001</v>
      </c>
      <c r="G1440">
        <v>328673</v>
      </c>
    </row>
    <row r="1441" spans="1:7">
      <c r="A1441" s="3">
        <v>38544</v>
      </c>
      <c r="B1441">
        <v>13355.200194999999</v>
      </c>
      <c r="C1441">
        <v>13598.900390999999</v>
      </c>
      <c r="D1441">
        <v>13111.400390999999</v>
      </c>
      <c r="E1441">
        <v>13257.700194999999</v>
      </c>
      <c r="F1441">
        <v>13257.700194999999</v>
      </c>
      <c r="G1441">
        <v>565227</v>
      </c>
    </row>
    <row r="1442" spans="1:7">
      <c r="A1442" s="3">
        <v>38545</v>
      </c>
      <c r="B1442">
        <v>13403.900390999999</v>
      </c>
      <c r="C1442">
        <v>13403.900390999999</v>
      </c>
      <c r="D1442">
        <v>13014</v>
      </c>
      <c r="E1442">
        <v>13111.400390999999</v>
      </c>
      <c r="F1442">
        <v>13111.400390999999</v>
      </c>
      <c r="G1442">
        <v>294513</v>
      </c>
    </row>
    <row r="1443" spans="1:7">
      <c r="A1443" s="3">
        <v>38546</v>
      </c>
      <c r="B1443">
        <v>13111.400390999999</v>
      </c>
      <c r="C1443">
        <v>13208.900390999999</v>
      </c>
      <c r="D1443">
        <v>12819</v>
      </c>
      <c r="E1443">
        <v>12867.700194999999</v>
      </c>
      <c r="F1443">
        <v>12867.700194999999</v>
      </c>
      <c r="G1443">
        <v>229989</v>
      </c>
    </row>
    <row r="1444" spans="1:7">
      <c r="A1444" s="3">
        <v>38547</v>
      </c>
      <c r="B1444">
        <v>12867.700194999999</v>
      </c>
      <c r="C1444">
        <v>13452.599609000001</v>
      </c>
      <c r="D1444">
        <v>12867.700194999999</v>
      </c>
      <c r="E1444">
        <v>13306.400390999999</v>
      </c>
      <c r="F1444">
        <v>13306.400390999999</v>
      </c>
      <c r="G1444">
        <v>453208</v>
      </c>
    </row>
    <row r="1445" spans="1:7">
      <c r="A1445" s="3">
        <v>38548</v>
      </c>
      <c r="B1445">
        <v>13403.900390999999</v>
      </c>
      <c r="C1445">
        <v>13696.299805000001</v>
      </c>
      <c r="D1445">
        <v>13257.700194999999</v>
      </c>
      <c r="E1445">
        <v>13550.099609000001</v>
      </c>
      <c r="F1445">
        <v>13550.099609000001</v>
      </c>
      <c r="G1445">
        <v>423151</v>
      </c>
    </row>
    <row r="1446" spans="1:7">
      <c r="A1446" s="3">
        <v>38551</v>
      </c>
      <c r="B1446">
        <v>13940.099609000001</v>
      </c>
      <c r="C1446">
        <v>14671.200194999999</v>
      </c>
      <c r="D1446">
        <v>13891.299805000001</v>
      </c>
      <c r="E1446">
        <v>14281.200194999999</v>
      </c>
      <c r="F1446">
        <v>14281.200194999999</v>
      </c>
      <c r="G1446">
        <v>1253553</v>
      </c>
    </row>
    <row r="1447" spans="1:7">
      <c r="A1447" s="3">
        <v>38552</v>
      </c>
      <c r="B1447">
        <v>14232.5</v>
      </c>
      <c r="C1447">
        <v>14525</v>
      </c>
      <c r="D1447">
        <v>14232.5</v>
      </c>
      <c r="E1447">
        <v>14281.200194999999</v>
      </c>
      <c r="F1447">
        <v>14281.200194999999</v>
      </c>
      <c r="G1447">
        <v>478853</v>
      </c>
    </row>
    <row r="1448" spans="1:7">
      <c r="A1448" s="3">
        <v>38553</v>
      </c>
      <c r="B1448">
        <v>14378.700194999999</v>
      </c>
      <c r="C1448">
        <v>15158.599609000001</v>
      </c>
      <c r="D1448">
        <v>14135</v>
      </c>
      <c r="E1448">
        <v>14525</v>
      </c>
      <c r="F1448">
        <v>14525</v>
      </c>
      <c r="G1448">
        <v>847738</v>
      </c>
    </row>
    <row r="1449" spans="1:7">
      <c r="A1449" s="3">
        <v>38554</v>
      </c>
      <c r="B1449">
        <v>14817.400390999999</v>
      </c>
      <c r="C1449">
        <v>14866.099609000001</v>
      </c>
      <c r="D1449">
        <v>14086.299805000001</v>
      </c>
      <c r="E1449">
        <v>14232.5</v>
      </c>
      <c r="F1449">
        <v>14232.5</v>
      </c>
      <c r="G1449">
        <v>476802</v>
      </c>
    </row>
    <row r="1450" spans="1:7">
      <c r="A1450" s="3">
        <v>38555</v>
      </c>
      <c r="B1450">
        <v>14037.5</v>
      </c>
      <c r="C1450">
        <v>14232.5</v>
      </c>
      <c r="D1450">
        <v>13647.599609000001</v>
      </c>
      <c r="E1450">
        <v>14232.5</v>
      </c>
      <c r="F1450">
        <v>14232.5</v>
      </c>
      <c r="G1450">
        <v>325801</v>
      </c>
    </row>
    <row r="1451" spans="1:7">
      <c r="A1451" s="3">
        <v>38558</v>
      </c>
      <c r="B1451">
        <v>13988.799805000001</v>
      </c>
      <c r="C1451">
        <v>15109.799805000001</v>
      </c>
      <c r="D1451">
        <v>13988.799805000001</v>
      </c>
      <c r="E1451">
        <v>14914.900390999999</v>
      </c>
      <c r="F1451">
        <v>14914.900390999999</v>
      </c>
      <c r="G1451">
        <v>431871</v>
      </c>
    </row>
    <row r="1452" spans="1:7">
      <c r="A1452" s="3">
        <v>38559</v>
      </c>
      <c r="B1452">
        <v>14914.900390999999</v>
      </c>
      <c r="C1452">
        <v>15694.700194999999</v>
      </c>
      <c r="D1452">
        <v>14866.099609000001</v>
      </c>
      <c r="E1452">
        <v>15207.299805000001</v>
      </c>
      <c r="F1452">
        <v>15207.299805000001</v>
      </c>
      <c r="G1452">
        <v>918007</v>
      </c>
    </row>
    <row r="1453" spans="1:7">
      <c r="A1453" s="3">
        <v>38560</v>
      </c>
      <c r="B1453">
        <v>15499.799805000001</v>
      </c>
      <c r="C1453">
        <v>15499.799805000001</v>
      </c>
      <c r="D1453">
        <v>14914.900390999999</v>
      </c>
      <c r="E1453">
        <v>15109.799805000001</v>
      </c>
      <c r="F1453">
        <v>15109.799805000001</v>
      </c>
      <c r="G1453">
        <v>343958</v>
      </c>
    </row>
    <row r="1454" spans="1:7">
      <c r="A1454" s="3">
        <v>38561</v>
      </c>
      <c r="B1454">
        <v>15207.299805000001</v>
      </c>
      <c r="C1454">
        <v>15889.700194999999</v>
      </c>
      <c r="D1454">
        <v>15109.799805000001</v>
      </c>
      <c r="E1454">
        <v>15792.200194999999</v>
      </c>
      <c r="F1454">
        <v>15792.200194999999</v>
      </c>
      <c r="G1454">
        <v>523989</v>
      </c>
    </row>
    <row r="1455" spans="1:7">
      <c r="A1455" s="3">
        <v>38562</v>
      </c>
      <c r="B1455">
        <v>15646</v>
      </c>
      <c r="C1455">
        <v>15938.5</v>
      </c>
      <c r="D1455">
        <v>15451</v>
      </c>
      <c r="E1455">
        <v>15694.700194999999</v>
      </c>
      <c r="F1455">
        <v>15694.700194999999</v>
      </c>
      <c r="G1455">
        <v>237272</v>
      </c>
    </row>
    <row r="1456" spans="1:7">
      <c r="A1456" s="3">
        <v>38565</v>
      </c>
      <c r="B1456">
        <v>15353.599609000001</v>
      </c>
      <c r="C1456">
        <v>15841</v>
      </c>
      <c r="D1456">
        <v>15353.599609000001</v>
      </c>
      <c r="E1456">
        <v>15646</v>
      </c>
      <c r="F1456">
        <v>15646</v>
      </c>
      <c r="G1456">
        <v>166593</v>
      </c>
    </row>
    <row r="1457" spans="1:7">
      <c r="A1457" s="3">
        <v>38566</v>
      </c>
      <c r="B1457">
        <v>15597.299805000001</v>
      </c>
      <c r="C1457">
        <v>15694.700194999999</v>
      </c>
      <c r="D1457">
        <v>15109.799805000001</v>
      </c>
      <c r="E1457">
        <v>15353.599609000001</v>
      </c>
      <c r="F1457">
        <v>15353.599609000001</v>
      </c>
      <c r="G1457">
        <v>327545</v>
      </c>
    </row>
    <row r="1458" spans="1:7">
      <c r="A1458" s="3">
        <v>38567</v>
      </c>
      <c r="B1458">
        <v>15402.299805000001</v>
      </c>
      <c r="C1458">
        <v>16377.099609000001</v>
      </c>
      <c r="D1458">
        <v>15353.599609000001</v>
      </c>
      <c r="E1458">
        <v>15694.700194999999</v>
      </c>
      <c r="F1458">
        <v>15694.700194999999</v>
      </c>
      <c r="G1458">
        <v>626777</v>
      </c>
    </row>
    <row r="1459" spans="1:7">
      <c r="A1459" s="3">
        <v>38568</v>
      </c>
      <c r="B1459">
        <v>15841</v>
      </c>
      <c r="C1459">
        <v>15987.200194999999</v>
      </c>
      <c r="D1459">
        <v>15402.299805000001</v>
      </c>
      <c r="E1459">
        <v>15646</v>
      </c>
      <c r="F1459">
        <v>15646</v>
      </c>
      <c r="G1459">
        <v>257071</v>
      </c>
    </row>
    <row r="1460" spans="1:7">
      <c r="A1460" s="3">
        <v>38569</v>
      </c>
      <c r="B1460">
        <v>15402.299805000001</v>
      </c>
      <c r="C1460">
        <v>15499.799805000001</v>
      </c>
      <c r="D1460">
        <v>14817.400390999999</v>
      </c>
      <c r="E1460">
        <v>15061.099609000001</v>
      </c>
      <c r="F1460">
        <v>15061.099609000001</v>
      </c>
      <c r="G1460">
        <v>252660</v>
      </c>
    </row>
    <row r="1461" spans="1:7">
      <c r="A1461" s="3">
        <v>38572</v>
      </c>
      <c r="B1461">
        <v>14671.200194999999</v>
      </c>
      <c r="C1461">
        <v>15256.099609000001</v>
      </c>
      <c r="D1461">
        <v>14671.200194999999</v>
      </c>
      <c r="E1461">
        <v>15061.099609000001</v>
      </c>
      <c r="F1461">
        <v>15061.099609000001</v>
      </c>
      <c r="G1461">
        <v>164849</v>
      </c>
    </row>
    <row r="1462" spans="1:7">
      <c r="A1462" s="3">
        <v>38573</v>
      </c>
      <c r="B1462">
        <v>15353.599609000001</v>
      </c>
      <c r="C1462">
        <v>15792.200194999999</v>
      </c>
      <c r="D1462">
        <v>15304.799805000001</v>
      </c>
      <c r="E1462">
        <v>15792.200194999999</v>
      </c>
      <c r="F1462">
        <v>15792.200194999999</v>
      </c>
      <c r="G1462">
        <v>284665</v>
      </c>
    </row>
    <row r="1463" spans="1:7">
      <c r="A1463" s="3">
        <v>38574</v>
      </c>
      <c r="B1463">
        <v>15792.200194999999</v>
      </c>
      <c r="C1463">
        <v>16425.900390999999</v>
      </c>
      <c r="D1463">
        <v>15792.200194999999</v>
      </c>
      <c r="E1463">
        <v>16328.400390999999</v>
      </c>
      <c r="F1463">
        <v>16328.400390999999</v>
      </c>
      <c r="G1463">
        <v>477520</v>
      </c>
    </row>
    <row r="1464" spans="1:7">
      <c r="A1464" s="3">
        <v>38575</v>
      </c>
      <c r="B1464">
        <v>16279.599609000001</v>
      </c>
      <c r="C1464">
        <v>16767.099609000001</v>
      </c>
      <c r="D1464">
        <v>16279.599609000001</v>
      </c>
      <c r="E1464">
        <v>16523.300781000002</v>
      </c>
      <c r="F1464">
        <v>16523.300781000002</v>
      </c>
      <c r="G1464">
        <v>366218</v>
      </c>
    </row>
    <row r="1465" spans="1:7">
      <c r="A1465" s="3">
        <v>38576</v>
      </c>
      <c r="B1465">
        <v>16620.800781000002</v>
      </c>
      <c r="C1465">
        <v>16767.099609000001</v>
      </c>
      <c r="D1465">
        <v>16328.400390999999</v>
      </c>
      <c r="E1465">
        <v>16377.099609000001</v>
      </c>
      <c r="F1465">
        <v>16377.099609000001</v>
      </c>
      <c r="G1465">
        <v>137460</v>
      </c>
    </row>
    <row r="1466" spans="1:7">
      <c r="A1466" s="3">
        <v>38579</v>
      </c>
      <c r="B1466">
        <v>16377.099609000001</v>
      </c>
      <c r="C1466">
        <v>16377.099609000001</v>
      </c>
      <c r="D1466">
        <v>16377.099609000001</v>
      </c>
      <c r="E1466">
        <v>16377.099609000001</v>
      </c>
      <c r="F1466">
        <v>16377.099609000001</v>
      </c>
      <c r="G1466">
        <v>0</v>
      </c>
    </row>
    <row r="1467" spans="1:7">
      <c r="A1467" s="3">
        <v>38580</v>
      </c>
      <c r="B1467">
        <v>16377.099609000001</v>
      </c>
      <c r="C1467">
        <v>16767.099609000001</v>
      </c>
      <c r="D1467">
        <v>16279.599609000001</v>
      </c>
      <c r="E1467">
        <v>16279.599609000001</v>
      </c>
      <c r="F1467">
        <v>16279.599609000001</v>
      </c>
      <c r="G1467">
        <v>170081</v>
      </c>
    </row>
    <row r="1468" spans="1:7">
      <c r="A1468" s="3">
        <v>38581</v>
      </c>
      <c r="B1468">
        <v>16084.700194999999</v>
      </c>
      <c r="C1468">
        <v>16767.099609000001</v>
      </c>
      <c r="D1468">
        <v>15987.200194999999</v>
      </c>
      <c r="E1468">
        <v>16767.099609000001</v>
      </c>
      <c r="F1468">
        <v>16767.099609000001</v>
      </c>
      <c r="G1468">
        <v>253686</v>
      </c>
    </row>
    <row r="1469" spans="1:7">
      <c r="A1469" s="3">
        <v>38582</v>
      </c>
      <c r="B1469">
        <v>16913.300781000002</v>
      </c>
      <c r="C1469">
        <v>16913.300781000002</v>
      </c>
      <c r="D1469">
        <v>16035.900390999999</v>
      </c>
      <c r="E1469">
        <v>16084.700194999999</v>
      </c>
      <c r="F1469">
        <v>16084.700194999999</v>
      </c>
      <c r="G1469">
        <v>241581</v>
      </c>
    </row>
    <row r="1470" spans="1:7">
      <c r="A1470" s="3">
        <v>38583</v>
      </c>
      <c r="B1470">
        <v>16084.700194999999</v>
      </c>
      <c r="C1470">
        <v>16474.599609000001</v>
      </c>
      <c r="D1470">
        <v>15743.5</v>
      </c>
      <c r="E1470">
        <v>16279.599609000001</v>
      </c>
      <c r="F1470">
        <v>16279.599609000001</v>
      </c>
      <c r="G1470">
        <v>327237</v>
      </c>
    </row>
    <row r="1471" spans="1:7">
      <c r="A1471" s="3">
        <v>38586</v>
      </c>
      <c r="B1471">
        <v>16620.800781000002</v>
      </c>
      <c r="C1471">
        <v>16620.800781000002</v>
      </c>
      <c r="D1471">
        <v>16230.900390999999</v>
      </c>
      <c r="E1471">
        <v>16474.599609000001</v>
      </c>
      <c r="F1471">
        <v>16474.599609000001</v>
      </c>
      <c r="G1471">
        <v>164029</v>
      </c>
    </row>
    <row r="1472" spans="1:7">
      <c r="A1472" s="3">
        <v>38587</v>
      </c>
      <c r="B1472">
        <v>16279.599609000001</v>
      </c>
      <c r="C1472">
        <v>16864.5</v>
      </c>
      <c r="D1472">
        <v>16279.599609000001</v>
      </c>
      <c r="E1472">
        <v>16864.5</v>
      </c>
      <c r="F1472">
        <v>16864.5</v>
      </c>
      <c r="G1472">
        <v>267329</v>
      </c>
    </row>
    <row r="1473" spans="1:7">
      <c r="A1473" s="3">
        <v>38588</v>
      </c>
      <c r="B1473">
        <v>16913.300781000002</v>
      </c>
      <c r="C1473">
        <v>16913.300781000002</v>
      </c>
      <c r="D1473">
        <v>16328.400390999999</v>
      </c>
      <c r="E1473">
        <v>16377.099609000001</v>
      </c>
      <c r="F1473">
        <v>16377.099609000001</v>
      </c>
      <c r="G1473">
        <v>206498</v>
      </c>
    </row>
    <row r="1474" spans="1:7">
      <c r="A1474" s="3">
        <v>38589</v>
      </c>
      <c r="B1474">
        <v>16230.900390999999</v>
      </c>
      <c r="C1474">
        <v>16523.300781000002</v>
      </c>
      <c r="D1474">
        <v>15987.200194999999</v>
      </c>
      <c r="E1474">
        <v>16425.900390999999</v>
      </c>
      <c r="F1474">
        <v>16425.900390999999</v>
      </c>
      <c r="G1474">
        <v>156027</v>
      </c>
    </row>
    <row r="1475" spans="1:7">
      <c r="A1475" s="3">
        <v>38590</v>
      </c>
      <c r="B1475">
        <v>16230.900390999999</v>
      </c>
      <c r="C1475">
        <v>16425.900390999999</v>
      </c>
      <c r="D1475">
        <v>16182.200194999999</v>
      </c>
      <c r="E1475">
        <v>16182.200194999999</v>
      </c>
      <c r="F1475">
        <v>16182.200194999999</v>
      </c>
      <c r="G1475">
        <v>145461</v>
      </c>
    </row>
    <row r="1476" spans="1:7">
      <c r="A1476" s="3">
        <v>38593</v>
      </c>
      <c r="B1476">
        <v>15889.700194999999</v>
      </c>
      <c r="C1476">
        <v>15889.700194999999</v>
      </c>
      <c r="D1476">
        <v>14963.599609000001</v>
      </c>
      <c r="E1476">
        <v>15109.799805000001</v>
      </c>
      <c r="F1476">
        <v>15109.799805000001</v>
      </c>
      <c r="G1476">
        <v>409918</v>
      </c>
    </row>
    <row r="1477" spans="1:7">
      <c r="A1477" s="3">
        <v>38594</v>
      </c>
      <c r="B1477">
        <v>15353.599609000001</v>
      </c>
      <c r="C1477">
        <v>15548.5</v>
      </c>
      <c r="D1477">
        <v>15109.799805000001</v>
      </c>
      <c r="E1477">
        <v>15353.599609000001</v>
      </c>
      <c r="F1477">
        <v>15353.599609000001</v>
      </c>
      <c r="G1477">
        <v>231630</v>
      </c>
    </row>
    <row r="1478" spans="1:7">
      <c r="A1478" s="3">
        <v>38595</v>
      </c>
      <c r="B1478">
        <v>15109.799805000001</v>
      </c>
      <c r="C1478">
        <v>15548.5</v>
      </c>
      <c r="D1478">
        <v>15109.799805000001</v>
      </c>
      <c r="E1478">
        <v>15353.599609000001</v>
      </c>
      <c r="F1478">
        <v>15353.599609000001</v>
      </c>
      <c r="G1478">
        <v>152129</v>
      </c>
    </row>
    <row r="1479" spans="1:7">
      <c r="A1479" s="3">
        <v>38596</v>
      </c>
      <c r="B1479">
        <v>15451</v>
      </c>
      <c r="C1479">
        <v>16035.900390999999</v>
      </c>
      <c r="D1479">
        <v>15451</v>
      </c>
      <c r="E1479">
        <v>15987.200194999999</v>
      </c>
      <c r="F1479">
        <v>15987.200194999999</v>
      </c>
      <c r="G1479">
        <v>235323</v>
      </c>
    </row>
    <row r="1480" spans="1:7">
      <c r="A1480" s="3">
        <v>38597</v>
      </c>
      <c r="B1480">
        <v>15987.200194999999</v>
      </c>
      <c r="C1480">
        <v>16279.599609000001</v>
      </c>
      <c r="D1480">
        <v>15938.5</v>
      </c>
      <c r="E1480">
        <v>15938.5</v>
      </c>
      <c r="F1480">
        <v>15938.5</v>
      </c>
      <c r="G1480">
        <v>139922</v>
      </c>
    </row>
    <row r="1481" spans="1:7">
      <c r="A1481" s="3">
        <v>38600</v>
      </c>
      <c r="B1481">
        <v>15987.200194999999</v>
      </c>
      <c r="C1481">
        <v>16182.200194999999</v>
      </c>
      <c r="D1481">
        <v>15889.700194999999</v>
      </c>
      <c r="E1481">
        <v>16035.900390999999</v>
      </c>
      <c r="F1481">
        <v>16035.900390999999</v>
      </c>
      <c r="G1481">
        <v>118585</v>
      </c>
    </row>
    <row r="1482" spans="1:7">
      <c r="A1482" s="3">
        <v>38601</v>
      </c>
      <c r="B1482">
        <v>16035.900390999999</v>
      </c>
      <c r="C1482">
        <v>16474.599609000001</v>
      </c>
      <c r="D1482">
        <v>15938.5</v>
      </c>
      <c r="E1482">
        <v>15987.200194999999</v>
      </c>
      <c r="F1482">
        <v>15987.200194999999</v>
      </c>
      <c r="G1482">
        <v>198702</v>
      </c>
    </row>
    <row r="1483" spans="1:7">
      <c r="A1483" s="3">
        <v>38602</v>
      </c>
      <c r="B1483">
        <v>16133.400390999999</v>
      </c>
      <c r="C1483">
        <v>16377.099609000001</v>
      </c>
      <c r="D1483">
        <v>16035.900390999999</v>
      </c>
      <c r="E1483">
        <v>16377.099609000001</v>
      </c>
      <c r="F1483">
        <v>16377.099609000001</v>
      </c>
      <c r="G1483">
        <v>341906</v>
      </c>
    </row>
    <row r="1484" spans="1:7">
      <c r="A1484" s="3">
        <v>38603</v>
      </c>
      <c r="B1484">
        <v>16572.099609000001</v>
      </c>
      <c r="C1484">
        <v>16620.800781000002</v>
      </c>
      <c r="D1484">
        <v>15987.200194999999</v>
      </c>
      <c r="E1484">
        <v>16084.700194999999</v>
      </c>
      <c r="F1484">
        <v>16084.700194999999</v>
      </c>
      <c r="G1484">
        <v>297078</v>
      </c>
    </row>
    <row r="1485" spans="1:7">
      <c r="A1485" s="3">
        <v>38604</v>
      </c>
      <c r="B1485">
        <v>16035.900390999999</v>
      </c>
      <c r="C1485">
        <v>16230.900390999999</v>
      </c>
      <c r="D1485">
        <v>15938.5</v>
      </c>
      <c r="E1485">
        <v>16084.700194999999</v>
      </c>
      <c r="F1485">
        <v>16084.700194999999</v>
      </c>
      <c r="G1485">
        <v>143615</v>
      </c>
    </row>
    <row r="1486" spans="1:7">
      <c r="A1486" s="3">
        <v>38607</v>
      </c>
      <c r="B1486">
        <v>16182.200194999999</v>
      </c>
      <c r="C1486">
        <v>16279.599609000001</v>
      </c>
      <c r="D1486">
        <v>16035.900390999999</v>
      </c>
      <c r="E1486">
        <v>16035.900390999999</v>
      </c>
      <c r="F1486">
        <v>16035.900390999999</v>
      </c>
      <c r="G1486">
        <v>169671</v>
      </c>
    </row>
    <row r="1487" spans="1:7">
      <c r="A1487" s="3">
        <v>38608</v>
      </c>
      <c r="B1487">
        <v>15938.5</v>
      </c>
      <c r="C1487">
        <v>16084.700194999999</v>
      </c>
      <c r="D1487">
        <v>15499.799805000001</v>
      </c>
      <c r="E1487">
        <v>15499.799805000001</v>
      </c>
      <c r="F1487">
        <v>15499.799805000001</v>
      </c>
      <c r="G1487">
        <v>246915</v>
      </c>
    </row>
    <row r="1488" spans="1:7">
      <c r="A1488" s="3">
        <v>38609</v>
      </c>
      <c r="B1488">
        <v>15402.299805000001</v>
      </c>
      <c r="C1488">
        <v>15646</v>
      </c>
      <c r="D1488">
        <v>15304.799805000001</v>
      </c>
      <c r="E1488">
        <v>15548.5</v>
      </c>
      <c r="F1488">
        <v>15548.5</v>
      </c>
      <c r="G1488">
        <v>175518</v>
      </c>
    </row>
    <row r="1489" spans="1:7">
      <c r="A1489" s="3">
        <v>38610</v>
      </c>
      <c r="B1489">
        <v>15597.299805000001</v>
      </c>
      <c r="C1489">
        <v>16718.300781000002</v>
      </c>
      <c r="D1489">
        <v>15451</v>
      </c>
      <c r="E1489">
        <v>16474.599609000001</v>
      </c>
      <c r="F1489">
        <v>16474.599609000001</v>
      </c>
      <c r="G1489">
        <v>529118</v>
      </c>
    </row>
    <row r="1490" spans="1:7">
      <c r="A1490" s="3">
        <v>38611</v>
      </c>
      <c r="B1490">
        <v>16767.099609000001</v>
      </c>
      <c r="C1490">
        <v>16913.300781000002</v>
      </c>
      <c r="D1490">
        <v>16523.300781000002</v>
      </c>
      <c r="E1490">
        <v>16767.099609000001</v>
      </c>
      <c r="F1490">
        <v>16767.099609000001</v>
      </c>
      <c r="G1490">
        <v>233374</v>
      </c>
    </row>
    <row r="1491" spans="1:7">
      <c r="A1491" s="3">
        <v>38614</v>
      </c>
      <c r="B1491">
        <v>16767.099609000001</v>
      </c>
      <c r="C1491">
        <v>16767.099609000001</v>
      </c>
      <c r="D1491">
        <v>16767.099609000001</v>
      </c>
      <c r="E1491">
        <v>16767.099609000001</v>
      </c>
      <c r="F1491">
        <v>16767.099609000001</v>
      </c>
      <c r="G1491">
        <v>0</v>
      </c>
    </row>
    <row r="1492" spans="1:7">
      <c r="A1492" s="3">
        <v>38615</v>
      </c>
      <c r="B1492">
        <v>16815.800781000002</v>
      </c>
      <c r="C1492">
        <v>17205.699218999998</v>
      </c>
      <c r="D1492">
        <v>16669.599609000001</v>
      </c>
      <c r="E1492">
        <v>17157</v>
      </c>
      <c r="F1492">
        <v>17157</v>
      </c>
      <c r="G1492">
        <v>302104</v>
      </c>
    </row>
    <row r="1493" spans="1:7">
      <c r="A1493" s="3">
        <v>38616</v>
      </c>
      <c r="B1493">
        <v>17254.5</v>
      </c>
      <c r="C1493">
        <v>17790.599609000001</v>
      </c>
      <c r="D1493">
        <v>16864.5</v>
      </c>
      <c r="E1493">
        <v>17546.900390999999</v>
      </c>
      <c r="F1493">
        <v>17546.900390999999</v>
      </c>
      <c r="G1493">
        <v>362423</v>
      </c>
    </row>
    <row r="1494" spans="1:7">
      <c r="A1494" s="3">
        <v>38617</v>
      </c>
      <c r="B1494">
        <v>17449.400390999999</v>
      </c>
      <c r="C1494">
        <v>17741.900390999999</v>
      </c>
      <c r="D1494">
        <v>17205.699218999998</v>
      </c>
      <c r="E1494">
        <v>17693.099609000001</v>
      </c>
      <c r="F1494">
        <v>17693.099609000001</v>
      </c>
      <c r="G1494">
        <v>271330</v>
      </c>
    </row>
    <row r="1495" spans="1:7">
      <c r="A1495" s="3">
        <v>38618</v>
      </c>
      <c r="B1495">
        <v>17693.099609000001</v>
      </c>
      <c r="C1495">
        <v>17693.099609000001</v>
      </c>
      <c r="D1495">
        <v>16962</v>
      </c>
      <c r="E1495">
        <v>17108.199218999998</v>
      </c>
      <c r="F1495">
        <v>17108.199218999998</v>
      </c>
      <c r="G1495">
        <v>214294</v>
      </c>
    </row>
    <row r="1496" spans="1:7">
      <c r="A1496" s="3">
        <v>38621</v>
      </c>
      <c r="B1496">
        <v>17254.5</v>
      </c>
      <c r="C1496">
        <v>17352</v>
      </c>
      <c r="D1496">
        <v>17059.5</v>
      </c>
      <c r="E1496">
        <v>17352</v>
      </c>
      <c r="F1496">
        <v>17352</v>
      </c>
      <c r="G1496">
        <v>143718</v>
      </c>
    </row>
    <row r="1497" spans="1:7">
      <c r="A1497" s="3">
        <v>38622</v>
      </c>
      <c r="B1497">
        <v>17157</v>
      </c>
      <c r="C1497">
        <v>18326.800781000002</v>
      </c>
      <c r="D1497">
        <v>17157</v>
      </c>
      <c r="E1497">
        <v>17985.599609000001</v>
      </c>
      <c r="F1497">
        <v>17985.599609000001</v>
      </c>
      <c r="G1497">
        <v>345497</v>
      </c>
    </row>
    <row r="1498" spans="1:7">
      <c r="A1498" s="3">
        <v>38623</v>
      </c>
      <c r="B1498">
        <v>18180.599609000001</v>
      </c>
      <c r="C1498">
        <v>18180.599609000001</v>
      </c>
      <c r="D1498">
        <v>17693.099609000001</v>
      </c>
      <c r="E1498">
        <v>17936.900390999999</v>
      </c>
      <c r="F1498">
        <v>17936.900390999999</v>
      </c>
      <c r="G1498">
        <v>198291</v>
      </c>
    </row>
    <row r="1499" spans="1:7">
      <c r="A1499" s="3">
        <v>38624</v>
      </c>
      <c r="B1499">
        <v>17936.900390999999</v>
      </c>
      <c r="C1499">
        <v>18668</v>
      </c>
      <c r="D1499">
        <v>17693.099609000001</v>
      </c>
      <c r="E1499">
        <v>18619.199218999998</v>
      </c>
      <c r="F1499">
        <v>18619.199218999998</v>
      </c>
      <c r="G1499">
        <v>398281</v>
      </c>
    </row>
    <row r="1500" spans="1:7">
      <c r="A1500" s="3">
        <v>38625</v>
      </c>
      <c r="B1500">
        <v>18862.900390999999</v>
      </c>
      <c r="C1500">
        <v>18911.699218999998</v>
      </c>
      <c r="D1500">
        <v>18326.800781000002</v>
      </c>
      <c r="E1500">
        <v>18570.5</v>
      </c>
      <c r="F1500">
        <v>18570.5</v>
      </c>
      <c r="G1500">
        <v>283342</v>
      </c>
    </row>
    <row r="1501" spans="1:7">
      <c r="A1501" s="3">
        <v>38628</v>
      </c>
      <c r="B1501">
        <v>18570.5</v>
      </c>
      <c r="C1501">
        <v>18570.5</v>
      </c>
      <c r="D1501">
        <v>18570.5</v>
      </c>
      <c r="E1501">
        <v>18570.5</v>
      </c>
      <c r="F1501">
        <v>18570.5</v>
      </c>
      <c r="G1501">
        <v>0</v>
      </c>
    </row>
    <row r="1502" spans="1:7">
      <c r="A1502" s="3">
        <v>38629</v>
      </c>
      <c r="B1502">
        <v>18521.800781000002</v>
      </c>
      <c r="C1502">
        <v>19106.599609000001</v>
      </c>
      <c r="D1502">
        <v>18424.300781000002</v>
      </c>
      <c r="E1502">
        <v>18765.5</v>
      </c>
      <c r="F1502">
        <v>18765.5</v>
      </c>
      <c r="G1502">
        <v>205687</v>
      </c>
    </row>
    <row r="1503" spans="1:7">
      <c r="A1503" s="3">
        <v>38630</v>
      </c>
      <c r="B1503">
        <v>18570.5</v>
      </c>
      <c r="C1503">
        <v>19447.800781000002</v>
      </c>
      <c r="D1503">
        <v>18570.5</v>
      </c>
      <c r="E1503">
        <v>19252.900390999999</v>
      </c>
      <c r="F1503">
        <v>19252.900390999999</v>
      </c>
      <c r="G1503">
        <v>303834</v>
      </c>
    </row>
    <row r="1504" spans="1:7">
      <c r="A1504" s="3">
        <v>38631</v>
      </c>
      <c r="B1504">
        <v>19496.599609000001</v>
      </c>
      <c r="C1504">
        <v>19642.800781000002</v>
      </c>
      <c r="D1504">
        <v>19252.900390999999</v>
      </c>
      <c r="E1504">
        <v>19496.599609000001</v>
      </c>
      <c r="F1504">
        <v>19496.599609000001</v>
      </c>
      <c r="G1504">
        <v>411820</v>
      </c>
    </row>
    <row r="1505" spans="1:7">
      <c r="A1505" s="3">
        <v>38632</v>
      </c>
      <c r="B1505">
        <v>19837.800781000002</v>
      </c>
      <c r="C1505">
        <v>20373.900390999999</v>
      </c>
      <c r="D1505">
        <v>19155.400390999999</v>
      </c>
      <c r="E1505">
        <v>19594.099609000001</v>
      </c>
      <c r="F1505">
        <v>19594.099609000001</v>
      </c>
      <c r="G1505">
        <v>718622</v>
      </c>
    </row>
    <row r="1506" spans="1:7">
      <c r="A1506" s="3">
        <v>38635</v>
      </c>
      <c r="B1506">
        <v>19594.099609000001</v>
      </c>
      <c r="C1506">
        <v>20471.400390999999</v>
      </c>
      <c r="D1506">
        <v>19594.099609000001</v>
      </c>
      <c r="E1506">
        <v>20471.400390999999</v>
      </c>
      <c r="F1506">
        <v>20471.400390999999</v>
      </c>
      <c r="G1506">
        <v>722674</v>
      </c>
    </row>
    <row r="1507" spans="1:7">
      <c r="A1507" s="3">
        <v>38636</v>
      </c>
      <c r="B1507">
        <v>20471.400390999999</v>
      </c>
      <c r="C1507">
        <v>20763.900390999999</v>
      </c>
      <c r="D1507">
        <v>20227.699218999998</v>
      </c>
      <c r="E1507">
        <v>20568.900390999999</v>
      </c>
      <c r="F1507">
        <v>20568.900390999999</v>
      </c>
      <c r="G1507">
        <v>353482</v>
      </c>
    </row>
    <row r="1508" spans="1:7">
      <c r="A1508" s="3">
        <v>38637</v>
      </c>
      <c r="B1508">
        <v>20666.400390999999</v>
      </c>
      <c r="C1508">
        <v>20666.400390999999</v>
      </c>
      <c r="D1508">
        <v>19594.099609000001</v>
      </c>
      <c r="E1508">
        <v>19886.5</v>
      </c>
      <c r="F1508">
        <v>19886.5</v>
      </c>
      <c r="G1508">
        <v>296639</v>
      </c>
    </row>
    <row r="1509" spans="1:7">
      <c r="A1509" s="3">
        <v>38638</v>
      </c>
      <c r="B1509">
        <v>19496.599609000001</v>
      </c>
      <c r="C1509">
        <v>20081.5</v>
      </c>
      <c r="D1509">
        <v>18911.699218999998</v>
      </c>
      <c r="E1509">
        <v>19984</v>
      </c>
      <c r="F1509">
        <v>19984</v>
      </c>
      <c r="G1509">
        <v>303889</v>
      </c>
    </row>
    <row r="1510" spans="1:7">
      <c r="A1510" s="3">
        <v>38639</v>
      </c>
      <c r="B1510">
        <v>19886.5</v>
      </c>
      <c r="C1510">
        <v>21787.400390999999</v>
      </c>
      <c r="D1510">
        <v>19886.5</v>
      </c>
      <c r="E1510">
        <v>21543.699218999998</v>
      </c>
      <c r="F1510">
        <v>21543.699218999998</v>
      </c>
      <c r="G1510">
        <v>1529643</v>
      </c>
    </row>
    <row r="1511" spans="1:7">
      <c r="A1511" s="3">
        <v>38642</v>
      </c>
      <c r="B1511">
        <v>21641.199218999998</v>
      </c>
      <c r="C1511">
        <v>22031.099609000001</v>
      </c>
      <c r="D1511">
        <v>21007.599609000001</v>
      </c>
      <c r="E1511">
        <v>21007.599609000001</v>
      </c>
      <c r="F1511">
        <v>21007.599609000001</v>
      </c>
      <c r="G1511">
        <v>1040490</v>
      </c>
    </row>
    <row r="1512" spans="1:7">
      <c r="A1512" s="3">
        <v>38643</v>
      </c>
      <c r="B1512">
        <v>20910.099609000001</v>
      </c>
      <c r="C1512">
        <v>22957.199218999998</v>
      </c>
      <c r="D1512">
        <v>20910.099609000001</v>
      </c>
      <c r="E1512">
        <v>22811</v>
      </c>
      <c r="F1512">
        <v>22811</v>
      </c>
      <c r="G1512">
        <v>943152</v>
      </c>
    </row>
    <row r="1513" spans="1:7">
      <c r="A1513" s="3">
        <v>38644</v>
      </c>
      <c r="B1513">
        <v>22128.599609000001</v>
      </c>
      <c r="C1513">
        <v>23249.699218999998</v>
      </c>
      <c r="D1513">
        <v>21982.400390999999</v>
      </c>
      <c r="E1513">
        <v>22908.5</v>
      </c>
      <c r="F1513">
        <v>22908.5</v>
      </c>
      <c r="G1513">
        <v>489547</v>
      </c>
    </row>
    <row r="1514" spans="1:7">
      <c r="A1514" s="3">
        <v>38645</v>
      </c>
      <c r="B1514">
        <v>23347.199218999998</v>
      </c>
      <c r="C1514">
        <v>23688.300781000002</v>
      </c>
      <c r="D1514">
        <v>22372.300781000002</v>
      </c>
      <c r="E1514">
        <v>23395.900390999999</v>
      </c>
      <c r="F1514">
        <v>23395.900390999999</v>
      </c>
      <c r="G1514">
        <v>309203</v>
      </c>
    </row>
    <row r="1515" spans="1:7">
      <c r="A1515" s="3">
        <v>38646</v>
      </c>
      <c r="B1515">
        <v>23200.900390999999</v>
      </c>
      <c r="C1515">
        <v>23395.900390999999</v>
      </c>
      <c r="D1515">
        <v>22664.800781000002</v>
      </c>
      <c r="E1515">
        <v>23200.900390999999</v>
      </c>
      <c r="F1515">
        <v>23200.900390999999</v>
      </c>
      <c r="G1515">
        <v>214768</v>
      </c>
    </row>
    <row r="1516" spans="1:7">
      <c r="A1516" s="3">
        <v>38649</v>
      </c>
      <c r="B1516">
        <v>22957.199218999998</v>
      </c>
      <c r="C1516">
        <v>24127</v>
      </c>
      <c r="D1516">
        <v>22713.5</v>
      </c>
      <c r="E1516">
        <v>24127</v>
      </c>
      <c r="F1516">
        <v>24127</v>
      </c>
      <c r="G1516">
        <v>418115</v>
      </c>
    </row>
    <row r="1517" spans="1:7">
      <c r="A1517" s="3">
        <v>38650</v>
      </c>
      <c r="B1517">
        <v>24078.300781000002</v>
      </c>
      <c r="C1517">
        <v>24419.5</v>
      </c>
      <c r="D1517">
        <v>23444.599609000001</v>
      </c>
      <c r="E1517">
        <v>23785.800781000002</v>
      </c>
      <c r="F1517">
        <v>23785.800781000002</v>
      </c>
      <c r="G1517">
        <v>215753</v>
      </c>
    </row>
    <row r="1518" spans="1:7">
      <c r="A1518" s="3">
        <v>38651</v>
      </c>
      <c r="B1518">
        <v>24078.300781000002</v>
      </c>
      <c r="C1518">
        <v>24224.5</v>
      </c>
      <c r="D1518">
        <v>22957.199218999998</v>
      </c>
      <c r="E1518">
        <v>22957.199218999998</v>
      </c>
      <c r="F1518">
        <v>22957.199218999998</v>
      </c>
      <c r="G1518">
        <v>174739</v>
      </c>
    </row>
    <row r="1519" spans="1:7">
      <c r="A1519" s="3">
        <v>38652</v>
      </c>
      <c r="B1519">
        <v>22713.5</v>
      </c>
      <c r="C1519">
        <v>23103.400390999999</v>
      </c>
      <c r="D1519">
        <v>22128.599609000001</v>
      </c>
      <c r="E1519">
        <v>22128.599609000001</v>
      </c>
      <c r="F1519">
        <v>22128.599609000001</v>
      </c>
      <c r="G1519">
        <v>283938</v>
      </c>
    </row>
    <row r="1520" spans="1:7">
      <c r="A1520" s="3">
        <v>38653</v>
      </c>
      <c r="B1520">
        <v>21689.900390999999</v>
      </c>
      <c r="C1520">
        <v>22128.599609000001</v>
      </c>
      <c r="D1520">
        <v>21348.800781000002</v>
      </c>
      <c r="E1520">
        <v>21446.199218999998</v>
      </c>
      <c r="F1520">
        <v>21446.199218999998</v>
      </c>
      <c r="G1520">
        <v>195599</v>
      </c>
    </row>
    <row r="1521" spans="1:7">
      <c r="A1521" s="3">
        <v>38656</v>
      </c>
      <c r="B1521">
        <v>21446.199218999998</v>
      </c>
      <c r="C1521">
        <v>22177.400390999999</v>
      </c>
      <c r="D1521">
        <v>21446.199218999998</v>
      </c>
      <c r="E1521">
        <v>21933.699218999998</v>
      </c>
      <c r="F1521">
        <v>21933.699218999998</v>
      </c>
      <c r="G1521">
        <v>205786</v>
      </c>
    </row>
    <row r="1522" spans="1:7">
      <c r="A1522" s="3">
        <v>38657</v>
      </c>
      <c r="B1522">
        <v>21787.400390999999</v>
      </c>
      <c r="C1522">
        <v>23152.199218999998</v>
      </c>
      <c r="D1522">
        <v>21787.400390999999</v>
      </c>
      <c r="E1522">
        <v>23103.400390999999</v>
      </c>
      <c r="F1522">
        <v>23103.400390999999</v>
      </c>
      <c r="G1522">
        <v>361280</v>
      </c>
    </row>
    <row r="1523" spans="1:7">
      <c r="A1523" s="3">
        <v>38658</v>
      </c>
      <c r="B1523">
        <v>23395.900390999999</v>
      </c>
      <c r="C1523">
        <v>24175.800781000002</v>
      </c>
      <c r="D1523">
        <v>22957.199218999998</v>
      </c>
      <c r="E1523">
        <v>23688.300781000002</v>
      </c>
      <c r="F1523">
        <v>23688.300781000002</v>
      </c>
      <c r="G1523">
        <v>380054</v>
      </c>
    </row>
    <row r="1524" spans="1:7">
      <c r="A1524" s="3">
        <v>38659</v>
      </c>
      <c r="B1524">
        <v>23785.800781000002</v>
      </c>
      <c r="C1524">
        <v>23834.599609000001</v>
      </c>
      <c r="D1524">
        <v>23249.699218999998</v>
      </c>
      <c r="E1524">
        <v>23395.900390999999</v>
      </c>
      <c r="F1524">
        <v>23395.900390999999</v>
      </c>
      <c r="G1524">
        <v>117162</v>
      </c>
    </row>
    <row r="1525" spans="1:7">
      <c r="A1525" s="3">
        <v>38660</v>
      </c>
      <c r="B1525">
        <v>23444.599609000001</v>
      </c>
      <c r="C1525">
        <v>23785.800781000002</v>
      </c>
      <c r="D1525">
        <v>23200.900390999999</v>
      </c>
      <c r="E1525">
        <v>23347.199218999998</v>
      </c>
      <c r="F1525">
        <v>23347.199218999998</v>
      </c>
      <c r="G1525">
        <v>99556</v>
      </c>
    </row>
    <row r="1526" spans="1:7">
      <c r="A1526" s="3">
        <v>38663</v>
      </c>
      <c r="B1526">
        <v>23785.800781000002</v>
      </c>
      <c r="C1526">
        <v>23785.800781000002</v>
      </c>
      <c r="D1526">
        <v>22664.800781000002</v>
      </c>
      <c r="E1526">
        <v>23152.199218999998</v>
      </c>
      <c r="F1526">
        <v>23152.199218999998</v>
      </c>
      <c r="G1526">
        <v>128443</v>
      </c>
    </row>
    <row r="1527" spans="1:7">
      <c r="A1527" s="3">
        <v>38664</v>
      </c>
      <c r="B1527">
        <v>23152.199218999998</v>
      </c>
      <c r="C1527">
        <v>23395.900390999999</v>
      </c>
      <c r="D1527">
        <v>22811</v>
      </c>
      <c r="E1527">
        <v>23395.900390999999</v>
      </c>
      <c r="F1527">
        <v>23395.900390999999</v>
      </c>
      <c r="G1527">
        <v>196652</v>
      </c>
    </row>
    <row r="1528" spans="1:7">
      <c r="A1528" s="3">
        <v>38665</v>
      </c>
      <c r="B1528">
        <v>23395.900390999999</v>
      </c>
      <c r="C1528">
        <v>24273.199218999998</v>
      </c>
      <c r="D1528">
        <v>23249.699218999998</v>
      </c>
      <c r="E1528">
        <v>24273.199218999998</v>
      </c>
      <c r="F1528">
        <v>24273.199218999998</v>
      </c>
      <c r="G1528">
        <v>300772</v>
      </c>
    </row>
    <row r="1529" spans="1:7">
      <c r="A1529" s="3">
        <v>38666</v>
      </c>
      <c r="B1529">
        <v>24614.400390999999</v>
      </c>
      <c r="C1529">
        <v>24711.900390999999</v>
      </c>
      <c r="D1529">
        <v>24127</v>
      </c>
      <c r="E1529">
        <v>24127</v>
      </c>
      <c r="F1529">
        <v>24127</v>
      </c>
      <c r="G1529">
        <v>209689</v>
      </c>
    </row>
    <row r="1530" spans="1:7">
      <c r="A1530" s="3">
        <v>38667</v>
      </c>
      <c r="B1530">
        <v>24565.699218999998</v>
      </c>
      <c r="C1530">
        <v>25735.5</v>
      </c>
      <c r="D1530">
        <v>24175.800781000002</v>
      </c>
      <c r="E1530">
        <v>25686.699218999998</v>
      </c>
      <c r="F1530">
        <v>25686.699218999998</v>
      </c>
      <c r="G1530">
        <v>459287</v>
      </c>
    </row>
    <row r="1531" spans="1:7">
      <c r="A1531" s="3">
        <v>38670</v>
      </c>
      <c r="B1531">
        <v>25394.300781000002</v>
      </c>
      <c r="C1531">
        <v>26612.800781000002</v>
      </c>
      <c r="D1531">
        <v>25150.599609000001</v>
      </c>
      <c r="E1531">
        <v>26417.900390999999</v>
      </c>
      <c r="F1531">
        <v>26417.900390999999</v>
      </c>
      <c r="G1531">
        <v>222313</v>
      </c>
    </row>
    <row r="1532" spans="1:7">
      <c r="A1532" s="3">
        <v>38671</v>
      </c>
      <c r="B1532">
        <v>26125.400390999999</v>
      </c>
      <c r="C1532">
        <v>29537.300781000002</v>
      </c>
      <c r="D1532">
        <v>26125.400390999999</v>
      </c>
      <c r="E1532">
        <v>29439.800781000002</v>
      </c>
      <c r="F1532">
        <v>29439.800781000002</v>
      </c>
      <c r="G1532">
        <v>1299939</v>
      </c>
    </row>
    <row r="1533" spans="1:7">
      <c r="A1533" s="3">
        <v>38672</v>
      </c>
      <c r="B1533">
        <v>29244.900390999999</v>
      </c>
      <c r="C1533">
        <v>31681.900390999999</v>
      </c>
      <c r="D1533">
        <v>28903.699218999998</v>
      </c>
      <c r="E1533">
        <v>29391.099609000001</v>
      </c>
      <c r="F1533">
        <v>29391.099609000001</v>
      </c>
      <c r="G1533">
        <v>570429</v>
      </c>
    </row>
    <row r="1534" spans="1:7">
      <c r="A1534" s="3">
        <v>38673</v>
      </c>
      <c r="B1534">
        <v>29049.900390999999</v>
      </c>
      <c r="C1534">
        <v>29244.900390999999</v>
      </c>
      <c r="D1534">
        <v>28318.800781000002</v>
      </c>
      <c r="E1534">
        <v>29244.900390999999</v>
      </c>
      <c r="F1534">
        <v>29244.900390999999</v>
      </c>
      <c r="G1534">
        <v>315686</v>
      </c>
    </row>
    <row r="1535" spans="1:7">
      <c r="A1535" s="3">
        <v>38674</v>
      </c>
      <c r="B1535">
        <v>29829.800781000002</v>
      </c>
      <c r="C1535">
        <v>30171</v>
      </c>
      <c r="D1535">
        <v>28708.699218999998</v>
      </c>
      <c r="E1535">
        <v>28757.5</v>
      </c>
      <c r="F1535">
        <v>28757.5</v>
      </c>
      <c r="G1535">
        <v>295340</v>
      </c>
    </row>
    <row r="1536" spans="1:7">
      <c r="A1536" s="3">
        <v>38677</v>
      </c>
      <c r="B1536">
        <v>28562.5</v>
      </c>
      <c r="C1536">
        <v>31194.5</v>
      </c>
      <c r="D1536">
        <v>28465</v>
      </c>
      <c r="E1536">
        <v>30268.400390999999</v>
      </c>
      <c r="F1536">
        <v>30268.400390999999</v>
      </c>
      <c r="G1536">
        <v>434087</v>
      </c>
    </row>
    <row r="1537" spans="1:7">
      <c r="A1537" s="3">
        <v>38678</v>
      </c>
      <c r="B1537">
        <v>32071.900390999999</v>
      </c>
      <c r="C1537">
        <v>33241.699219000002</v>
      </c>
      <c r="D1537">
        <v>31194.5</v>
      </c>
      <c r="E1537">
        <v>32559.300781000002</v>
      </c>
      <c r="F1537">
        <v>32559.300781000002</v>
      </c>
      <c r="G1537">
        <v>395413</v>
      </c>
    </row>
    <row r="1538" spans="1:7">
      <c r="A1538" s="3">
        <v>38679</v>
      </c>
      <c r="B1538">
        <v>33046.699219000002</v>
      </c>
      <c r="C1538">
        <v>33777.800780999998</v>
      </c>
      <c r="D1538">
        <v>31974.400390999999</v>
      </c>
      <c r="E1538">
        <v>32754.300781000002</v>
      </c>
      <c r="F1538">
        <v>32754.300781000002</v>
      </c>
      <c r="G1538">
        <v>243532</v>
      </c>
    </row>
    <row r="1539" spans="1:7">
      <c r="A1539" s="3">
        <v>38680</v>
      </c>
      <c r="B1539">
        <v>33144.199219000002</v>
      </c>
      <c r="C1539">
        <v>33290.398437999997</v>
      </c>
      <c r="D1539">
        <v>32120.599609000001</v>
      </c>
      <c r="E1539">
        <v>32559.300781000002</v>
      </c>
      <c r="F1539">
        <v>32559.300781000002</v>
      </c>
      <c r="G1539">
        <v>217560</v>
      </c>
    </row>
    <row r="1540" spans="1:7">
      <c r="A1540" s="3">
        <v>38681</v>
      </c>
      <c r="B1540">
        <v>32364.300781000002</v>
      </c>
      <c r="C1540">
        <v>32705.5</v>
      </c>
      <c r="D1540">
        <v>32071.900390999999</v>
      </c>
      <c r="E1540">
        <v>32315.599609000001</v>
      </c>
      <c r="F1540">
        <v>32315.599609000001</v>
      </c>
      <c r="G1540">
        <v>183490</v>
      </c>
    </row>
    <row r="1541" spans="1:7">
      <c r="A1541" s="3">
        <v>38684</v>
      </c>
      <c r="B1541">
        <v>32169.400390999999</v>
      </c>
      <c r="C1541">
        <v>32364.300781000002</v>
      </c>
      <c r="D1541">
        <v>31340.800781000002</v>
      </c>
      <c r="E1541">
        <v>31389.5</v>
      </c>
      <c r="F1541">
        <v>31389.5</v>
      </c>
      <c r="G1541">
        <v>231498</v>
      </c>
    </row>
    <row r="1542" spans="1:7">
      <c r="A1542" s="3">
        <v>38685</v>
      </c>
      <c r="B1542">
        <v>30707.099609000001</v>
      </c>
      <c r="C1542">
        <v>32266.800781000002</v>
      </c>
      <c r="D1542">
        <v>30463.400390999999</v>
      </c>
      <c r="E1542">
        <v>30463.400390999999</v>
      </c>
      <c r="F1542">
        <v>30463.400390999999</v>
      </c>
      <c r="G1542">
        <v>231508</v>
      </c>
    </row>
    <row r="1543" spans="1:7">
      <c r="A1543" s="3">
        <v>38686</v>
      </c>
      <c r="B1543">
        <v>30414.699218999998</v>
      </c>
      <c r="C1543">
        <v>31292</v>
      </c>
      <c r="D1543">
        <v>30414.699218999998</v>
      </c>
      <c r="E1543">
        <v>30707.099609000001</v>
      </c>
      <c r="F1543">
        <v>30707.099609000001</v>
      </c>
      <c r="G1543">
        <v>196020</v>
      </c>
    </row>
    <row r="1544" spans="1:7">
      <c r="A1544" s="3">
        <v>38687</v>
      </c>
      <c r="B1544">
        <v>30755.900390999999</v>
      </c>
      <c r="C1544">
        <v>31048.300781000002</v>
      </c>
      <c r="D1544">
        <v>29829.800781000002</v>
      </c>
      <c r="E1544">
        <v>29976</v>
      </c>
      <c r="F1544">
        <v>29976</v>
      </c>
      <c r="G1544">
        <v>244204</v>
      </c>
    </row>
    <row r="1545" spans="1:7">
      <c r="A1545" s="3">
        <v>38688</v>
      </c>
      <c r="B1545">
        <v>30219.699218999998</v>
      </c>
      <c r="C1545">
        <v>31730.699218999998</v>
      </c>
      <c r="D1545">
        <v>30171</v>
      </c>
      <c r="E1545">
        <v>31438.199218999998</v>
      </c>
      <c r="F1545">
        <v>31438.199218999998</v>
      </c>
      <c r="G1545">
        <v>337666</v>
      </c>
    </row>
    <row r="1546" spans="1:7">
      <c r="A1546" s="3">
        <v>38691</v>
      </c>
      <c r="B1546">
        <v>31048.300781000002</v>
      </c>
      <c r="C1546">
        <v>32071.900390999999</v>
      </c>
      <c r="D1546">
        <v>30804.599609000001</v>
      </c>
      <c r="E1546">
        <v>31145.800781000002</v>
      </c>
      <c r="F1546">
        <v>31145.800781000002</v>
      </c>
      <c r="G1546">
        <v>173677</v>
      </c>
    </row>
    <row r="1547" spans="1:7">
      <c r="A1547" s="3">
        <v>38692</v>
      </c>
      <c r="B1547">
        <v>30658.400390999999</v>
      </c>
      <c r="C1547">
        <v>31292</v>
      </c>
      <c r="D1547">
        <v>29976</v>
      </c>
      <c r="E1547">
        <v>30024.699218999998</v>
      </c>
      <c r="F1547">
        <v>30024.699218999998</v>
      </c>
      <c r="G1547">
        <v>220532</v>
      </c>
    </row>
    <row r="1548" spans="1:7">
      <c r="A1548" s="3">
        <v>38693</v>
      </c>
      <c r="B1548">
        <v>29781</v>
      </c>
      <c r="C1548">
        <v>30560.900390999999</v>
      </c>
      <c r="D1548">
        <v>27880.099609000001</v>
      </c>
      <c r="E1548">
        <v>29147.400390999999</v>
      </c>
      <c r="F1548">
        <v>29147.400390999999</v>
      </c>
      <c r="G1548">
        <v>593145</v>
      </c>
    </row>
    <row r="1549" spans="1:7">
      <c r="A1549" s="3">
        <v>38694</v>
      </c>
      <c r="B1549">
        <v>28562.5</v>
      </c>
      <c r="C1549">
        <v>28903.699218999998</v>
      </c>
      <c r="D1549">
        <v>28026.300781000002</v>
      </c>
      <c r="E1549">
        <v>28172.599609000001</v>
      </c>
      <c r="F1549">
        <v>28172.599609000001</v>
      </c>
      <c r="G1549">
        <v>333562</v>
      </c>
    </row>
    <row r="1550" spans="1:7">
      <c r="A1550" s="3">
        <v>38695</v>
      </c>
      <c r="B1550">
        <v>27685.099609000001</v>
      </c>
      <c r="C1550">
        <v>28757.5</v>
      </c>
      <c r="D1550">
        <v>27636.400390999999</v>
      </c>
      <c r="E1550">
        <v>27685.099609000001</v>
      </c>
      <c r="F1550">
        <v>27685.099609000001</v>
      </c>
      <c r="G1550">
        <v>215382</v>
      </c>
    </row>
    <row r="1551" spans="1:7">
      <c r="A1551" s="3">
        <v>38698</v>
      </c>
      <c r="B1551">
        <v>27392.699218999998</v>
      </c>
      <c r="C1551">
        <v>28513.699218999998</v>
      </c>
      <c r="D1551">
        <v>27344</v>
      </c>
      <c r="E1551">
        <v>27344</v>
      </c>
      <c r="F1551">
        <v>27344</v>
      </c>
      <c r="G1551">
        <v>272481</v>
      </c>
    </row>
    <row r="1552" spans="1:7">
      <c r="A1552" s="3">
        <v>38699</v>
      </c>
      <c r="B1552">
        <v>27392.699218999998</v>
      </c>
      <c r="C1552">
        <v>27685.099609000001</v>
      </c>
      <c r="D1552">
        <v>26369.099609000001</v>
      </c>
      <c r="E1552">
        <v>26515.300781000002</v>
      </c>
      <c r="F1552">
        <v>26515.300781000002</v>
      </c>
      <c r="G1552">
        <v>389767</v>
      </c>
    </row>
    <row r="1553" spans="1:7">
      <c r="A1553" s="3">
        <v>38700</v>
      </c>
      <c r="B1553">
        <v>26807.800781000002</v>
      </c>
      <c r="C1553">
        <v>28757.5</v>
      </c>
      <c r="D1553">
        <v>26710.300781000002</v>
      </c>
      <c r="E1553">
        <v>28757.5</v>
      </c>
      <c r="F1553">
        <v>28757.5</v>
      </c>
      <c r="G1553">
        <v>639789</v>
      </c>
    </row>
    <row r="1554" spans="1:7">
      <c r="A1554" s="3">
        <v>38701</v>
      </c>
      <c r="B1554">
        <v>28465</v>
      </c>
      <c r="C1554">
        <v>30365.900390999999</v>
      </c>
      <c r="D1554">
        <v>28270</v>
      </c>
      <c r="E1554">
        <v>30317.199218999998</v>
      </c>
      <c r="F1554">
        <v>30317.199218999998</v>
      </c>
      <c r="G1554">
        <v>523113</v>
      </c>
    </row>
    <row r="1555" spans="1:7">
      <c r="A1555" s="3">
        <v>38702</v>
      </c>
      <c r="B1555">
        <v>28806.199218999998</v>
      </c>
      <c r="C1555">
        <v>29829.800781000002</v>
      </c>
      <c r="D1555">
        <v>27733.900390999999</v>
      </c>
      <c r="E1555">
        <v>27928.800781000002</v>
      </c>
      <c r="F1555">
        <v>27928.800781000002</v>
      </c>
      <c r="G1555">
        <v>403883</v>
      </c>
    </row>
    <row r="1556" spans="1:7">
      <c r="A1556" s="3">
        <v>38705</v>
      </c>
      <c r="B1556">
        <v>27977.599609000001</v>
      </c>
      <c r="C1556">
        <v>28221.300781000002</v>
      </c>
      <c r="D1556">
        <v>26905.300781000002</v>
      </c>
      <c r="E1556">
        <v>27149</v>
      </c>
      <c r="F1556">
        <v>27149</v>
      </c>
      <c r="G1556">
        <v>314886</v>
      </c>
    </row>
    <row r="1557" spans="1:7">
      <c r="A1557" s="3">
        <v>38706</v>
      </c>
      <c r="B1557">
        <v>26807.800781000002</v>
      </c>
      <c r="C1557">
        <v>28660</v>
      </c>
      <c r="D1557">
        <v>26564.099609000001</v>
      </c>
      <c r="E1557">
        <v>27197.699218999998</v>
      </c>
      <c r="F1557">
        <v>27197.699218999998</v>
      </c>
      <c r="G1557">
        <v>532610</v>
      </c>
    </row>
    <row r="1558" spans="1:7">
      <c r="A1558" s="3">
        <v>38707</v>
      </c>
      <c r="B1558">
        <v>27197.699218999998</v>
      </c>
      <c r="C1558">
        <v>28270</v>
      </c>
      <c r="D1558">
        <v>27197.699218999998</v>
      </c>
      <c r="E1558">
        <v>27538.900390999999</v>
      </c>
      <c r="F1558">
        <v>27538.900390999999</v>
      </c>
      <c r="G1558">
        <v>233943</v>
      </c>
    </row>
    <row r="1559" spans="1:7">
      <c r="A1559" s="3">
        <v>38708</v>
      </c>
      <c r="B1559">
        <v>27685.099609000001</v>
      </c>
      <c r="C1559">
        <v>27831.400390999999</v>
      </c>
      <c r="D1559">
        <v>26320.400390999999</v>
      </c>
      <c r="E1559">
        <v>26320.400390999999</v>
      </c>
      <c r="F1559">
        <v>26320.400390999999</v>
      </c>
      <c r="G1559">
        <v>293487</v>
      </c>
    </row>
    <row r="1560" spans="1:7">
      <c r="A1560" s="3">
        <v>38709</v>
      </c>
      <c r="B1560">
        <v>25979.199218999998</v>
      </c>
      <c r="C1560">
        <v>26661.599609000001</v>
      </c>
      <c r="D1560">
        <v>25101.800781000002</v>
      </c>
      <c r="E1560">
        <v>26125.400390999999</v>
      </c>
      <c r="F1560">
        <v>26125.400390999999</v>
      </c>
      <c r="G1560">
        <v>234214</v>
      </c>
    </row>
    <row r="1561" spans="1:7">
      <c r="A1561" s="3">
        <v>38712</v>
      </c>
      <c r="B1561">
        <v>26320.400390999999</v>
      </c>
      <c r="C1561">
        <v>27392.699218999998</v>
      </c>
      <c r="D1561">
        <v>26320.400390999999</v>
      </c>
      <c r="E1561">
        <v>27149</v>
      </c>
      <c r="F1561">
        <v>27149</v>
      </c>
      <c r="G1561">
        <v>332571</v>
      </c>
    </row>
    <row r="1562" spans="1:7">
      <c r="A1562" s="3">
        <v>38713</v>
      </c>
      <c r="B1562">
        <v>26905.300781000002</v>
      </c>
      <c r="C1562">
        <v>27392.699218999998</v>
      </c>
      <c r="D1562">
        <v>26710.300781000002</v>
      </c>
      <c r="E1562">
        <v>27002.800781000002</v>
      </c>
      <c r="F1562">
        <v>27002.800781000002</v>
      </c>
      <c r="G1562">
        <v>177713</v>
      </c>
    </row>
    <row r="1563" spans="1:7">
      <c r="A1563" s="3">
        <v>38714</v>
      </c>
      <c r="B1563">
        <v>26564.099609000001</v>
      </c>
      <c r="C1563">
        <v>27100.199218999998</v>
      </c>
      <c r="D1563">
        <v>26466.599609000001</v>
      </c>
      <c r="E1563">
        <v>26807.800781000002</v>
      </c>
      <c r="F1563">
        <v>26807.800781000002</v>
      </c>
      <c r="G1563">
        <v>128821</v>
      </c>
    </row>
    <row r="1564" spans="1:7">
      <c r="A1564" s="3">
        <v>38715</v>
      </c>
      <c r="B1564">
        <v>27149</v>
      </c>
      <c r="C1564">
        <v>27880.099609000001</v>
      </c>
      <c r="D1564">
        <v>26710.300781000002</v>
      </c>
      <c r="E1564">
        <v>27490.199218999998</v>
      </c>
      <c r="F1564">
        <v>27490.199218999998</v>
      </c>
      <c r="G1564">
        <v>172802</v>
      </c>
    </row>
    <row r="1565" spans="1:7">
      <c r="A1565" s="3">
        <v>38719</v>
      </c>
      <c r="B1565">
        <v>27490.199218999998</v>
      </c>
      <c r="C1565">
        <v>28952.400390999999</v>
      </c>
      <c r="D1565">
        <v>27295.199218999998</v>
      </c>
      <c r="E1565">
        <v>28854.900390999999</v>
      </c>
      <c r="F1565">
        <v>28854.900390999999</v>
      </c>
      <c r="G1565">
        <v>272058</v>
      </c>
    </row>
    <row r="1566" spans="1:7">
      <c r="A1566" s="3">
        <v>38720</v>
      </c>
      <c r="B1566">
        <v>28854.900390999999</v>
      </c>
      <c r="C1566">
        <v>29147.400390999999</v>
      </c>
      <c r="D1566">
        <v>28172.599609000001</v>
      </c>
      <c r="E1566">
        <v>29098.599609000001</v>
      </c>
      <c r="F1566">
        <v>29098.599609000001</v>
      </c>
      <c r="G1566">
        <v>316200</v>
      </c>
    </row>
    <row r="1567" spans="1:7">
      <c r="A1567" s="3">
        <v>38721</v>
      </c>
      <c r="B1567">
        <v>29196.099609000001</v>
      </c>
      <c r="C1567">
        <v>29391.099609000001</v>
      </c>
      <c r="D1567">
        <v>28270</v>
      </c>
      <c r="E1567">
        <v>28270</v>
      </c>
      <c r="F1567">
        <v>28270</v>
      </c>
      <c r="G1567">
        <v>224101</v>
      </c>
    </row>
    <row r="1568" spans="1:7">
      <c r="A1568" s="3">
        <v>38722</v>
      </c>
      <c r="B1568">
        <v>28075.099609000001</v>
      </c>
      <c r="C1568">
        <v>28270</v>
      </c>
      <c r="D1568">
        <v>26661.599609000001</v>
      </c>
      <c r="E1568">
        <v>27295.199218999998</v>
      </c>
      <c r="F1568">
        <v>27295.199218999998</v>
      </c>
      <c r="G1568">
        <v>243363</v>
      </c>
    </row>
    <row r="1569" spans="1:7">
      <c r="A1569" s="3">
        <v>38723</v>
      </c>
      <c r="B1569">
        <v>27002.800781000002</v>
      </c>
      <c r="C1569">
        <v>27977.599609000001</v>
      </c>
      <c r="D1569">
        <v>26856.5</v>
      </c>
      <c r="E1569">
        <v>27928.800781000002</v>
      </c>
      <c r="F1569">
        <v>27928.800781000002</v>
      </c>
      <c r="G1569">
        <v>275748</v>
      </c>
    </row>
    <row r="1570" spans="1:7">
      <c r="A1570" s="3">
        <v>38726</v>
      </c>
      <c r="B1570">
        <v>28270</v>
      </c>
      <c r="C1570">
        <v>28270</v>
      </c>
      <c r="D1570">
        <v>27100.199218999998</v>
      </c>
      <c r="E1570">
        <v>27197.699218999998</v>
      </c>
      <c r="F1570">
        <v>27197.699218999998</v>
      </c>
      <c r="G1570">
        <v>217806</v>
      </c>
    </row>
    <row r="1571" spans="1:7">
      <c r="A1571" s="3">
        <v>38727</v>
      </c>
      <c r="B1571">
        <v>27197.699218999998</v>
      </c>
      <c r="C1571">
        <v>27295.199218999998</v>
      </c>
      <c r="D1571">
        <v>25150.599609000001</v>
      </c>
      <c r="E1571">
        <v>25248.099609000001</v>
      </c>
      <c r="F1571">
        <v>25248.099609000001</v>
      </c>
      <c r="G1571">
        <v>529064</v>
      </c>
    </row>
    <row r="1572" spans="1:7">
      <c r="A1572" s="3">
        <v>38728</v>
      </c>
      <c r="B1572">
        <v>25296.800781000002</v>
      </c>
      <c r="C1572">
        <v>26027.900390999999</v>
      </c>
      <c r="D1572">
        <v>25101.800781000002</v>
      </c>
      <c r="E1572">
        <v>26027.900390999999</v>
      </c>
      <c r="F1572">
        <v>26027.900390999999</v>
      </c>
      <c r="G1572">
        <v>254631</v>
      </c>
    </row>
    <row r="1573" spans="1:7">
      <c r="A1573" s="3">
        <v>38729</v>
      </c>
      <c r="B1573">
        <v>25833</v>
      </c>
      <c r="C1573">
        <v>26564.099609000001</v>
      </c>
      <c r="D1573">
        <v>25638</v>
      </c>
      <c r="E1573">
        <v>25638</v>
      </c>
      <c r="F1573">
        <v>25638</v>
      </c>
      <c r="G1573">
        <v>265069</v>
      </c>
    </row>
    <row r="1574" spans="1:7">
      <c r="A1574" s="3">
        <v>38730</v>
      </c>
      <c r="B1574">
        <v>25248.099609000001</v>
      </c>
      <c r="C1574">
        <v>25930.400390999999</v>
      </c>
      <c r="D1574">
        <v>25248.099609000001</v>
      </c>
      <c r="E1574">
        <v>25686.699218999998</v>
      </c>
      <c r="F1574">
        <v>25686.699218999998</v>
      </c>
      <c r="G1574">
        <v>184494</v>
      </c>
    </row>
    <row r="1575" spans="1:7">
      <c r="A1575" s="3">
        <v>38733</v>
      </c>
      <c r="B1575">
        <v>25735.5</v>
      </c>
      <c r="C1575">
        <v>27441.400390999999</v>
      </c>
      <c r="D1575">
        <v>25735.5</v>
      </c>
      <c r="E1575">
        <v>27246.5</v>
      </c>
      <c r="F1575">
        <v>27246.5</v>
      </c>
      <c r="G1575">
        <v>330934</v>
      </c>
    </row>
    <row r="1576" spans="1:7">
      <c r="A1576" s="3">
        <v>38734</v>
      </c>
      <c r="B1576">
        <v>27587.699218999998</v>
      </c>
      <c r="C1576">
        <v>28465</v>
      </c>
      <c r="D1576">
        <v>26125.400390999999</v>
      </c>
      <c r="E1576">
        <v>26125.400390999999</v>
      </c>
      <c r="F1576">
        <v>26125.400390999999</v>
      </c>
      <c r="G1576">
        <v>398202</v>
      </c>
    </row>
    <row r="1577" spans="1:7">
      <c r="A1577" s="3">
        <v>38735</v>
      </c>
      <c r="B1577">
        <v>26125.400390999999</v>
      </c>
      <c r="C1577">
        <v>26271.599609000001</v>
      </c>
      <c r="D1577">
        <v>24029.5</v>
      </c>
      <c r="E1577">
        <v>24711.900390999999</v>
      </c>
      <c r="F1577">
        <v>24711.900390999999</v>
      </c>
      <c r="G1577">
        <v>321135</v>
      </c>
    </row>
    <row r="1578" spans="1:7">
      <c r="A1578" s="3">
        <v>38736</v>
      </c>
      <c r="B1578">
        <v>25248.099609000001</v>
      </c>
      <c r="C1578">
        <v>25491.800781000002</v>
      </c>
      <c r="D1578">
        <v>24760.699218999998</v>
      </c>
      <c r="E1578">
        <v>24858.099609000001</v>
      </c>
      <c r="F1578">
        <v>24858.099609000001</v>
      </c>
      <c r="G1578">
        <v>248204</v>
      </c>
    </row>
    <row r="1579" spans="1:7">
      <c r="A1579" s="3">
        <v>38737</v>
      </c>
      <c r="B1579">
        <v>25053.099609000001</v>
      </c>
      <c r="C1579">
        <v>25686.699218999998</v>
      </c>
      <c r="D1579">
        <v>23298.400390999999</v>
      </c>
      <c r="E1579">
        <v>23639.599609000001</v>
      </c>
      <c r="F1579">
        <v>23639.599609000001</v>
      </c>
      <c r="G1579">
        <v>357522</v>
      </c>
    </row>
    <row r="1580" spans="1:7">
      <c r="A1580" s="3">
        <v>38740</v>
      </c>
      <c r="B1580">
        <v>23347.199218999998</v>
      </c>
      <c r="C1580">
        <v>23493.400390999999</v>
      </c>
      <c r="D1580">
        <v>20568.900390999999</v>
      </c>
      <c r="E1580">
        <v>22372.300781000002</v>
      </c>
      <c r="F1580">
        <v>22372.300781000002</v>
      </c>
      <c r="G1580">
        <v>423501</v>
      </c>
    </row>
    <row r="1581" spans="1:7">
      <c r="A1581" s="3">
        <v>38741</v>
      </c>
      <c r="B1581">
        <v>22372.300781000002</v>
      </c>
      <c r="C1581">
        <v>22908.5</v>
      </c>
      <c r="D1581">
        <v>20763.900390999999</v>
      </c>
      <c r="E1581">
        <v>22713.5</v>
      </c>
      <c r="F1581">
        <v>22713.5</v>
      </c>
      <c r="G1581">
        <v>516921</v>
      </c>
    </row>
    <row r="1582" spans="1:7">
      <c r="A1582" s="3">
        <v>38742</v>
      </c>
      <c r="B1582">
        <v>22421.099609000001</v>
      </c>
      <c r="C1582">
        <v>24273.199218999998</v>
      </c>
      <c r="D1582">
        <v>22421.099609000001</v>
      </c>
      <c r="E1582">
        <v>23590.900390999999</v>
      </c>
      <c r="F1582">
        <v>23590.900390999999</v>
      </c>
      <c r="G1582">
        <v>388100</v>
      </c>
    </row>
    <row r="1583" spans="1:7">
      <c r="A1583" s="3">
        <v>38743</v>
      </c>
      <c r="B1583">
        <v>23493.400390999999</v>
      </c>
      <c r="C1583">
        <v>23980.800781000002</v>
      </c>
      <c r="D1583">
        <v>23200.900390999999</v>
      </c>
      <c r="E1583">
        <v>23980.800781000002</v>
      </c>
      <c r="F1583">
        <v>23980.800781000002</v>
      </c>
      <c r="G1583">
        <v>233289</v>
      </c>
    </row>
    <row r="1584" spans="1:7">
      <c r="A1584" s="3">
        <v>38744</v>
      </c>
      <c r="B1584">
        <v>24858.099609000001</v>
      </c>
      <c r="C1584">
        <v>24955.599609000001</v>
      </c>
      <c r="D1584">
        <v>24175.800781000002</v>
      </c>
      <c r="E1584">
        <v>24663.199218999998</v>
      </c>
      <c r="F1584">
        <v>24663.199218999998</v>
      </c>
      <c r="G1584">
        <v>228126</v>
      </c>
    </row>
    <row r="1585" spans="1:7">
      <c r="A1585" s="3">
        <v>38748</v>
      </c>
      <c r="B1585">
        <v>24565.699218999998</v>
      </c>
      <c r="C1585">
        <v>24955.599609000001</v>
      </c>
      <c r="D1585">
        <v>24175.800781000002</v>
      </c>
      <c r="E1585">
        <v>24370.699218999998</v>
      </c>
      <c r="F1585">
        <v>24370.699218999998</v>
      </c>
      <c r="G1585">
        <v>236538</v>
      </c>
    </row>
    <row r="1586" spans="1:7">
      <c r="A1586" s="3">
        <v>38749</v>
      </c>
      <c r="B1586">
        <v>23980.800781000002</v>
      </c>
      <c r="C1586">
        <v>24760.699218999998</v>
      </c>
      <c r="D1586">
        <v>23347.199218999998</v>
      </c>
      <c r="E1586">
        <v>23688.300781000002</v>
      </c>
      <c r="F1586">
        <v>23688.300781000002</v>
      </c>
      <c r="G1586">
        <v>362831</v>
      </c>
    </row>
    <row r="1587" spans="1:7">
      <c r="A1587" s="3">
        <v>38750</v>
      </c>
      <c r="B1587">
        <v>23932.099609000001</v>
      </c>
      <c r="C1587">
        <v>24127</v>
      </c>
      <c r="D1587">
        <v>22518.5</v>
      </c>
      <c r="E1587">
        <v>22908.5</v>
      </c>
      <c r="F1587">
        <v>22908.5</v>
      </c>
      <c r="G1587">
        <v>224994</v>
      </c>
    </row>
    <row r="1588" spans="1:7">
      <c r="A1588" s="3">
        <v>38751</v>
      </c>
      <c r="B1588">
        <v>22567.300781000002</v>
      </c>
      <c r="C1588">
        <v>22567.300781000002</v>
      </c>
      <c r="D1588">
        <v>21348.800781000002</v>
      </c>
      <c r="E1588">
        <v>21982.400390999999</v>
      </c>
      <c r="F1588">
        <v>21982.400390999999</v>
      </c>
      <c r="G1588">
        <v>243731</v>
      </c>
    </row>
    <row r="1589" spans="1:7">
      <c r="A1589" s="3">
        <v>38754</v>
      </c>
      <c r="B1589">
        <v>21251.300781000002</v>
      </c>
      <c r="C1589">
        <v>22226.099609000001</v>
      </c>
      <c r="D1589">
        <v>20812.599609000001</v>
      </c>
      <c r="E1589">
        <v>22177.400390999999</v>
      </c>
      <c r="F1589">
        <v>22177.400390999999</v>
      </c>
      <c r="G1589">
        <v>395153</v>
      </c>
    </row>
    <row r="1590" spans="1:7">
      <c r="A1590" s="3">
        <v>38755</v>
      </c>
      <c r="B1590">
        <v>21689.900390999999</v>
      </c>
      <c r="C1590">
        <v>22128.599609000001</v>
      </c>
      <c r="D1590">
        <v>21348.800781000002</v>
      </c>
      <c r="E1590">
        <v>21348.800781000002</v>
      </c>
      <c r="F1590">
        <v>21348.800781000002</v>
      </c>
      <c r="G1590">
        <v>196852</v>
      </c>
    </row>
    <row r="1591" spans="1:7">
      <c r="A1591" s="3">
        <v>38756</v>
      </c>
      <c r="B1591">
        <v>21153.800781000002</v>
      </c>
      <c r="C1591">
        <v>22177.400390999999</v>
      </c>
      <c r="D1591">
        <v>21153.800781000002</v>
      </c>
      <c r="E1591">
        <v>21300</v>
      </c>
      <c r="F1591">
        <v>21300</v>
      </c>
      <c r="G1591">
        <v>330781</v>
      </c>
    </row>
    <row r="1592" spans="1:7">
      <c r="A1592" s="3">
        <v>38757</v>
      </c>
      <c r="B1592">
        <v>21641.199218999998</v>
      </c>
      <c r="C1592">
        <v>21884.900390999999</v>
      </c>
      <c r="D1592">
        <v>21397.5</v>
      </c>
      <c r="E1592">
        <v>21738.699218999998</v>
      </c>
      <c r="F1592">
        <v>21738.699218999998</v>
      </c>
      <c r="G1592">
        <v>147658</v>
      </c>
    </row>
    <row r="1593" spans="1:7">
      <c r="A1593" s="3">
        <v>38758</v>
      </c>
      <c r="B1593">
        <v>21738.699218999998</v>
      </c>
      <c r="C1593">
        <v>23590.900390999999</v>
      </c>
      <c r="D1593">
        <v>21446.199218999998</v>
      </c>
      <c r="E1593">
        <v>23590.900390999999</v>
      </c>
      <c r="F1593">
        <v>23590.900390999999</v>
      </c>
      <c r="G1593">
        <v>627584</v>
      </c>
    </row>
    <row r="1594" spans="1:7">
      <c r="A1594" s="3">
        <v>38761</v>
      </c>
      <c r="B1594">
        <v>24029.5</v>
      </c>
      <c r="C1594">
        <v>24565.699218999998</v>
      </c>
      <c r="D1594">
        <v>23444.599609000001</v>
      </c>
      <c r="E1594">
        <v>23444.599609000001</v>
      </c>
      <c r="F1594">
        <v>23444.599609000001</v>
      </c>
      <c r="G1594">
        <v>349115</v>
      </c>
    </row>
    <row r="1595" spans="1:7">
      <c r="A1595" s="3">
        <v>38762</v>
      </c>
      <c r="B1595">
        <v>23103.400390999999</v>
      </c>
      <c r="C1595">
        <v>23980.800781000002</v>
      </c>
      <c r="D1595">
        <v>22567.300781000002</v>
      </c>
      <c r="E1595">
        <v>23688.300781000002</v>
      </c>
      <c r="F1595">
        <v>23688.300781000002</v>
      </c>
      <c r="G1595">
        <v>197263</v>
      </c>
    </row>
    <row r="1596" spans="1:7">
      <c r="A1596" s="3">
        <v>38763</v>
      </c>
      <c r="B1596">
        <v>23980.800781000002</v>
      </c>
      <c r="C1596">
        <v>24565.699218999998</v>
      </c>
      <c r="D1596">
        <v>23395.900390999999</v>
      </c>
      <c r="E1596">
        <v>23688.300781000002</v>
      </c>
      <c r="F1596">
        <v>23688.300781000002</v>
      </c>
      <c r="G1596">
        <v>329497</v>
      </c>
    </row>
    <row r="1597" spans="1:7">
      <c r="A1597" s="3">
        <v>38764</v>
      </c>
      <c r="B1597">
        <v>23932.099609000001</v>
      </c>
      <c r="C1597">
        <v>24322</v>
      </c>
      <c r="D1597">
        <v>23590.900390999999</v>
      </c>
      <c r="E1597">
        <v>24224.5</v>
      </c>
      <c r="F1597">
        <v>24224.5</v>
      </c>
      <c r="G1597">
        <v>325610</v>
      </c>
    </row>
    <row r="1598" spans="1:7">
      <c r="A1598" s="3">
        <v>38765</v>
      </c>
      <c r="B1598">
        <v>24565.699218999998</v>
      </c>
      <c r="C1598">
        <v>25053.099609000001</v>
      </c>
      <c r="D1598">
        <v>23932.099609000001</v>
      </c>
      <c r="E1598">
        <v>24127</v>
      </c>
      <c r="F1598">
        <v>24127</v>
      </c>
      <c r="G1598">
        <v>377340</v>
      </c>
    </row>
    <row r="1599" spans="1:7">
      <c r="A1599" s="3">
        <v>38768</v>
      </c>
      <c r="B1599">
        <v>24273.199218999998</v>
      </c>
      <c r="C1599">
        <v>24565.699218999998</v>
      </c>
      <c r="D1599">
        <v>23688.300781000002</v>
      </c>
      <c r="E1599">
        <v>24175.800781000002</v>
      </c>
      <c r="F1599">
        <v>24175.800781000002</v>
      </c>
      <c r="G1599">
        <v>433377</v>
      </c>
    </row>
    <row r="1600" spans="1:7">
      <c r="A1600" s="3">
        <v>38769</v>
      </c>
      <c r="B1600">
        <v>24224.5</v>
      </c>
      <c r="C1600">
        <v>25345.599609000001</v>
      </c>
      <c r="D1600">
        <v>24224.5</v>
      </c>
      <c r="E1600">
        <v>25345.599609000001</v>
      </c>
      <c r="F1600">
        <v>25345.599609000001</v>
      </c>
      <c r="G1600">
        <v>475642</v>
      </c>
    </row>
    <row r="1601" spans="1:7">
      <c r="A1601" s="3">
        <v>38770</v>
      </c>
      <c r="B1601">
        <v>25248.099609000001</v>
      </c>
      <c r="C1601">
        <v>26417.900390999999</v>
      </c>
      <c r="D1601">
        <v>25053.099609000001</v>
      </c>
      <c r="E1601">
        <v>26125.400390999999</v>
      </c>
      <c r="F1601">
        <v>26125.400390999999</v>
      </c>
      <c r="G1601">
        <v>523355</v>
      </c>
    </row>
    <row r="1602" spans="1:7">
      <c r="A1602" s="3">
        <v>38771</v>
      </c>
      <c r="B1602">
        <v>26271.599609000001</v>
      </c>
      <c r="C1602">
        <v>27587.699218999998</v>
      </c>
      <c r="D1602">
        <v>26222.900390999999</v>
      </c>
      <c r="E1602">
        <v>27441.400390999999</v>
      </c>
      <c r="F1602">
        <v>27441.400390999999</v>
      </c>
      <c r="G1602">
        <v>568828</v>
      </c>
    </row>
    <row r="1603" spans="1:7">
      <c r="A1603" s="3">
        <v>38772</v>
      </c>
      <c r="B1603">
        <v>27587.699218999998</v>
      </c>
      <c r="C1603">
        <v>28318.800781000002</v>
      </c>
      <c r="D1603">
        <v>27002.800781000002</v>
      </c>
      <c r="E1603">
        <v>27490.199218999998</v>
      </c>
      <c r="F1603">
        <v>27490.199218999998</v>
      </c>
      <c r="G1603">
        <v>384292</v>
      </c>
    </row>
    <row r="1604" spans="1:7">
      <c r="A1604" s="3">
        <v>38775</v>
      </c>
      <c r="B1604">
        <v>27490.199218999998</v>
      </c>
      <c r="C1604">
        <v>27587.699218999998</v>
      </c>
      <c r="D1604">
        <v>26856.5</v>
      </c>
      <c r="E1604">
        <v>27100.199218999998</v>
      </c>
      <c r="F1604">
        <v>27100.199218999998</v>
      </c>
      <c r="G1604">
        <v>227840</v>
      </c>
    </row>
    <row r="1605" spans="1:7">
      <c r="A1605" s="3">
        <v>38776</v>
      </c>
      <c r="B1605">
        <v>27100.199218999998</v>
      </c>
      <c r="C1605">
        <v>28026.300781000002</v>
      </c>
      <c r="D1605">
        <v>26905.300781000002</v>
      </c>
      <c r="E1605">
        <v>27831.400390999999</v>
      </c>
      <c r="F1605">
        <v>27831.400390999999</v>
      </c>
      <c r="G1605">
        <v>263337</v>
      </c>
    </row>
    <row r="1606" spans="1:7">
      <c r="A1606" s="3">
        <v>38778</v>
      </c>
      <c r="B1606">
        <v>27831.400390999999</v>
      </c>
      <c r="C1606">
        <v>28416.300781000002</v>
      </c>
      <c r="D1606">
        <v>27587.699218999998</v>
      </c>
      <c r="E1606">
        <v>27685.099609000001</v>
      </c>
      <c r="F1606">
        <v>27685.099609000001</v>
      </c>
      <c r="G1606">
        <v>243171</v>
      </c>
    </row>
    <row r="1607" spans="1:7">
      <c r="A1607" s="3">
        <v>38779</v>
      </c>
      <c r="B1607">
        <v>27880.099609000001</v>
      </c>
      <c r="C1607">
        <v>28952.400390999999</v>
      </c>
      <c r="D1607">
        <v>26564.099609000001</v>
      </c>
      <c r="E1607">
        <v>26564.099609000001</v>
      </c>
      <c r="F1607">
        <v>26564.099609000001</v>
      </c>
      <c r="G1607">
        <v>341293</v>
      </c>
    </row>
    <row r="1608" spans="1:7">
      <c r="A1608" s="3">
        <v>38782</v>
      </c>
      <c r="B1608">
        <v>26564.099609000001</v>
      </c>
      <c r="C1608">
        <v>28952.400390999999</v>
      </c>
      <c r="D1608">
        <v>26564.099609000001</v>
      </c>
      <c r="E1608">
        <v>27685.099609000001</v>
      </c>
      <c r="F1608">
        <v>27685.099609000001</v>
      </c>
      <c r="G1608">
        <v>988225</v>
      </c>
    </row>
    <row r="1609" spans="1:7">
      <c r="A1609" s="3">
        <v>38783</v>
      </c>
      <c r="B1609">
        <v>27733.900390999999</v>
      </c>
      <c r="C1609">
        <v>27977.599609000001</v>
      </c>
      <c r="D1609">
        <v>26807.800781000002</v>
      </c>
      <c r="E1609">
        <v>27002.800781000002</v>
      </c>
      <c r="F1609">
        <v>27002.800781000002</v>
      </c>
      <c r="G1609">
        <v>381431</v>
      </c>
    </row>
    <row r="1610" spans="1:7">
      <c r="A1610" s="3">
        <v>38784</v>
      </c>
      <c r="B1610">
        <v>27002.800781000002</v>
      </c>
      <c r="C1610">
        <v>27733.900390999999</v>
      </c>
      <c r="D1610">
        <v>26807.800781000002</v>
      </c>
      <c r="E1610">
        <v>27587.699218999998</v>
      </c>
      <c r="F1610">
        <v>27587.699218999998</v>
      </c>
      <c r="G1610">
        <v>355328</v>
      </c>
    </row>
    <row r="1611" spans="1:7">
      <c r="A1611" s="3">
        <v>38785</v>
      </c>
      <c r="B1611">
        <v>27831.400390999999</v>
      </c>
      <c r="C1611">
        <v>29098.599609000001</v>
      </c>
      <c r="D1611">
        <v>27831.400390999999</v>
      </c>
      <c r="E1611">
        <v>28367.5</v>
      </c>
      <c r="F1611">
        <v>28367.5</v>
      </c>
      <c r="G1611">
        <v>661110</v>
      </c>
    </row>
    <row r="1612" spans="1:7">
      <c r="A1612" s="3">
        <v>38786</v>
      </c>
      <c r="B1612">
        <v>28367.5</v>
      </c>
      <c r="C1612">
        <v>28611.199218999998</v>
      </c>
      <c r="D1612">
        <v>27880.099609000001</v>
      </c>
      <c r="E1612">
        <v>28611.199218999998</v>
      </c>
      <c r="F1612">
        <v>28611.199218999998</v>
      </c>
      <c r="G1612">
        <v>211965</v>
      </c>
    </row>
    <row r="1613" spans="1:7">
      <c r="A1613" s="3">
        <v>38789</v>
      </c>
      <c r="B1613">
        <v>28806.199218999998</v>
      </c>
      <c r="C1613">
        <v>29878.5</v>
      </c>
      <c r="D1613">
        <v>28270</v>
      </c>
      <c r="E1613">
        <v>29878.5</v>
      </c>
      <c r="F1613">
        <v>29878.5</v>
      </c>
      <c r="G1613">
        <v>507510</v>
      </c>
    </row>
    <row r="1614" spans="1:7">
      <c r="A1614" s="3">
        <v>38790</v>
      </c>
      <c r="B1614">
        <v>29878.5</v>
      </c>
      <c r="C1614">
        <v>30414.699218999998</v>
      </c>
      <c r="D1614">
        <v>29049.900390999999</v>
      </c>
      <c r="E1614">
        <v>29829.800781000002</v>
      </c>
      <c r="F1614">
        <v>29829.800781000002</v>
      </c>
      <c r="G1614">
        <v>352195</v>
      </c>
    </row>
    <row r="1615" spans="1:7">
      <c r="A1615" s="3">
        <v>38791</v>
      </c>
      <c r="B1615">
        <v>30219.699218999998</v>
      </c>
      <c r="C1615">
        <v>30219.699218999998</v>
      </c>
      <c r="D1615">
        <v>29342.400390999999</v>
      </c>
      <c r="E1615">
        <v>29439.800781000002</v>
      </c>
      <c r="F1615">
        <v>29439.800781000002</v>
      </c>
      <c r="G1615">
        <v>173179</v>
      </c>
    </row>
    <row r="1616" spans="1:7">
      <c r="A1616" s="3">
        <v>38792</v>
      </c>
      <c r="B1616">
        <v>29781</v>
      </c>
      <c r="C1616">
        <v>29781</v>
      </c>
      <c r="D1616">
        <v>28660</v>
      </c>
      <c r="E1616">
        <v>28757.5</v>
      </c>
      <c r="F1616">
        <v>28757.5</v>
      </c>
      <c r="G1616">
        <v>253951</v>
      </c>
    </row>
    <row r="1617" spans="1:7">
      <c r="A1617" s="3">
        <v>38793</v>
      </c>
      <c r="B1617">
        <v>28562.5</v>
      </c>
      <c r="C1617">
        <v>29586.099609000001</v>
      </c>
      <c r="D1617">
        <v>28562.5</v>
      </c>
      <c r="E1617">
        <v>29244.900390999999</v>
      </c>
      <c r="F1617">
        <v>29244.900390999999</v>
      </c>
      <c r="G1617">
        <v>189331</v>
      </c>
    </row>
    <row r="1618" spans="1:7">
      <c r="A1618" s="3">
        <v>38796</v>
      </c>
      <c r="B1618">
        <v>29439.800781000002</v>
      </c>
      <c r="C1618">
        <v>29537.300781000002</v>
      </c>
      <c r="D1618">
        <v>29049.900390999999</v>
      </c>
      <c r="E1618">
        <v>29049.900390999999</v>
      </c>
      <c r="F1618">
        <v>29049.900390999999</v>
      </c>
      <c r="G1618">
        <v>129330</v>
      </c>
    </row>
    <row r="1619" spans="1:7">
      <c r="A1619" s="3">
        <v>38797</v>
      </c>
      <c r="B1619">
        <v>28854.900390999999</v>
      </c>
      <c r="C1619">
        <v>29976</v>
      </c>
      <c r="D1619">
        <v>28854.900390999999</v>
      </c>
      <c r="E1619">
        <v>29293.599609000001</v>
      </c>
      <c r="F1619">
        <v>29293.599609000001</v>
      </c>
      <c r="G1619">
        <v>232873</v>
      </c>
    </row>
    <row r="1620" spans="1:7">
      <c r="A1620" s="3">
        <v>38798</v>
      </c>
      <c r="B1620">
        <v>29488.599609000001</v>
      </c>
      <c r="C1620">
        <v>30171</v>
      </c>
      <c r="D1620">
        <v>29342.400390999999</v>
      </c>
      <c r="E1620">
        <v>29634.800781000002</v>
      </c>
      <c r="F1620">
        <v>29634.800781000002</v>
      </c>
      <c r="G1620">
        <v>326202</v>
      </c>
    </row>
    <row r="1621" spans="1:7">
      <c r="A1621" s="3">
        <v>38799</v>
      </c>
      <c r="B1621">
        <v>30024.699218999998</v>
      </c>
      <c r="C1621">
        <v>30853.300781000002</v>
      </c>
      <c r="D1621">
        <v>29878.5</v>
      </c>
      <c r="E1621">
        <v>30073.5</v>
      </c>
      <c r="F1621">
        <v>30073.5</v>
      </c>
      <c r="G1621">
        <v>356792</v>
      </c>
    </row>
    <row r="1622" spans="1:7">
      <c r="A1622" s="3">
        <v>38800</v>
      </c>
      <c r="B1622">
        <v>29927.199218999998</v>
      </c>
      <c r="C1622">
        <v>30707.099609000001</v>
      </c>
      <c r="D1622">
        <v>29732.300781000002</v>
      </c>
      <c r="E1622">
        <v>30512.099609000001</v>
      </c>
      <c r="F1622">
        <v>30512.099609000001</v>
      </c>
      <c r="G1622">
        <v>241440</v>
      </c>
    </row>
    <row r="1623" spans="1:7">
      <c r="A1623" s="3">
        <v>38803</v>
      </c>
      <c r="B1623">
        <v>30902.099609000001</v>
      </c>
      <c r="C1623">
        <v>32071.900390999999</v>
      </c>
      <c r="D1623">
        <v>30804.599609000001</v>
      </c>
      <c r="E1623">
        <v>31681.900390999999</v>
      </c>
      <c r="F1623">
        <v>31681.900390999999</v>
      </c>
      <c r="G1623">
        <v>402190</v>
      </c>
    </row>
    <row r="1624" spans="1:7">
      <c r="A1624" s="3">
        <v>38804</v>
      </c>
      <c r="B1624">
        <v>31681.900390999999</v>
      </c>
      <c r="C1624">
        <v>31974.400390999999</v>
      </c>
      <c r="D1624">
        <v>31243.300781000002</v>
      </c>
      <c r="E1624">
        <v>31730.699218999998</v>
      </c>
      <c r="F1624">
        <v>31730.699218999998</v>
      </c>
      <c r="G1624">
        <v>189434</v>
      </c>
    </row>
    <row r="1625" spans="1:7">
      <c r="A1625" s="3">
        <v>38805</v>
      </c>
      <c r="B1625">
        <v>31584.5</v>
      </c>
      <c r="C1625">
        <v>33241.699219000002</v>
      </c>
      <c r="D1625">
        <v>31194.5</v>
      </c>
      <c r="E1625">
        <v>32266.800781000002</v>
      </c>
      <c r="F1625">
        <v>32266.800781000002</v>
      </c>
      <c r="G1625">
        <v>351816</v>
      </c>
    </row>
    <row r="1626" spans="1:7">
      <c r="A1626" s="3">
        <v>38806</v>
      </c>
      <c r="B1626">
        <v>32656.800781000002</v>
      </c>
      <c r="C1626">
        <v>34314</v>
      </c>
      <c r="D1626">
        <v>32559.300781000002</v>
      </c>
      <c r="E1626">
        <v>33972.800780999998</v>
      </c>
      <c r="F1626">
        <v>33972.800780999998</v>
      </c>
      <c r="G1626">
        <v>501366</v>
      </c>
    </row>
    <row r="1627" spans="1:7">
      <c r="A1627" s="3">
        <v>38807</v>
      </c>
      <c r="B1627">
        <v>34265.199219000002</v>
      </c>
      <c r="C1627">
        <v>35337.601562999997</v>
      </c>
      <c r="D1627">
        <v>34265.199219000002</v>
      </c>
      <c r="E1627">
        <v>34801.398437999997</v>
      </c>
      <c r="F1627">
        <v>34801.398437999997</v>
      </c>
      <c r="G1627">
        <v>435922</v>
      </c>
    </row>
    <row r="1628" spans="1:7">
      <c r="A1628" s="3">
        <v>38810</v>
      </c>
      <c r="B1628">
        <v>34996.398437999997</v>
      </c>
      <c r="C1628">
        <v>34996.398437999997</v>
      </c>
      <c r="D1628">
        <v>33777.800780999998</v>
      </c>
      <c r="E1628">
        <v>34655.199219000002</v>
      </c>
      <c r="F1628">
        <v>34655.199219000002</v>
      </c>
      <c r="G1628">
        <v>388712</v>
      </c>
    </row>
    <row r="1629" spans="1:7">
      <c r="A1629" s="3">
        <v>38811</v>
      </c>
      <c r="B1629">
        <v>34411.5</v>
      </c>
      <c r="C1629">
        <v>34606.398437999997</v>
      </c>
      <c r="D1629">
        <v>33144.199219000002</v>
      </c>
      <c r="E1629">
        <v>33241.699219000002</v>
      </c>
      <c r="F1629">
        <v>33241.699219000002</v>
      </c>
      <c r="G1629">
        <v>404086</v>
      </c>
    </row>
    <row r="1630" spans="1:7">
      <c r="A1630" s="3">
        <v>38812</v>
      </c>
      <c r="B1630">
        <v>33095.398437999997</v>
      </c>
      <c r="C1630">
        <v>33924</v>
      </c>
      <c r="D1630">
        <v>32656.800781000002</v>
      </c>
      <c r="E1630">
        <v>32754.300781000002</v>
      </c>
      <c r="F1630">
        <v>32754.300781000002</v>
      </c>
      <c r="G1630">
        <v>437395</v>
      </c>
    </row>
    <row r="1631" spans="1:7">
      <c r="A1631" s="3">
        <v>38813</v>
      </c>
      <c r="B1631">
        <v>32754.300781000002</v>
      </c>
      <c r="C1631">
        <v>33875.300780999998</v>
      </c>
      <c r="D1631">
        <v>32705.5</v>
      </c>
      <c r="E1631">
        <v>33387.898437999997</v>
      </c>
      <c r="F1631">
        <v>33387.898437999997</v>
      </c>
      <c r="G1631">
        <v>345428</v>
      </c>
    </row>
    <row r="1632" spans="1:7">
      <c r="A1632" s="3">
        <v>38814</v>
      </c>
      <c r="B1632">
        <v>33582.898437999997</v>
      </c>
      <c r="C1632">
        <v>34411.5</v>
      </c>
      <c r="D1632">
        <v>33436.601562999997</v>
      </c>
      <c r="E1632">
        <v>33777.800780999998</v>
      </c>
      <c r="F1632">
        <v>33777.800780999998</v>
      </c>
      <c r="G1632">
        <v>303643</v>
      </c>
    </row>
    <row r="1633" spans="1:7">
      <c r="A1633" s="3">
        <v>38817</v>
      </c>
      <c r="B1633">
        <v>33144.199219000002</v>
      </c>
      <c r="C1633">
        <v>33582.898437999997</v>
      </c>
      <c r="D1633">
        <v>32608</v>
      </c>
      <c r="E1633">
        <v>32656.800781000002</v>
      </c>
      <c r="F1633">
        <v>32656.800781000002</v>
      </c>
      <c r="G1633">
        <v>303634</v>
      </c>
    </row>
    <row r="1634" spans="1:7">
      <c r="A1634" s="3">
        <v>38818</v>
      </c>
      <c r="B1634">
        <v>33095.398437999997</v>
      </c>
      <c r="C1634">
        <v>33826.601562999997</v>
      </c>
      <c r="D1634">
        <v>32461.800781000002</v>
      </c>
      <c r="E1634">
        <v>33826.601562999997</v>
      </c>
      <c r="F1634">
        <v>33826.601562999997</v>
      </c>
      <c r="G1634">
        <v>345861</v>
      </c>
    </row>
    <row r="1635" spans="1:7">
      <c r="A1635" s="3">
        <v>38819</v>
      </c>
      <c r="B1635">
        <v>33436.601562999997</v>
      </c>
      <c r="C1635">
        <v>36458.601562999997</v>
      </c>
      <c r="D1635">
        <v>33436.601562999997</v>
      </c>
      <c r="E1635">
        <v>36458.601562999997</v>
      </c>
      <c r="F1635">
        <v>36458.601562999997</v>
      </c>
      <c r="G1635">
        <v>476359</v>
      </c>
    </row>
    <row r="1636" spans="1:7">
      <c r="A1636" s="3">
        <v>38820</v>
      </c>
      <c r="B1636">
        <v>36751.101562999997</v>
      </c>
      <c r="C1636">
        <v>38408.300780999998</v>
      </c>
      <c r="D1636">
        <v>36458.601562999997</v>
      </c>
      <c r="E1636">
        <v>37628.398437999997</v>
      </c>
      <c r="F1636">
        <v>37628.398437999997</v>
      </c>
      <c r="G1636">
        <v>696706</v>
      </c>
    </row>
    <row r="1637" spans="1:7">
      <c r="A1637" s="3">
        <v>38821</v>
      </c>
      <c r="B1637">
        <v>38213.300780999998</v>
      </c>
      <c r="C1637">
        <v>38993.199219000002</v>
      </c>
      <c r="D1637">
        <v>37628.398437999997</v>
      </c>
      <c r="E1637">
        <v>37725.898437999997</v>
      </c>
      <c r="F1637">
        <v>37725.898437999997</v>
      </c>
      <c r="G1637">
        <v>437339</v>
      </c>
    </row>
    <row r="1638" spans="1:7">
      <c r="A1638" s="3">
        <v>38824</v>
      </c>
      <c r="B1638">
        <v>37872.101562999997</v>
      </c>
      <c r="C1638">
        <v>39529.300780999998</v>
      </c>
      <c r="D1638">
        <v>37238.5</v>
      </c>
      <c r="E1638">
        <v>38505.699219000002</v>
      </c>
      <c r="F1638">
        <v>38505.699219000002</v>
      </c>
      <c r="G1638">
        <v>328713</v>
      </c>
    </row>
    <row r="1639" spans="1:7">
      <c r="A1639" s="3">
        <v>38825</v>
      </c>
      <c r="B1639">
        <v>38018.300780999998</v>
      </c>
      <c r="C1639">
        <v>38895.699219000002</v>
      </c>
      <c r="D1639">
        <v>37774.601562999997</v>
      </c>
      <c r="E1639">
        <v>38067.101562999997</v>
      </c>
      <c r="F1639">
        <v>38067.101562999997</v>
      </c>
      <c r="G1639">
        <v>214173</v>
      </c>
    </row>
    <row r="1640" spans="1:7">
      <c r="A1640" s="3">
        <v>38826</v>
      </c>
      <c r="B1640">
        <v>38846.898437999997</v>
      </c>
      <c r="C1640">
        <v>39383.101562999997</v>
      </c>
      <c r="D1640">
        <v>37920.800780999998</v>
      </c>
      <c r="E1640">
        <v>38164.601562999997</v>
      </c>
      <c r="F1640">
        <v>38164.601562999997</v>
      </c>
      <c r="G1640">
        <v>224546</v>
      </c>
    </row>
    <row r="1641" spans="1:7">
      <c r="A1641" s="3">
        <v>38827</v>
      </c>
      <c r="B1641">
        <v>37872.101562999997</v>
      </c>
      <c r="C1641">
        <v>38749.398437999997</v>
      </c>
      <c r="D1641">
        <v>37530.898437999997</v>
      </c>
      <c r="E1641">
        <v>37969.601562999997</v>
      </c>
      <c r="F1641">
        <v>37969.601562999997</v>
      </c>
      <c r="G1641">
        <v>180561</v>
      </c>
    </row>
    <row r="1642" spans="1:7">
      <c r="A1642" s="3">
        <v>38828</v>
      </c>
      <c r="B1642">
        <v>38798.199219000002</v>
      </c>
      <c r="C1642">
        <v>38846.898437999997</v>
      </c>
      <c r="D1642">
        <v>38067.101562999997</v>
      </c>
      <c r="E1642">
        <v>38213.300780999998</v>
      </c>
      <c r="F1642">
        <v>38213.300780999998</v>
      </c>
      <c r="G1642">
        <v>159830</v>
      </c>
    </row>
    <row r="1643" spans="1:7">
      <c r="A1643" s="3">
        <v>38831</v>
      </c>
      <c r="B1643">
        <v>38408.300780999998</v>
      </c>
      <c r="C1643">
        <v>39870.5</v>
      </c>
      <c r="D1643">
        <v>37969.601562999997</v>
      </c>
      <c r="E1643">
        <v>38895.699219000002</v>
      </c>
      <c r="F1643">
        <v>38895.699219000002</v>
      </c>
      <c r="G1643">
        <v>281361</v>
      </c>
    </row>
    <row r="1644" spans="1:7">
      <c r="A1644" s="3">
        <v>38832</v>
      </c>
      <c r="B1644">
        <v>38505.699219000002</v>
      </c>
      <c r="C1644">
        <v>39041.898437999997</v>
      </c>
      <c r="D1644">
        <v>37823.398437999997</v>
      </c>
      <c r="E1644">
        <v>37920.800780999998</v>
      </c>
      <c r="F1644">
        <v>37920.800780999998</v>
      </c>
      <c r="G1644">
        <v>163331</v>
      </c>
    </row>
    <row r="1645" spans="1:7">
      <c r="A1645" s="3">
        <v>38833</v>
      </c>
      <c r="B1645">
        <v>37920.800780999998</v>
      </c>
      <c r="C1645">
        <v>38408.300780999998</v>
      </c>
      <c r="D1645">
        <v>36994.800780999998</v>
      </c>
      <c r="E1645">
        <v>36994.800780999998</v>
      </c>
      <c r="F1645">
        <v>36994.800780999998</v>
      </c>
      <c r="G1645">
        <v>594825</v>
      </c>
    </row>
    <row r="1646" spans="1:7">
      <c r="A1646" s="3">
        <v>38834</v>
      </c>
      <c r="B1646">
        <v>37969.601562999997</v>
      </c>
      <c r="C1646">
        <v>41430.199219000002</v>
      </c>
      <c r="D1646">
        <v>37920.800780999998</v>
      </c>
      <c r="E1646">
        <v>41430.199219000002</v>
      </c>
      <c r="F1646">
        <v>41430.199219000002</v>
      </c>
      <c r="G1646">
        <v>714926</v>
      </c>
    </row>
    <row r="1647" spans="1:7">
      <c r="A1647" s="3">
        <v>38835</v>
      </c>
      <c r="B1647">
        <v>41430.199219000002</v>
      </c>
      <c r="C1647">
        <v>43769.800780999998</v>
      </c>
      <c r="D1647">
        <v>39870.5</v>
      </c>
      <c r="E1647">
        <v>43379.898437999997</v>
      </c>
      <c r="F1647">
        <v>43379.898437999997</v>
      </c>
      <c r="G1647">
        <v>610581</v>
      </c>
    </row>
    <row r="1648" spans="1:7">
      <c r="A1648" s="3">
        <v>38839</v>
      </c>
      <c r="B1648">
        <v>43038.699219000002</v>
      </c>
      <c r="C1648">
        <v>43331.101562999997</v>
      </c>
      <c r="D1648">
        <v>40309.199219000002</v>
      </c>
      <c r="E1648">
        <v>41722.699219000002</v>
      </c>
      <c r="F1648">
        <v>41722.699219000002</v>
      </c>
      <c r="G1648">
        <v>375522</v>
      </c>
    </row>
    <row r="1649" spans="1:7">
      <c r="A1649" s="3">
        <v>38840</v>
      </c>
      <c r="B1649">
        <v>41430.199219000002</v>
      </c>
      <c r="C1649">
        <v>42990</v>
      </c>
      <c r="D1649">
        <v>40747.898437999997</v>
      </c>
      <c r="E1649">
        <v>41430.199219000002</v>
      </c>
      <c r="F1649">
        <v>41430.199219000002</v>
      </c>
      <c r="G1649">
        <v>428274</v>
      </c>
    </row>
    <row r="1650" spans="1:7">
      <c r="A1650" s="3">
        <v>38841</v>
      </c>
      <c r="B1650">
        <v>40747.898437999997</v>
      </c>
      <c r="C1650">
        <v>42063.898437999997</v>
      </c>
      <c r="D1650">
        <v>40260.398437999997</v>
      </c>
      <c r="E1650">
        <v>40357.898437999997</v>
      </c>
      <c r="F1650">
        <v>40357.898437999997</v>
      </c>
      <c r="G1650">
        <v>314080</v>
      </c>
    </row>
    <row r="1651" spans="1:7">
      <c r="A1651" s="3">
        <v>38845</v>
      </c>
      <c r="B1651">
        <v>40747.898437999997</v>
      </c>
      <c r="C1651">
        <v>42063.898437999997</v>
      </c>
      <c r="D1651">
        <v>38700.699219000002</v>
      </c>
      <c r="E1651">
        <v>39188.101562999997</v>
      </c>
      <c r="F1651">
        <v>39188.101562999997</v>
      </c>
      <c r="G1651">
        <v>660152</v>
      </c>
    </row>
    <row r="1652" spans="1:7">
      <c r="A1652" s="3">
        <v>38846</v>
      </c>
      <c r="B1652">
        <v>38798.199219000002</v>
      </c>
      <c r="C1652">
        <v>40211.699219000002</v>
      </c>
      <c r="D1652">
        <v>37287.199219000002</v>
      </c>
      <c r="E1652">
        <v>37433.398437999997</v>
      </c>
      <c r="F1652">
        <v>37433.398437999997</v>
      </c>
      <c r="G1652">
        <v>533646</v>
      </c>
    </row>
    <row r="1653" spans="1:7">
      <c r="A1653" s="3">
        <v>38847</v>
      </c>
      <c r="B1653">
        <v>37530.898437999997</v>
      </c>
      <c r="C1653">
        <v>39334.300780999998</v>
      </c>
      <c r="D1653">
        <v>37530.898437999997</v>
      </c>
      <c r="E1653">
        <v>38359.5</v>
      </c>
      <c r="F1653">
        <v>38359.5</v>
      </c>
      <c r="G1653">
        <v>526204</v>
      </c>
    </row>
    <row r="1654" spans="1:7">
      <c r="A1654" s="3">
        <v>38848</v>
      </c>
      <c r="B1654">
        <v>38798.199219000002</v>
      </c>
      <c r="C1654">
        <v>39626.800780999998</v>
      </c>
      <c r="D1654">
        <v>36848.5</v>
      </c>
      <c r="E1654">
        <v>39334.300780999998</v>
      </c>
      <c r="F1654">
        <v>39334.300780999998</v>
      </c>
      <c r="G1654">
        <v>741477</v>
      </c>
    </row>
    <row r="1655" spans="1:7">
      <c r="A1655" s="3">
        <v>38849</v>
      </c>
      <c r="B1655">
        <v>38895.699219000002</v>
      </c>
      <c r="C1655">
        <v>41868.898437999997</v>
      </c>
      <c r="D1655">
        <v>38700.699219000002</v>
      </c>
      <c r="E1655">
        <v>40747.898437999997</v>
      </c>
      <c r="F1655">
        <v>40747.898437999997</v>
      </c>
      <c r="G1655">
        <v>813612</v>
      </c>
    </row>
    <row r="1656" spans="1:7">
      <c r="A1656" s="3">
        <v>38852</v>
      </c>
      <c r="B1656">
        <v>39480.601562999997</v>
      </c>
      <c r="C1656">
        <v>39870.5</v>
      </c>
      <c r="D1656">
        <v>37530.898437999997</v>
      </c>
      <c r="E1656">
        <v>38213.300780999998</v>
      </c>
      <c r="F1656">
        <v>38213.300780999998</v>
      </c>
      <c r="G1656">
        <v>556504</v>
      </c>
    </row>
    <row r="1657" spans="1:7">
      <c r="A1657" s="3">
        <v>38853</v>
      </c>
      <c r="B1657">
        <v>38408.300780999998</v>
      </c>
      <c r="C1657">
        <v>38603.199219000002</v>
      </c>
      <c r="D1657">
        <v>34898.898437999997</v>
      </c>
      <c r="E1657">
        <v>35191.300780999998</v>
      </c>
      <c r="F1657">
        <v>35191.300780999998</v>
      </c>
      <c r="G1657">
        <v>697693</v>
      </c>
    </row>
    <row r="1658" spans="1:7">
      <c r="A1658" s="3">
        <v>38854</v>
      </c>
      <c r="B1658">
        <v>35386.300780999998</v>
      </c>
      <c r="C1658">
        <v>36604.800780999998</v>
      </c>
      <c r="D1658">
        <v>34606.398437999997</v>
      </c>
      <c r="E1658">
        <v>36117.398437999997</v>
      </c>
      <c r="F1658">
        <v>36117.398437999997</v>
      </c>
      <c r="G1658">
        <v>396697</v>
      </c>
    </row>
    <row r="1659" spans="1:7">
      <c r="A1659" s="3">
        <v>38855</v>
      </c>
      <c r="B1659">
        <v>34119</v>
      </c>
      <c r="C1659">
        <v>34606.398437999997</v>
      </c>
      <c r="D1659">
        <v>33680.300780999998</v>
      </c>
      <c r="E1659">
        <v>34314</v>
      </c>
      <c r="F1659">
        <v>34314</v>
      </c>
      <c r="G1659">
        <v>437410</v>
      </c>
    </row>
    <row r="1660" spans="1:7">
      <c r="A1660" s="3">
        <v>38856</v>
      </c>
      <c r="B1660">
        <v>34119</v>
      </c>
      <c r="C1660">
        <v>34898.898437999997</v>
      </c>
      <c r="D1660">
        <v>33777.800780999998</v>
      </c>
      <c r="E1660">
        <v>34265.199219000002</v>
      </c>
      <c r="F1660">
        <v>34265.199219000002</v>
      </c>
      <c r="G1660">
        <v>311644</v>
      </c>
    </row>
    <row r="1661" spans="1:7">
      <c r="A1661" s="3">
        <v>38859</v>
      </c>
      <c r="B1661">
        <v>34119</v>
      </c>
      <c r="C1661">
        <v>34898.898437999997</v>
      </c>
      <c r="D1661">
        <v>33777.800780999998</v>
      </c>
      <c r="E1661">
        <v>34265.199219000002</v>
      </c>
      <c r="F1661">
        <v>34265.199219000002</v>
      </c>
      <c r="G1661">
        <v>314731</v>
      </c>
    </row>
    <row r="1662" spans="1:7">
      <c r="A1662" s="3">
        <v>38860</v>
      </c>
      <c r="B1662">
        <v>31438.199218999998</v>
      </c>
      <c r="C1662">
        <v>32071.900390999999</v>
      </c>
      <c r="D1662">
        <v>30755.900390999999</v>
      </c>
      <c r="E1662">
        <v>31535.699218999998</v>
      </c>
      <c r="F1662">
        <v>31535.699218999998</v>
      </c>
      <c r="G1662">
        <v>293860</v>
      </c>
    </row>
    <row r="1663" spans="1:7">
      <c r="A1663" s="3">
        <v>38861</v>
      </c>
      <c r="B1663">
        <v>31438.199218999998</v>
      </c>
      <c r="C1663">
        <v>32608</v>
      </c>
      <c r="D1663">
        <v>31048.300781000002</v>
      </c>
      <c r="E1663">
        <v>32071.900390999999</v>
      </c>
      <c r="F1663">
        <v>32071.900390999999</v>
      </c>
      <c r="G1663">
        <v>323840</v>
      </c>
    </row>
    <row r="1664" spans="1:7">
      <c r="A1664" s="3">
        <v>38862</v>
      </c>
      <c r="B1664">
        <v>32169.400390999999</v>
      </c>
      <c r="C1664">
        <v>32461.800781000002</v>
      </c>
      <c r="D1664">
        <v>31097</v>
      </c>
      <c r="E1664">
        <v>31097</v>
      </c>
      <c r="F1664">
        <v>31097</v>
      </c>
      <c r="G1664">
        <v>198879</v>
      </c>
    </row>
    <row r="1665" spans="1:7">
      <c r="A1665" s="3">
        <v>38863</v>
      </c>
      <c r="B1665">
        <v>31974.400390999999</v>
      </c>
      <c r="C1665">
        <v>33436.601562999997</v>
      </c>
      <c r="D1665">
        <v>31487</v>
      </c>
      <c r="E1665">
        <v>33241.699219000002</v>
      </c>
      <c r="F1665">
        <v>33241.699219000002</v>
      </c>
      <c r="G1665">
        <v>360587</v>
      </c>
    </row>
    <row r="1666" spans="1:7">
      <c r="A1666" s="3">
        <v>38866</v>
      </c>
      <c r="B1666">
        <v>33631.601562999997</v>
      </c>
      <c r="C1666">
        <v>34216.5</v>
      </c>
      <c r="D1666">
        <v>33046.699219000002</v>
      </c>
      <c r="E1666">
        <v>33631.601562999997</v>
      </c>
      <c r="F1666">
        <v>33631.601562999997</v>
      </c>
      <c r="G1666">
        <v>282614</v>
      </c>
    </row>
    <row r="1667" spans="1:7">
      <c r="A1667" s="3">
        <v>38867</v>
      </c>
      <c r="B1667">
        <v>33436.601562999997</v>
      </c>
      <c r="C1667">
        <v>33631.601562999997</v>
      </c>
      <c r="D1667">
        <v>32461.800781000002</v>
      </c>
      <c r="E1667">
        <v>32754.300781000002</v>
      </c>
      <c r="F1667">
        <v>32754.300781000002</v>
      </c>
      <c r="G1667">
        <v>247964</v>
      </c>
    </row>
    <row r="1668" spans="1:7">
      <c r="A1668" s="3">
        <v>38868</v>
      </c>
      <c r="B1668">
        <v>33631.601562999997</v>
      </c>
      <c r="C1668">
        <v>34216.5</v>
      </c>
      <c r="D1668">
        <v>33046.699219000002</v>
      </c>
      <c r="E1668">
        <v>33631.601562999997</v>
      </c>
      <c r="F1668">
        <v>33631.601562999997</v>
      </c>
      <c r="G1668">
        <v>342601</v>
      </c>
    </row>
    <row r="1669" spans="1:7">
      <c r="A1669" s="3">
        <v>38869</v>
      </c>
      <c r="B1669">
        <v>32266.800781000002</v>
      </c>
      <c r="C1669">
        <v>33826.601562999997</v>
      </c>
      <c r="D1669">
        <v>31730.699218999998</v>
      </c>
      <c r="E1669">
        <v>31779.400390999999</v>
      </c>
      <c r="F1669">
        <v>31779.400390999999</v>
      </c>
      <c r="G1669">
        <v>274999</v>
      </c>
    </row>
    <row r="1670" spans="1:7">
      <c r="A1670" s="3">
        <v>38870</v>
      </c>
      <c r="B1670">
        <v>32461.800781000002</v>
      </c>
      <c r="C1670">
        <v>32851.699219000002</v>
      </c>
      <c r="D1670">
        <v>30707.099609000001</v>
      </c>
      <c r="E1670">
        <v>32266.800781000002</v>
      </c>
      <c r="F1670">
        <v>32266.800781000002</v>
      </c>
      <c r="G1670">
        <v>196303</v>
      </c>
    </row>
    <row r="1671" spans="1:7">
      <c r="A1671" s="3">
        <v>38873</v>
      </c>
      <c r="B1671">
        <v>32413.099609000001</v>
      </c>
      <c r="C1671">
        <v>33485.398437999997</v>
      </c>
      <c r="D1671">
        <v>31438.199218999998</v>
      </c>
      <c r="E1671">
        <v>31925.599609000001</v>
      </c>
      <c r="F1671">
        <v>31925.599609000001</v>
      </c>
      <c r="G1671">
        <v>288729</v>
      </c>
    </row>
    <row r="1672" spans="1:7">
      <c r="A1672" s="3">
        <v>38875</v>
      </c>
      <c r="B1672">
        <v>31925.599609000001</v>
      </c>
      <c r="C1672">
        <v>31925.599609000001</v>
      </c>
      <c r="D1672">
        <v>29829.800781000002</v>
      </c>
      <c r="E1672">
        <v>30414.699218999998</v>
      </c>
      <c r="F1672">
        <v>30414.699218999998</v>
      </c>
      <c r="G1672">
        <v>196247</v>
      </c>
    </row>
    <row r="1673" spans="1:7">
      <c r="A1673" s="3">
        <v>38876</v>
      </c>
      <c r="B1673">
        <v>29439.800781000002</v>
      </c>
      <c r="C1673">
        <v>30122.199218999998</v>
      </c>
      <c r="D1673">
        <v>27733.900390999999</v>
      </c>
      <c r="E1673">
        <v>29342.400390999999</v>
      </c>
      <c r="F1673">
        <v>29342.400390999999</v>
      </c>
      <c r="G1673">
        <v>459997</v>
      </c>
    </row>
    <row r="1674" spans="1:7">
      <c r="A1674" s="3">
        <v>38877</v>
      </c>
      <c r="B1674">
        <v>30024.699218999998</v>
      </c>
      <c r="C1674">
        <v>30414.699218999998</v>
      </c>
      <c r="D1674">
        <v>29147.400390999999</v>
      </c>
      <c r="E1674">
        <v>29634.800781000002</v>
      </c>
      <c r="F1674">
        <v>29634.800781000002</v>
      </c>
      <c r="G1674">
        <v>181884</v>
      </c>
    </row>
    <row r="1675" spans="1:7">
      <c r="A1675" s="3">
        <v>38880</v>
      </c>
      <c r="B1675">
        <v>29244.900390999999</v>
      </c>
      <c r="C1675">
        <v>29342.400390999999</v>
      </c>
      <c r="D1675">
        <v>28367.5</v>
      </c>
      <c r="E1675">
        <v>29244.900390999999</v>
      </c>
      <c r="F1675">
        <v>29244.900390999999</v>
      </c>
      <c r="G1675">
        <v>208658</v>
      </c>
    </row>
    <row r="1676" spans="1:7">
      <c r="A1676" s="3">
        <v>38881</v>
      </c>
      <c r="B1676">
        <v>28270</v>
      </c>
      <c r="C1676">
        <v>28465</v>
      </c>
      <c r="D1676">
        <v>27149</v>
      </c>
      <c r="E1676">
        <v>27295.199218999998</v>
      </c>
      <c r="F1676">
        <v>27295.199218999998</v>
      </c>
      <c r="G1676">
        <v>221773</v>
      </c>
    </row>
    <row r="1677" spans="1:7">
      <c r="A1677" s="3">
        <v>38882</v>
      </c>
      <c r="B1677">
        <v>27100.199218999998</v>
      </c>
      <c r="C1677">
        <v>28465</v>
      </c>
      <c r="D1677">
        <v>26954</v>
      </c>
      <c r="E1677">
        <v>27782.599609000001</v>
      </c>
      <c r="F1677">
        <v>27782.599609000001</v>
      </c>
      <c r="G1677">
        <v>195290</v>
      </c>
    </row>
    <row r="1678" spans="1:7">
      <c r="A1678" s="3">
        <v>38883</v>
      </c>
      <c r="B1678">
        <v>28562.5</v>
      </c>
      <c r="C1678">
        <v>28562.5</v>
      </c>
      <c r="D1678">
        <v>27051.5</v>
      </c>
      <c r="E1678">
        <v>27490.199218999998</v>
      </c>
      <c r="F1678">
        <v>27490.199218999998</v>
      </c>
      <c r="G1678">
        <v>236105</v>
      </c>
    </row>
    <row r="1679" spans="1:7">
      <c r="A1679" s="3">
        <v>38884</v>
      </c>
      <c r="B1679">
        <v>28270</v>
      </c>
      <c r="C1679">
        <v>29878.5</v>
      </c>
      <c r="D1679">
        <v>28123.800781000002</v>
      </c>
      <c r="E1679">
        <v>29829.800781000002</v>
      </c>
      <c r="F1679">
        <v>29829.800781000002</v>
      </c>
      <c r="G1679">
        <v>284962</v>
      </c>
    </row>
    <row r="1680" spans="1:7">
      <c r="A1680" s="3">
        <v>38887</v>
      </c>
      <c r="B1680">
        <v>29439.800781000002</v>
      </c>
      <c r="C1680">
        <v>30804.599609000001</v>
      </c>
      <c r="D1680">
        <v>29244.900390999999</v>
      </c>
      <c r="E1680">
        <v>29439.800781000002</v>
      </c>
      <c r="F1680">
        <v>29439.800781000002</v>
      </c>
      <c r="G1680">
        <v>205580</v>
      </c>
    </row>
    <row r="1681" spans="1:7">
      <c r="A1681" s="3">
        <v>38888</v>
      </c>
      <c r="B1681">
        <v>29001.199218999998</v>
      </c>
      <c r="C1681">
        <v>29147.400390999999</v>
      </c>
      <c r="D1681">
        <v>28367.5</v>
      </c>
      <c r="E1681">
        <v>28562.5</v>
      </c>
      <c r="F1681">
        <v>28562.5</v>
      </c>
      <c r="G1681">
        <v>175669</v>
      </c>
    </row>
    <row r="1682" spans="1:7">
      <c r="A1682" s="3">
        <v>38889</v>
      </c>
      <c r="B1682">
        <v>28465</v>
      </c>
      <c r="C1682">
        <v>30317.199218999998</v>
      </c>
      <c r="D1682">
        <v>28416.300781000002</v>
      </c>
      <c r="E1682">
        <v>30317.199218999998</v>
      </c>
      <c r="F1682">
        <v>30317.199218999998</v>
      </c>
      <c r="G1682">
        <v>234627</v>
      </c>
    </row>
    <row r="1683" spans="1:7">
      <c r="A1683" s="3">
        <v>38890</v>
      </c>
      <c r="B1683">
        <v>30999.599609000001</v>
      </c>
      <c r="C1683">
        <v>30999.599609000001</v>
      </c>
      <c r="D1683">
        <v>29829.800781000002</v>
      </c>
      <c r="E1683">
        <v>30414.699218999998</v>
      </c>
      <c r="F1683">
        <v>30414.699218999998</v>
      </c>
      <c r="G1683">
        <v>185429</v>
      </c>
    </row>
    <row r="1684" spans="1:7">
      <c r="A1684" s="3">
        <v>38891</v>
      </c>
      <c r="B1684">
        <v>30122.199218999998</v>
      </c>
      <c r="C1684">
        <v>30122.199218999998</v>
      </c>
      <c r="D1684">
        <v>28611.199218999998</v>
      </c>
      <c r="E1684">
        <v>29098.599609000001</v>
      </c>
      <c r="F1684">
        <v>29098.599609000001</v>
      </c>
      <c r="G1684">
        <v>207501</v>
      </c>
    </row>
    <row r="1685" spans="1:7">
      <c r="A1685" s="3">
        <v>38894</v>
      </c>
      <c r="B1685">
        <v>29001.199218999998</v>
      </c>
      <c r="C1685">
        <v>29391.099609000001</v>
      </c>
      <c r="D1685">
        <v>28416.300781000002</v>
      </c>
      <c r="E1685">
        <v>29244.900390999999</v>
      </c>
      <c r="F1685">
        <v>29244.900390999999</v>
      </c>
      <c r="G1685">
        <v>103254</v>
      </c>
    </row>
    <row r="1686" spans="1:7">
      <c r="A1686" s="3">
        <v>38895</v>
      </c>
      <c r="B1686">
        <v>28903.699218999998</v>
      </c>
      <c r="C1686">
        <v>30658.400390999999</v>
      </c>
      <c r="D1686">
        <v>28903.699218999998</v>
      </c>
      <c r="E1686">
        <v>30122.199218999998</v>
      </c>
      <c r="F1686">
        <v>30122.199218999998</v>
      </c>
      <c r="G1686">
        <v>233478</v>
      </c>
    </row>
    <row r="1687" spans="1:7">
      <c r="A1687" s="3">
        <v>38896</v>
      </c>
      <c r="B1687">
        <v>29439.800781000002</v>
      </c>
      <c r="C1687">
        <v>30804.599609000001</v>
      </c>
      <c r="D1687">
        <v>28903.699218999998</v>
      </c>
      <c r="E1687">
        <v>30804.599609000001</v>
      </c>
      <c r="F1687">
        <v>30804.599609000001</v>
      </c>
      <c r="G1687">
        <v>204606</v>
      </c>
    </row>
    <row r="1688" spans="1:7">
      <c r="A1688" s="3">
        <v>38897</v>
      </c>
      <c r="B1688">
        <v>31194.5</v>
      </c>
      <c r="C1688">
        <v>32461.800781000002</v>
      </c>
      <c r="D1688">
        <v>30512.099609000001</v>
      </c>
      <c r="E1688">
        <v>32218.099609000001</v>
      </c>
      <c r="F1688">
        <v>32218.099609000001</v>
      </c>
      <c r="G1688">
        <v>249441</v>
      </c>
    </row>
    <row r="1689" spans="1:7">
      <c r="A1689" s="3">
        <v>38898</v>
      </c>
      <c r="B1689">
        <v>33095.398437999997</v>
      </c>
      <c r="C1689">
        <v>34216.5</v>
      </c>
      <c r="D1689">
        <v>32656.800781000002</v>
      </c>
      <c r="E1689">
        <v>34167.800780999998</v>
      </c>
      <c r="F1689">
        <v>34167.800780999998</v>
      </c>
      <c r="G1689">
        <v>284337</v>
      </c>
    </row>
    <row r="1690" spans="1:7">
      <c r="A1690" s="3">
        <v>38901</v>
      </c>
      <c r="B1690">
        <v>33924</v>
      </c>
      <c r="C1690">
        <v>34119</v>
      </c>
      <c r="D1690">
        <v>33339.101562999997</v>
      </c>
      <c r="E1690">
        <v>33485.398437999997</v>
      </c>
      <c r="F1690">
        <v>33485.398437999997</v>
      </c>
      <c r="G1690">
        <v>115732</v>
      </c>
    </row>
    <row r="1691" spans="1:7">
      <c r="A1691" s="3">
        <v>38902</v>
      </c>
      <c r="B1691">
        <v>34021.5</v>
      </c>
      <c r="C1691">
        <v>34021.5</v>
      </c>
      <c r="D1691">
        <v>32461.800781000002</v>
      </c>
      <c r="E1691">
        <v>32461.800781000002</v>
      </c>
      <c r="F1691">
        <v>32461.800781000002</v>
      </c>
      <c r="G1691">
        <v>138588</v>
      </c>
    </row>
    <row r="1692" spans="1:7">
      <c r="A1692" s="3">
        <v>38903</v>
      </c>
      <c r="B1692">
        <v>31194.5</v>
      </c>
      <c r="C1692">
        <v>32608</v>
      </c>
      <c r="D1692">
        <v>31194.5</v>
      </c>
      <c r="E1692">
        <v>31925.599609000001</v>
      </c>
      <c r="F1692">
        <v>31925.599609000001</v>
      </c>
      <c r="G1692">
        <v>124637</v>
      </c>
    </row>
    <row r="1693" spans="1:7">
      <c r="A1693" s="3">
        <v>38904</v>
      </c>
      <c r="B1693">
        <v>31633.199218999998</v>
      </c>
      <c r="C1693">
        <v>32608</v>
      </c>
      <c r="D1693">
        <v>30804.599609000001</v>
      </c>
      <c r="E1693">
        <v>30902.099609000001</v>
      </c>
      <c r="F1693">
        <v>30902.099609000001</v>
      </c>
      <c r="G1693">
        <v>197265</v>
      </c>
    </row>
    <row r="1694" spans="1:7">
      <c r="A1694" s="3">
        <v>38905</v>
      </c>
      <c r="B1694">
        <v>31389.5</v>
      </c>
      <c r="C1694">
        <v>32071.900390999999</v>
      </c>
      <c r="D1694">
        <v>31243.300781000002</v>
      </c>
      <c r="E1694">
        <v>31340.800781000002</v>
      </c>
      <c r="F1694">
        <v>31340.800781000002</v>
      </c>
      <c r="G1694">
        <v>167517</v>
      </c>
    </row>
    <row r="1695" spans="1:7">
      <c r="A1695" s="3">
        <v>38908</v>
      </c>
      <c r="B1695">
        <v>30853.300781000002</v>
      </c>
      <c r="C1695">
        <v>31779.400390999999</v>
      </c>
      <c r="D1695">
        <v>30609.599609000001</v>
      </c>
      <c r="E1695">
        <v>31779.400390999999</v>
      </c>
      <c r="F1695">
        <v>31779.400390999999</v>
      </c>
      <c r="G1695">
        <v>252762</v>
      </c>
    </row>
    <row r="1696" spans="1:7">
      <c r="A1696" s="3">
        <v>38909</v>
      </c>
      <c r="B1696">
        <v>31584.5</v>
      </c>
      <c r="C1696">
        <v>31779.400390999999</v>
      </c>
      <c r="D1696">
        <v>31048.300781000002</v>
      </c>
      <c r="E1696">
        <v>31340.800781000002</v>
      </c>
      <c r="F1696">
        <v>31340.800781000002</v>
      </c>
      <c r="G1696">
        <v>230605</v>
      </c>
    </row>
    <row r="1697" spans="1:7">
      <c r="A1697" s="3">
        <v>38910</v>
      </c>
      <c r="B1697">
        <v>31487</v>
      </c>
      <c r="C1697">
        <v>32900.5</v>
      </c>
      <c r="D1697">
        <v>31487</v>
      </c>
      <c r="E1697">
        <v>32461.800781000002</v>
      </c>
      <c r="F1697">
        <v>32461.800781000002</v>
      </c>
      <c r="G1697">
        <v>402840</v>
      </c>
    </row>
    <row r="1698" spans="1:7">
      <c r="A1698" s="3">
        <v>38911</v>
      </c>
      <c r="B1698">
        <v>31925.599609000001</v>
      </c>
      <c r="C1698">
        <v>33534.101562999997</v>
      </c>
      <c r="D1698">
        <v>31876.900390999999</v>
      </c>
      <c r="E1698">
        <v>33534.101562999997</v>
      </c>
      <c r="F1698">
        <v>33534.101562999997</v>
      </c>
      <c r="G1698">
        <v>314619</v>
      </c>
    </row>
    <row r="1699" spans="1:7">
      <c r="A1699" s="3">
        <v>38912</v>
      </c>
      <c r="B1699">
        <v>32949.199219000002</v>
      </c>
      <c r="C1699">
        <v>33290.398437999997</v>
      </c>
      <c r="D1699">
        <v>32364.300781000002</v>
      </c>
      <c r="E1699">
        <v>33290.398437999997</v>
      </c>
      <c r="F1699">
        <v>33290.398437999997</v>
      </c>
      <c r="G1699">
        <v>225168</v>
      </c>
    </row>
    <row r="1700" spans="1:7">
      <c r="A1700" s="3">
        <v>38916</v>
      </c>
      <c r="B1700">
        <v>33290.398437999997</v>
      </c>
      <c r="C1700">
        <v>33290.398437999997</v>
      </c>
      <c r="D1700">
        <v>31487</v>
      </c>
      <c r="E1700">
        <v>31681.900390999999</v>
      </c>
      <c r="F1700">
        <v>31681.900390999999</v>
      </c>
      <c r="G1700">
        <v>204959</v>
      </c>
    </row>
    <row r="1701" spans="1:7">
      <c r="A1701" s="3">
        <v>38917</v>
      </c>
      <c r="B1701">
        <v>31974.400390999999</v>
      </c>
      <c r="C1701">
        <v>32315.599609000001</v>
      </c>
      <c r="D1701">
        <v>31535.699218999998</v>
      </c>
      <c r="E1701">
        <v>31925.599609000001</v>
      </c>
      <c r="F1701">
        <v>31925.599609000001</v>
      </c>
      <c r="G1701">
        <v>119816</v>
      </c>
    </row>
    <row r="1702" spans="1:7">
      <c r="A1702" s="3">
        <v>38918</v>
      </c>
      <c r="B1702">
        <v>32754.300781000002</v>
      </c>
      <c r="C1702">
        <v>34216.5</v>
      </c>
      <c r="D1702">
        <v>32510.5</v>
      </c>
      <c r="E1702">
        <v>34216.5</v>
      </c>
      <c r="F1702">
        <v>34216.5</v>
      </c>
      <c r="G1702">
        <v>303028</v>
      </c>
    </row>
    <row r="1703" spans="1:7">
      <c r="A1703" s="3">
        <v>38919</v>
      </c>
      <c r="B1703">
        <v>33680.300780999998</v>
      </c>
      <c r="C1703">
        <v>35971.199219000002</v>
      </c>
      <c r="D1703">
        <v>33680.300780999998</v>
      </c>
      <c r="E1703">
        <v>35581.300780999998</v>
      </c>
      <c r="F1703">
        <v>35581.300780999998</v>
      </c>
      <c r="G1703">
        <v>423292</v>
      </c>
    </row>
    <row r="1704" spans="1:7">
      <c r="A1704" s="3">
        <v>38922</v>
      </c>
      <c r="B1704">
        <v>35678.699219000002</v>
      </c>
      <c r="C1704">
        <v>36214.898437999997</v>
      </c>
      <c r="D1704">
        <v>35191.300780999998</v>
      </c>
      <c r="E1704">
        <v>35532.5</v>
      </c>
      <c r="F1704">
        <v>35532.5</v>
      </c>
      <c r="G1704">
        <v>305796</v>
      </c>
    </row>
    <row r="1705" spans="1:7">
      <c r="A1705" s="3">
        <v>38923</v>
      </c>
      <c r="B1705">
        <v>36117.398437999997</v>
      </c>
      <c r="C1705">
        <v>37043.5</v>
      </c>
      <c r="D1705">
        <v>35630</v>
      </c>
      <c r="E1705">
        <v>35776.199219000002</v>
      </c>
      <c r="F1705">
        <v>35776.199219000002</v>
      </c>
      <c r="G1705">
        <v>413255</v>
      </c>
    </row>
    <row r="1706" spans="1:7">
      <c r="A1706" s="3">
        <v>38924</v>
      </c>
      <c r="B1706">
        <v>36214.898437999997</v>
      </c>
      <c r="C1706">
        <v>36653.601562999997</v>
      </c>
      <c r="D1706">
        <v>35727.5</v>
      </c>
      <c r="E1706">
        <v>36458.601562999997</v>
      </c>
      <c r="F1706">
        <v>36458.601562999997</v>
      </c>
      <c r="G1706">
        <v>283229</v>
      </c>
    </row>
    <row r="1707" spans="1:7">
      <c r="A1707" s="3">
        <v>38925</v>
      </c>
      <c r="B1707">
        <v>36361.101562999997</v>
      </c>
      <c r="C1707">
        <v>36799.800780999998</v>
      </c>
      <c r="D1707">
        <v>35776.199219000002</v>
      </c>
      <c r="E1707">
        <v>35776.199219000002</v>
      </c>
      <c r="F1707">
        <v>35776.199219000002</v>
      </c>
      <c r="G1707">
        <v>195727</v>
      </c>
    </row>
    <row r="1708" spans="1:7">
      <c r="A1708" s="3">
        <v>38926</v>
      </c>
      <c r="B1708">
        <v>35240.101562999997</v>
      </c>
      <c r="C1708">
        <v>35727.5</v>
      </c>
      <c r="D1708">
        <v>34557.699219000002</v>
      </c>
      <c r="E1708">
        <v>34703.898437999997</v>
      </c>
      <c r="F1708">
        <v>34703.898437999997</v>
      </c>
      <c r="G1708">
        <v>417597</v>
      </c>
    </row>
    <row r="1709" spans="1:7">
      <c r="A1709" s="3">
        <v>38929</v>
      </c>
      <c r="B1709">
        <v>35386.300780999998</v>
      </c>
      <c r="C1709">
        <v>35435</v>
      </c>
      <c r="D1709">
        <v>34606.398437999997</v>
      </c>
      <c r="E1709">
        <v>34898.898437999997</v>
      </c>
      <c r="F1709">
        <v>34898.898437999997</v>
      </c>
      <c r="G1709">
        <v>285633</v>
      </c>
    </row>
    <row r="1710" spans="1:7">
      <c r="A1710" s="3">
        <v>38930</v>
      </c>
      <c r="B1710">
        <v>34606.398437999997</v>
      </c>
      <c r="C1710">
        <v>35045.101562999997</v>
      </c>
      <c r="D1710">
        <v>33826.601562999997</v>
      </c>
      <c r="E1710">
        <v>34801.398437999997</v>
      </c>
      <c r="F1710">
        <v>34801.398437999997</v>
      </c>
      <c r="G1710">
        <v>349841</v>
      </c>
    </row>
    <row r="1711" spans="1:7">
      <c r="A1711" s="3">
        <v>38931</v>
      </c>
      <c r="B1711">
        <v>34606.398437999997</v>
      </c>
      <c r="C1711">
        <v>36068.699219000002</v>
      </c>
      <c r="D1711">
        <v>34557.699219000002</v>
      </c>
      <c r="E1711">
        <v>36068.699219000002</v>
      </c>
      <c r="F1711">
        <v>36068.699219000002</v>
      </c>
      <c r="G1711">
        <v>363737</v>
      </c>
    </row>
    <row r="1712" spans="1:7">
      <c r="A1712" s="3">
        <v>38932</v>
      </c>
      <c r="B1712">
        <v>36361.101562999997</v>
      </c>
      <c r="C1712">
        <v>36556.101562999997</v>
      </c>
      <c r="D1712">
        <v>35581.300780999998</v>
      </c>
      <c r="E1712">
        <v>35873.699219000002</v>
      </c>
      <c r="F1712">
        <v>35873.699219000002</v>
      </c>
      <c r="G1712">
        <v>223578</v>
      </c>
    </row>
    <row r="1713" spans="1:7">
      <c r="A1713" s="3">
        <v>38933</v>
      </c>
      <c r="B1713">
        <v>36166.199219000002</v>
      </c>
      <c r="C1713">
        <v>36214.898437999997</v>
      </c>
      <c r="D1713">
        <v>35678.699219000002</v>
      </c>
      <c r="E1713">
        <v>36019.898437999997</v>
      </c>
      <c r="F1713">
        <v>36019.898437999997</v>
      </c>
      <c r="G1713">
        <v>222063</v>
      </c>
    </row>
    <row r="1714" spans="1:7">
      <c r="A1714" s="3">
        <v>38936</v>
      </c>
      <c r="B1714">
        <v>36019.898437999997</v>
      </c>
      <c r="C1714">
        <v>36166.199219000002</v>
      </c>
      <c r="D1714">
        <v>34752.699219000002</v>
      </c>
      <c r="E1714">
        <v>34898.898437999997</v>
      </c>
      <c r="F1714">
        <v>34898.898437999997</v>
      </c>
      <c r="G1714">
        <v>270100</v>
      </c>
    </row>
    <row r="1715" spans="1:7">
      <c r="A1715" s="3">
        <v>38937</v>
      </c>
      <c r="B1715">
        <v>34947.601562999997</v>
      </c>
      <c r="C1715">
        <v>36751.101562999997</v>
      </c>
      <c r="D1715">
        <v>34947.601562999997</v>
      </c>
      <c r="E1715">
        <v>35922.398437999997</v>
      </c>
      <c r="F1715">
        <v>35922.398437999997</v>
      </c>
      <c r="G1715">
        <v>521087</v>
      </c>
    </row>
    <row r="1716" spans="1:7">
      <c r="A1716" s="3">
        <v>38938</v>
      </c>
      <c r="B1716">
        <v>36019.898437999997</v>
      </c>
      <c r="C1716">
        <v>36799.800780999998</v>
      </c>
      <c r="D1716">
        <v>35532.5</v>
      </c>
      <c r="E1716">
        <v>36556.101562999997</v>
      </c>
      <c r="F1716">
        <v>36556.101562999997</v>
      </c>
      <c r="G1716">
        <v>385461</v>
      </c>
    </row>
    <row r="1717" spans="1:7">
      <c r="A1717" s="3">
        <v>38939</v>
      </c>
      <c r="B1717">
        <v>36361.101562999997</v>
      </c>
      <c r="C1717">
        <v>36946</v>
      </c>
      <c r="D1717">
        <v>35678.699219000002</v>
      </c>
      <c r="E1717">
        <v>36312.398437999997</v>
      </c>
      <c r="F1717">
        <v>36312.398437999997</v>
      </c>
      <c r="G1717">
        <v>284045</v>
      </c>
    </row>
    <row r="1718" spans="1:7">
      <c r="A1718" s="3">
        <v>38940</v>
      </c>
      <c r="B1718">
        <v>36361.101562999997</v>
      </c>
      <c r="C1718">
        <v>36653.601562999997</v>
      </c>
      <c r="D1718">
        <v>35288.800780999998</v>
      </c>
      <c r="E1718">
        <v>35288.800780999998</v>
      </c>
      <c r="F1718">
        <v>35288.800780999998</v>
      </c>
      <c r="G1718">
        <v>245903</v>
      </c>
    </row>
    <row r="1719" spans="1:7">
      <c r="A1719" s="3">
        <v>38943</v>
      </c>
      <c r="B1719">
        <v>35093.800780999998</v>
      </c>
      <c r="C1719">
        <v>35678.699219000002</v>
      </c>
      <c r="D1719">
        <v>34314</v>
      </c>
      <c r="E1719">
        <v>35288.800780999998</v>
      </c>
      <c r="F1719">
        <v>35288.800780999998</v>
      </c>
      <c r="G1719">
        <v>241708</v>
      </c>
    </row>
    <row r="1720" spans="1:7">
      <c r="A1720" s="3">
        <v>38945</v>
      </c>
      <c r="B1720">
        <v>35288.800780999998</v>
      </c>
      <c r="C1720">
        <v>35776.199219000002</v>
      </c>
      <c r="D1720">
        <v>35093.800780999998</v>
      </c>
      <c r="E1720">
        <v>35630</v>
      </c>
      <c r="F1720">
        <v>35630</v>
      </c>
      <c r="G1720">
        <v>191680</v>
      </c>
    </row>
    <row r="1721" spans="1:7">
      <c r="A1721" s="3">
        <v>38946</v>
      </c>
      <c r="B1721">
        <v>35825</v>
      </c>
      <c r="C1721">
        <v>37384.699219000002</v>
      </c>
      <c r="D1721">
        <v>35386.300780999998</v>
      </c>
      <c r="E1721">
        <v>37141</v>
      </c>
      <c r="F1721">
        <v>37141</v>
      </c>
      <c r="G1721">
        <v>387717</v>
      </c>
    </row>
    <row r="1722" spans="1:7">
      <c r="A1722" s="3">
        <v>38947</v>
      </c>
      <c r="B1722">
        <v>37335.898437999997</v>
      </c>
      <c r="C1722">
        <v>37579.699219000002</v>
      </c>
      <c r="D1722">
        <v>36702.300780999998</v>
      </c>
      <c r="E1722">
        <v>37238.5</v>
      </c>
      <c r="F1722">
        <v>37238.5</v>
      </c>
      <c r="G1722">
        <v>218503</v>
      </c>
    </row>
    <row r="1723" spans="1:7">
      <c r="A1723" s="3">
        <v>38950</v>
      </c>
      <c r="B1723">
        <v>37238.5</v>
      </c>
      <c r="C1723">
        <v>37482.199219000002</v>
      </c>
      <c r="D1723">
        <v>36409.898437999997</v>
      </c>
      <c r="E1723">
        <v>36556.101562999997</v>
      </c>
      <c r="F1723">
        <v>36556.101562999997</v>
      </c>
      <c r="G1723">
        <v>205575</v>
      </c>
    </row>
    <row r="1724" spans="1:7">
      <c r="A1724" s="3">
        <v>38951</v>
      </c>
      <c r="B1724">
        <v>36946</v>
      </c>
      <c r="C1724">
        <v>37141</v>
      </c>
      <c r="D1724">
        <v>36409.898437999997</v>
      </c>
      <c r="E1724">
        <v>36994.800780999998</v>
      </c>
      <c r="F1724">
        <v>36994.800780999998</v>
      </c>
      <c r="G1724">
        <v>184853</v>
      </c>
    </row>
    <row r="1725" spans="1:7">
      <c r="A1725" s="3">
        <v>38952</v>
      </c>
      <c r="B1725">
        <v>36946</v>
      </c>
      <c r="C1725">
        <v>37238.5</v>
      </c>
      <c r="D1725">
        <v>36409.898437999997</v>
      </c>
      <c r="E1725">
        <v>37238.5</v>
      </c>
      <c r="F1725">
        <v>37238.5</v>
      </c>
      <c r="G1725">
        <v>220648</v>
      </c>
    </row>
    <row r="1726" spans="1:7">
      <c r="A1726" s="3">
        <v>38953</v>
      </c>
      <c r="B1726">
        <v>36994.800780999998</v>
      </c>
      <c r="C1726">
        <v>37141</v>
      </c>
      <c r="D1726">
        <v>36409.898437999997</v>
      </c>
      <c r="E1726">
        <v>36409.898437999997</v>
      </c>
      <c r="F1726">
        <v>36409.898437999997</v>
      </c>
      <c r="G1726">
        <v>121644</v>
      </c>
    </row>
    <row r="1727" spans="1:7">
      <c r="A1727" s="3">
        <v>38954</v>
      </c>
      <c r="B1727">
        <v>36166.199219000002</v>
      </c>
      <c r="C1727">
        <v>36653.601562999997</v>
      </c>
      <c r="D1727">
        <v>35483.800780999998</v>
      </c>
      <c r="E1727">
        <v>36166.199219000002</v>
      </c>
      <c r="F1727">
        <v>36166.199219000002</v>
      </c>
      <c r="G1727">
        <v>273093</v>
      </c>
    </row>
    <row r="1728" spans="1:7">
      <c r="A1728" s="3">
        <v>38957</v>
      </c>
      <c r="B1728">
        <v>35873.699219000002</v>
      </c>
      <c r="C1728">
        <v>36166.199219000002</v>
      </c>
      <c r="D1728">
        <v>35191.300780999998</v>
      </c>
      <c r="E1728">
        <v>35191.300780999998</v>
      </c>
      <c r="F1728">
        <v>35191.300780999998</v>
      </c>
      <c r="G1728">
        <v>203891</v>
      </c>
    </row>
    <row r="1729" spans="1:7">
      <c r="A1729" s="3">
        <v>38958</v>
      </c>
      <c r="B1729">
        <v>35483.800780999998</v>
      </c>
      <c r="C1729">
        <v>35581.300780999998</v>
      </c>
      <c r="D1729">
        <v>34752.699219000002</v>
      </c>
      <c r="E1729">
        <v>35337.601562999997</v>
      </c>
      <c r="F1729">
        <v>35337.601562999997</v>
      </c>
      <c r="G1729">
        <v>309111</v>
      </c>
    </row>
    <row r="1730" spans="1:7">
      <c r="A1730" s="3">
        <v>38959</v>
      </c>
      <c r="B1730">
        <v>35435</v>
      </c>
      <c r="C1730">
        <v>35922.398437999997</v>
      </c>
      <c r="D1730">
        <v>34850.101562999997</v>
      </c>
      <c r="E1730">
        <v>35678.699219000002</v>
      </c>
      <c r="F1730">
        <v>35678.699219000002</v>
      </c>
      <c r="G1730">
        <v>256999</v>
      </c>
    </row>
    <row r="1731" spans="1:7">
      <c r="A1731" s="3">
        <v>38960</v>
      </c>
      <c r="B1731">
        <v>36019.898437999997</v>
      </c>
      <c r="C1731">
        <v>37287.199219000002</v>
      </c>
      <c r="D1731">
        <v>35776.199219000002</v>
      </c>
      <c r="E1731">
        <v>36507.300780999998</v>
      </c>
      <c r="F1731">
        <v>36507.300780999998</v>
      </c>
      <c r="G1731">
        <v>368709</v>
      </c>
    </row>
    <row r="1732" spans="1:7">
      <c r="A1732" s="3">
        <v>38961</v>
      </c>
      <c r="B1732">
        <v>36507.300780999998</v>
      </c>
      <c r="C1732">
        <v>36897.300780999998</v>
      </c>
      <c r="D1732">
        <v>36263.601562999997</v>
      </c>
      <c r="E1732">
        <v>36312.398437999997</v>
      </c>
      <c r="F1732">
        <v>36312.398437999997</v>
      </c>
      <c r="G1732">
        <v>252391</v>
      </c>
    </row>
    <row r="1733" spans="1:7">
      <c r="A1733" s="3">
        <v>38964</v>
      </c>
      <c r="B1733">
        <v>36409.898437999997</v>
      </c>
      <c r="C1733">
        <v>36653.601562999997</v>
      </c>
      <c r="D1733">
        <v>35288.800780999998</v>
      </c>
      <c r="E1733">
        <v>35483.800780999998</v>
      </c>
      <c r="F1733">
        <v>35483.800780999998</v>
      </c>
      <c r="G1733">
        <v>294583</v>
      </c>
    </row>
    <row r="1734" spans="1:7">
      <c r="A1734" s="3">
        <v>38965</v>
      </c>
      <c r="B1734">
        <v>35386.300780999998</v>
      </c>
      <c r="C1734">
        <v>35581.300780999998</v>
      </c>
      <c r="D1734">
        <v>34801.398437999997</v>
      </c>
      <c r="E1734">
        <v>34996.398437999997</v>
      </c>
      <c r="F1734">
        <v>34996.398437999997</v>
      </c>
      <c r="G1734">
        <v>299215</v>
      </c>
    </row>
    <row r="1735" spans="1:7">
      <c r="A1735" s="3">
        <v>38966</v>
      </c>
      <c r="B1735">
        <v>34996.398437999997</v>
      </c>
      <c r="C1735">
        <v>35093.800780999998</v>
      </c>
      <c r="D1735">
        <v>34411.5</v>
      </c>
      <c r="E1735">
        <v>34606.398437999997</v>
      </c>
      <c r="F1735">
        <v>34606.398437999997</v>
      </c>
      <c r="G1735">
        <v>303838</v>
      </c>
    </row>
    <row r="1736" spans="1:7">
      <c r="A1736" s="3">
        <v>38967</v>
      </c>
      <c r="B1736">
        <v>34216.5</v>
      </c>
      <c r="C1736">
        <v>35045.101562999997</v>
      </c>
      <c r="D1736">
        <v>34216.5</v>
      </c>
      <c r="E1736">
        <v>34996.398437999997</v>
      </c>
      <c r="F1736">
        <v>34996.398437999997</v>
      </c>
      <c r="G1736">
        <v>361116</v>
      </c>
    </row>
    <row r="1737" spans="1:7">
      <c r="A1737" s="3">
        <v>38968</v>
      </c>
      <c r="B1737">
        <v>34898.898437999997</v>
      </c>
      <c r="C1737">
        <v>35045.101562999997</v>
      </c>
      <c r="D1737">
        <v>34557.699219000002</v>
      </c>
      <c r="E1737">
        <v>34557.699219000002</v>
      </c>
      <c r="F1737">
        <v>34557.699219000002</v>
      </c>
      <c r="G1737">
        <v>150163</v>
      </c>
    </row>
    <row r="1738" spans="1:7">
      <c r="A1738" s="3">
        <v>38971</v>
      </c>
      <c r="B1738">
        <v>34606.398437999997</v>
      </c>
      <c r="C1738">
        <v>34850.101562999997</v>
      </c>
      <c r="D1738">
        <v>33192.898437999997</v>
      </c>
      <c r="E1738">
        <v>33192.898437999997</v>
      </c>
      <c r="F1738">
        <v>33192.898437999997</v>
      </c>
      <c r="G1738">
        <v>227385</v>
      </c>
    </row>
    <row r="1739" spans="1:7">
      <c r="A1739" s="3">
        <v>38972</v>
      </c>
      <c r="B1739">
        <v>33192.898437999997</v>
      </c>
      <c r="C1739">
        <v>33826.601562999997</v>
      </c>
      <c r="D1739">
        <v>32315.599609000001</v>
      </c>
      <c r="E1739">
        <v>33729.101562999997</v>
      </c>
      <c r="F1739">
        <v>33729.101562999997</v>
      </c>
      <c r="G1739">
        <v>259271</v>
      </c>
    </row>
    <row r="1740" spans="1:7">
      <c r="A1740" s="3">
        <v>38973</v>
      </c>
      <c r="B1740">
        <v>33924</v>
      </c>
      <c r="C1740">
        <v>34314</v>
      </c>
      <c r="D1740">
        <v>33436.601562999997</v>
      </c>
      <c r="E1740">
        <v>33777.800780999998</v>
      </c>
      <c r="F1740">
        <v>33777.800780999998</v>
      </c>
      <c r="G1740">
        <v>186502</v>
      </c>
    </row>
    <row r="1741" spans="1:7">
      <c r="A1741" s="3">
        <v>38974</v>
      </c>
      <c r="B1741">
        <v>33972.800780999998</v>
      </c>
      <c r="C1741">
        <v>34021.5</v>
      </c>
      <c r="D1741">
        <v>33095.398437999997</v>
      </c>
      <c r="E1741">
        <v>33826.601562999997</v>
      </c>
      <c r="F1741">
        <v>33826.601562999997</v>
      </c>
      <c r="G1741">
        <v>389997</v>
      </c>
    </row>
    <row r="1742" spans="1:7">
      <c r="A1742" s="3">
        <v>38975</v>
      </c>
      <c r="B1742">
        <v>33631.601562999997</v>
      </c>
      <c r="C1742">
        <v>34947.601562999997</v>
      </c>
      <c r="D1742">
        <v>33534.101562999997</v>
      </c>
      <c r="E1742">
        <v>34898.898437999997</v>
      </c>
      <c r="F1742">
        <v>34898.898437999997</v>
      </c>
      <c r="G1742">
        <v>249078</v>
      </c>
    </row>
    <row r="1743" spans="1:7">
      <c r="A1743" s="3">
        <v>38978</v>
      </c>
      <c r="B1743">
        <v>35093.800780999998</v>
      </c>
      <c r="C1743">
        <v>35093.800780999998</v>
      </c>
      <c r="D1743">
        <v>34411.5</v>
      </c>
      <c r="E1743">
        <v>34508.898437999997</v>
      </c>
      <c r="F1743">
        <v>34508.898437999997</v>
      </c>
      <c r="G1743">
        <v>162821</v>
      </c>
    </row>
    <row r="1744" spans="1:7">
      <c r="A1744" s="3">
        <v>38979</v>
      </c>
      <c r="B1744">
        <v>34508.898437999997</v>
      </c>
      <c r="C1744">
        <v>35045.101562999997</v>
      </c>
      <c r="D1744">
        <v>34167.800780999998</v>
      </c>
      <c r="E1744">
        <v>34167.800780999998</v>
      </c>
      <c r="F1744">
        <v>34167.800780999998</v>
      </c>
      <c r="G1744">
        <v>142609</v>
      </c>
    </row>
    <row r="1745" spans="1:7">
      <c r="A1745" s="3">
        <v>38980</v>
      </c>
      <c r="B1745">
        <v>33924</v>
      </c>
      <c r="C1745">
        <v>34362.699219000002</v>
      </c>
      <c r="D1745">
        <v>33777.800780999998</v>
      </c>
      <c r="E1745">
        <v>33875.300780999998</v>
      </c>
      <c r="F1745">
        <v>33875.300780999998</v>
      </c>
      <c r="G1745">
        <v>116369</v>
      </c>
    </row>
    <row r="1746" spans="1:7">
      <c r="A1746" s="3">
        <v>38981</v>
      </c>
      <c r="B1746">
        <v>34021.5</v>
      </c>
      <c r="C1746">
        <v>34314</v>
      </c>
      <c r="D1746">
        <v>33241.699219000002</v>
      </c>
      <c r="E1746">
        <v>33729.101562999997</v>
      </c>
      <c r="F1746">
        <v>33729.101562999997</v>
      </c>
      <c r="G1746">
        <v>131828</v>
      </c>
    </row>
    <row r="1747" spans="1:7">
      <c r="A1747" s="3">
        <v>38982</v>
      </c>
      <c r="B1747">
        <v>33290.398437999997</v>
      </c>
      <c r="C1747">
        <v>33582.898437999997</v>
      </c>
      <c r="D1747">
        <v>32949.199219000002</v>
      </c>
      <c r="E1747">
        <v>32998</v>
      </c>
      <c r="F1747">
        <v>32998</v>
      </c>
      <c r="G1747">
        <v>171452</v>
      </c>
    </row>
    <row r="1748" spans="1:7">
      <c r="A1748" s="3">
        <v>38985</v>
      </c>
      <c r="B1748">
        <v>33631.601562999997</v>
      </c>
      <c r="C1748">
        <v>35825</v>
      </c>
      <c r="D1748">
        <v>33631.601562999997</v>
      </c>
      <c r="E1748">
        <v>35678.699219000002</v>
      </c>
      <c r="F1748">
        <v>35678.699219000002</v>
      </c>
      <c r="G1748">
        <v>418078</v>
      </c>
    </row>
    <row r="1749" spans="1:7">
      <c r="A1749" s="3">
        <v>38986</v>
      </c>
      <c r="B1749">
        <v>36068.699219000002</v>
      </c>
      <c r="C1749">
        <v>36166.199219000002</v>
      </c>
      <c r="D1749">
        <v>34947.601562999997</v>
      </c>
      <c r="E1749">
        <v>35435</v>
      </c>
      <c r="F1749">
        <v>35435</v>
      </c>
      <c r="G1749">
        <v>294923</v>
      </c>
    </row>
    <row r="1750" spans="1:7">
      <c r="A1750" s="3">
        <v>38987</v>
      </c>
      <c r="B1750">
        <v>35581.300780999998</v>
      </c>
      <c r="C1750">
        <v>36848.5</v>
      </c>
      <c r="D1750">
        <v>35581.300780999998</v>
      </c>
      <c r="E1750">
        <v>36507.300780999998</v>
      </c>
      <c r="F1750">
        <v>36507.300780999998</v>
      </c>
      <c r="G1750">
        <v>391460</v>
      </c>
    </row>
    <row r="1751" spans="1:7">
      <c r="A1751" s="3">
        <v>38988</v>
      </c>
      <c r="B1751">
        <v>36653.601562999997</v>
      </c>
      <c r="C1751">
        <v>38310.800780999998</v>
      </c>
      <c r="D1751">
        <v>36117.398437999997</v>
      </c>
      <c r="E1751">
        <v>37530.898437999997</v>
      </c>
      <c r="F1751">
        <v>37530.898437999997</v>
      </c>
      <c r="G1751">
        <v>518410</v>
      </c>
    </row>
    <row r="1752" spans="1:7">
      <c r="A1752" s="3">
        <v>38989</v>
      </c>
      <c r="B1752">
        <v>37823.398437999997</v>
      </c>
      <c r="C1752">
        <v>38603.199219000002</v>
      </c>
      <c r="D1752">
        <v>37141</v>
      </c>
      <c r="E1752">
        <v>38067.101562999997</v>
      </c>
      <c r="F1752">
        <v>38067.101562999997</v>
      </c>
      <c r="G1752">
        <v>447078</v>
      </c>
    </row>
    <row r="1753" spans="1:7">
      <c r="A1753" s="3">
        <v>38992</v>
      </c>
      <c r="B1753">
        <v>37530.898437999997</v>
      </c>
      <c r="C1753">
        <v>37823.398437999997</v>
      </c>
      <c r="D1753">
        <v>37189.699219000002</v>
      </c>
      <c r="E1753">
        <v>37823.398437999997</v>
      </c>
      <c r="F1753">
        <v>37823.398437999997</v>
      </c>
      <c r="G1753">
        <v>133524</v>
      </c>
    </row>
    <row r="1754" spans="1:7">
      <c r="A1754" s="3">
        <v>38994</v>
      </c>
      <c r="B1754">
        <v>37725.898437999997</v>
      </c>
      <c r="C1754">
        <v>38115.800780999998</v>
      </c>
      <c r="D1754">
        <v>36507.300780999998</v>
      </c>
      <c r="E1754">
        <v>37092.199219000002</v>
      </c>
      <c r="F1754">
        <v>37092.199219000002</v>
      </c>
      <c r="G1754">
        <v>164735</v>
      </c>
    </row>
    <row r="1755" spans="1:7">
      <c r="A1755" s="3">
        <v>38999</v>
      </c>
      <c r="B1755">
        <v>37287.199219000002</v>
      </c>
      <c r="C1755">
        <v>37287.199219000002</v>
      </c>
      <c r="D1755">
        <v>33729.101562999997</v>
      </c>
      <c r="E1755">
        <v>35142.601562999997</v>
      </c>
      <c r="F1755">
        <v>35142.601562999997</v>
      </c>
      <c r="G1755">
        <v>403823</v>
      </c>
    </row>
    <row r="1756" spans="1:7">
      <c r="A1756" s="3">
        <v>39000</v>
      </c>
      <c r="B1756">
        <v>35142.601562999997</v>
      </c>
      <c r="C1756">
        <v>35873.699219000002</v>
      </c>
      <c r="D1756">
        <v>35142.601562999997</v>
      </c>
      <c r="E1756">
        <v>35581.300780999998</v>
      </c>
      <c r="F1756">
        <v>35581.300780999998</v>
      </c>
      <c r="G1756">
        <v>180194</v>
      </c>
    </row>
    <row r="1757" spans="1:7">
      <c r="A1757" s="3">
        <v>39001</v>
      </c>
      <c r="B1757">
        <v>34752.699219000002</v>
      </c>
      <c r="C1757">
        <v>36019.898437999997</v>
      </c>
      <c r="D1757">
        <v>34703.898437999997</v>
      </c>
      <c r="E1757">
        <v>35776.199219000002</v>
      </c>
      <c r="F1757">
        <v>35776.199219000002</v>
      </c>
      <c r="G1757">
        <v>139265</v>
      </c>
    </row>
    <row r="1758" spans="1:7">
      <c r="A1758" s="3">
        <v>39002</v>
      </c>
      <c r="B1758">
        <v>35532.5</v>
      </c>
      <c r="C1758">
        <v>36507.300780999998</v>
      </c>
      <c r="D1758">
        <v>35532.5</v>
      </c>
      <c r="E1758">
        <v>36409.898437999997</v>
      </c>
      <c r="F1758">
        <v>36409.898437999997</v>
      </c>
      <c r="G1758">
        <v>184951</v>
      </c>
    </row>
    <row r="1759" spans="1:7">
      <c r="A1759" s="3">
        <v>39003</v>
      </c>
      <c r="B1759">
        <v>36848.5</v>
      </c>
      <c r="C1759">
        <v>37725.898437999997</v>
      </c>
      <c r="D1759">
        <v>36409.898437999997</v>
      </c>
      <c r="E1759">
        <v>37433.398437999997</v>
      </c>
      <c r="F1759">
        <v>37433.398437999997</v>
      </c>
      <c r="G1759">
        <v>262714</v>
      </c>
    </row>
    <row r="1760" spans="1:7">
      <c r="A1760" s="3">
        <v>39006</v>
      </c>
      <c r="B1760">
        <v>37774.601562999997</v>
      </c>
      <c r="C1760">
        <v>38018.300780999998</v>
      </c>
      <c r="D1760">
        <v>37189.699219000002</v>
      </c>
      <c r="E1760">
        <v>37238.5</v>
      </c>
      <c r="F1760">
        <v>37238.5</v>
      </c>
      <c r="G1760">
        <v>132250</v>
      </c>
    </row>
    <row r="1761" spans="1:7">
      <c r="A1761" s="3">
        <v>39007</v>
      </c>
      <c r="B1761">
        <v>37335.898437999997</v>
      </c>
      <c r="C1761">
        <v>38359.5</v>
      </c>
      <c r="D1761">
        <v>36507.300780999998</v>
      </c>
      <c r="E1761">
        <v>38018.300780999998</v>
      </c>
      <c r="F1761">
        <v>38018.300780999998</v>
      </c>
      <c r="G1761">
        <v>275152</v>
      </c>
    </row>
    <row r="1762" spans="1:7">
      <c r="A1762" s="3">
        <v>39008</v>
      </c>
      <c r="B1762">
        <v>37823.398437999997</v>
      </c>
      <c r="C1762">
        <v>39870.5</v>
      </c>
      <c r="D1762">
        <v>37628.398437999997</v>
      </c>
      <c r="E1762">
        <v>39724.300780999998</v>
      </c>
      <c r="F1762">
        <v>39724.300780999998</v>
      </c>
      <c r="G1762">
        <v>361557</v>
      </c>
    </row>
    <row r="1763" spans="1:7">
      <c r="A1763" s="3">
        <v>39009</v>
      </c>
      <c r="B1763">
        <v>39821.800780999998</v>
      </c>
      <c r="C1763">
        <v>40065.5</v>
      </c>
      <c r="D1763">
        <v>39285.601562999997</v>
      </c>
      <c r="E1763">
        <v>39968</v>
      </c>
      <c r="F1763">
        <v>39968</v>
      </c>
      <c r="G1763">
        <v>150952</v>
      </c>
    </row>
    <row r="1764" spans="1:7">
      <c r="A1764" s="3">
        <v>39010</v>
      </c>
      <c r="B1764">
        <v>39968</v>
      </c>
      <c r="C1764">
        <v>40260.398437999997</v>
      </c>
      <c r="D1764">
        <v>39285.601562999997</v>
      </c>
      <c r="E1764">
        <v>39578.101562999997</v>
      </c>
      <c r="F1764">
        <v>39578.101562999997</v>
      </c>
      <c r="G1764">
        <v>156848</v>
      </c>
    </row>
    <row r="1765" spans="1:7">
      <c r="A1765" s="3">
        <v>39013</v>
      </c>
      <c r="B1765">
        <v>39578.101562999997</v>
      </c>
      <c r="C1765">
        <v>39870.5</v>
      </c>
      <c r="D1765">
        <v>38993.199219000002</v>
      </c>
      <c r="E1765">
        <v>39821.800780999998</v>
      </c>
      <c r="F1765">
        <v>39821.800780999998</v>
      </c>
      <c r="G1765">
        <v>132052</v>
      </c>
    </row>
    <row r="1766" spans="1:7">
      <c r="A1766" s="3">
        <v>39014</v>
      </c>
      <c r="B1766">
        <v>39821.800780999998</v>
      </c>
      <c r="C1766">
        <v>40211.699219000002</v>
      </c>
      <c r="D1766">
        <v>38700.699219000002</v>
      </c>
      <c r="E1766">
        <v>38700.699219000002</v>
      </c>
      <c r="F1766">
        <v>38700.699219000002</v>
      </c>
      <c r="G1766">
        <v>177771</v>
      </c>
    </row>
    <row r="1767" spans="1:7">
      <c r="A1767" s="3">
        <v>39015</v>
      </c>
      <c r="B1767">
        <v>38554.5</v>
      </c>
      <c r="C1767">
        <v>40504.101562999997</v>
      </c>
      <c r="D1767">
        <v>38554.5</v>
      </c>
      <c r="E1767">
        <v>40504.101562999997</v>
      </c>
      <c r="F1767">
        <v>40504.101562999997</v>
      </c>
      <c r="G1767">
        <v>286466</v>
      </c>
    </row>
    <row r="1768" spans="1:7">
      <c r="A1768" s="3">
        <v>39016</v>
      </c>
      <c r="B1768">
        <v>40747.898437999997</v>
      </c>
      <c r="C1768">
        <v>41625.199219000002</v>
      </c>
      <c r="D1768">
        <v>40211.699219000002</v>
      </c>
      <c r="E1768">
        <v>41430.199219000002</v>
      </c>
      <c r="F1768">
        <v>41430.199219000002</v>
      </c>
      <c r="G1768">
        <v>248127</v>
      </c>
    </row>
    <row r="1769" spans="1:7">
      <c r="A1769" s="3">
        <v>39017</v>
      </c>
      <c r="B1769">
        <v>41820.199219000002</v>
      </c>
      <c r="C1769">
        <v>41820.199219000002</v>
      </c>
      <c r="D1769">
        <v>40260.398437999997</v>
      </c>
      <c r="E1769">
        <v>41332.699219000002</v>
      </c>
      <c r="F1769">
        <v>41332.699219000002</v>
      </c>
      <c r="G1769">
        <v>154817</v>
      </c>
    </row>
    <row r="1770" spans="1:7">
      <c r="A1770" s="3">
        <v>39020</v>
      </c>
      <c r="B1770">
        <v>40796.601562999997</v>
      </c>
      <c r="C1770">
        <v>41235.300780999998</v>
      </c>
      <c r="D1770">
        <v>39773</v>
      </c>
      <c r="E1770">
        <v>40650.398437999997</v>
      </c>
      <c r="F1770">
        <v>40650.398437999997</v>
      </c>
      <c r="G1770">
        <v>117037</v>
      </c>
    </row>
    <row r="1771" spans="1:7">
      <c r="A1771" s="3">
        <v>39021</v>
      </c>
      <c r="B1771">
        <v>40942.800780999998</v>
      </c>
      <c r="C1771">
        <v>41040.300780999998</v>
      </c>
      <c r="D1771">
        <v>40309.199219000002</v>
      </c>
      <c r="E1771">
        <v>40650.398437999997</v>
      </c>
      <c r="F1771">
        <v>40650.398437999997</v>
      </c>
      <c r="G1771">
        <v>191203</v>
      </c>
    </row>
    <row r="1772" spans="1:7">
      <c r="A1772" s="3">
        <v>39022</v>
      </c>
      <c r="B1772">
        <v>40942.800780999998</v>
      </c>
      <c r="C1772">
        <v>42795</v>
      </c>
      <c r="D1772">
        <v>40845.300780999998</v>
      </c>
      <c r="E1772">
        <v>42161.398437999997</v>
      </c>
      <c r="F1772">
        <v>42161.398437999997</v>
      </c>
      <c r="G1772">
        <v>216624</v>
      </c>
    </row>
    <row r="1773" spans="1:7">
      <c r="A1773" s="3">
        <v>39023</v>
      </c>
      <c r="B1773">
        <v>41917.601562999997</v>
      </c>
      <c r="C1773">
        <v>43867.300780999998</v>
      </c>
      <c r="D1773">
        <v>41625.199219000002</v>
      </c>
      <c r="E1773">
        <v>43574.898437999997</v>
      </c>
      <c r="F1773">
        <v>43574.898437999997</v>
      </c>
      <c r="G1773">
        <v>245688</v>
      </c>
    </row>
    <row r="1774" spans="1:7">
      <c r="A1774" s="3">
        <v>39024</v>
      </c>
      <c r="B1774">
        <v>43867.300780999998</v>
      </c>
      <c r="C1774">
        <v>44306</v>
      </c>
      <c r="D1774">
        <v>42892.5</v>
      </c>
      <c r="E1774">
        <v>43282.398437999997</v>
      </c>
      <c r="F1774">
        <v>43282.398437999997</v>
      </c>
      <c r="G1774">
        <v>106360</v>
      </c>
    </row>
    <row r="1775" spans="1:7">
      <c r="A1775" s="3">
        <v>39027</v>
      </c>
      <c r="B1775">
        <v>43379.898437999997</v>
      </c>
      <c r="C1775">
        <v>43818.601562999997</v>
      </c>
      <c r="D1775">
        <v>42892.5</v>
      </c>
      <c r="E1775">
        <v>43574.898437999997</v>
      </c>
      <c r="F1775">
        <v>43574.898437999997</v>
      </c>
      <c r="G1775">
        <v>108248</v>
      </c>
    </row>
    <row r="1776" spans="1:7">
      <c r="A1776" s="3">
        <v>39028</v>
      </c>
      <c r="B1776">
        <v>43867.300780999998</v>
      </c>
      <c r="C1776">
        <v>44306</v>
      </c>
      <c r="D1776">
        <v>43233.699219000002</v>
      </c>
      <c r="E1776">
        <v>43282.398437999997</v>
      </c>
      <c r="F1776">
        <v>43282.398437999997</v>
      </c>
      <c r="G1776">
        <v>158670</v>
      </c>
    </row>
    <row r="1777" spans="1:7">
      <c r="A1777" s="3">
        <v>39029</v>
      </c>
      <c r="B1777">
        <v>44159.800780999998</v>
      </c>
      <c r="C1777">
        <v>44159.800780999998</v>
      </c>
      <c r="D1777">
        <v>42063.898437999997</v>
      </c>
      <c r="E1777">
        <v>42258.800780999998</v>
      </c>
      <c r="F1777">
        <v>42258.800780999998</v>
      </c>
      <c r="G1777">
        <v>178290</v>
      </c>
    </row>
    <row r="1778" spans="1:7">
      <c r="A1778" s="3">
        <v>39030</v>
      </c>
      <c r="B1778">
        <v>42063.898437999997</v>
      </c>
      <c r="C1778">
        <v>42795</v>
      </c>
      <c r="D1778">
        <v>41040.300780999998</v>
      </c>
      <c r="E1778">
        <v>42600</v>
      </c>
      <c r="F1778">
        <v>42600</v>
      </c>
      <c r="G1778">
        <v>193674</v>
      </c>
    </row>
    <row r="1779" spans="1:7">
      <c r="A1779" s="3">
        <v>39031</v>
      </c>
      <c r="B1779">
        <v>42405.101562999997</v>
      </c>
      <c r="C1779">
        <v>42405.101562999997</v>
      </c>
      <c r="D1779">
        <v>41186.5</v>
      </c>
      <c r="E1779">
        <v>42015.101562999997</v>
      </c>
      <c r="F1779">
        <v>42015.101562999997</v>
      </c>
      <c r="G1779">
        <v>211152</v>
      </c>
    </row>
    <row r="1780" spans="1:7">
      <c r="A1780" s="3">
        <v>39034</v>
      </c>
      <c r="B1780">
        <v>42112.601562999997</v>
      </c>
      <c r="C1780">
        <v>42161.398437999997</v>
      </c>
      <c r="D1780">
        <v>40747.898437999997</v>
      </c>
      <c r="E1780">
        <v>40942.800780999998</v>
      </c>
      <c r="F1780">
        <v>40942.800780999998</v>
      </c>
      <c r="G1780">
        <v>196548</v>
      </c>
    </row>
    <row r="1781" spans="1:7">
      <c r="A1781" s="3">
        <v>39035</v>
      </c>
      <c r="B1781">
        <v>40650.398437999997</v>
      </c>
      <c r="C1781">
        <v>41625.199219000002</v>
      </c>
      <c r="D1781">
        <v>40552.898437999997</v>
      </c>
      <c r="E1781">
        <v>41040.300780999998</v>
      </c>
      <c r="F1781">
        <v>41040.300780999998</v>
      </c>
      <c r="G1781">
        <v>181336</v>
      </c>
    </row>
    <row r="1782" spans="1:7">
      <c r="A1782" s="3">
        <v>39036</v>
      </c>
      <c r="B1782">
        <v>41235.300780999998</v>
      </c>
      <c r="C1782">
        <v>41332.699219000002</v>
      </c>
      <c r="D1782">
        <v>40455.398437999997</v>
      </c>
      <c r="E1782">
        <v>40455.398437999997</v>
      </c>
      <c r="F1782">
        <v>40455.398437999997</v>
      </c>
      <c r="G1782">
        <v>133956</v>
      </c>
    </row>
    <row r="1783" spans="1:7">
      <c r="A1783" s="3">
        <v>39037</v>
      </c>
      <c r="B1783">
        <v>40455.398437999997</v>
      </c>
      <c r="C1783">
        <v>41284</v>
      </c>
      <c r="D1783">
        <v>40260.398437999997</v>
      </c>
      <c r="E1783">
        <v>40942.800780999998</v>
      </c>
      <c r="F1783">
        <v>40942.800780999998</v>
      </c>
      <c r="G1783">
        <v>212816</v>
      </c>
    </row>
    <row r="1784" spans="1:7">
      <c r="A1784" s="3">
        <v>39038</v>
      </c>
      <c r="B1784">
        <v>40942.800780999998</v>
      </c>
      <c r="C1784">
        <v>41479</v>
      </c>
      <c r="D1784">
        <v>40747.898437999997</v>
      </c>
      <c r="E1784">
        <v>40747.898437999997</v>
      </c>
      <c r="F1784">
        <v>40747.898437999997</v>
      </c>
      <c r="G1784">
        <v>82158</v>
      </c>
    </row>
    <row r="1785" spans="1:7">
      <c r="A1785" s="3">
        <v>39041</v>
      </c>
      <c r="B1785">
        <v>40357.898437999997</v>
      </c>
      <c r="C1785">
        <v>40699.101562999997</v>
      </c>
      <c r="D1785">
        <v>39285.601562999997</v>
      </c>
      <c r="E1785">
        <v>40504.101562999997</v>
      </c>
      <c r="F1785">
        <v>40504.101562999997</v>
      </c>
      <c r="G1785">
        <v>168902</v>
      </c>
    </row>
    <row r="1786" spans="1:7">
      <c r="A1786" s="3">
        <v>39042</v>
      </c>
      <c r="B1786">
        <v>40504.101562999997</v>
      </c>
      <c r="C1786">
        <v>42356.300780999998</v>
      </c>
      <c r="D1786">
        <v>40504.101562999997</v>
      </c>
      <c r="E1786">
        <v>41917.601562999997</v>
      </c>
      <c r="F1786">
        <v>41917.601562999997</v>
      </c>
      <c r="G1786">
        <v>161102</v>
      </c>
    </row>
    <row r="1787" spans="1:7">
      <c r="A1787" s="3">
        <v>39043</v>
      </c>
      <c r="B1787">
        <v>42210.101562999997</v>
      </c>
      <c r="C1787">
        <v>43038.699219000002</v>
      </c>
      <c r="D1787">
        <v>41868.898437999997</v>
      </c>
      <c r="E1787">
        <v>42795</v>
      </c>
      <c r="F1787">
        <v>42795</v>
      </c>
      <c r="G1787">
        <v>159172</v>
      </c>
    </row>
    <row r="1788" spans="1:7">
      <c r="A1788" s="3">
        <v>39044</v>
      </c>
      <c r="B1788">
        <v>42600</v>
      </c>
      <c r="C1788">
        <v>42941.199219000002</v>
      </c>
      <c r="D1788">
        <v>42015.101562999997</v>
      </c>
      <c r="E1788">
        <v>42356.300780999998</v>
      </c>
      <c r="F1788">
        <v>42356.300780999998</v>
      </c>
      <c r="G1788">
        <v>82088</v>
      </c>
    </row>
    <row r="1789" spans="1:7">
      <c r="A1789" s="3">
        <v>39045</v>
      </c>
      <c r="B1789">
        <v>42795</v>
      </c>
      <c r="C1789">
        <v>43477.398437999997</v>
      </c>
      <c r="D1789">
        <v>42210.101562999997</v>
      </c>
      <c r="E1789">
        <v>43282.398437999997</v>
      </c>
      <c r="F1789">
        <v>43282.398437999997</v>
      </c>
      <c r="G1789">
        <v>123748</v>
      </c>
    </row>
    <row r="1790" spans="1:7">
      <c r="A1790" s="3">
        <v>39048</v>
      </c>
      <c r="B1790">
        <v>43477.398437999997</v>
      </c>
      <c r="C1790">
        <v>44013.5</v>
      </c>
      <c r="D1790">
        <v>42112.601562999997</v>
      </c>
      <c r="E1790">
        <v>42600</v>
      </c>
      <c r="F1790">
        <v>42600</v>
      </c>
      <c r="G1790">
        <v>175470</v>
      </c>
    </row>
    <row r="1791" spans="1:7">
      <c r="A1791" s="3">
        <v>39049</v>
      </c>
      <c r="B1791">
        <v>42258.800780999998</v>
      </c>
      <c r="C1791">
        <v>42307.601562999997</v>
      </c>
      <c r="D1791">
        <v>41430.199219000002</v>
      </c>
      <c r="E1791">
        <v>42307.601562999997</v>
      </c>
      <c r="F1791">
        <v>42307.601562999997</v>
      </c>
      <c r="G1791">
        <v>132167</v>
      </c>
    </row>
    <row r="1792" spans="1:7">
      <c r="A1792" s="3">
        <v>39050</v>
      </c>
      <c r="B1792">
        <v>42405.101562999997</v>
      </c>
      <c r="C1792">
        <v>42648.800780999998</v>
      </c>
      <c r="D1792">
        <v>41966.398437999997</v>
      </c>
      <c r="E1792">
        <v>42112.601562999997</v>
      </c>
      <c r="F1792">
        <v>42112.601562999997</v>
      </c>
      <c r="G1792">
        <v>458091</v>
      </c>
    </row>
    <row r="1793" spans="1:7">
      <c r="A1793" s="3">
        <v>39051</v>
      </c>
      <c r="B1793">
        <v>42112.601562999997</v>
      </c>
      <c r="C1793">
        <v>43331.101562999997</v>
      </c>
      <c r="D1793">
        <v>42112.601562999997</v>
      </c>
      <c r="E1793">
        <v>42990</v>
      </c>
      <c r="F1793">
        <v>42990</v>
      </c>
      <c r="G1793">
        <v>139768</v>
      </c>
    </row>
    <row r="1794" spans="1:7">
      <c r="A1794" s="3">
        <v>39052</v>
      </c>
      <c r="B1794">
        <v>42795</v>
      </c>
      <c r="C1794">
        <v>42892.5</v>
      </c>
      <c r="D1794">
        <v>42161.398437999997</v>
      </c>
      <c r="E1794">
        <v>42600</v>
      </c>
      <c r="F1794">
        <v>42600</v>
      </c>
      <c r="G1794">
        <v>96242</v>
      </c>
    </row>
    <row r="1795" spans="1:7">
      <c r="A1795" s="3">
        <v>39055</v>
      </c>
      <c r="B1795">
        <v>42843.699219000002</v>
      </c>
      <c r="C1795">
        <v>42843.699219000002</v>
      </c>
      <c r="D1795">
        <v>40942.800780999998</v>
      </c>
      <c r="E1795">
        <v>40942.800780999998</v>
      </c>
      <c r="F1795">
        <v>40942.800780999998</v>
      </c>
      <c r="G1795">
        <v>177745</v>
      </c>
    </row>
    <row r="1796" spans="1:7">
      <c r="A1796" s="3">
        <v>39056</v>
      </c>
      <c r="B1796">
        <v>41186.5</v>
      </c>
      <c r="C1796">
        <v>41186.5</v>
      </c>
      <c r="D1796">
        <v>39919.199219000002</v>
      </c>
      <c r="E1796">
        <v>40163</v>
      </c>
      <c r="F1796">
        <v>40163</v>
      </c>
      <c r="G1796">
        <v>518840</v>
      </c>
    </row>
    <row r="1797" spans="1:7">
      <c r="A1797" s="3">
        <v>39057</v>
      </c>
      <c r="B1797">
        <v>40163</v>
      </c>
      <c r="C1797">
        <v>40455.398437999997</v>
      </c>
      <c r="D1797">
        <v>38505.699219000002</v>
      </c>
      <c r="E1797">
        <v>40455.398437999997</v>
      </c>
      <c r="F1797">
        <v>40455.398437999997</v>
      </c>
      <c r="G1797">
        <v>236417</v>
      </c>
    </row>
    <row r="1798" spans="1:7">
      <c r="A1798" s="3">
        <v>39058</v>
      </c>
      <c r="B1798">
        <v>40163</v>
      </c>
      <c r="C1798">
        <v>40845.300780999998</v>
      </c>
      <c r="D1798">
        <v>39334.300780999998</v>
      </c>
      <c r="E1798">
        <v>39383.101562999997</v>
      </c>
      <c r="F1798">
        <v>39383.101562999997</v>
      </c>
      <c r="G1798">
        <v>159375</v>
      </c>
    </row>
    <row r="1799" spans="1:7">
      <c r="A1799" s="3">
        <v>39059</v>
      </c>
      <c r="B1799">
        <v>38700.699219000002</v>
      </c>
      <c r="C1799">
        <v>39188.101562999997</v>
      </c>
      <c r="D1799">
        <v>37725.898437999997</v>
      </c>
      <c r="E1799">
        <v>38115.800780999998</v>
      </c>
      <c r="F1799">
        <v>38115.800780999998</v>
      </c>
      <c r="G1799">
        <v>258294</v>
      </c>
    </row>
    <row r="1800" spans="1:7">
      <c r="A1800" s="3">
        <v>39062</v>
      </c>
      <c r="B1800">
        <v>37823.398437999997</v>
      </c>
      <c r="C1800">
        <v>38603.199219000002</v>
      </c>
      <c r="D1800">
        <v>37823.398437999997</v>
      </c>
      <c r="E1800">
        <v>38067.101562999997</v>
      </c>
      <c r="F1800">
        <v>38067.101562999997</v>
      </c>
      <c r="G1800">
        <v>90336</v>
      </c>
    </row>
    <row r="1801" spans="1:7">
      <c r="A1801" s="3">
        <v>39063</v>
      </c>
      <c r="B1801">
        <v>38115.800780999998</v>
      </c>
      <c r="C1801">
        <v>38408.300780999998</v>
      </c>
      <c r="D1801">
        <v>36556.101562999997</v>
      </c>
      <c r="E1801">
        <v>36556.101562999997</v>
      </c>
      <c r="F1801">
        <v>36556.101562999997</v>
      </c>
      <c r="G1801">
        <v>142033</v>
      </c>
    </row>
    <row r="1802" spans="1:7">
      <c r="A1802" s="3">
        <v>39064</v>
      </c>
      <c r="B1802">
        <v>36946</v>
      </c>
      <c r="C1802">
        <v>37530.898437999997</v>
      </c>
      <c r="D1802">
        <v>36653.601562999997</v>
      </c>
      <c r="E1802">
        <v>37530.898437999997</v>
      </c>
      <c r="F1802">
        <v>37530.898437999997</v>
      </c>
      <c r="G1802">
        <v>221770</v>
      </c>
    </row>
    <row r="1803" spans="1:7">
      <c r="A1803" s="3">
        <v>39065</v>
      </c>
      <c r="B1803">
        <v>37725.898437999997</v>
      </c>
      <c r="C1803">
        <v>38944.398437999997</v>
      </c>
      <c r="D1803">
        <v>37287.199219000002</v>
      </c>
      <c r="E1803">
        <v>38798.199219000002</v>
      </c>
      <c r="F1803">
        <v>38798.199219000002</v>
      </c>
      <c r="G1803">
        <v>268471</v>
      </c>
    </row>
    <row r="1804" spans="1:7">
      <c r="A1804" s="3">
        <v>39066</v>
      </c>
      <c r="B1804">
        <v>39334.300780999998</v>
      </c>
      <c r="C1804">
        <v>39578.101562999997</v>
      </c>
      <c r="D1804">
        <v>38846.898437999997</v>
      </c>
      <c r="E1804">
        <v>39139.398437999997</v>
      </c>
      <c r="F1804">
        <v>39139.398437999997</v>
      </c>
      <c r="G1804">
        <v>120739</v>
      </c>
    </row>
    <row r="1805" spans="1:7">
      <c r="A1805" s="3">
        <v>39069</v>
      </c>
      <c r="B1805">
        <v>39188.101562999997</v>
      </c>
      <c r="C1805">
        <v>40114.199219000002</v>
      </c>
      <c r="D1805">
        <v>39188.101562999997</v>
      </c>
      <c r="E1805">
        <v>39578.101562999997</v>
      </c>
      <c r="F1805">
        <v>39578.101562999997</v>
      </c>
      <c r="G1805">
        <v>124040</v>
      </c>
    </row>
    <row r="1806" spans="1:7">
      <c r="A1806" s="3">
        <v>39070</v>
      </c>
      <c r="B1806">
        <v>39236.898437999997</v>
      </c>
      <c r="C1806">
        <v>39821.800780999998</v>
      </c>
      <c r="D1806">
        <v>38603.199219000002</v>
      </c>
      <c r="E1806">
        <v>38700.699219000002</v>
      </c>
      <c r="F1806">
        <v>38700.699219000002</v>
      </c>
      <c r="G1806">
        <v>99378</v>
      </c>
    </row>
    <row r="1807" spans="1:7">
      <c r="A1807" s="3">
        <v>39071</v>
      </c>
      <c r="B1807">
        <v>38652</v>
      </c>
      <c r="C1807">
        <v>39236.898437999997</v>
      </c>
      <c r="D1807">
        <v>38310.800780999998</v>
      </c>
      <c r="E1807">
        <v>38749.398437999997</v>
      </c>
      <c r="F1807">
        <v>38749.398437999997</v>
      </c>
      <c r="G1807">
        <v>159382</v>
      </c>
    </row>
    <row r="1808" spans="1:7">
      <c r="A1808" s="3">
        <v>39072</v>
      </c>
      <c r="B1808">
        <v>38603.199219000002</v>
      </c>
      <c r="C1808">
        <v>38993.199219000002</v>
      </c>
      <c r="D1808">
        <v>37433.398437999997</v>
      </c>
      <c r="E1808">
        <v>37628.398437999997</v>
      </c>
      <c r="F1808">
        <v>37628.398437999997</v>
      </c>
      <c r="G1808">
        <v>102660</v>
      </c>
    </row>
    <row r="1809" spans="1:7">
      <c r="A1809" s="3">
        <v>39073</v>
      </c>
      <c r="B1809">
        <v>37628.398437999997</v>
      </c>
      <c r="C1809">
        <v>38310.800780999998</v>
      </c>
      <c r="D1809">
        <v>37628.398437999997</v>
      </c>
      <c r="E1809">
        <v>37725.898437999997</v>
      </c>
      <c r="F1809">
        <v>37725.898437999997</v>
      </c>
      <c r="G1809">
        <v>117712</v>
      </c>
    </row>
    <row r="1810" spans="1:7">
      <c r="A1810" s="3">
        <v>39077</v>
      </c>
      <c r="B1810">
        <v>37725.898437999997</v>
      </c>
      <c r="C1810">
        <v>37920.800780999998</v>
      </c>
      <c r="D1810">
        <v>36751.101562999997</v>
      </c>
      <c r="E1810">
        <v>37579.699219000002</v>
      </c>
      <c r="F1810">
        <v>37579.699219000002</v>
      </c>
      <c r="G1810">
        <v>183254</v>
      </c>
    </row>
    <row r="1811" spans="1:7">
      <c r="A1811" s="3">
        <v>39078</v>
      </c>
      <c r="B1811">
        <v>37920.800780999998</v>
      </c>
      <c r="C1811">
        <v>38895.699219000002</v>
      </c>
      <c r="D1811">
        <v>37677.101562999997</v>
      </c>
      <c r="E1811">
        <v>38798.199219000002</v>
      </c>
      <c r="F1811">
        <v>38798.199219000002</v>
      </c>
      <c r="G1811">
        <v>133616</v>
      </c>
    </row>
    <row r="1812" spans="1:7">
      <c r="A1812" s="3">
        <v>39079</v>
      </c>
      <c r="B1812">
        <v>39139.398437999997</v>
      </c>
      <c r="C1812">
        <v>39236.898437999997</v>
      </c>
      <c r="D1812">
        <v>38798.199219000002</v>
      </c>
      <c r="E1812">
        <v>38798.199219000002</v>
      </c>
      <c r="F1812">
        <v>38798.199219000002</v>
      </c>
      <c r="G1812">
        <v>77142</v>
      </c>
    </row>
    <row r="1813" spans="1:7">
      <c r="A1813" s="3">
        <v>39084</v>
      </c>
      <c r="B1813">
        <v>38798.199219000002</v>
      </c>
      <c r="C1813">
        <v>39285.601562999997</v>
      </c>
      <c r="D1813">
        <v>37774.601562999997</v>
      </c>
      <c r="E1813">
        <v>37872.101562999997</v>
      </c>
      <c r="F1813">
        <v>37872.101562999997</v>
      </c>
      <c r="G1813">
        <v>89544</v>
      </c>
    </row>
    <row r="1814" spans="1:7">
      <c r="A1814" s="3">
        <v>39085</v>
      </c>
      <c r="B1814">
        <v>38018.300780999998</v>
      </c>
      <c r="C1814">
        <v>38067.101562999997</v>
      </c>
      <c r="D1814">
        <v>36751.101562999997</v>
      </c>
      <c r="E1814">
        <v>36751.101562999997</v>
      </c>
      <c r="F1814">
        <v>36751.101562999997</v>
      </c>
      <c r="G1814">
        <v>226496</v>
      </c>
    </row>
    <row r="1815" spans="1:7">
      <c r="A1815" s="3">
        <v>39086</v>
      </c>
      <c r="B1815">
        <v>36751.101562999997</v>
      </c>
      <c r="C1815">
        <v>37141</v>
      </c>
      <c r="D1815">
        <v>35435</v>
      </c>
      <c r="E1815">
        <v>35727.5</v>
      </c>
      <c r="F1815">
        <v>35727.5</v>
      </c>
      <c r="G1815">
        <v>275153</v>
      </c>
    </row>
    <row r="1816" spans="1:7">
      <c r="A1816" s="3">
        <v>39087</v>
      </c>
      <c r="B1816">
        <v>35825</v>
      </c>
      <c r="C1816">
        <v>35873.699219000002</v>
      </c>
      <c r="D1816">
        <v>34070.300780999998</v>
      </c>
      <c r="E1816">
        <v>35191.300780999998</v>
      </c>
      <c r="F1816">
        <v>35191.300780999998</v>
      </c>
      <c r="G1816">
        <v>339285</v>
      </c>
    </row>
    <row r="1817" spans="1:7">
      <c r="A1817" s="3">
        <v>39090</v>
      </c>
      <c r="B1817">
        <v>35288.800780999998</v>
      </c>
      <c r="C1817">
        <v>35727.5</v>
      </c>
      <c r="D1817">
        <v>34557.699219000002</v>
      </c>
      <c r="E1817">
        <v>34801.398437999997</v>
      </c>
      <c r="F1817">
        <v>34801.398437999997</v>
      </c>
      <c r="G1817">
        <v>145403</v>
      </c>
    </row>
    <row r="1818" spans="1:7">
      <c r="A1818" s="3">
        <v>39091</v>
      </c>
      <c r="B1818">
        <v>34606.398437999997</v>
      </c>
      <c r="C1818">
        <v>36166.199219000002</v>
      </c>
      <c r="D1818">
        <v>34070.300780999998</v>
      </c>
      <c r="E1818">
        <v>35776.199219000002</v>
      </c>
      <c r="F1818">
        <v>35776.199219000002</v>
      </c>
      <c r="G1818">
        <v>263908</v>
      </c>
    </row>
    <row r="1819" spans="1:7">
      <c r="A1819" s="3">
        <v>39092</v>
      </c>
      <c r="B1819">
        <v>35678.699219000002</v>
      </c>
      <c r="C1819">
        <v>35678.699219000002</v>
      </c>
      <c r="D1819">
        <v>34460.199219000002</v>
      </c>
      <c r="E1819">
        <v>34801.398437999997</v>
      </c>
      <c r="F1819">
        <v>34801.398437999997</v>
      </c>
      <c r="G1819">
        <v>227744</v>
      </c>
    </row>
    <row r="1820" spans="1:7">
      <c r="A1820" s="3">
        <v>39093</v>
      </c>
      <c r="B1820">
        <v>35288.800780999998</v>
      </c>
      <c r="C1820">
        <v>35776.199219000002</v>
      </c>
      <c r="D1820">
        <v>34996.398437999997</v>
      </c>
      <c r="E1820">
        <v>35678.699219000002</v>
      </c>
      <c r="F1820">
        <v>35678.699219000002</v>
      </c>
      <c r="G1820">
        <v>361805</v>
      </c>
    </row>
    <row r="1821" spans="1:7">
      <c r="A1821" s="3">
        <v>39094</v>
      </c>
      <c r="B1821">
        <v>36166.199219000002</v>
      </c>
      <c r="C1821">
        <v>36653.601562999997</v>
      </c>
      <c r="D1821">
        <v>35776.199219000002</v>
      </c>
      <c r="E1821">
        <v>36361.101562999997</v>
      </c>
      <c r="F1821">
        <v>36361.101562999997</v>
      </c>
      <c r="G1821">
        <v>191160</v>
      </c>
    </row>
    <row r="1822" spans="1:7">
      <c r="A1822" s="3">
        <v>39097</v>
      </c>
      <c r="B1822">
        <v>36897.300780999998</v>
      </c>
      <c r="C1822">
        <v>36897.300780999998</v>
      </c>
      <c r="D1822">
        <v>36166.199219000002</v>
      </c>
      <c r="E1822">
        <v>36507.300780999998</v>
      </c>
      <c r="F1822">
        <v>36507.300780999998</v>
      </c>
      <c r="G1822">
        <v>88132</v>
      </c>
    </row>
    <row r="1823" spans="1:7">
      <c r="A1823" s="3">
        <v>39098</v>
      </c>
      <c r="B1823">
        <v>36361.101562999997</v>
      </c>
      <c r="C1823">
        <v>36507.300780999998</v>
      </c>
      <c r="D1823">
        <v>35581.300780999998</v>
      </c>
      <c r="E1823">
        <v>35581.300780999998</v>
      </c>
      <c r="F1823">
        <v>35581.300780999998</v>
      </c>
      <c r="G1823">
        <v>121741</v>
      </c>
    </row>
    <row r="1824" spans="1:7">
      <c r="A1824" s="3">
        <v>39099</v>
      </c>
      <c r="B1824">
        <v>35288.800780999998</v>
      </c>
      <c r="C1824">
        <v>36263.601562999997</v>
      </c>
      <c r="D1824">
        <v>34362.699219000002</v>
      </c>
      <c r="E1824">
        <v>35873.699219000002</v>
      </c>
      <c r="F1824">
        <v>35873.699219000002</v>
      </c>
      <c r="G1824">
        <v>196958</v>
      </c>
    </row>
    <row r="1825" spans="1:7">
      <c r="A1825" s="3">
        <v>39100</v>
      </c>
      <c r="B1825">
        <v>36214.898437999997</v>
      </c>
      <c r="C1825">
        <v>36214.898437999997</v>
      </c>
      <c r="D1825">
        <v>35435</v>
      </c>
      <c r="E1825">
        <v>35825</v>
      </c>
      <c r="F1825">
        <v>35825</v>
      </c>
      <c r="G1825">
        <v>106752</v>
      </c>
    </row>
    <row r="1826" spans="1:7">
      <c r="A1826" s="3">
        <v>39101</v>
      </c>
      <c r="B1826">
        <v>35093.800780999998</v>
      </c>
      <c r="C1826">
        <v>35581.300780999998</v>
      </c>
      <c r="D1826">
        <v>34947.601562999997</v>
      </c>
      <c r="E1826">
        <v>35386.300780999998</v>
      </c>
      <c r="F1826">
        <v>35386.300780999998</v>
      </c>
      <c r="G1826">
        <v>124758</v>
      </c>
    </row>
    <row r="1827" spans="1:7">
      <c r="A1827" s="3">
        <v>39104</v>
      </c>
      <c r="B1827">
        <v>35776.199219000002</v>
      </c>
      <c r="C1827">
        <v>35776.199219000002</v>
      </c>
      <c r="D1827">
        <v>34508.898437999997</v>
      </c>
      <c r="E1827">
        <v>34606.398437999997</v>
      </c>
      <c r="F1827">
        <v>34606.398437999997</v>
      </c>
      <c r="G1827">
        <v>104572</v>
      </c>
    </row>
    <row r="1828" spans="1:7">
      <c r="A1828" s="3">
        <v>39105</v>
      </c>
      <c r="B1828">
        <v>34119</v>
      </c>
      <c r="C1828">
        <v>35093.800780999998</v>
      </c>
      <c r="D1828">
        <v>34070.300780999998</v>
      </c>
      <c r="E1828">
        <v>34557.699219000002</v>
      </c>
      <c r="F1828">
        <v>34557.699219000002</v>
      </c>
      <c r="G1828">
        <v>111434</v>
      </c>
    </row>
    <row r="1829" spans="1:7">
      <c r="A1829" s="3">
        <v>39106</v>
      </c>
      <c r="B1829">
        <v>34752.699219000002</v>
      </c>
      <c r="C1829">
        <v>35727.5</v>
      </c>
      <c r="D1829">
        <v>34752.699219000002</v>
      </c>
      <c r="E1829">
        <v>35386.300780999998</v>
      </c>
      <c r="F1829">
        <v>35386.300780999998</v>
      </c>
      <c r="G1829">
        <v>115772</v>
      </c>
    </row>
    <row r="1830" spans="1:7">
      <c r="A1830" s="3">
        <v>39107</v>
      </c>
      <c r="B1830">
        <v>35873.699219000002</v>
      </c>
      <c r="C1830">
        <v>36361.101562999997</v>
      </c>
      <c r="D1830">
        <v>35776.199219000002</v>
      </c>
      <c r="E1830">
        <v>36312.398437999997</v>
      </c>
      <c r="F1830">
        <v>36312.398437999997</v>
      </c>
      <c r="G1830">
        <v>171835</v>
      </c>
    </row>
    <row r="1831" spans="1:7">
      <c r="A1831" s="3">
        <v>39108</v>
      </c>
      <c r="B1831">
        <v>35971.199219000002</v>
      </c>
      <c r="C1831">
        <v>37238.5</v>
      </c>
      <c r="D1831">
        <v>35581.300780999998</v>
      </c>
      <c r="E1831">
        <v>37092.199219000002</v>
      </c>
      <c r="F1831">
        <v>37092.199219000002</v>
      </c>
      <c r="G1831">
        <v>149595</v>
      </c>
    </row>
    <row r="1832" spans="1:7">
      <c r="A1832" s="3">
        <v>39111</v>
      </c>
      <c r="B1832">
        <v>37141</v>
      </c>
      <c r="C1832">
        <v>37774.601562999997</v>
      </c>
      <c r="D1832">
        <v>36946</v>
      </c>
      <c r="E1832">
        <v>37530.898437999997</v>
      </c>
      <c r="F1832">
        <v>37530.898437999997</v>
      </c>
      <c r="G1832">
        <v>123057</v>
      </c>
    </row>
    <row r="1833" spans="1:7">
      <c r="A1833" s="3">
        <v>39112</v>
      </c>
      <c r="B1833">
        <v>37335.898437999997</v>
      </c>
      <c r="C1833">
        <v>37384.699219000002</v>
      </c>
      <c r="D1833">
        <v>36751.101562999997</v>
      </c>
      <c r="E1833">
        <v>37287.199219000002</v>
      </c>
      <c r="F1833">
        <v>37287.199219000002</v>
      </c>
      <c r="G1833">
        <v>107801</v>
      </c>
    </row>
    <row r="1834" spans="1:7">
      <c r="A1834" s="3">
        <v>39113</v>
      </c>
      <c r="B1834">
        <v>37725.898437999997</v>
      </c>
      <c r="C1834">
        <v>37725.898437999997</v>
      </c>
      <c r="D1834">
        <v>36751.101562999997</v>
      </c>
      <c r="E1834">
        <v>36946</v>
      </c>
      <c r="F1834">
        <v>36946</v>
      </c>
      <c r="G1834">
        <v>81135</v>
      </c>
    </row>
    <row r="1835" spans="1:7">
      <c r="A1835" s="3">
        <v>39114</v>
      </c>
      <c r="B1835">
        <v>37092.199219000002</v>
      </c>
      <c r="C1835">
        <v>38310.800780999998</v>
      </c>
      <c r="D1835">
        <v>37092.199219000002</v>
      </c>
      <c r="E1835">
        <v>38310.800780999998</v>
      </c>
      <c r="F1835">
        <v>38310.800780999998</v>
      </c>
      <c r="G1835">
        <v>185037</v>
      </c>
    </row>
    <row r="1836" spans="1:7">
      <c r="A1836" s="3">
        <v>39115</v>
      </c>
      <c r="B1836">
        <v>38310.800780999998</v>
      </c>
      <c r="C1836">
        <v>38505.699219000002</v>
      </c>
      <c r="D1836">
        <v>37920.800780999998</v>
      </c>
      <c r="E1836">
        <v>38408.300780999998</v>
      </c>
      <c r="F1836">
        <v>38408.300780999998</v>
      </c>
      <c r="G1836">
        <v>118647</v>
      </c>
    </row>
    <row r="1837" spans="1:7">
      <c r="A1837" s="3">
        <v>39118</v>
      </c>
      <c r="B1837">
        <v>38505.699219000002</v>
      </c>
      <c r="C1837">
        <v>38798.199219000002</v>
      </c>
      <c r="D1837">
        <v>38115.800780999998</v>
      </c>
      <c r="E1837">
        <v>38603.199219000002</v>
      </c>
      <c r="F1837">
        <v>38603.199219000002</v>
      </c>
      <c r="G1837">
        <v>80933</v>
      </c>
    </row>
    <row r="1838" spans="1:7">
      <c r="A1838" s="3">
        <v>39119</v>
      </c>
      <c r="B1838">
        <v>38603.199219000002</v>
      </c>
      <c r="C1838">
        <v>38749.398437999997</v>
      </c>
      <c r="D1838">
        <v>38310.800780999998</v>
      </c>
      <c r="E1838">
        <v>38603.199219000002</v>
      </c>
      <c r="F1838">
        <v>38603.199219000002</v>
      </c>
      <c r="G1838">
        <v>93698</v>
      </c>
    </row>
    <row r="1839" spans="1:7">
      <c r="A1839" s="3">
        <v>39120</v>
      </c>
      <c r="B1839">
        <v>38652</v>
      </c>
      <c r="C1839">
        <v>39821.800780999998</v>
      </c>
      <c r="D1839">
        <v>38652</v>
      </c>
      <c r="E1839">
        <v>39821.800780999998</v>
      </c>
      <c r="F1839">
        <v>39821.800780999998</v>
      </c>
      <c r="G1839">
        <v>184631</v>
      </c>
    </row>
    <row r="1840" spans="1:7">
      <c r="A1840" s="3">
        <v>39121</v>
      </c>
      <c r="B1840">
        <v>39919.199219000002</v>
      </c>
      <c r="C1840">
        <v>40699.101562999997</v>
      </c>
      <c r="D1840">
        <v>39285.601562999997</v>
      </c>
      <c r="E1840">
        <v>39968</v>
      </c>
      <c r="F1840">
        <v>39968</v>
      </c>
      <c r="G1840">
        <v>185809</v>
      </c>
    </row>
    <row r="1841" spans="1:7">
      <c r="A1841" s="3">
        <v>39122</v>
      </c>
      <c r="B1841">
        <v>39968</v>
      </c>
      <c r="C1841">
        <v>40357.898437999997</v>
      </c>
      <c r="D1841">
        <v>39675.5</v>
      </c>
      <c r="E1841">
        <v>40065.5</v>
      </c>
      <c r="F1841">
        <v>40065.5</v>
      </c>
      <c r="G1841">
        <v>84037</v>
      </c>
    </row>
    <row r="1842" spans="1:7">
      <c r="A1842" s="3">
        <v>39125</v>
      </c>
      <c r="B1842">
        <v>39480.601562999997</v>
      </c>
      <c r="C1842">
        <v>40211.699219000002</v>
      </c>
      <c r="D1842">
        <v>39188.101562999997</v>
      </c>
      <c r="E1842">
        <v>40114.199219000002</v>
      </c>
      <c r="F1842">
        <v>40114.199219000002</v>
      </c>
      <c r="G1842">
        <v>79031</v>
      </c>
    </row>
    <row r="1843" spans="1:7">
      <c r="A1843" s="3">
        <v>39126</v>
      </c>
      <c r="B1843">
        <v>40211.699219000002</v>
      </c>
      <c r="C1843">
        <v>40845.300780999998</v>
      </c>
      <c r="D1843">
        <v>40016.699219000002</v>
      </c>
      <c r="E1843">
        <v>40504.101562999997</v>
      </c>
      <c r="F1843">
        <v>40504.101562999997</v>
      </c>
      <c r="G1843">
        <v>147513</v>
      </c>
    </row>
    <row r="1844" spans="1:7">
      <c r="A1844" s="3">
        <v>39127</v>
      </c>
      <c r="B1844">
        <v>40552.898437999997</v>
      </c>
      <c r="C1844">
        <v>40796.601562999997</v>
      </c>
      <c r="D1844">
        <v>39578.101562999997</v>
      </c>
      <c r="E1844">
        <v>40504.101562999997</v>
      </c>
      <c r="F1844">
        <v>40504.101562999997</v>
      </c>
      <c r="G1844">
        <v>167199</v>
      </c>
    </row>
    <row r="1845" spans="1:7">
      <c r="A1845" s="3">
        <v>39128</v>
      </c>
      <c r="B1845">
        <v>40601.601562999997</v>
      </c>
      <c r="C1845">
        <v>40601.601562999997</v>
      </c>
      <c r="D1845">
        <v>39870.5</v>
      </c>
      <c r="E1845">
        <v>39968</v>
      </c>
      <c r="F1845">
        <v>39968</v>
      </c>
      <c r="G1845">
        <v>80525</v>
      </c>
    </row>
    <row r="1846" spans="1:7">
      <c r="A1846" s="3">
        <v>39129</v>
      </c>
      <c r="B1846">
        <v>40357.898437999997</v>
      </c>
      <c r="C1846">
        <v>40455.398437999997</v>
      </c>
      <c r="D1846">
        <v>39821.800780999998</v>
      </c>
      <c r="E1846">
        <v>39968</v>
      </c>
      <c r="F1846">
        <v>39968</v>
      </c>
      <c r="G1846">
        <v>72418</v>
      </c>
    </row>
    <row r="1847" spans="1:7">
      <c r="A1847" s="3">
        <v>39133</v>
      </c>
      <c r="B1847">
        <v>39919.199219000002</v>
      </c>
      <c r="C1847">
        <v>40260.398437999997</v>
      </c>
      <c r="D1847">
        <v>39724.300780999998</v>
      </c>
      <c r="E1847">
        <v>39968</v>
      </c>
      <c r="F1847">
        <v>39968</v>
      </c>
      <c r="G1847">
        <v>50062</v>
      </c>
    </row>
    <row r="1848" spans="1:7">
      <c r="A1848" s="3">
        <v>39134</v>
      </c>
      <c r="B1848">
        <v>39968</v>
      </c>
      <c r="C1848">
        <v>39968</v>
      </c>
      <c r="D1848">
        <v>39431.800780999998</v>
      </c>
      <c r="E1848">
        <v>39578.101562999997</v>
      </c>
      <c r="F1848">
        <v>39578.101562999997</v>
      </c>
      <c r="G1848">
        <v>83913</v>
      </c>
    </row>
    <row r="1849" spans="1:7">
      <c r="A1849" s="3">
        <v>39135</v>
      </c>
      <c r="B1849">
        <v>39480.601562999997</v>
      </c>
      <c r="C1849">
        <v>40455.398437999997</v>
      </c>
      <c r="D1849">
        <v>39383.101562999997</v>
      </c>
      <c r="E1849">
        <v>39968</v>
      </c>
      <c r="F1849">
        <v>39968</v>
      </c>
      <c r="G1849">
        <v>78062</v>
      </c>
    </row>
    <row r="1850" spans="1:7">
      <c r="A1850" s="3">
        <v>39136</v>
      </c>
      <c r="B1850">
        <v>40016.699219000002</v>
      </c>
      <c r="C1850">
        <v>40942.800780999998</v>
      </c>
      <c r="D1850">
        <v>39431.800780999998</v>
      </c>
      <c r="E1850">
        <v>40552.898437999997</v>
      </c>
      <c r="F1850">
        <v>40552.898437999997</v>
      </c>
      <c r="G1850">
        <v>115053</v>
      </c>
    </row>
    <row r="1851" spans="1:7">
      <c r="A1851" s="3">
        <v>39139</v>
      </c>
      <c r="B1851">
        <v>40601.601562999997</v>
      </c>
      <c r="C1851">
        <v>41625.199219000002</v>
      </c>
      <c r="D1851">
        <v>40601.601562999997</v>
      </c>
      <c r="E1851">
        <v>41527.699219000002</v>
      </c>
      <c r="F1851">
        <v>41527.699219000002</v>
      </c>
      <c r="G1851">
        <v>114134</v>
      </c>
    </row>
    <row r="1852" spans="1:7">
      <c r="A1852" s="3">
        <v>39140</v>
      </c>
      <c r="B1852">
        <v>41430.199219000002</v>
      </c>
      <c r="C1852">
        <v>41917.601562999997</v>
      </c>
      <c r="D1852">
        <v>40650.398437999997</v>
      </c>
      <c r="E1852">
        <v>40699.101562999997</v>
      </c>
      <c r="F1852">
        <v>40699.101562999997</v>
      </c>
      <c r="G1852">
        <v>77478</v>
      </c>
    </row>
    <row r="1853" spans="1:7">
      <c r="A1853" s="3">
        <v>39141</v>
      </c>
      <c r="B1853">
        <v>38505.699219000002</v>
      </c>
      <c r="C1853">
        <v>39383.101562999997</v>
      </c>
      <c r="D1853">
        <v>38018.300780999998</v>
      </c>
      <c r="E1853">
        <v>39041.898437999997</v>
      </c>
      <c r="F1853">
        <v>39041.898437999997</v>
      </c>
      <c r="G1853">
        <v>205893</v>
      </c>
    </row>
    <row r="1854" spans="1:7">
      <c r="A1854" s="3">
        <v>39142</v>
      </c>
      <c r="B1854">
        <v>38993.199219000002</v>
      </c>
      <c r="C1854">
        <v>38993.199219000002</v>
      </c>
      <c r="D1854">
        <v>38993.199219000002</v>
      </c>
      <c r="E1854">
        <v>38993.199219000002</v>
      </c>
      <c r="F1854">
        <v>38993.199219000002</v>
      </c>
      <c r="G1854">
        <v>0</v>
      </c>
    </row>
    <row r="1855" spans="1:7">
      <c r="A1855" s="3">
        <v>39146</v>
      </c>
      <c r="B1855">
        <v>38993.199219000002</v>
      </c>
      <c r="C1855">
        <v>39334.300780999998</v>
      </c>
      <c r="D1855">
        <v>36848.5</v>
      </c>
      <c r="E1855">
        <v>36897.300780999998</v>
      </c>
      <c r="F1855">
        <v>36897.300780999998</v>
      </c>
      <c r="G1855">
        <v>186099</v>
      </c>
    </row>
    <row r="1856" spans="1:7">
      <c r="A1856" s="3">
        <v>39147</v>
      </c>
      <c r="B1856">
        <v>36556.101562999997</v>
      </c>
      <c r="C1856">
        <v>38603.199219000002</v>
      </c>
      <c r="D1856">
        <v>36556.101562999997</v>
      </c>
      <c r="E1856">
        <v>38213.300780999998</v>
      </c>
      <c r="F1856">
        <v>38213.300780999998</v>
      </c>
      <c r="G1856">
        <v>96377</v>
      </c>
    </row>
    <row r="1857" spans="1:7">
      <c r="A1857" s="3">
        <v>39148</v>
      </c>
      <c r="B1857">
        <v>38603.199219000002</v>
      </c>
      <c r="C1857">
        <v>38603.199219000002</v>
      </c>
      <c r="D1857">
        <v>37433.398437999997</v>
      </c>
      <c r="E1857">
        <v>37774.601562999997</v>
      </c>
      <c r="F1857">
        <v>37774.601562999997</v>
      </c>
      <c r="G1857">
        <v>110466</v>
      </c>
    </row>
    <row r="1858" spans="1:7">
      <c r="A1858" s="3">
        <v>39149</v>
      </c>
      <c r="B1858">
        <v>37579.699219000002</v>
      </c>
      <c r="C1858">
        <v>38310.800780999998</v>
      </c>
      <c r="D1858">
        <v>37579.699219000002</v>
      </c>
      <c r="E1858">
        <v>37823.398437999997</v>
      </c>
      <c r="F1858">
        <v>37823.398437999997</v>
      </c>
      <c r="G1858">
        <v>68801</v>
      </c>
    </row>
    <row r="1859" spans="1:7">
      <c r="A1859" s="3">
        <v>39150</v>
      </c>
      <c r="B1859">
        <v>38115.800780999998</v>
      </c>
      <c r="C1859">
        <v>38310.800780999998</v>
      </c>
      <c r="D1859">
        <v>37092.199219000002</v>
      </c>
      <c r="E1859">
        <v>37335.898437999997</v>
      </c>
      <c r="F1859">
        <v>37335.898437999997</v>
      </c>
      <c r="G1859">
        <v>74706</v>
      </c>
    </row>
    <row r="1860" spans="1:7">
      <c r="A1860" s="3">
        <v>39153</v>
      </c>
      <c r="B1860">
        <v>37530.898437999997</v>
      </c>
      <c r="C1860">
        <v>38846.898437999997</v>
      </c>
      <c r="D1860">
        <v>37433.398437999997</v>
      </c>
      <c r="E1860">
        <v>38798.199219000002</v>
      </c>
      <c r="F1860">
        <v>38798.199219000002</v>
      </c>
      <c r="G1860">
        <v>129665</v>
      </c>
    </row>
    <row r="1861" spans="1:7">
      <c r="A1861" s="3">
        <v>39154</v>
      </c>
      <c r="B1861">
        <v>38895.699219000002</v>
      </c>
      <c r="C1861">
        <v>38993.199219000002</v>
      </c>
      <c r="D1861">
        <v>38213.300780999998</v>
      </c>
      <c r="E1861">
        <v>38652</v>
      </c>
      <c r="F1861">
        <v>38652</v>
      </c>
      <c r="G1861">
        <v>101893</v>
      </c>
    </row>
    <row r="1862" spans="1:7">
      <c r="A1862" s="3">
        <v>39155</v>
      </c>
      <c r="B1862">
        <v>37969.601562999997</v>
      </c>
      <c r="C1862">
        <v>37969.601562999997</v>
      </c>
      <c r="D1862">
        <v>37482.199219000002</v>
      </c>
      <c r="E1862">
        <v>37628.398437999997</v>
      </c>
      <c r="F1862">
        <v>37628.398437999997</v>
      </c>
      <c r="G1862">
        <v>102637</v>
      </c>
    </row>
    <row r="1863" spans="1:7">
      <c r="A1863" s="3">
        <v>39156</v>
      </c>
      <c r="B1863">
        <v>37920.800780999998</v>
      </c>
      <c r="C1863">
        <v>38652</v>
      </c>
      <c r="D1863">
        <v>37628.398437999997</v>
      </c>
      <c r="E1863">
        <v>38457</v>
      </c>
      <c r="F1863">
        <v>38457</v>
      </c>
      <c r="G1863">
        <v>71042</v>
      </c>
    </row>
    <row r="1864" spans="1:7">
      <c r="A1864" s="3">
        <v>39157</v>
      </c>
      <c r="B1864">
        <v>38457</v>
      </c>
      <c r="C1864">
        <v>38505.699219000002</v>
      </c>
      <c r="D1864">
        <v>37920.800780999998</v>
      </c>
      <c r="E1864">
        <v>38213.300780999998</v>
      </c>
      <c r="F1864">
        <v>38213.300780999998</v>
      </c>
      <c r="G1864">
        <v>34601</v>
      </c>
    </row>
    <row r="1865" spans="1:7">
      <c r="A1865" s="3">
        <v>39160</v>
      </c>
      <c r="B1865">
        <v>37774.601562999997</v>
      </c>
      <c r="C1865">
        <v>38310.800780999998</v>
      </c>
      <c r="D1865">
        <v>37433.398437999997</v>
      </c>
      <c r="E1865">
        <v>38018.300780999998</v>
      </c>
      <c r="F1865">
        <v>38018.300780999998</v>
      </c>
      <c r="G1865">
        <v>84710</v>
      </c>
    </row>
    <row r="1866" spans="1:7">
      <c r="A1866" s="3">
        <v>39161</v>
      </c>
      <c r="B1866">
        <v>38164.601562999997</v>
      </c>
      <c r="C1866">
        <v>38603.199219000002</v>
      </c>
      <c r="D1866">
        <v>37872.101562999997</v>
      </c>
      <c r="E1866">
        <v>38408.300780999998</v>
      </c>
      <c r="F1866">
        <v>38408.300780999998</v>
      </c>
      <c r="G1866">
        <v>116750</v>
      </c>
    </row>
    <row r="1867" spans="1:7">
      <c r="A1867" s="3">
        <v>39162</v>
      </c>
      <c r="B1867">
        <v>38798.199219000002</v>
      </c>
      <c r="C1867">
        <v>40065.5</v>
      </c>
      <c r="D1867">
        <v>38505.699219000002</v>
      </c>
      <c r="E1867">
        <v>39968</v>
      </c>
      <c r="F1867">
        <v>39968</v>
      </c>
      <c r="G1867">
        <v>205400</v>
      </c>
    </row>
    <row r="1868" spans="1:7">
      <c r="A1868" s="3">
        <v>39163</v>
      </c>
      <c r="B1868">
        <v>40309.199219000002</v>
      </c>
      <c r="C1868">
        <v>40406.699219000002</v>
      </c>
      <c r="D1868">
        <v>39675.5</v>
      </c>
      <c r="E1868">
        <v>40406.699219000002</v>
      </c>
      <c r="F1868">
        <v>40406.699219000002</v>
      </c>
      <c r="G1868">
        <v>115381</v>
      </c>
    </row>
    <row r="1869" spans="1:7">
      <c r="A1869" s="3">
        <v>39164</v>
      </c>
      <c r="B1869">
        <v>40357.898437999997</v>
      </c>
      <c r="C1869">
        <v>40845.300780999998</v>
      </c>
      <c r="D1869">
        <v>39821.800780999998</v>
      </c>
      <c r="E1869">
        <v>40650.398437999997</v>
      </c>
      <c r="F1869">
        <v>40650.398437999997</v>
      </c>
      <c r="G1869">
        <v>113751</v>
      </c>
    </row>
    <row r="1870" spans="1:7">
      <c r="A1870" s="3">
        <v>39167</v>
      </c>
      <c r="B1870">
        <v>40747.898437999997</v>
      </c>
      <c r="C1870">
        <v>41625.199219000002</v>
      </c>
      <c r="D1870">
        <v>40455.398437999997</v>
      </c>
      <c r="E1870">
        <v>41479</v>
      </c>
      <c r="F1870">
        <v>41479</v>
      </c>
      <c r="G1870">
        <v>129992</v>
      </c>
    </row>
    <row r="1871" spans="1:7">
      <c r="A1871" s="3">
        <v>39168</v>
      </c>
      <c r="B1871">
        <v>41917.601562999997</v>
      </c>
      <c r="C1871">
        <v>43184.898437999997</v>
      </c>
      <c r="D1871">
        <v>41722.699219000002</v>
      </c>
      <c r="E1871">
        <v>42990</v>
      </c>
      <c r="F1871">
        <v>42990</v>
      </c>
      <c r="G1871">
        <v>590474</v>
      </c>
    </row>
    <row r="1872" spans="1:7">
      <c r="A1872" s="3">
        <v>39169</v>
      </c>
      <c r="B1872">
        <v>42600</v>
      </c>
      <c r="C1872">
        <v>43964.800780999998</v>
      </c>
      <c r="D1872">
        <v>42600</v>
      </c>
      <c r="E1872">
        <v>43136.199219000002</v>
      </c>
      <c r="F1872">
        <v>43136.199219000002</v>
      </c>
      <c r="G1872">
        <v>357619</v>
      </c>
    </row>
    <row r="1873" spans="1:7">
      <c r="A1873" s="3">
        <v>39170</v>
      </c>
      <c r="B1873">
        <v>42892.5</v>
      </c>
      <c r="C1873">
        <v>43818.601562999997</v>
      </c>
      <c r="D1873">
        <v>42795</v>
      </c>
      <c r="E1873">
        <v>43184.898437999997</v>
      </c>
      <c r="F1873">
        <v>43184.898437999997</v>
      </c>
      <c r="G1873">
        <v>160854</v>
      </c>
    </row>
    <row r="1874" spans="1:7">
      <c r="A1874" s="3">
        <v>39171</v>
      </c>
      <c r="B1874">
        <v>43574.898437999997</v>
      </c>
      <c r="C1874">
        <v>45134.601562999997</v>
      </c>
      <c r="D1874">
        <v>42892.5</v>
      </c>
      <c r="E1874">
        <v>43623.601562999997</v>
      </c>
      <c r="F1874">
        <v>43623.601562999997</v>
      </c>
      <c r="G1874">
        <v>384693</v>
      </c>
    </row>
    <row r="1875" spans="1:7">
      <c r="A1875" s="3">
        <v>39174</v>
      </c>
      <c r="B1875">
        <v>43428.601562999997</v>
      </c>
      <c r="C1875">
        <v>44452.199219000002</v>
      </c>
      <c r="D1875">
        <v>42941.199219000002</v>
      </c>
      <c r="E1875">
        <v>44257.199219000002</v>
      </c>
      <c r="F1875">
        <v>44257.199219000002</v>
      </c>
      <c r="G1875">
        <v>148313</v>
      </c>
    </row>
    <row r="1876" spans="1:7">
      <c r="A1876" s="3">
        <v>39175</v>
      </c>
      <c r="B1876">
        <v>44159.800780999998</v>
      </c>
      <c r="C1876">
        <v>44306</v>
      </c>
      <c r="D1876">
        <v>41868.898437999997</v>
      </c>
      <c r="E1876">
        <v>44306</v>
      </c>
      <c r="F1876">
        <v>44306</v>
      </c>
      <c r="G1876">
        <v>278905</v>
      </c>
    </row>
    <row r="1877" spans="1:7">
      <c r="A1877" s="3">
        <v>39176</v>
      </c>
      <c r="B1877">
        <v>44354.699219000002</v>
      </c>
      <c r="C1877">
        <v>45037.101562999997</v>
      </c>
      <c r="D1877">
        <v>43087.398437999997</v>
      </c>
      <c r="E1877">
        <v>43282.398437999997</v>
      </c>
      <c r="F1877">
        <v>43282.398437999997</v>
      </c>
      <c r="G1877">
        <v>842490</v>
      </c>
    </row>
    <row r="1878" spans="1:7">
      <c r="A1878" s="3">
        <v>39177</v>
      </c>
      <c r="B1878">
        <v>43233.699219000002</v>
      </c>
      <c r="C1878">
        <v>47279.199219000002</v>
      </c>
      <c r="D1878">
        <v>43136.199219000002</v>
      </c>
      <c r="E1878">
        <v>46791.800780999998</v>
      </c>
      <c r="F1878">
        <v>46791.800780999998</v>
      </c>
      <c r="G1878">
        <v>515296</v>
      </c>
    </row>
    <row r="1879" spans="1:7">
      <c r="A1879" s="3">
        <v>39178</v>
      </c>
      <c r="B1879">
        <v>48838.898437999997</v>
      </c>
      <c r="C1879">
        <v>49033.898437999997</v>
      </c>
      <c r="D1879">
        <v>46791.800780999998</v>
      </c>
      <c r="E1879">
        <v>48156.601562999997</v>
      </c>
      <c r="F1879">
        <v>48156.601562999997</v>
      </c>
      <c r="G1879">
        <v>753652</v>
      </c>
    </row>
    <row r="1880" spans="1:7">
      <c r="A1880" s="3">
        <v>39181</v>
      </c>
      <c r="B1880">
        <v>47669.101562999997</v>
      </c>
      <c r="C1880">
        <v>49618.800780999998</v>
      </c>
      <c r="D1880">
        <v>47181.699219000002</v>
      </c>
      <c r="E1880">
        <v>48254</v>
      </c>
      <c r="F1880">
        <v>48254</v>
      </c>
      <c r="G1880">
        <v>169752</v>
      </c>
    </row>
    <row r="1881" spans="1:7">
      <c r="A1881" s="3">
        <v>39182</v>
      </c>
      <c r="B1881">
        <v>48205.300780999998</v>
      </c>
      <c r="C1881">
        <v>48936.398437999997</v>
      </c>
      <c r="D1881">
        <v>46548.101562999997</v>
      </c>
      <c r="E1881">
        <v>47766.601562999997</v>
      </c>
      <c r="F1881">
        <v>47766.601562999997</v>
      </c>
      <c r="G1881">
        <v>184118</v>
      </c>
    </row>
    <row r="1882" spans="1:7">
      <c r="A1882" s="3">
        <v>39183</v>
      </c>
      <c r="B1882">
        <v>47084.199219000002</v>
      </c>
      <c r="C1882">
        <v>48302.800780999998</v>
      </c>
      <c r="D1882">
        <v>47084.199219000002</v>
      </c>
      <c r="E1882">
        <v>47766.601562999997</v>
      </c>
      <c r="F1882">
        <v>47766.601562999997</v>
      </c>
      <c r="G1882">
        <v>227366</v>
      </c>
    </row>
    <row r="1883" spans="1:7">
      <c r="A1883" s="3">
        <v>39184</v>
      </c>
      <c r="B1883">
        <v>46840.5</v>
      </c>
      <c r="C1883">
        <v>48156.601562999997</v>
      </c>
      <c r="D1883">
        <v>46840.5</v>
      </c>
      <c r="E1883">
        <v>48156.601562999997</v>
      </c>
      <c r="F1883">
        <v>48156.601562999997</v>
      </c>
      <c r="G1883">
        <v>138482</v>
      </c>
    </row>
    <row r="1884" spans="1:7">
      <c r="A1884" s="3">
        <v>39185</v>
      </c>
      <c r="B1884">
        <v>47571.699219000002</v>
      </c>
      <c r="C1884">
        <v>47864.101562999997</v>
      </c>
      <c r="D1884">
        <v>46791.800780999998</v>
      </c>
      <c r="E1884">
        <v>46791.800780999998</v>
      </c>
      <c r="F1884">
        <v>46791.800780999998</v>
      </c>
      <c r="G1884">
        <v>138282</v>
      </c>
    </row>
    <row r="1885" spans="1:7">
      <c r="A1885" s="3">
        <v>39188</v>
      </c>
      <c r="B1885">
        <v>46596.800780999998</v>
      </c>
      <c r="C1885">
        <v>48741.398437999997</v>
      </c>
      <c r="D1885">
        <v>46109.398437999997</v>
      </c>
      <c r="E1885">
        <v>47230.5</v>
      </c>
      <c r="F1885">
        <v>47230.5</v>
      </c>
      <c r="G1885">
        <v>208807</v>
      </c>
    </row>
    <row r="1886" spans="1:7">
      <c r="A1886" s="3">
        <v>39189</v>
      </c>
      <c r="B1886">
        <v>47327.898437999997</v>
      </c>
      <c r="C1886">
        <v>47474.199219000002</v>
      </c>
      <c r="D1886">
        <v>45183.300780999998</v>
      </c>
      <c r="E1886">
        <v>45768.199219000002</v>
      </c>
      <c r="F1886">
        <v>45768.199219000002</v>
      </c>
      <c r="G1886">
        <v>251224</v>
      </c>
    </row>
    <row r="1887" spans="1:7">
      <c r="A1887" s="3">
        <v>39190</v>
      </c>
      <c r="B1887">
        <v>45719.5</v>
      </c>
      <c r="C1887">
        <v>46499.300780999998</v>
      </c>
      <c r="D1887">
        <v>45134.601562999997</v>
      </c>
      <c r="E1887">
        <v>45622</v>
      </c>
      <c r="F1887">
        <v>45622</v>
      </c>
      <c r="G1887">
        <v>136294</v>
      </c>
    </row>
    <row r="1888" spans="1:7">
      <c r="A1888" s="3">
        <v>39191</v>
      </c>
      <c r="B1888">
        <v>45670.699219000002</v>
      </c>
      <c r="C1888">
        <v>46109.398437999997</v>
      </c>
      <c r="D1888">
        <v>44744.601562999997</v>
      </c>
      <c r="E1888">
        <v>45329.5</v>
      </c>
      <c r="F1888">
        <v>45329.5</v>
      </c>
      <c r="G1888">
        <v>131641</v>
      </c>
    </row>
    <row r="1889" spans="1:7">
      <c r="A1889" s="3">
        <v>39192</v>
      </c>
      <c r="B1889">
        <v>45329.5</v>
      </c>
      <c r="C1889">
        <v>46986.800780999998</v>
      </c>
      <c r="D1889">
        <v>45329.5</v>
      </c>
      <c r="E1889">
        <v>46791.800780999998</v>
      </c>
      <c r="F1889">
        <v>46791.800780999998</v>
      </c>
      <c r="G1889">
        <v>181811</v>
      </c>
    </row>
    <row r="1890" spans="1:7">
      <c r="A1890" s="3">
        <v>39195</v>
      </c>
      <c r="B1890">
        <v>46840.5</v>
      </c>
      <c r="C1890">
        <v>47766.601562999997</v>
      </c>
      <c r="D1890">
        <v>46206.898437999997</v>
      </c>
      <c r="E1890">
        <v>46499.300780999998</v>
      </c>
      <c r="F1890">
        <v>46499.300780999998</v>
      </c>
      <c r="G1890">
        <v>186856</v>
      </c>
    </row>
    <row r="1891" spans="1:7">
      <c r="A1891" s="3">
        <v>39196</v>
      </c>
      <c r="B1891">
        <v>46304.398437999997</v>
      </c>
      <c r="C1891">
        <v>48010.300780999998</v>
      </c>
      <c r="D1891">
        <v>46011.898437999997</v>
      </c>
      <c r="E1891">
        <v>47961.601562999997</v>
      </c>
      <c r="F1891">
        <v>47961.601562999997</v>
      </c>
      <c r="G1891">
        <v>183510</v>
      </c>
    </row>
    <row r="1892" spans="1:7">
      <c r="A1892" s="3">
        <v>39197</v>
      </c>
      <c r="B1892">
        <v>48546.5</v>
      </c>
      <c r="C1892">
        <v>48546.5</v>
      </c>
      <c r="D1892">
        <v>47669.101562999997</v>
      </c>
      <c r="E1892">
        <v>48254</v>
      </c>
      <c r="F1892">
        <v>48254</v>
      </c>
      <c r="G1892">
        <v>194101</v>
      </c>
    </row>
    <row r="1893" spans="1:7">
      <c r="A1893" s="3">
        <v>39198</v>
      </c>
      <c r="B1893">
        <v>48644</v>
      </c>
      <c r="C1893">
        <v>50788.601562999997</v>
      </c>
      <c r="D1893">
        <v>48449</v>
      </c>
      <c r="E1893">
        <v>50301.199219000002</v>
      </c>
      <c r="F1893">
        <v>50301.199219000002</v>
      </c>
      <c r="G1893">
        <v>342898</v>
      </c>
    </row>
    <row r="1894" spans="1:7">
      <c r="A1894" s="3">
        <v>39199</v>
      </c>
      <c r="B1894">
        <v>50301.199219000002</v>
      </c>
      <c r="C1894">
        <v>50496.101562999997</v>
      </c>
      <c r="D1894">
        <v>48546.5</v>
      </c>
      <c r="E1894">
        <v>49033.898437999997</v>
      </c>
      <c r="F1894">
        <v>49033.898437999997</v>
      </c>
      <c r="G1894">
        <v>175099</v>
      </c>
    </row>
    <row r="1895" spans="1:7">
      <c r="A1895" s="3">
        <v>39202</v>
      </c>
      <c r="B1895">
        <v>48741.398437999997</v>
      </c>
      <c r="C1895">
        <v>48741.398437999997</v>
      </c>
      <c r="D1895">
        <v>47522.898437999997</v>
      </c>
      <c r="E1895">
        <v>48010.300780999998</v>
      </c>
      <c r="F1895">
        <v>48010.300780999998</v>
      </c>
      <c r="G1895">
        <v>88146</v>
      </c>
    </row>
    <row r="1896" spans="1:7">
      <c r="A1896" s="3">
        <v>39204</v>
      </c>
      <c r="B1896">
        <v>48010.300780999998</v>
      </c>
      <c r="C1896">
        <v>50203.699219000002</v>
      </c>
      <c r="D1896">
        <v>48010.300780999998</v>
      </c>
      <c r="E1896">
        <v>49326.300780999998</v>
      </c>
      <c r="F1896">
        <v>49326.300780999998</v>
      </c>
      <c r="G1896">
        <v>137625</v>
      </c>
    </row>
    <row r="1897" spans="1:7">
      <c r="A1897" s="3">
        <v>39205</v>
      </c>
      <c r="B1897">
        <v>49423.800780999998</v>
      </c>
      <c r="C1897">
        <v>51568.398437999997</v>
      </c>
      <c r="D1897">
        <v>49423.800780999998</v>
      </c>
      <c r="E1897">
        <v>51178.5</v>
      </c>
      <c r="F1897">
        <v>51178.5</v>
      </c>
      <c r="G1897">
        <v>171217</v>
      </c>
    </row>
    <row r="1898" spans="1:7">
      <c r="A1898" s="3">
        <v>39206</v>
      </c>
      <c r="B1898">
        <v>50788.601562999997</v>
      </c>
      <c r="C1898">
        <v>52835.699219000002</v>
      </c>
      <c r="D1898">
        <v>50496.101562999997</v>
      </c>
      <c r="E1898">
        <v>52153.300780999998</v>
      </c>
      <c r="F1898">
        <v>52153.300780999998</v>
      </c>
      <c r="G1898">
        <v>145399</v>
      </c>
    </row>
    <row r="1899" spans="1:7">
      <c r="A1899" s="3">
        <v>39209</v>
      </c>
      <c r="B1899">
        <v>52250.800780999998</v>
      </c>
      <c r="C1899">
        <v>52933.199219000002</v>
      </c>
      <c r="D1899">
        <v>51568.398437999997</v>
      </c>
      <c r="E1899">
        <v>52348.300780999998</v>
      </c>
      <c r="F1899">
        <v>52348.300780999998</v>
      </c>
      <c r="G1899">
        <v>110705</v>
      </c>
    </row>
    <row r="1900" spans="1:7">
      <c r="A1900" s="3">
        <v>39210</v>
      </c>
      <c r="B1900">
        <v>51665.898437999997</v>
      </c>
      <c r="C1900">
        <v>52738.199219000002</v>
      </c>
      <c r="D1900">
        <v>51471</v>
      </c>
      <c r="E1900">
        <v>52055.898437999997</v>
      </c>
      <c r="F1900">
        <v>52055.898437999997</v>
      </c>
      <c r="G1900">
        <v>117578</v>
      </c>
    </row>
    <row r="1901" spans="1:7">
      <c r="A1901" s="3">
        <v>39211</v>
      </c>
      <c r="B1901">
        <v>52055.898437999997</v>
      </c>
      <c r="C1901">
        <v>55565.199219000002</v>
      </c>
      <c r="D1901">
        <v>52055.898437999997</v>
      </c>
      <c r="E1901">
        <v>55175.300780999998</v>
      </c>
      <c r="F1901">
        <v>55175.300780999998</v>
      </c>
      <c r="G1901">
        <v>148626</v>
      </c>
    </row>
    <row r="1902" spans="1:7">
      <c r="A1902" s="3">
        <v>39212</v>
      </c>
      <c r="B1902">
        <v>55565.199219000002</v>
      </c>
      <c r="C1902">
        <v>57807.398437999997</v>
      </c>
      <c r="D1902">
        <v>54785.398437999997</v>
      </c>
      <c r="E1902">
        <v>57417.398437999997</v>
      </c>
      <c r="F1902">
        <v>57417.398437999997</v>
      </c>
      <c r="G1902">
        <v>288335</v>
      </c>
    </row>
    <row r="1903" spans="1:7">
      <c r="A1903" s="3">
        <v>39213</v>
      </c>
      <c r="B1903">
        <v>56345.101562999997</v>
      </c>
      <c r="C1903">
        <v>56930</v>
      </c>
      <c r="D1903">
        <v>55662.699219000002</v>
      </c>
      <c r="E1903">
        <v>55955.199219000002</v>
      </c>
      <c r="F1903">
        <v>55955.199219000002</v>
      </c>
      <c r="G1903">
        <v>138491</v>
      </c>
    </row>
    <row r="1904" spans="1:7">
      <c r="A1904" s="3">
        <v>39216</v>
      </c>
      <c r="B1904">
        <v>55955.199219000002</v>
      </c>
      <c r="C1904">
        <v>57027.5</v>
      </c>
      <c r="D1904">
        <v>54980.398437999997</v>
      </c>
      <c r="E1904">
        <v>54980.398437999997</v>
      </c>
      <c r="F1904">
        <v>54980.398437999997</v>
      </c>
      <c r="G1904">
        <v>98628</v>
      </c>
    </row>
    <row r="1905" spans="1:7">
      <c r="A1905" s="3">
        <v>39217</v>
      </c>
      <c r="B1905">
        <v>55955.199219000002</v>
      </c>
      <c r="C1905">
        <v>55955.199219000002</v>
      </c>
      <c r="D1905">
        <v>52153.300780999998</v>
      </c>
      <c r="E1905">
        <v>52640.800780999998</v>
      </c>
      <c r="F1905">
        <v>52640.800780999998</v>
      </c>
      <c r="G1905">
        <v>158814</v>
      </c>
    </row>
    <row r="1906" spans="1:7">
      <c r="A1906" s="3">
        <v>39218</v>
      </c>
      <c r="B1906">
        <v>52835.699219000002</v>
      </c>
      <c r="C1906">
        <v>53615.601562999997</v>
      </c>
      <c r="D1906">
        <v>51081</v>
      </c>
      <c r="E1906">
        <v>52153.300780999998</v>
      </c>
      <c r="F1906">
        <v>52153.300780999998</v>
      </c>
      <c r="G1906">
        <v>189729</v>
      </c>
    </row>
    <row r="1907" spans="1:7">
      <c r="A1907" s="3">
        <v>39219</v>
      </c>
      <c r="B1907">
        <v>52933.199219000002</v>
      </c>
      <c r="C1907">
        <v>55370.300780999998</v>
      </c>
      <c r="D1907">
        <v>52543.300780999998</v>
      </c>
      <c r="E1907">
        <v>54687.898437999997</v>
      </c>
      <c r="F1907">
        <v>54687.898437999997</v>
      </c>
      <c r="G1907">
        <v>178028</v>
      </c>
    </row>
    <row r="1908" spans="1:7">
      <c r="A1908" s="3">
        <v>39220</v>
      </c>
      <c r="B1908">
        <v>54882.898437999997</v>
      </c>
      <c r="C1908">
        <v>56832.5</v>
      </c>
      <c r="D1908">
        <v>53615.601562999997</v>
      </c>
      <c r="E1908">
        <v>56052.699219000002</v>
      </c>
      <c r="F1908">
        <v>56052.699219000002</v>
      </c>
      <c r="G1908">
        <v>132617</v>
      </c>
    </row>
    <row r="1909" spans="1:7">
      <c r="A1909" s="3">
        <v>39223</v>
      </c>
      <c r="B1909">
        <v>55175.300780999998</v>
      </c>
      <c r="C1909">
        <v>58587.199219000002</v>
      </c>
      <c r="D1909">
        <v>55175.300780999998</v>
      </c>
      <c r="E1909">
        <v>56735</v>
      </c>
      <c r="F1909">
        <v>56735</v>
      </c>
      <c r="G1909">
        <v>95057</v>
      </c>
    </row>
    <row r="1910" spans="1:7">
      <c r="A1910" s="3">
        <v>39224</v>
      </c>
      <c r="B1910">
        <v>56637.601562999997</v>
      </c>
      <c r="C1910">
        <v>57612.398437999997</v>
      </c>
      <c r="D1910">
        <v>55857.699219000002</v>
      </c>
      <c r="E1910">
        <v>56345.101562999997</v>
      </c>
      <c r="F1910">
        <v>56345.101562999997</v>
      </c>
      <c r="G1910">
        <v>74831</v>
      </c>
    </row>
    <row r="1911" spans="1:7">
      <c r="A1911" s="3">
        <v>39225</v>
      </c>
      <c r="B1911">
        <v>57222.5</v>
      </c>
      <c r="C1911">
        <v>59562</v>
      </c>
      <c r="D1911">
        <v>57027.5</v>
      </c>
      <c r="E1911">
        <v>57514.898437999997</v>
      </c>
      <c r="F1911">
        <v>57514.898437999997</v>
      </c>
      <c r="G1911">
        <v>216306</v>
      </c>
    </row>
    <row r="1912" spans="1:7">
      <c r="A1912" s="3">
        <v>39227</v>
      </c>
      <c r="B1912">
        <v>57514.898437999997</v>
      </c>
      <c r="C1912">
        <v>59172.101562999997</v>
      </c>
      <c r="D1912">
        <v>56345.101562999997</v>
      </c>
      <c r="E1912">
        <v>58977.199219000002</v>
      </c>
      <c r="F1912">
        <v>58977.199219000002</v>
      </c>
      <c r="G1912">
        <v>180128</v>
      </c>
    </row>
    <row r="1913" spans="1:7">
      <c r="A1913" s="3">
        <v>39230</v>
      </c>
      <c r="B1913">
        <v>59464.601562999997</v>
      </c>
      <c r="C1913">
        <v>61999.101562999997</v>
      </c>
      <c r="D1913">
        <v>59464.601562999997</v>
      </c>
      <c r="E1913">
        <v>61901.601562999997</v>
      </c>
      <c r="F1913">
        <v>61901.601562999997</v>
      </c>
      <c r="G1913">
        <v>127537</v>
      </c>
    </row>
    <row r="1914" spans="1:7">
      <c r="A1914" s="3">
        <v>39231</v>
      </c>
      <c r="B1914">
        <v>62876.5</v>
      </c>
      <c r="C1914">
        <v>62876.5</v>
      </c>
      <c r="D1914">
        <v>60634.398437999997</v>
      </c>
      <c r="E1914">
        <v>61706.699219000002</v>
      </c>
      <c r="F1914">
        <v>61706.699219000002</v>
      </c>
      <c r="G1914">
        <v>68934</v>
      </c>
    </row>
    <row r="1915" spans="1:7">
      <c r="A1915" s="3">
        <v>39232</v>
      </c>
      <c r="B1915">
        <v>61706.699219000002</v>
      </c>
      <c r="C1915">
        <v>65995.898438000004</v>
      </c>
      <c r="D1915">
        <v>59464.601562999997</v>
      </c>
      <c r="E1915">
        <v>65313.5</v>
      </c>
      <c r="F1915">
        <v>65313.5</v>
      </c>
      <c r="G1915">
        <v>309359</v>
      </c>
    </row>
    <row r="1916" spans="1:7">
      <c r="A1916" s="3">
        <v>39233</v>
      </c>
      <c r="B1916">
        <v>65508.5</v>
      </c>
      <c r="C1916">
        <v>70577.601563000004</v>
      </c>
      <c r="D1916">
        <v>65216.101562999997</v>
      </c>
      <c r="E1916">
        <v>68238</v>
      </c>
      <c r="F1916">
        <v>68238</v>
      </c>
      <c r="G1916">
        <v>269530</v>
      </c>
    </row>
    <row r="1917" spans="1:7">
      <c r="A1917" s="3">
        <v>39234</v>
      </c>
      <c r="B1917">
        <v>68628</v>
      </c>
      <c r="C1917">
        <v>71649.898438000004</v>
      </c>
      <c r="D1917">
        <v>68628</v>
      </c>
      <c r="E1917">
        <v>70577.601563000004</v>
      </c>
      <c r="F1917">
        <v>70577.601563000004</v>
      </c>
      <c r="G1917">
        <v>205411</v>
      </c>
    </row>
    <row r="1918" spans="1:7">
      <c r="A1918" s="3">
        <v>39237</v>
      </c>
      <c r="B1918">
        <v>70675.101563000004</v>
      </c>
      <c r="C1918">
        <v>71649.898438000004</v>
      </c>
      <c r="D1918">
        <v>68238</v>
      </c>
      <c r="E1918">
        <v>70187.703125</v>
      </c>
      <c r="F1918">
        <v>70187.703125</v>
      </c>
      <c r="G1918">
        <v>171332</v>
      </c>
    </row>
    <row r="1919" spans="1:7">
      <c r="A1919" s="3">
        <v>39238</v>
      </c>
      <c r="B1919">
        <v>69797.796875</v>
      </c>
      <c r="C1919">
        <v>72722.203125</v>
      </c>
      <c r="D1919">
        <v>69797.796875</v>
      </c>
      <c r="E1919">
        <v>71455</v>
      </c>
      <c r="F1919">
        <v>71455</v>
      </c>
      <c r="G1919">
        <v>162390</v>
      </c>
    </row>
    <row r="1920" spans="1:7">
      <c r="A1920" s="3">
        <v>39240</v>
      </c>
      <c r="B1920">
        <v>71844.898438000004</v>
      </c>
      <c r="C1920">
        <v>74476.898438000004</v>
      </c>
      <c r="D1920">
        <v>69700.296875</v>
      </c>
      <c r="E1920">
        <v>72137.296875</v>
      </c>
      <c r="F1920">
        <v>72137.296875</v>
      </c>
      <c r="G1920">
        <v>152072</v>
      </c>
    </row>
    <row r="1921" spans="1:7">
      <c r="A1921" s="3">
        <v>39241</v>
      </c>
      <c r="B1921">
        <v>72137.296875</v>
      </c>
      <c r="C1921">
        <v>74184.5</v>
      </c>
      <c r="D1921">
        <v>71844.898438000004</v>
      </c>
      <c r="E1921">
        <v>72137.296875</v>
      </c>
      <c r="F1921">
        <v>72137.296875</v>
      </c>
      <c r="G1921">
        <v>81859</v>
      </c>
    </row>
    <row r="1922" spans="1:7">
      <c r="A1922" s="3">
        <v>39244</v>
      </c>
      <c r="B1922">
        <v>72137.296875</v>
      </c>
      <c r="C1922">
        <v>73307.101563000004</v>
      </c>
      <c r="D1922">
        <v>68238</v>
      </c>
      <c r="E1922">
        <v>71649.898438000004</v>
      </c>
      <c r="F1922">
        <v>71649.898438000004</v>
      </c>
      <c r="G1922">
        <v>187942</v>
      </c>
    </row>
    <row r="1923" spans="1:7">
      <c r="A1923" s="3">
        <v>39245</v>
      </c>
      <c r="B1923">
        <v>70187.703125</v>
      </c>
      <c r="C1923">
        <v>71552.398438000004</v>
      </c>
      <c r="D1923">
        <v>67750.601563000004</v>
      </c>
      <c r="E1923">
        <v>70187.703125</v>
      </c>
      <c r="F1923">
        <v>70187.703125</v>
      </c>
      <c r="G1923">
        <v>179208</v>
      </c>
    </row>
    <row r="1924" spans="1:7">
      <c r="A1924" s="3">
        <v>39246</v>
      </c>
      <c r="B1924">
        <v>68725.398438000004</v>
      </c>
      <c r="C1924">
        <v>70187.703125</v>
      </c>
      <c r="D1924">
        <v>68335.5</v>
      </c>
      <c r="E1924">
        <v>69212.898438000004</v>
      </c>
      <c r="F1924">
        <v>69212.898438000004</v>
      </c>
      <c r="G1924">
        <v>74649</v>
      </c>
    </row>
    <row r="1925" spans="1:7">
      <c r="A1925" s="3">
        <v>39247</v>
      </c>
      <c r="B1925">
        <v>70577.601563000004</v>
      </c>
      <c r="C1925">
        <v>73112.203125</v>
      </c>
      <c r="D1925">
        <v>70187.703125</v>
      </c>
      <c r="E1925">
        <v>73112.203125</v>
      </c>
      <c r="F1925">
        <v>73112.203125</v>
      </c>
      <c r="G1925">
        <v>184072</v>
      </c>
    </row>
    <row r="1926" spans="1:7">
      <c r="A1926" s="3">
        <v>39248</v>
      </c>
      <c r="B1926">
        <v>72137.296875</v>
      </c>
      <c r="C1926">
        <v>77206.5</v>
      </c>
      <c r="D1926">
        <v>71844.898438000004</v>
      </c>
      <c r="E1926">
        <v>75549.203125</v>
      </c>
      <c r="F1926">
        <v>75549.203125</v>
      </c>
      <c r="G1926">
        <v>166454</v>
      </c>
    </row>
    <row r="1927" spans="1:7">
      <c r="A1927" s="3">
        <v>39251</v>
      </c>
      <c r="B1927">
        <v>76134.101563000004</v>
      </c>
      <c r="C1927">
        <v>79838.5</v>
      </c>
      <c r="D1927">
        <v>76134.101563000004</v>
      </c>
      <c r="E1927">
        <v>79838.5</v>
      </c>
      <c r="F1927">
        <v>79838.5</v>
      </c>
      <c r="G1927">
        <v>79753</v>
      </c>
    </row>
    <row r="1928" spans="1:7">
      <c r="A1928" s="3">
        <v>39252</v>
      </c>
      <c r="B1928">
        <v>81105.796875</v>
      </c>
      <c r="C1928">
        <v>82275.601563000004</v>
      </c>
      <c r="D1928">
        <v>76426.601563000004</v>
      </c>
      <c r="E1928">
        <v>79643.5</v>
      </c>
      <c r="F1928">
        <v>79643.5</v>
      </c>
      <c r="G1928">
        <v>143146</v>
      </c>
    </row>
    <row r="1929" spans="1:7">
      <c r="A1929" s="3">
        <v>39253</v>
      </c>
      <c r="B1929">
        <v>79448.601563000004</v>
      </c>
      <c r="C1929">
        <v>85784.898438000004</v>
      </c>
      <c r="D1929">
        <v>76036.703125</v>
      </c>
      <c r="E1929">
        <v>79643.5</v>
      </c>
      <c r="F1929">
        <v>79643.5</v>
      </c>
      <c r="G1929">
        <v>118359</v>
      </c>
    </row>
    <row r="1930" spans="1:7">
      <c r="A1930" s="3">
        <v>39254</v>
      </c>
      <c r="B1930">
        <v>77986.296875</v>
      </c>
      <c r="C1930">
        <v>79156.101563000004</v>
      </c>
      <c r="D1930">
        <v>76329.101563000004</v>
      </c>
      <c r="E1930">
        <v>79156.101563000004</v>
      </c>
      <c r="F1930">
        <v>79156.101563000004</v>
      </c>
      <c r="G1930">
        <v>111867</v>
      </c>
    </row>
    <row r="1931" spans="1:7">
      <c r="A1931" s="3">
        <v>39255</v>
      </c>
      <c r="B1931">
        <v>80423.398438000004</v>
      </c>
      <c r="C1931">
        <v>80423.398438000004</v>
      </c>
      <c r="D1931">
        <v>77498.898438000004</v>
      </c>
      <c r="E1931">
        <v>77498.898438000004</v>
      </c>
      <c r="F1931">
        <v>77498.898438000004</v>
      </c>
      <c r="G1931">
        <v>103923</v>
      </c>
    </row>
    <row r="1932" spans="1:7">
      <c r="A1932" s="3">
        <v>39258</v>
      </c>
      <c r="B1932">
        <v>76719</v>
      </c>
      <c r="C1932">
        <v>77303.898438000004</v>
      </c>
      <c r="D1932">
        <v>72624.796875</v>
      </c>
      <c r="E1932">
        <v>75744.203125</v>
      </c>
      <c r="F1932">
        <v>75744.203125</v>
      </c>
      <c r="G1932">
        <v>149487</v>
      </c>
    </row>
    <row r="1933" spans="1:7">
      <c r="A1933" s="3">
        <v>39259</v>
      </c>
      <c r="B1933">
        <v>74671.898438000004</v>
      </c>
      <c r="C1933">
        <v>75451.796875</v>
      </c>
      <c r="D1933">
        <v>69895.203125</v>
      </c>
      <c r="E1933">
        <v>72722.203125</v>
      </c>
      <c r="F1933">
        <v>72722.203125</v>
      </c>
      <c r="G1933">
        <v>240932</v>
      </c>
    </row>
    <row r="1934" spans="1:7">
      <c r="A1934" s="3">
        <v>39260</v>
      </c>
      <c r="B1934">
        <v>72722.203125</v>
      </c>
      <c r="C1934">
        <v>74574.398438000004</v>
      </c>
      <c r="D1934">
        <v>70187.703125</v>
      </c>
      <c r="E1934">
        <v>74574.398438000004</v>
      </c>
      <c r="F1934">
        <v>74574.398438000004</v>
      </c>
      <c r="G1934">
        <v>149309</v>
      </c>
    </row>
    <row r="1935" spans="1:7">
      <c r="A1935" s="3">
        <v>39261</v>
      </c>
      <c r="B1935">
        <v>75549.203125</v>
      </c>
      <c r="C1935">
        <v>76524.101563000004</v>
      </c>
      <c r="D1935">
        <v>73794.601563000004</v>
      </c>
      <c r="E1935">
        <v>74574.398438000004</v>
      </c>
      <c r="F1935">
        <v>74574.398438000004</v>
      </c>
      <c r="G1935">
        <v>171496</v>
      </c>
    </row>
    <row r="1936" spans="1:7">
      <c r="A1936" s="3">
        <v>39262</v>
      </c>
      <c r="B1936">
        <v>76036.703125</v>
      </c>
      <c r="C1936">
        <v>76816.5</v>
      </c>
      <c r="D1936">
        <v>73307.101563000004</v>
      </c>
      <c r="E1936">
        <v>73307.101563000004</v>
      </c>
      <c r="F1936">
        <v>73307.101563000004</v>
      </c>
      <c r="G1936">
        <v>128330</v>
      </c>
    </row>
    <row r="1937" spans="1:7">
      <c r="A1937" s="3">
        <v>39265</v>
      </c>
      <c r="B1937">
        <v>76036.703125</v>
      </c>
      <c r="C1937">
        <v>76816.5</v>
      </c>
      <c r="D1937">
        <v>73307.101563000004</v>
      </c>
      <c r="E1937">
        <v>73307.101563000004</v>
      </c>
      <c r="F1937">
        <v>73307.101563000004</v>
      </c>
      <c r="G1937">
        <v>139270</v>
      </c>
    </row>
    <row r="1938" spans="1:7">
      <c r="A1938" s="3">
        <v>39266</v>
      </c>
      <c r="B1938">
        <v>73307.101563000004</v>
      </c>
      <c r="C1938">
        <v>73502.101563000004</v>
      </c>
      <c r="D1938">
        <v>71552.398438000004</v>
      </c>
      <c r="E1938">
        <v>73014.703125</v>
      </c>
      <c r="F1938">
        <v>73014.703125</v>
      </c>
      <c r="G1938">
        <v>172025</v>
      </c>
    </row>
    <row r="1939" spans="1:7">
      <c r="A1939" s="3">
        <v>39267</v>
      </c>
      <c r="B1939">
        <v>73989.5</v>
      </c>
      <c r="C1939">
        <v>78961.101563000004</v>
      </c>
      <c r="D1939">
        <v>73404.601563000004</v>
      </c>
      <c r="E1939">
        <v>77791.398438000004</v>
      </c>
      <c r="F1939">
        <v>77791.398438000004</v>
      </c>
      <c r="G1939">
        <v>346927</v>
      </c>
    </row>
    <row r="1940" spans="1:7">
      <c r="A1940" s="3">
        <v>39268</v>
      </c>
      <c r="B1940">
        <v>78181.296875</v>
      </c>
      <c r="C1940">
        <v>81495.703125</v>
      </c>
      <c r="D1940">
        <v>77986.296875</v>
      </c>
      <c r="E1940">
        <v>79448.601563000004</v>
      </c>
      <c r="F1940">
        <v>79448.601563000004</v>
      </c>
      <c r="G1940">
        <v>312213</v>
      </c>
    </row>
    <row r="1941" spans="1:7">
      <c r="A1941" s="3">
        <v>39269</v>
      </c>
      <c r="B1941">
        <v>79546</v>
      </c>
      <c r="C1941">
        <v>80228.398438000004</v>
      </c>
      <c r="D1941">
        <v>76231.601563000004</v>
      </c>
      <c r="E1941">
        <v>77498.898438000004</v>
      </c>
      <c r="F1941">
        <v>77498.898438000004</v>
      </c>
      <c r="G1941">
        <v>192759</v>
      </c>
    </row>
    <row r="1942" spans="1:7">
      <c r="A1942" s="3">
        <v>39272</v>
      </c>
      <c r="B1942">
        <v>77791.398438000004</v>
      </c>
      <c r="C1942">
        <v>78863.703125</v>
      </c>
      <c r="D1942">
        <v>76719</v>
      </c>
      <c r="E1942">
        <v>78473.703125</v>
      </c>
      <c r="F1942">
        <v>78473.703125</v>
      </c>
      <c r="G1942">
        <v>117333</v>
      </c>
    </row>
    <row r="1943" spans="1:7">
      <c r="A1943" s="3">
        <v>39273</v>
      </c>
      <c r="B1943">
        <v>78863.703125</v>
      </c>
      <c r="C1943">
        <v>79448.601563000004</v>
      </c>
      <c r="D1943">
        <v>77206.5</v>
      </c>
      <c r="E1943">
        <v>77888.796875</v>
      </c>
      <c r="F1943">
        <v>77888.796875</v>
      </c>
      <c r="G1943">
        <v>85856</v>
      </c>
    </row>
    <row r="1944" spans="1:7">
      <c r="A1944" s="3">
        <v>39274</v>
      </c>
      <c r="B1944">
        <v>77596.398438000004</v>
      </c>
      <c r="C1944">
        <v>82470.5</v>
      </c>
      <c r="D1944">
        <v>76524.101563000004</v>
      </c>
      <c r="E1944">
        <v>80715.796875</v>
      </c>
      <c r="F1944">
        <v>80715.796875</v>
      </c>
      <c r="G1944">
        <v>177811</v>
      </c>
    </row>
    <row r="1945" spans="1:7">
      <c r="A1945" s="3">
        <v>39275</v>
      </c>
      <c r="B1945">
        <v>80910.796875</v>
      </c>
      <c r="C1945">
        <v>81885.601563000004</v>
      </c>
      <c r="D1945">
        <v>79448.601563000004</v>
      </c>
      <c r="E1945">
        <v>80130.898438000004</v>
      </c>
      <c r="F1945">
        <v>80130.898438000004</v>
      </c>
      <c r="G1945">
        <v>112944</v>
      </c>
    </row>
    <row r="1946" spans="1:7">
      <c r="A1946" s="3">
        <v>39276</v>
      </c>
      <c r="B1946">
        <v>81300.703125</v>
      </c>
      <c r="C1946">
        <v>84517.703125</v>
      </c>
      <c r="D1946">
        <v>80813.296875</v>
      </c>
      <c r="E1946">
        <v>81105.796875</v>
      </c>
      <c r="F1946">
        <v>81105.796875</v>
      </c>
      <c r="G1946">
        <v>150557</v>
      </c>
    </row>
    <row r="1947" spans="1:7">
      <c r="A1947" s="3">
        <v>39279</v>
      </c>
      <c r="B1947">
        <v>81300.703125</v>
      </c>
      <c r="C1947">
        <v>83737.796875</v>
      </c>
      <c r="D1947">
        <v>80130.898438000004</v>
      </c>
      <c r="E1947">
        <v>82860.5</v>
      </c>
      <c r="F1947">
        <v>82860.5</v>
      </c>
      <c r="G1947">
        <v>97895</v>
      </c>
    </row>
    <row r="1948" spans="1:7">
      <c r="A1948" s="3">
        <v>39281</v>
      </c>
      <c r="B1948">
        <v>81105.796875</v>
      </c>
      <c r="C1948">
        <v>85200</v>
      </c>
      <c r="D1948">
        <v>81008.296875</v>
      </c>
      <c r="E1948">
        <v>82763</v>
      </c>
      <c r="F1948">
        <v>82763</v>
      </c>
      <c r="G1948">
        <v>186796</v>
      </c>
    </row>
    <row r="1949" spans="1:7">
      <c r="A1949" s="3">
        <v>39282</v>
      </c>
      <c r="B1949">
        <v>83835.296875</v>
      </c>
      <c r="C1949">
        <v>85687.5</v>
      </c>
      <c r="D1949">
        <v>80520.898438000004</v>
      </c>
      <c r="E1949">
        <v>84127.703125</v>
      </c>
      <c r="F1949">
        <v>84127.703125</v>
      </c>
      <c r="G1949">
        <v>206630</v>
      </c>
    </row>
    <row r="1950" spans="1:7">
      <c r="A1950" s="3">
        <v>39283</v>
      </c>
      <c r="B1950">
        <v>84810.101563000004</v>
      </c>
      <c r="C1950">
        <v>85297.5</v>
      </c>
      <c r="D1950">
        <v>83152.898438000004</v>
      </c>
      <c r="E1950">
        <v>85102.601563000004</v>
      </c>
      <c r="F1950">
        <v>85102.601563000004</v>
      </c>
      <c r="G1950">
        <v>105997</v>
      </c>
    </row>
    <row r="1951" spans="1:7">
      <c r="A1951" s="3">
        <v>39286</v>
      </c>
      <c r="B1951">
        <v>84810.101563000004</v>
      </c>
      <c r="C1951">
        <v>84810.101563000004</v>
      </c>
      <c r="D1951">
        <v>82860.5</v>
      </c>
      <c r="E1951">
        <v>84225.203125</v>
      </c>
      <c r="F1951">
        <v>84225.203125</v>
      </c>
      <c r="G1951">
        <v>62907</v>
      </c>
    </row>
    <row r="1952" spans="1:7">
      <c r="A1952" s="3">
        <v>39287</v>
      </c>
      <c r="B1952">
        <v>84030.296875</v>
      </c>
      <c r="C1952">
        <v>84322.703125</v>
      </c>
      <c r="D1952">
        <v>80033.5</v>
      </c>
      <c r="E1952">
        <v>80910.796875</v>
      </c>
      <c r="F1952">
        <v>80910.796875</v>
      </c>
      <c r="G1952">
        <v>1386247</v>
      </c>
    </row>
    <row r="1953" spans="1:7">
      <c r="A1953" s="3">
        <v>39288</v>
      </c>
      <c r="B1953">
        <v>80130.898438000004</v>
      </c>
      <c r="C1953">
        <v>81008.296875</v>
      </c>
      <c r="D1953">
        <v>78668.703125</v>
      </c>
      <c r="E1953">
        <v>80813.296875</v>
      </c>
      <c r="F1953">
        <v>80813.296875</v>
      </c>
      <c r="G1953">
        <v>431377</v>
      </c>
    </row>
    <row r="1954" spans="1:7">
      <c r="A1954" s="3">
        <v>39289</v>
      </c>
      <c r="B1954">
        <v>80813.296875</v>
      </c>
      <c r="C1954">
        <v>84615.101563000004</v>
      </c>
      <c r="D1954">
        <v>79448.601563000004</v>
      </c>
      <c r="E1954">
        <v>79546</v>
      </c>
      <c r="F1954">
        <v>79546</v>
      </c>
      <c r="G1954">
        <v>285078</v>
      </c>
    </row>
    <row r="1955" spans="1:7">
      <c r="A1955" s="3">
        <v>39290</v>
      </c>
      <c r="B1955">
        <v>79643.5</v>
      </c>
      <c r="C1955">
        <v>81885.601563000004</v>
      </c>
      <c r="D1955">
        <v>68238</v>
      </c>
      <c r="E1955">
        <v>79546</v>
      </c>
      <c r="F1955">
        <v>79546</v>
      </c>
      <c r="G1955">
        <v>263811</v>
      </c>
    </row>
    <row r="1956" spans="1:7">
      <c r="A1956" s="3">
        <v>39293</v>
      </c>
      <c r="B1956">
        <v>78473.703125</v>
      </c>
      <c r="C1956">
        <v>81788.101563000004</v>
      </c>
      <c r="D1956">
        <v>78083.796875</v>
      </c>
      <c r="E1956">
        <v>81690.703125</v>
      </c>
      <c r="F1956">
        <v>81690.703125</v>
      </c>
      <c r="G1956">
        <v>151852</v>
      </c>
    </row>
    <row r="1957" spans="1:7">
      <c r="A1957" s="3">
        <v>39294</v>
      </c>
      <c r="B1957">
        <v>80618.398438000004</v>
      </c>
      <c r="C1957">
        <v>83542.796875</v>
      </c>
      <c r="D1957">
        <v>80325.898438000004</v>
      </c>
      <c r="E1957">
        <v>82860.5</v>
      </c>
      <c r="F1957">
        <v>82860.5</v>
      </c>
      <c r="G1957">
        <v>151554</v>
      </c>
    </row>
    <row r="1958" spans="1:7">
      <c r="A1958" s="3">
        <v>39295</v>
      </c>
      <c r="B1958">
        <v>81203.203125</v>
      </c>
      <c r="C1958">
        <v>82763</v>
      </c>
      <c r="D1958">
        <v>77986.296875</v>
      </c>
      <c r="E1958">
        <v>81593.203125</v>
      </c>
      <c r="F1958">
        <v>81593.203125</v>
      </c>
      <c r="G1958">
        <v>123465</v>
      </c>
    </row>
    <row r="1959" spans="1:7">
      <c r="A1959" s="3">
        <v>39296</v>
      </c>
      <c r="B1959">
        <v>81885.601563000004</v>
      </c>
      <c r="C1959">
        <v>81983.101563000004</v>
      </c>
      <c r="D1959">
        <v>78083.796875</v>
      </c>
      <c r="E1959">
        <v>79643.5</v>
      </c>
      <c r="F1959">
        <v>79643.5</v>
      </c>
      <c r="G1959">
        <v>165592</v>
      </c>
    </row>
    <row r="1960" spans="1:7">
      <c r="A1960" s="3">
        <v>39297</v>
      </c>
      <c r="B1960">
        <v>80618.398438000004</v>
      </c>
      <c r="C1960">
        <v>81105.796875</v>
      </c>
      <c r="D1960">
        <v>77986.296875</v>
      </c>
      <c r="E1960">
        <v>77986.296875</v>
      </c>
      <c r="F1960">
        <v>77986.296875</v>
      </c>
      <c r="G1960">
        <v>92632</v>
      </c>
    </row>
    <row r="1961" spans="1:7">
      <c r="A1961" s="3">
        <v>39300</v>
      </c>
      <c r="B1961">
        <v>75061.796875</v>
      </c>
      <c r="C1961">
        <v>77791.398438000004</v>
      </c>
      <c r="D1961">
        <v>75061.796875</v>
      </c>
      <c r="E1961">
        <v>76719</v>
      </c>
      <c r="F1961">
        <v>76719</v>
      </c>
      <c r="G1961">
        <v>112306</v>
      </c>
    </row>
    <row r="1962" spans="1:7">
      <c r="A1962" s="3">
        <v>39301</v>
      </c>
      <c r="B1962">
        <v>78181.296875</v>
      </c>
      <c r="C1962">
        <v>78571.203125</v>
      </c>
      <c r="D1962">
        <v>73599.601563000004</v>
      </c>
      <c r="E1962">
        <v>76134.101563000004</v>
      </c>
      <c r="F1962">
        <v>76134.101563000004</v>
      </c>
      <c r="G1962">
        <v>177497</v>
      </c>
    </row>
    <row r="1963" spans="1:7">
      <c r="A1963" s="3">
        <v>39302</v>
      </c>
      <c r="B1963">
        <v>76816.5</v>
      </c>
      <c r="C1963">
        <v>77791.398438000004</v>
      </c>
      <c r="D1963">
        <v>75646.703125</v>
      </c>
      <c r="E1963">
        <v>76426.601563000004</v>
      </c>
      <c r="F1963">
        <v>76426.601563000004</v>
      </c>
      <c r="G1963">
        <v>121044</v>
      </c>
    </row>
    <row r="1964" spans="1:7">
      <c r="A1964" s="3">
        <v>39303</v>
      </c>
      <c r="B1964">
        <v>76719</v>
      </c>
      <c r="C1964">
        <v>77596.398438000004</v>
      </c>
      <c r="D1964">
        <v>74574.398438000004</v>
      </c>
      <c r="E1964">
        <v>75354.296875</v>
      </c>
      <c r="F1964">
        <v>75354.296875</v>
      </c>
      <c r="G1964">
        <v>90145</v>
      </c>
    </row>
    <row r="1965" spans="1:7">
      <c r="A1965" s="3">
        <v>39304</v>
      </c>
      <c r="B1965">
        <v>73599.601563000004</v>
      </c>
      <c r="C1965">
        <v>75256.796875</v>
      </c>
      <c r="D1965">
        <v>71065</v>
      </c>
      <c r="E1965">
        <v>75061.796875</v>
      </c>
      <c r="F1965">
        <v>75061.796875</v>
      </c>
      <c r="G1965">
        <v>124453</v>
      </c>
    </row>
    <row r="1966" spans="1:7">
      <c r="A1966" s="3">
        <v>39307</v>
      </c>
      <c r="B1966">
        <v>75061.796875</v>
      </c>
      <c r="C1966">
        <v>78473.703125</v>
      </c>
      <c r="D1966">
        <v>71065</v>
      </c>
      <c r="E1966">
        <v>75061.796875</v>
      </c>
      <c r="F1966">
        <v>75061.796875</v>
      </c>
      <c r="G1966">
        <v>94244</v>
      </c>
    </row>
    <row r="1967" spans="1:7">
      <c r="A1967" s="3">
        <v>39308</v>
      </c>
      <c r="B1967">
        <v>74184.5</v>
      </c>
      <c r="C1967">
        <v>76036.703125</v>
      </c>
      <c r="D1967">
        <v>72917.203125</v>
      </c>
      <c r="E1967">
        <v>73014.703125</v>
      </c>
      <c r="F1967">
        <v>73014.703125</v>
      </c>
      <c r="G1967">
        <v>51407</v>
      </c>
    </row>
    <row r="1968" spans="1:7">
      <c r="A1968" s="3">
        <v>39310</v>
      </c>
      <c r="B1968">
        <v>73014.703125</v>
      </c>
      <c r="C1968">
        <v>73014.703125</v>
      </c>
      <c r="D1968">
        <v>67263.203125</v>
      </c>
      <c r="E1968">
        <v>68628</v>
      </c>
      <c r="F1968">
        <v>68628</v>
      </c>
      <c r="G1968">
        <v>123506</v>
      </c>
    </row>
    <row r="1969" spans="1:7">
      <c r="A1969" s="3">
        <v>39311</v>
      </c>
      <c r="B1969">
        <v>69895.203125</v>
      </c>
      <c r="C1969">
        <v>70675.101563000004</v>
      </c>
      <c r="D1969">
        <v>61609.199219000002</v>
      </c>
      <c r="E1969">
        <v>66288.398438000004</v>
      </c>
      <c r="F1969">
        <v>66288.398438000004</v>
      </c>
      <c r="G1969">
        <v>177860</v>
      </c>
    </row>
    <row r="1970" spans="1:7">
      <c r="A1970" s="3">
        <v>39314</v>
      </c>
      <c r="B1970">
        <v>67848.101563000004</v>
      </c>
      <c r="C1970">
        <v>69700.296875</v>
      </c>
      <c r="D1970">
        <v>66288.398438000004</v>
      </c>
      <c r="E1970">
        <v>69212.898438000004</v>
      </c>
      <c r="F1970">
        <v>69212.898438000004</v>
      </c>
      <c r="G1970">
        <v>198393</v>
      </c>
    </row>
    <row r="1971" spans="1:7">
      <c r="A1971" s="3">
        <v>39315</v>
      </c>
      <c r="B1971">
        <v>68628</v>
      </c>
      <c r="C1971">
        <v>69310.296875</v>
      </c>
      <c r="D1971">
        <v>67263.203125</v>
      </c>
      <c r="E1971">
        <v>68043.101563000004</v>
      </c>
      <c r="F1971">
        <v>68043.101563000004</v>
      </c>
      <c r="G1971">
        <v>150600</v>
      </c>
    </row>
    <row r="1972" spans="1:7">
      <c r="A1972" s="3">
        <v>39316</v>
      </c>
      <c r="B1972">
        <v>67653.101563000004</v>
      </c>
      <c r="C1972">
        <v>67848.101563000004</v>
      </c>
      <c r="D1972">
        <v>65606</v>
      </c>
      <c r="E1972">
        <v>67458.203125</v>
      </c>
      <c r="F1972">
        <v>67458.203125</v>
      </c>
      <c r="G1972">
        <v>254429</v>
      </c>
    </row>
    <row r="1973" spans="1:7">
      <c r="A1973" s="3">
        <v>39317</v>
      </c>
      <c r="B1973">
        <v>68725.398438000004</v>
      </c>
      <c r="C1973">
        <v>70480.101563000004</v>
      </c>
      <c r="D1973">
        <v>68238</v>
      </c>
      <c r="E1973">
        <v>68822.898438000004</v>
      </c>
      <c r="F1973">
        <v>68822.898438000004</v>
      </c>
      <c r="G1973">
        <v>159760</v>
      </c>
    </row>
    <row r="1974" spans="1:7">
      <c r="A1974" s="3">
        <v>39318</v>
      </c>
      <c r="B1974">
        <v>69115.398438000004</v>
      </c>
      <c r="C1974">
        <v>69310.296875</v>
      </c>
      <c r="D1974">
        <v>66580.796875</v>
      </c>
      <c r="E1974">
        <v>67263.203125</v>
      </c>
      <c r="F1974">
        <v>67263.203125</v>
      </c>
      <c r="G1974">
        <v>142139</v>
      </c>
    </row>
    <row r="1975" spans="1:7">
      <c r="A1975" s="3">
        <v>39321</v>
      </c>
      <c r="B1975">
        <v>68238</v>
      </c>
      <c r="C1975">
        <v>72332.296875</v>
      </c>
      <c r="D1975">
        <v>67848.101563000004</v>
      </c>
      <c r="E1975">
        <v>71357.5</v>
      </c>
      <c r="F1975">
        <v>71357.5</v>
      </c>
      <c r="G1975">
        <v>249566</v>
      </c>
    </row>
    <row r="1976" spans="1:7">
      <c r="A1976" s="3">
        <v>39322</v>
      </c>
      <c r="B1976">
        <v>71260</v>
      </c>
      <c r="C1976">
        <v>72917.203125</v>
      </c>
      <c r="D1976">
        <v>70285.203125</v>
      </c>
      <c r="E1976">
        <v>72917.203125</v>
      </c>
      <c r="F1976">
        <v>72917.203125</v>
      </c>
      <c r="G1976">
        <v>198225</v>
      </c>
    </row>
    <row r="1977" spans="1:7">
      <c r="A1977" s="3">
        <v>39323</v>
      </c>
      <c r="B1977">
        <v>70675.101563000004</v>
      </c>
      <c r="C1977">
        <v>72234.796875</v>
      </c>
      <c r="D1977">
        <v>70090.203125</v>
      </c>
      <c r="E1977">
        <v>72137.296875</v>
      </c>
      <c r="F1977">
        <v>72137.296875</v>
      </c>
      <c r="G1977">
        <v>107203</v>
      </c>
    </row>
    <row r="1978" spans="1:7">
      <c r="A1978" s="3">
        <v>39324</v>
      </c>
      <c r="B1978">
        <v>73599.601563000004</v>
      </c>
      <c r="C1978">
        <v>73697.101563000004</v>
      </c>
      <c r="D1978">
        <v>71162.5</v>
      </c>
      <c r="E1978">
        <v>72624.796875</v>
      </c>
      <c r="F1978">
        <v>72624.796875</v>
      </c>
      <c r="G1978">
        <v>133873</v>
      </c>
    </row>
    <row r="1979" spans="1:7">
      <c r="A1979" s="3">
        <v>39325</v>
      </c>
      <c r="B1979">
        <v>72624.796875</v>
      </c>
      <c r="C1979">
        <v>74184.5</v>
      </c>
      <c r="D1979">
        <v>72234.796875</v>
      </c>
      <c r="E1979">
        <v>72429.796875</v>
      </c>
      <c r="F1979">
        <v>72429.796875</v>
      </c>
      <c r="G1979">
        <v>121202</v>
      </c>
    </row>
    <row r="1980" spans="1:7">
      <c r="A1980" s="3">
        <v>39328</v>
      </c>
      <c r="B1980">
        <v>72917.203125</v>
      </c>
      <c r="C1980">
        <v>73209.703125</v>
      </c>
      <c r="D1980">
        <v>71649.898438000004</v>
      </c>
      <c r="E1980">
        <v>72917.203125</v>
      </c>
      <c r="F1980">
        <v>72917.203125</v>
      </c>
      <c r="G1980">
        <v>117635</v>
      </c>
    </row>
    <row r="1981" spans="1:7">
      <c r="A1981" s="3">
        <v>39329</v>
      </c>
      <c r="B1981">
        <v>73112.203125</v>
      </c>
      <c r="C1981">
        <v>76231.601563000004</v>
      </c>
      <c r="D1981">
        <v>72917.203125</v>
      </c>
      <c r="E1981">
        <v>75061.796875</v>
      </c>
      <c r="F1981">
        <v>75061.796875</v>
      </c>
      <c r="G1981">
        <v>208309</v>
      </c>
    </row>
    <row r="1982" spans="1:7">
      <c r="A1982" s="3">
        <v>39330</v>
      </c>
      <c r="B1982">
        <v>75939.203125</v>
      </c>
      <c r="C1982">
        <v>77888.796875</v>
      </c>
      <c r="D1982">
        <v>74184.5</v>
      </c>
      <c r="E1982">
        <v>74574.398438000004</v>
      </c>
      <c r="F1982">
        <v>74574.398438000004</v>
      </c>
      <c r="G1982">
        <v>225840</v>
      </c>
    </row>
    <row r="1983" spans="1:7">
      <c r="A1983" s="3">
        <v>39331</v>
      </c>
      <c r="B1983">
        <v>73989.5</v>
      </c>
      <c r="C1983">
        <v>77401.398438000004</v>
      </c>
      <c r="D1983">
        <v>72429.796875</v>
      </c>
      <c r="E1983">
        <v>77401.398438000004</v>
      </c>
      <c r="F1983">
        <v>77401.398438000004</v>
      </c>
      <c r="G1983">
        <v>178008</v>
      </c>
    </row>
    <row r="1984" spans="1:7">
      <c r="A1984" s="3">
        <v>39332</v>
      </c>
      <c r="B1984">
        <v>76524.101563000004</v>
      </c>
      <c r="C1984">
        <v>77791.398438000004</v>
      </c>
      <c r="D1984">
        <v>76036.703125</v>
      </c>
      <c r="E1984">
        <v>76036.703125</v>
      </c>
      <c r="F1984">
        <v>76036.703125</v>
      </c>
      <c r="G1984">
        <v>61761</v>
      </c>
    </row>
    <row r="1985" spans="1:7">
      <c r="A1985" s="3">
        <v>39335</v>
      </c>
      <c r="B1985">
        <v>73599.601563000004</v>
      </c>
      <c r="C1985">
        <v>75061.796875</v>
      </c>
      <c r="D1985">
        <v>72039.898438000004</v>
      </c>
      <c r="E1985">
        <v>75061.796875</v>
      </c>
      <c r="F1985">
        <v>75061.796875</v>
      </c>
      <c r="G1985">
        <v>77962</v>
      </c>
    </row>
    <row r="1986" spans="1:7">
      <c r="A1986" s="3">
        <v>39336</v>
      </c>
      <c r="B1986">
        <v>74769.398438000004</v>
      </c>
      <c r="C1986">
        <v>76816.5</v>
      </c>
      <c r="D1986">
        <v>73307.101563000004</v>
      </c>
      <c r="E1986">
        <v>76524.101563000004</v>
      </c>
      <c r="F1986">
        <v>76524.101563000004</v>
      </c>
      <c r="G1986">
        <v>123355</v>
      </c>
    </row>
    <row r="1987" spans="1:7">
      <c r="A1987" s="3">
        <v>39337</v>
      </c>
      <c r="B1987">
        <v>76134.101563000004</v>
      </c>
      <c r="C1987">
        <v>77596.398438000004</v>
      </c>
      <c r="D1987">
        <v>73892</v>
      </c>
      <c r="E1987">
        <v>73892</v>
      </c>
      <c r="F1987">
        <v>73892</v>
      </c>
      <c r="G1987">
        <v>221027</v>
      </c>
    </row>
    <row r="1988" spans="1:7">
      <c r="A1988" s="3">
        <v>39338</v>
      </c>
      <c r="B1988">
        <v>73307.101563000004</v>
      </c>
      <c r="C1988">
        <v>77011.5</v>
      </c>
      <c r="D1988">
        <v>73014.703125</v>
      </c>
      <c r="E1988">
        <v>77011.5</v>
      </c>
      <c r="F1988">
        <v>77011.5</v>
      </c>
      <c r="G1988">
        <v>171414</v>
      </c>
    </row>
    <row r="1989" spans="1:7">
      <c r="A1989" s="3">
        <v>39339</v>
      </c>
      <c r="B1989">
        <v>76816.5</v>
      </c>
      <c r="C1989">
        <v>81398.203125</v>
      </c>
      <c r="D1989">
        <v>76816.5</v>
      </c>
      <c r="E1989">
        <v>81203.203125</v>
      </c>
      <c r="F1989">
        <v>81203.203125</v>
      </c>
      <c r="G1989">
        <v>235041</v>
      </c>
    </row>
    <row r="1990" spans="1:7">
      <c r="A1990" s="3">
        <v>39342</v>
      </c>
      <c r="B1990">
        <v>81203.203125</v>
      </c>
      <c r="C1990">
        <v>81495.703125</v>
      </c>
      <c r="D1990">
        <v>79936</v>
      </c>
      <c r="E1990">
        <v>80423.398438000004</v>
      </c>
      <c r="F1990">
        <v>80423.398438000004</v>
      </c>
      <c r="G1990">
        <v>75916</v>
      </c>
    </row>
    <row r="1991" spans="1:7">
      <c r="A1991" s="3">
        <v>39343</v>
      </c>
      <c r="B1991">
        <v>81398.203125</v>
      </c>
      <c r="C1991">
        <v>81398.203125</v>
      </c>
      <c r="D1991">
        <v>78083.796875</v>
      </c>
      <c r="E1991">
        <v>78083.796875</v>
      </c>
      <c r="F1991">
        <v>78083.796875</v>
      </c>
      <c r="G1991">
        <v>83147</v>
      </c>
    </row>
    <row r="1992" spans="1:7">
      <c r="A1992" s="3">
        <v>39344</v>
      </c>
      <c r="B1992">
        <v>79448.601563000004</v>
      </c>
      <c r="C1992">
        <v>80325.898438000004</v>
      </c>
      <c r="D1992">
        <v>78083.796875</v>
      </c>
      <c r="E1992">
        <v>78863.703125</v>
      </c>
      <c r="F1992">
        <v>78863.703125</v>
      </c>
      <c r="G1992">
        <v>153624</v>
      </c>
    </row>
    <row r="1993" spans="1:7">
      <c r="A1993" s="3">
        <v>39345</v>
      </c>
      <c r="B1993">
        <v>78473.703125</v>
      </c>
      <c r="C1993">
        <v>83152.898438000004</v>
      </c>
      <c r="D1993">
        <v>78278.796875</v>
      </c>
      <c r="E1993">
        <v>81593.203125</v>
      </c>
      <c r="F1993">
        <v>81593.203125</v>
      </c>
      <c r="G1993">
        <v>323753</v>
      </c>
    </row>
    <row r="1994" spans="1:7">
      <c r="A1994" s="3">
        <v>39346</v>
      </c>
      <c r="B1994">
        <v>81885.601563000004</v>
      </c>
      <c r="C1994">
        <v>86369.796875</v>
      </c>
      <c r="D1994">
        <v>81788.101563000004</v>
      </c>
      <c r="E1994">
        <v>85784.898438000004</v>
      </c>
      <c r="F1994">
        <v>85784.898438000004</v>
      </c>
      <c r="G1994">
        <v>246472</v>
      </c>
    </row>
    <row r="1995" spans="1:7">
      <c r="A1995" s="3">
        <v>39352</v>
      </c>
      <c r="B1995">
        <v>85784.898438000004</v>
      </c>
      <c r="C1995">
        <v>87832.101563000004</v>
      </c>
      <c r="D1995">
        <v>84907.601563000004</v>
      </c>
      <c r="E1995">
        <v>87344.703125</v>
      </c>
      <c r="F1995">
        <v>87344.703125</v>
      </c>
      <c r="G1995">
        <v>158671</v>
      </c>
    </row>
    <row r="1996" spans="1:7">
      <c r="A1996" s="3">
        <v>39353</v>
      </c>
      <c r="B1996">
        <v>87149.703125</v>
      </c>
      <c r="C1996">
        <v>87344.703125</v>
      </c>
      <c r="D1996">
        <v>85005.101563000004</v>
      </c>
      <c r="E1996">
        <v>85297.5</v>
      </c>
      <c r="F1996">
        <v>85297.5</v>
      </c>
      <c r="G1996">
        <v>64175</v>
      </c>
    </row>
    <row r="1997" spans="1:7">
      <c r="A1997" s="3">
        <v>39356</v>
      </c>
      <c r="B1997">
        <v>84322.703125</v>
      </c>
      <c r="C1997">
        <v>86369.796875</v>
      </c>
      <c r="D1997">
        <v>84225.203125</v>
      </c>
      <c r="E1997">
        <v>84420.203125</v>
      </c>
      <c r="F1997">
        <v>84420.203125</v>
      </c>
      <c r="G1997">
        <v>76578</v>
      </c>
    </row>
    <row r="1998" spans="1:7">
      <c r="A1998" s="3">
        <v>39357</v>
      </c>
      <c r="B1998">
        <v>84907.601563000004</v>
      </c>
      <c r="C1998">
        <v>87247.203125</v>
      </c>
      <c r="D1998">
        <v>83932.796875</v>
      </c>
      <c r="E1998">
        <v>85200</v>
      </c>
      <c r="F1998">
        <v>85200</v>
      </c>
      <c r="G1998">
        <v>208932</v>
      </c>
    </row>
    <row r="1999" spans="1:7">
      <c r="A1999" s="3">
        <v>39359</v>
      </c>
      <c r="B1999">
        <v>85200</v>
      </c>
      <c r="C1999">
        <v>89684.296875</v>
      </c>
      <c r="D1999">
        <v>85200</v>
      </c>
      <c r="E1999">
        <v>89099.398438000004</v>
      </c>
      <c r="F1999">
        <v>89099.398438000004</v>
      </c>
      <c r="G1999">
        <v>180088</v>
      </c>
    </row>
    <row r="2000" spans="1:7">
      <c r="A2000" s="3">
        <v>39360</v>
      </c>
      <c r="B2000">
        <v>89099.398438000004</v>
      </c>
      <c r="C2000">
        <v>89684.296875</v>
      </c>
      <c r="D2000">
        <v>87539.601563000004</v>
      </c>
      <c r="E2000">
        <v>88709.398438000004</v>
      </c>
      <c r="F2000">
        <v>88709.398438000004</v>
      </c>
      <c r="G2000">
        <v>108416</v>
      </c>
    </row>
    <row r="2001" spans="1:7">
      <c r="A2001" s="3">
        <v>39363</v>
      </c>
      <c r="B2001">
        <v>89196.898438000004</v>
      </c>
      <c r="C2001">
        <v>90659.101563000004</v>
      </c>
      <c r="D2001">
        <v>87247.203125</v>
      </c>
      <c r="E2001">
        <v>90659.101563000004</v>
      </c>
      <c r="F2001">
        <v>90659.101563000004</v>
      </c>
      <c r="G2001">
        <v>128820</v>
      </c>
    </row>
    <row r="2002" spans="1:7">
      <c r="A2002" s="3">
        <v>39364</v>
      </c>
      <c r="B2002">
        <v>90659.101563000004</v>
      </c>
      <c r="C2002">
        <v>92121.296875</v>
      </c>
      <c r="D2002">
        <v>89586.796875</v>
      </c>
      <c r="E2002">
        <v>91049</v>
      </c>
      <c r="F2002">
        <v>91049</v>
      </c>
      <c r="G2002">
        <v>115945</v>
      </c>
    </row>
    <row r="2003" spans="1:7">
      <c r="A2003" s="3">
        <v>39365</v>
      </c>
      <c r="B2003">
        <v>92023.898438000004</v>
      </c>
      <c r="C2003">
        <v>92023.898438000004</v>
      </c>
      <c r="D2003">
        <v>89781.703125</v>
      </c>
      <c r="E2003">
        <v>91049</v>
      </c>
      <c r="F2003">
        <v>91049</v>
      </c>
      <c r="G2003">
        <v>59316</v>
      </c>
    </row>
    <row r="2004" spans="1:7">
      <c r="A2004" s="3">
        <v>39366</v>
      </c>
      <c r="B2004">
        <v>90659.101563000004</v>
      </c>
      <c r="C2004">
        <v>93583.601563000004</v>
      </c>
      <c r="D2004">
        <v>89781.703125</v>
      </c>
      <c r="E2004">
        <v>92901.203125</v>
      </c>
      <c r="F2004">
        <v>92901.203125</v>
      </c>
      <c r="G2004">
        <v>98529</v>
      </c>
    </row>
    <row r="2005" spans="1:7">
      <c r="A2005" s="3">
        <v>39367</v>
      </c>
      <c r="B2005">
        <v>92706.203125</v>
      </c>
      <c r="C2005">
        <v>94558.398438000004</v>
      </c>
      <c r="D2005">
        <v>87734.601563000004</v>
      </c>
      <c r="E2005">
        <v>90659.101563000004</v>
      </c>
      <c r="F2005">
        <v>90659.101563000004</v>
      </c>
      <c r="G2005">
        <v>139091</v>
      </c>
    </row>
    <row r="2006" spans="1:7">
      <c r="A2006" s="3">
        <v>39370</v>
      </c>
      <c r="B2006">
        <v>90171.703125</v>
      </c>
      <c r="C2006">
        <v>91828.898438000004</v>
      </c>
      <c r="D2006">
        <v>88222</v>
      </c>
      <c r="E2006">
        <v>90659.101563000004</v>
      </c>
      <c r="F2006">
        <v>90659.101563000004</v>
      </c>
      <c r="G2006">
        <v>92356</v>
      </c>
    </row>
    <row r="2007" spans="1:7">
      <c r="A2007" s="3">
        <v>39371</v>
      </c>
      <c r="B2007">
        <v>89684.296875</v>
      </c>
      <c r="C2007">
        <v>92413.796875</v>
      </c>
      <c r="D2007">
        <v>88709.398438000004</v>
      </c>
      <c r="E2007">
        <v>89001.898438000004</v>
      </c>
      <c r="F2007">
        <v>89001.898438000004</v>
      </c>
      <c r="G2007">
        <v>130236</v>
      </c>
    </row>
    <row r="2008" spans="1:7">
      <c r="A2008" s="3">
        <v>39372</v>
      </c>
      <c r="B2008">
        <v>88709.398438000004</v>
      </c>
      <c r="C2008">
        <v>89196.898438000004</v>
      </c>
      <c r="D2008">
        <v>84030.296875</v>
      </c>
      <c r="E2008">
        <v>86954.703125</v>
      </c>
      <c r="F2008">
        <v>86954.703125</v>
      </c>
      <c r="G2008">
        <v>134860</v>
      </c>
    </row>
    <row r="2009" spans="1:7">
      <c r="A2009" s="3">
        <v>39373</v>
      </c>
      <c r="B2009">
        <v>86857.296875</v>
      </c>
      <c r="C2009">
        <v>88709.398438000004</v>
      </c>
      <c r="D2009">
        <v>85687.5</v>
      </c>
      <c r="E2009">
        <v>87539.601563000004</v>
      </c>
      <c r="F2009">
        <v>87539.601563000004</v>
      </c>
      <c r="G2009">
        <v>141662</v>
      </c>
    </row>
    <row r="2010" spans="1:7">
      <c r="A2010" s="3">
        <v>39374</v>
      </c>
      <c r="B2010">
        <v>87149.703125</v>
      </c>
      <c r="C2010">
        <v>87149.703125</v>
      </c>
      <c r="D2010">
        <v>84810.101563000004</v>
      </c>
      <c r="E2010">
        <v>85297.5</v>
      </c>
      <c r="F2010">
        <v>85297.5</v>
      </c>
      <c r="G2010">
        <v>109517</v>
      </c>
    </row>
    <row r="2011" spans="1:7">
      <c r="A2011" s="3">
        <v>39377</v>
      </c>
      <c r="B2011">
        <v>81788.101563000004</v>
      </c>
      <c r="C2011">
        <v>81885.601563000004</v>
      </c>
      <c r="D2011">
        <v>74087</v>
      </c>
      <c r="E2011">
        <v>77986.296875</v>
      </c>
      <c r="F2011">
        <v>77986.296875</v>
      </c>
      <c r="G2011">
        <v>153360</v>
      </c>
    </row>
    <row r="2012" spans="1:7">
      <c r="A2012" s="3">
        <v>39378</v>
      </c>
      <c r="B2012">
        <v>80033.5</v>
      </c>
      <c r="C2012">
        <v>83055.398438000004</v>
      </c>
      <c r="D2012">
        <v>79838.5</v>
      </c>
      <c r="E2012">
        <v>81983.101563000004</v>
      </c>
      <c r="F2012">
        <v>81983.101563000004</v>
      </c>
      <c r="G2012">
        <v>123675</v>
      </c>
    </row>
    <row r="2013" spans="1:7">
      <c r="A2013" s="3">
        <v>39379</v>
      </c>
      <c r="B2013">
        <v>83737.796875</v>
      </c>
      <c r="C2013">
        <v>83737.796875</v>
      </c>
      <c r="D2013">
        <v>78376.203125</v>
      </c>
      <c r="E2013">
        <v>79448.601563000004</v>
      </c>
      <c r="F2013">
        <v>79448.601563000004</v>
      </c>
      <c r="G2013">
        <v>97517</v>
      </c>
    </row>
    <row r="2014" spans="1:7">
      <c r="A2014" s="3">
        <v>39380</v>
      </c>
      <c r="B2014">
        <v>79643.5</v>
      </c>
      <c r="C2014">
        <v>84420.203125</v>
      </c>
      <c r="D2014">
        <v>79351.101563000004</v>
      </c>
      <c r="E2014">
        <v>83835.296875</v>
      </c>
      <c r="F2014">
        <v>83835.296875</v>
      </c>
      <c r="G2014">
        <v>103765</v>
      </c>
    </row>
    <row r="2015" spans="1:7">
      <c r="A2015" s="3">
        <v>39381</v>
      </c>
      <c r="B2015">
        <v>84030.296875</v>
      </c>
      <c r="C2015">
        <v>86564.796875</v>
      </c>
      <c r="D2015">
        <v>82860.5</v>
      </c>
      <c r="E2015">
        <v>85784.898438000004</v>
      </c>
      <c r="F2015">
        <v>85784.898438000004</v>
      </c>
      <c r="G2015">
        <v>98879</v>
      </c>
    </row>
    <row r="2016" spans="1:7">
      <c r="A2016" s="3">
        <v>39384</v>
      </c>
      <c r="B2016">
        <v>85784.898438000004</v>
      </c>
      <c r="C2016">
        <v>86662.296875</v>
      </c>
      <c r="D2016">
        <v>84127.703125</v>
      </c>
      <c r="E2016">
        <v>85784.898438000004</v>
      </c>
      <c r="F2016">
        <v>85784.898438000004</v>
      </c>
      <c r="G2016">
        <v>75761</v>
      </c>
    </row>
    <row r="2017" spans="1:7">
      <c r="A2017" s="3">
        <v>39385</v>
      </c>
      <c r="B2017">
        <v>85005.101563000004</v>
      </c>
      <c r="C2017">
        <v>89196.898438000004</v>
      </c>
      <c r="D2017">
        <v>83932.796875</v>
      </c>
      <c r="E2017">
        <v>88222</v>
      </c>
      <c r="F2017">
        <v>88222</v>
      </c>
      <c r="G2017">
        <v>131494</v>
      </c>
    </row>
    <row r="2018" spans="1:7">
      <c r="A2018" s="3">
        <v>39386</v>
      </c>
      <c r="B2018">
        <v>87832.101563000004</v>
      </c>
      <c r="C2018">
        <v>87929.601563000004</v>
      </c>
      <c r="D2018">
        <v>86174.898438000004</v>
      </c>
      <c r="E2018">
        <v>86759.796875</v>
      </c>
      <c r="F2018">
        <v>86759.796875</v>
      </c>
      <c r="G2018">
        <v>84271</v>
      </c>
    </row>
    <row r="2019" spans="1:7">
      <c r="A2019" s="3">
        <v>39387</v>
      </c>
      <c r="B2019">
        <v>87734.601563000004</v>
      </c>
      <c r="C2019">
        <v>87832.101563000004</v>
      </c>
      <c r="D2019">
        <v>82763</v>
      </c>
      <c r="E2019">
        <v>82763</v>
      </c>
      <c r="F2019">
        <v>82763</v>
      </c>
      <c r="G2019">
        <v>136716</v>
      </c>
    </row>
    <row r="2020" spans="1:7">
      <c r="A2020" s="3">
        <v>39388</v>
      </c>
      <c r="B2020">
        <v>81300.703125</v>
      </c>
      <c r="C2020">
        <v>82860.5</v>
      </c>
      <c r="D2020">
        <v>80423.398438000004</v>
      </c>
      <c r="E2020">
        <v>80618.398438000004</v>
      </c>
      <c r="F2020">
        <v>80618.398438000004</v>
      </c>
      <c r="G2020">
        <v>102190</v>
      </c>
    </row>
    <row r="2021" spans="1:7">
      <c r="A2021" s="3">
        <v>39391</v>
      </c>
      <c r="B2021">
        <v>82178.101563000004</v>
      </c>
      <c r="C2021">
        <v>92706.203125</v>
      </c>
      <c r="D2021">
        <v>82080.601563000004</v>
      </c>
      <c r="E2021">
        <v>92706.203125</v>
      </c>
      <c r="F2021">
        <v>92706.203125</v>
      </c>
      <c r="G2021">
        <v>494446</v>
      </c>
    </row>
    <row r="2022" spans="1:7">
      <c r="A2022" s="3">
        <v>39392</v>
      </c>
      <c r="B2022">
        <v>93193.601563000004</v>
      </c>
      <c r="C2022">
        <v>105769</v>
      </c>
      <c r="D2022">
        <v>92608.796875</v>
      </c>
      <c r="E2022">
        <v>103332</v>
      </c>
      <c r="F2022">
        <v>103332</v>
      </c>
      <c r="G2022">
        <v>509220</v>
      </c>
    </row>
    <row r="2023" spans="1:7">
      <c r="A2023" s="3">
        <v>39393</v>
      </c>
      <c r="B2023">
        <v>103332</v>
      </c>
      <c r="C2023">
        <v>104794</v>
      </c>
      <c r="D2023">
        <v>98945.101563000004</v>
      </c>
      <c r="E2023">
        <v>100407</v>
      </c>
      <c r="F2023">
        <v>100407</v>
      </c>
      <c r="G2023">
        <v>159002</v>
      </c>
    </row>
    <row r="2024" spans="1:7">
      <c r="A2024" s="3">
        <v>39394</v>
      </c>
      <c r="B2024">
        <v>97482.898438000004</v>
      </c>
      <c r="C2024">
        <v>103819</v>
      </c>
      <c r="D2024">
        <v>97190.398438000004</v>
      </c>
      <c r="E2024">
        <v>97190.398438000004</v>
      </c>
      <c r="F2024">
        <v>97190.398438000004</v>
      </c>
      <c r="G2024">
        <v>224039</v>
      </c>
    </row>
    <row r="2025" spans="1:7">
      <c r="A2025" s="3">
        <v>39395</v>
      </c>
      <c r="B2025">
        <v>100895</v>
      </c>
      <c r="C2025">
        <v>111618</v>
      </c>
      <c r="D2025">
        <v>100407</v>
      </c>
      <c r="E2025">
        <v>109181</v>
      </c>
      <c r="F2025">
        <v>109181</v>
      </c>
      <c r="G2025">
        <v>576681</v>
      </c>
    </row>
    <row r="2026" spans="1:7">
      <c r="A2026" s="3">
        <v>39398</v>
      </c>
      <c r="B2026">
        <v>105769</v>
      </c>
      <c r="C2026">
        <v>106744</v>
      </c>
      <c r="D2026">
        <v>99432.601563000004</v>
      </c>
      <c r="E2026">
        <v>105282</v>
      </c>
      <c r="F2026">
        <v>105282</v>
      </c>
      <c r="G2026">
        <v>312013</v>
      </c>
    </row>
    <row r="2027" spans="1:7">
      <c r="A2027" s="3">
        <v>39399</v>
      </c>
      <c r="B2027">
        <v>105282</v>
      </c>
      <c r="C2027">
        <v>107231</v>
      </c>
      <c r="D2027">
        <v>89684.296875</v>
      </c>
      <c r="E2027">
        <v>99432.601563000004</v>
      </c>
      <c r="F2027">
        <v>99432.601563000004</v>
      </c>
      <c r="G2027">
        <v>444406</v>
      </c>
    </row>
    <row r="2028" spans="1:7">
      <c r="A2028" s="3">
        <v>39400</v>
      </c>
      <c r="B2028">
        <v>100895</v>
      </c>
      <c r="C2028">
        <v>105282</v>
      </c>
      <c r="D2028">
        <v>92121.296875</v>
      </c>
      <c r="E2028">
        <v>95630.703125</v>
      </c>
      <c r="F2028">
        <v>95630.703125</v>
      </c>
      <c r="G2028">
        <v>333323</v>
      </c>
    </row>
    <row r="2029" spans="1:7">
      <c r="A2029" s="3">
        <v>39401</v>
      </c>
      <c r="B2029">
        <v>95630.703125</v>
      </c>
      <c r="C2029">
        <v>98945.101563000004</v>
      </c>
      <c r="D2029">
        <v>88027.101563000004</v>
      </c>
      <c r="E2029">
        <v>89976.703125</v>
      </c>
      <c r="F2029">
        <v>89976.703125</v>
      </c>
      <c r="G2029">
        <v>236906</v>
      </c>
    </row>
    <row r="2030" spans="1:7">
      <c r="A2030" s="3">
        <v>39402</v>
      </c>
      <c r="B2030">
        <v>100895</v>
      </c>
      <c r="C2030">
        <v>105282</v>
      </c>
      <c r="D2030">
        <v>92121.296875</v>
      </c>
      <c r="E2030">
        <v>95630.703125</v>
      </c>
      <c r="F2030">
        <v>95630.703125</v>
      </c>
      <c r="G2030">
        <v>333323</v>
      </c>
    </row>
    <row r="2031" spans="1:7">
      <c r="A2031" s="3">
        <v>39405</v>
      </c>
      <c r="B2031">
        <v>92608.796875</v>
      </c>
      <c r="C2031">
        <v>93681.101563000004</v>
      </c>
      <c r="D2031">
        <v>88904.398438000004</v>
      </c>
      <c r="E2031">
        <v>89684.296875</v>
      </c>
      <c r="F2031">
        <v>89684.296875</v>
      </c>
      <c r="G2031">
        <v>90649</v>
      </c>
    </row>
    <row r="2032" spans="1:7">
      <c r="A2032" s="3">
        <v>39406</v>
      </c>
      <c r="B2032">
        <v>85784.898438000004</v>
      </c>
      <c r="C2032">
        <v>89196.898438000004</v>
      </c>
      <c r="D2032">
        <v>85297.5</v>
      </c>
      <c r="E2032">
        <v>86857.296875</v>
      </c>
      <c r="F2032">
        <v>86857.296875</v>
      </c>
      <c r="G2032">
        <v>98787</v>
      </c>
    </row>
    <row r="2033" spans="1:7">
      <c r="A2033" s="3">
        <v>39407</v>
      </c>
      <c r="B2033">
        <v>86369.796875</v>
      </c>
      <c r="C2033">
        <v>93193.601563000004</v>
      </c>
      <c r="D2033">
        <v>84810.101563000004</v>
      </c>
      <c r="E2033">
        <v>84810.101563000004</v>
      </c>
      <c r="F2033">
        <v>84810.101563000004</v>
      </c>
      <c r="G2033">
        <v>177159</v>
      </c>
    </row>
    <row r="2034" spans="1:7">
      <c r="A2034" s="3">
        <v>39408</v>
      </c>
      <c r="B2034">
        <v>82957.898438000004</v>
      </c>
      <c r="C2034">
        <v>86564.796875</v>
      </c>
      <c r="D2034">
        <v>80033.5</v>
      </c>
      <c r="E2034">
        <v>81593.203125</v>
      </c>
      <c r="F2034">
        <v>81593.203125</v>
      </c>
      <c r="G2034">
        <v>142999</v>
      </c>
    </row>
    <row r="2035" spans="1:7">
      <c r="A2035" s="3">
        <v>39409</v>
      </c>
      <c r="B2035">
        <v>82860.5</v>
      </c>
      <c r="C2035">
        <v>83445.398438000004</v>
      </c>
      <c r="D2035">
        <v>73209.703125</v>
      </c>
      <c r="E2035">
        <v>79253.601563000004</v>
      </c>
      <c r="F2035">
        <v>79253.601563000004</v>
      </c>
      <c r="G2035">
        <v>198238</v>
      </c>
    </row>
    <row r="2036" spans="1:7">
      <c r="A2036" s="3">
        <v>39412</v>
      </c>
      <c r="B2036">
        <v>80910.796875</v>
      </c>
      <c r="C2036">
        <v>83640.296875</v>
      </c>
      <c r="D2036">
        <v>79253.601563000004</v>
      </c>
      <c r="E2036">
        <v>83445.398438000004</v>
      </c>
      <c r="F2036">
        <v>83445.398438000004</v>
      </c>
      <c r="G2036">
        <v>140537</v>
      </c>
    </row>
    <row r="2037" spans="1:7">
      <c r="A2037" s="3">
        <v>39413</v>
      </c>
      <c r="B2037">
        <v>81398.203125</v>
      </c>
      <c r="C2037">
        <v>85297.5</v>
      </c>
      <c r="D2037">
        <v>78473.703125</v>
      </c>
      <c r="E2037">
        <v>84907.601563000004</v>
      </c>
      <c r="F2037">
        <v>84907.601563000004</v>
      </c>
      <c r="G2037">
        <v>125061</v>
      </c>
    </row>
    <row r="2038" spans="1:7">
      <c r="A2038" s="3">
        <v>39414</v>
      </c>
      <c r="B2038">
        <v>86759.796875</v>
      </c>
      <c r="C2038">
        <v>86857.296875</v>
      </c>
      <c r="D2038">
        <v>81105.796875</v>
      </c>
      <c r="E2038">
        <v>82470.5</v>
      </c>
      <c r="F2038">
        <v>82470.5</v>
      </c>
      <c r="G2038">
        <v>141028</v>
      </c>
    </row>
    <row r="2039" spans="1:7">
      <c r="A2039" s="3">
        <v>39415</v>
      </c>
      <c r="B2039">
        <v>84127.703125</v>
      </c>
      <c r="C2039">
        <v>84810.101563000004</v>
      </c>
      <c r="D2039">
        <v>76426.601563000004</v>
      </c>
      <c r="E2039">
        <v>81398.203125</v>
      </c>
      <c r="F2039">
        <v>81398.203125</v>
      </c>
      <c r="G2039">
        <v>279032</v>
      </c>
    </row>
    <row r="2040" spans="1:7">
      <c r="A2040" s="3">
        <v>39416</v>
      </c>
      <c r="B2040">
        <v>81788.101563000004</v>
      </c>
      <c r="C2040">
        <v>85492.5</v>
      </c>
      <c r="D2040">
        <v>80910.796875</v>
      </c>
      <c r="E2040">
        <v>83250.398438000004</v>
      </c>
      <c r="F2040">
        <v>83250.398438000004</v>
      </c>
      <c r="G2040">
        <v>125901</v>
      </c>
    </row>
    <row r="2041" spans="1:7">
      <c r="A2041" s="3">
        <v>39419</v>
      </c>
      <c r="B2041">
        <v>84322.703125</v>
      </c>
      <c r="C2041">
        <v>84517.703125</v>
      </c>
      <c r="D2041">
        <v>82275.601563000004</v>
      </c>
      <c r="E2041">
        <v>83250.398438000004</v>
      </c>
      <c r="F2041">
        <v>83250.398438000004</v>
      </c>
      <c r="G2041">
        <v>71807</v>
      </c>
    </row>
    <row r="2042" spans="1:7">
      <c r="A2042" s="3">
        <v>39420</v>
      </c>
      <c r="B2042">
        <v>84225.203125</v>
      </c>
      <c r="C2042">
        <v>90854.101563000004</v>
      </c>
      <c r="D2042">
        <v>84225.203125</v>
      </c>
      <c r="E2042">
        <v>89684.296875</v>
      </c>
      <c r="F2042">
        <v>89684.296875</v>
      </c>
      <c r="G2042">
        <v>191439</v>
      </c>
    </row>
    <row r="2043" spans="1:7">
      <c r="A2043" s="3">
        <v>39421</v>
      </c>
      <c r="B2043">
        <v>89976.703125</v>
      </c>
      <c r="C2043">
        <v>91731.398438000004</v>
      </c>
      <c r="D2043">
        <v>87442.203125</v>
      </c>
      <c r="E2043">
        <v>89001.898438000004</v>
      </c>
      <c r="F2043">
        <v>89001.898438000004</v>
      </c>
      <c r="G2043">
        <v>111691</v>
      </c>
    </row>
    <row r="2044" spans="1:7">
      <c r="A2044" s="3">
        <v>39422</v>
      </c>
      <c r="B2044">
        <v>90659.101563000004</v>
      </c>
      <c r="C2044">
        <v>90659.101563000004</v>
      </c>
      <c r="D2044">
        <v>86662.296875</v>
      </c>
      <c r="E2044">
        <v>87734.601563000004</v>
      </c>
      <c r="F2044">
        <v>87734.601563000004</v>
      </c>
      <c r="G2044">
        <v>146430</v>
      </c>
    </row>
    <row r="2045" spans="1:7">
      <c r="A2045" s="3">
        <v>39423</v>
      </c>
      <c r="B2045">
        <v>88222</v>
      </c>
      <c r="C2045">
        <v>89781.703125</v>
      </c>
      <c r="D2045">
        <v>84517.703125</v>
      </c>
      <c r="E2045">
        <v>84517.703125</v>
      </c>
      <c r="F2045">
        <v>84517.703125</v>
      </c>
      <c r="G2045">
        <v>79714</v>
      </c>
    </row>
    <row r="2046" spans="1:7">
      <c r="A2046" s="3">
        <v>39426</v>
      </c>
      <c r="B2046">
        <v>83932.796875</v>
      </c>
      <c r="C2046">
        <v>85102.601563000004</v>
      </c>
      <c r="D2046">
        <v>79643.5</v>
      </c>
      <c r="E2046">
        <v>84322.703125</v>
      </c>
      <c r="F2046">
        <v>84322.703125</v>
      </c>
      <c r="G2046">
        <v>88184</v>
      </c>
    </row>
    <row r="2047" spans="1:7">
      <c r="A2047" s="3">
        <v>39427</v>
      </c>
      <c r="B2047">
        <v>86077.398438000004</v>
      </c>
      <c r="C2047">
        <v>86077.398438000004</v>
      </c>
      <c r="D2047">
        <v>80910.796875</v>
      </c>
      <c r="E2047">
        <v>81105.796875</v>
      </c>
      <c r="F2047">
        <v>81105.796875</v>
      </c>
      <c r="G2047">
        <v>97011</v>
      </c>
    </row>
    <row r="2048" spans="1:7">
      <c r="A2048" s="3">
        <v>39428</v>
      </c>
      <c r="B2048">
        <v>79351.101563000004</v>
      </c>
      <c r="C2048">
        <v>81593.203125</v>
      </c>
      <c r="D2048">
        <v>78083.796875</v>
      </c>
      <c r="E2048">
        <v>81398.203125</v>
      </c>
      <c r="F2048">
        <v>81398.203125</v>
      </c>
      <c r="G2048">
        <v>93451</v>
      </c>
    </row>
    <row r="2049" spans="1:7">
      <c r="A2049" s="3">
        <v>39429</v>
      </c>
      <c r="B2049">
        <v>80033.5</v>
      </c>
      <c r="C2049">
        <v>83250.398438000004</v>
      </c>
      <c r="D2049">
        <v>79546</v>
      </c>
      <c r="E2049">
        <v>82080.601563000004</v>
      </c>
      <c r="F2049">
        <v>82080.601563000004</v>
      </c>
      <c r="G2049">
        <v>129614</v>
      </c>
    </row>
    <row r="2050" spans="1:7">
      <c r="A2050" s="3">
        <v>39430</v>
      </c>
      <c r="B2050">
        <v>82178.101563000004</v>
      </c>
      <c r="C2050">
        <v>82665.5</v>
      </c>
      <c r="D2050">
        <v>79546</v>
      </c>
      <c r="E2050">
        <v>80130.898438000004</v>
      </c>
      <c r="F2050">
        <v>80130.898438000004</v>
      </c>
      <c r="G2050">
        <v>60597</v>
      </c>
    </row>
    <row r="2051" spans="1:7">
      <c r="A2051" s="3">
        <v>39433</v>
      </c>
      <c r="B2051">
        <v>78961.101563000004</v>
      </c>
      <c r="C2051">
        <v>81105.796875</v>
      </c>
      <c r="D2051">
        <v>75061.796875</v>
      </c>
      <c r="E2051">
        <v>75549.203125</v>
      </c>
      <c r="F2051">
        <v>75549.203125</v>
      </c>
      <c r="G2051">
        <v>114375</v>
      </c>
    </row>
    <row r="2052" spans="1:7">
      <c r="A2052" s="3">
        <v>39434</v>
      </c>
      <c r="B2052">
        <v>73697.101563000004</v>
      </c>
      <c r="C2052">
        <v>76134.101563000004</v>
      </c>
      <c r="D2052">
        <v>73697.101563000004</v>
      </c>
      <c r="E2052">
        <v>75549.203125</v>
      </c>
      <c r="F2052">
        <v>75549.203125</v>
      </c>
      <c r="G2052">
        <v>82784</v>
      </c>
    </row>
    <row r="2053" spans="1:7">
      <c r="A2053" s="3">
        <v>39436</v>
      </c>
      <c r="B2053">
        <v>75549.203125</v>
      </c>
      <c r="C2053">
        <v>77498.898438000004</v>
      </c>
      <c r="D2053">
        <v>71649.898438000004</v>
      </c>
      <c r="E2053">
        <v>73112.203125</v>
      </c>
      <c r="F2053">
        <v>73112.203125</v>
      </c>
      <c r="G2053">
        <v>168468</v>
      </c>
    </row>
    <row r="2054" spans="1:7">
      <c r="A2054" s="3">
        <v>39437</v>
      </c>
      <c r="B2054">
        <v>73112.203125</v>
      </c>
      <c r="C2054">
        <v>73892</v>
      </c>
      <c r="D2054">
        <v>71065</v>
      </c>
      <c r="E2054">
        <v>73307.101563000004</v>
      </c>
      <c r="F2054">
        <v>73307.101563000004</v>
      </c>
      <c r="G2054">
        <v>149306</v>
      </c>
    </row>
    <row r="2055" spans="1:7">
      <c r="A2055" s="3">
        <v>39440</v>
      </c>
      <c r="B2055">
        <v>73404.601563000004</v>
      </c>
      <c r="C2055">
        <v>75159.296875</v>
      </c>
      <c r="D2055">
        <v>73112.203125</v>
      </c>
      <c r="E2055">
        <v>74476.898438000004</v>
      </c>
      <c r="F2055">
        <v>74476.898438000004</v>
      </c>
      <c r="G2055">
        <v>121969</v>
      </c>
    </row>
    <row r="2056" spans="1:7">
      <c r="A2056" s="3">
        <v>39442</v>
      </c>
      <c r="B2056">
        <v>74476.898438000004</v>
      </c>
      <c r="C2056">
        <v>74574.398438000004</v>
      </c>
      <c r="D2056">
        <v>71260</v>
      </c>
      <c r="E2056">
        <v>71260</v>
      </c>
      <c r="F2056">
        <v>71260</v>
      </c>
      <c r="G2056">
        <v>120329</v>
      </c>
    </row>
    <row r="2057" spans="1:7">
      <c r="A2057" s="3">
        <v>39443</v>
      </c>
      <c r="B2057">
        <v>70285.203125</v>
      </c>
      <c r="C2057">
        <v>73697.101563000004</v>
      </c>
      <c r="D2057">
        <v>70285.203125</v>
      </c>
      <c r="E2057">
        <v>73112.203125</v>
      </c>
      <c r="F2057">
        <v>73112.203125</v>
      </c>
      <c r="G2057">
        <v>73442</v>
      </c>
    </row>
    <row r="2058" spans="1:7">
      <c r="A2058" s="3">
        <v>39444</v>
      </c>
      <c r="B2058">
        <v>72819.703125</v>
      </c>
      <c r="C2058">
        <v>76524.101563000004</v>
      </c>
      <c r="D2058">
        <v>72137.296875</v>
      </c>
      <c r="E2058">
        <v>73599.601563000004</v>
      </c>
      <c r="F2058">
        <v>73599.601563000004</v>
      </c>
      <c r="G2058">
        <v>97177</v>
      </c>
    </row>
    <row r="2059" spans="1:7">
      <c r="A2059" s="3">
        <v>39449</v>
      </c>
      <c r="B2059">
        <v>74574.398438000004</v>
      </c>
      <c r="C2059">
        <v>74574.398438000004</v>
      </c>
      <c r="D2059">
        <v>70967.5</v>
      </c>
      <c r="E2059">
        <v>71260</v>
      </c>
      <c r="F2059">
        <v>71260</v>
      </c>
      <c r="G2059">
        <v>233498</v>
      </c>
    </row>
    <row r="2060" spans="1:7">
      <c r="A2060" s="3">
        <v>39450</v>
      </c>
      <c r="B2060">
        <v>71162.5</v>
      </c>
      <c r="C2060">
        <v>71162.5</v>
      </c>
      <c r="D2060">
        <v>66873.296875</v>
      </c>
      <c r="E2060">
        <v>68043.101563000004</v>
      </c>
      <c r="F2060">
        <v>68043.101563000004</v>
      </c>
      <c r="G2060">
        <v>262057</v>
      </c>
    </row>
    <row r="2061" spans="1:7">
      <c r="A2061" s="3">
        <v>39451</v>
      </c>
      <c r="B2061">
        <v>67750.601563000004</v>
      </c>
      <c r="C2061">
        <v>68140.5</v>
      </c>
      <c r="D2061">
        <v>65021.101562999997</v>
      </c>
      <c r="E2061">
        <v>66580.796875</v>
      </c>
      <c r="F2061">
        <v>66580.796875</v>
      </c>
      <c r="G2061">
        <v>400465</v>
      </c>
    </row>
    <row r="2062" spans="1:7">
      <c r="A2062" s="3">
        <v>39454</v>
      </c>
      <c r="B2062">
        <v>64826.101562999997</v>
      </c>
      <c r="C2062">
        <v>69212.898438000004</v>
      </c>
      <c r="D2062">
        <v>64533.699219000002</v>
      </c>
      <c r="E2062">
        <v>68043.101563000004</v>
      </c>
      <c r="F2062">
        <v>68043.101563000004</v>
      </c>
      <c r="G2062">
        <v>188229</v>
      </c>
    </row>
    <row r="2063" spans="1:7">
      <c r="A2063" s="3">
        <v>39455</v>
      </c>
      <c r="B2063">
        <v>68725.398438000004</v>
      </c>
      <c r="C2063">
        <v>72819.703125</v>
      </c>
      <c r="D2063">
        <v>68433</v>
      </c>
      <c r="E2063">
        <v>70772.601563000004</v>
      </c>
      <c r="F2063">
        <v>70772.601563000004</v>
      </c>
      <c r="G2063">
        <v>164765</v>
      </c>
    </row>
    <row r="2064" spans="1:7">
      <c r="A2064" s="3">
        <v>39456</v>
      </c>
      <c r="B2064">
        <v>70870.101563000004</v>
      </c>
      <c r="C2064">
        <v>71649.898438000004</v>
      </c>
      <c r="D2064">
        <v>68335.5</v>
      </c>
      <c r="E2064">
        <v>71649.898438000004</v>
      </c>
      <c r="F2064">
        <v>71649.898438000004</v>
      </c>
      <c r="G2064">
        <v>136251</v>
      </c>
    </row>
    <row r="2065" spans="1:7">
      <c r="A2065" s="3">
        <v>39457</v>
      </c>
      <c r="B2065">
        <v>73014.703125</v>
      </c>
      <c r="C2065">
        <v>74574.398438000004</v>
      </c>
      <c r="D2065">
        <v>72234.796875</v>
      </c>
      <c r="E2065">
        <v>72234.796875</v>
      </c>
      <c r="F2065">
        <v>72234.796875</v>
      </c>
      <c r="G2065">
        <v>186658</v>
      </c>
    </row>
    <row r="2066" spans="1:7">
      <c r="A2066" s="3">
        <v>39458</v>
      </c>
      <c r="B2066">
        <v>73307.101563000004</v>
      </c>
      <c r="C2066">
        <v>74476.898438000004</v>
      </c>
      <c r="D2066">
        <v>69700.296875</v>
      </c>
      <c r="E2066">
        <v>72234.796875</v>
      </c>
      <c r="F2066">
        <v>72234.796875</v>
      </c>
      <c r="G2066">
        <v>131462</v>
      </c>
    </row>
    <row r="2067" spans="1:7">
      <c r="A2067" s="3">
        <v>39461</v>
      </c>
      <c r="B2067">
        <v>72137.296875</v>
      </c>
      <c r="C2067">
        <v>72137.296875</v>
      </c>
      <c r="D2067">
        <v>70382.601563000004</v>
      </c>
      <c r="E2067">
        <v>71455</v>
      </c>
      <c r="F2067">
        <v>71455</v>
      </c>
      <c r="G2067">
        <v>62979</v>
      </c>
    </row>
    <row r="2068" spans="1:7">
      <c r="A2068" s="3">
        <v>39462</v>
      </c>
      <c r="B2068">
        <v>70870.101563000004</v>
      </c>
      <c r="C2068">
        <v>72624.796875</v>
      </c>
      <c r="D2068">
        <v>67165.703125</v>
      </c>
      <c r="E2068">
        <v>71649.898438000004</v>
      </c>
      <c r="F2068">
        <v>71649.898438000004</v>
      </c>
      <c r="G2068">
        <v>116263</v>
      </c>
    </row>
    <row r="2069" spans="1:7">
      <c r="A2069" s="3">
        <v>39463</v>
      </c>
      <c r="B2069">
        <v>69212.898438000004</v>
      </c>
      <c r="C2069">
        <v>70187.703125</v>
      </c>
      <c r="D2069">
        <v>65703.5</v>
      </c>
      <c r="E2069">
        <v>68043.101563000004</v>
      </c>
      <c r="F2069">
        <v>68043.101563000004</v>
      </c>
      <c r="G2069">
        <v>187648</v>
      </c>
    </row>
    <row r="2070" spans="1:7">
      <c r="A2070" s="3">
        <v>39464</v>
      </c>
      <c r="B2070">
        <v>68043.101563000004</v>
      </c>
      <c r="C2070">
        <v>69407.796875</v>
      </c>
      <c r="D2070">
        <v>64046.300780999998</v>
      </c>
      <c r="E2070">
        <v>65801</v>
      </c>
      <c r="F2070">
        <v>65801</v>
      </c>
      <c r="G2070">
        <v>130906</v>
      </c>
    </row>
    <row r="2071" spans="1:7">
      <c r="A2071" s="3">
        <v>39465</v>
      </c>
      <c r="B2071">
        <v>64241.199219000002</v>
      </c>
      <c r="C2071">
        <v>66483.296875</v>
      </c>
      <c r="D2071">
        <v>63266.398437999997</v>
      </c>
      <c r="E2071">
        <v>65801</v>
      </c>
      <c r="F2071">
        <v>65801</v>
      </c>
      <c r="G2071">
        <v>101256</v>
      </c>
    </row>
    <row r="2072" spans="1:7">
      <c r="A2072" s="3">
        <v>39468</v>
      </c>
      <c r="B2072">
        <v>65118.601562999997</v>
      </c>
      <c r="C2072">
        <v>65118.601562999997</v>
      </c>
      <c r="D2072">
        <v>61511.699219000002</v>
      </c>
      <c r="E2072">
        <v>63266.398437999997</v>
      </c>
      <c r="F2072">
        <v>63266.398437999997</v>
      </c>
      <c r="G2072">
        <v>135783</v>
      </c>
    </row>
    <row r="2073" spans="1:7">
      <c r="A2073" s="3">
        <v>39469</v>
      </c>
      <c r="B2073">
        <v>60341.898437999997</v>
      </c>
      <c r="C2073">
        <v>61414.199219000002</v>
      </c>
      <c r="D2073">
        <v>53810.601562999997</v>
      </c>
      <c r="E2073">
        <v>54103</v>
      </c>
      <c r="F2073">
        <v>54103</v>
      </c>
      <c r="G2073">
        <v>656933</v>
      </c>
    </row>
    <row r="2074" spans="1:7">
      <c r="A2074" s="3">
        <v>39470</v>
      </c>
      <c r="B2074">
        <v>56247.601562999997</v>
      </c>
      <c r="C2074">
        <v>57514.898437999997</v>
      </c>
      <c r="D2074">
        <v>52153.300780999998</v>
      </c>
      <c r="E2074">
        <v>54005.5</v>
      </c>
      <c r="F2074">
        <v>54005.5</v>
      </c>
      <c r="G2074">
        <v>314643</v>
      </c>
    </row>
    <row r="2075" spans="1:7">
      <c r="A2075" s="3">
        <v>39471</v>
      </c>
      <c r="B2075">
        <v>55565.199219000002</v>
      </c>
      <c r="C2075">
        <v>58392.300780999998</v>
      </c>
      <c r="D2075">
        <v>55467.800780999998</v>
      </c>
      <c r="E2075">
        <v>56150.101562999997</v>
      </c>
      <c r="F2075">
        <v>56150.101562999997</v>
      </c>
      <c r="G2075">
        <v>255106</v>
      </c>
    </row>
    <row r="2076" spans="1:7">
      <c r="A2076" s="3">
        <v>39472</v>
      </c>
      <c r="B2076">
        <v>57514.898437999997</v>
      </c>
      <c r="C2076">
        <v>59757</v>
      </c>
      <c r="D2076">
        <v>57027.5</v>
      </c>
      <c r="E2076">
        <v>59464.601562999997</v>
      </c>
      <c r="F2076">
        <v>59464.601562999997</v>
      </c>
      <c r="G2076">
        <v>257047</v>
      </c>
    </row>
    <row r="2077" spans="1:7">
      <c r="A2077" s="3">
        <v>39475</v>
      </c>
      <c r="B2077">
        <v>58392.300780999998</v>
      </c>
      <c r="C2077">
        <v>58489.699219000002</v>
      </c>
      <c r="D2077">
        <v>53908</v>
      </c>
      <c r="E2077">
        <v>55565.199219000002</v>
      </c>
      <c r="F2077">
        <v>55565.199219000002</v>
      </c>
      <c r="G2077">
        <v>157788</v>
      </c>
    </row>
    <row r="2078" spans="1:7">
      <c r="A2078" s="3">
        <v>39476</v>
      </c>
      <c r="B2078">
        <v>57027.5</v>
      </c>
      <c r="C2078">
        <v>57125</v>
      </c>
      <c r="D2078">
        <v>53713.101562999997</v>
      </c>
      <c r="E2078">
        <v>55077.800780999998</v>
      </c>
      <c r="F2078">
        <v>55077.800780999998</v>
      </c>
      <c r="G2078">
        <v>155019</v>
      </c>
    </row>
    <row r="2079" spans="1:7">
      <c r="A2079" s="3">
        <v>39477</v>
      </c>
      <c r="B2079">
        <v>55565.199219000002</v>
      </c>
      <c r="C2079">
        <v>55955.199219000002</v>
      </c>
      <c r="D2079">
        <v>46889.300780999998</v>
      </c>
      <c r="E2079">
        <v>46889.300780999998</v>
      </c>
      <c r="F2079">
        <v>46889.300780999998</v>
      </c>
      <c r="G2079">
        <v>385420</v>
      </c>
    </row>
    <row r="2080" spans="1:7">
      <c r="A2080" s="3">
        <v>39478</v>
      </c>
      <c r="B2080">
        <v>45670.699219000002</v>
      </c>
      <c r="C2080">
        <v>48107.800780999998</v>
      </c>
      <c r="D2080">
        <v>43379.898437999997</v>
      </c>
      <c r="E2080">
        <v>47084.199219000002</v>
      </c>
      <c r="F2080">
        <v>47084.199219000002</v>
      </c>
      <c r="G2080">
        <v>722103</v>
      </c>
    </row>
    <row r="2081" spans="1:7">
      <c r="A2081" s="3">
        <v>39479</v>
      </c>
      <c r="B2081">
        <v>48741.398437999997</v>
      </c>
      <c r="C2081">
        <v>50203.699219000002</v>
      </c>
      <c r="D2081">
        <v>44062.300780999998</v>
      </c>
      <c r="E2081">
        <v>47766.601562999997</v>
      </c>
      <c r="F2081">
        <v>47766.601562999997</v>
      </c>
      <c r="G2081">
        <v>520645</v>
      </c>
    </row>
    <row r="2082" spans="1:7">
      <c r="A2082" s="3">
        <v>39482</v>
      </c>
      <c r="B2082">
        <v>49033.898437999997</v>
      </c>
      <c r="C2082">
        <v>54298</v>
      </c>
      <c r="D2082">
        <v>48741.398437999997</v>
      </c>
      <c r="E2082">
        <v>52933.199219000002</v>
      </c>
      <c r="F2082">
        <v>52933.199219000002</v>
      </c>
      <c r="G2082">
        <v>385964</v>
      </c>
    </row>
    <row r="2083" spans="1:7">
      <c r="A2083" s="3">
        <v>39483</v>
      </c>
      <c r="B2083">
        <v>52250.800780999998</v>
      </c>
      <c r="C2083">
        <v>53420.601562999997</v>
      </c>
      <c r="D2083">
        <v>51276</v>
      </c>
      <c r="E2083">
        <v>53128.199219000002</v>
      </c>
      <c r="F2083">
        <v>53128.199219000002</v>
      </c>
      <c r="G2083">
        <v>178023</v>
      </c>
    </row>
    <row r="2084" spans="1:7">
      <c r="A2084" s="3">
        <v>39489</v>
      </c>
      <c r="B2084">
        <v>53128.199219000002</v>
      </c>
      <c r="C2084">
        <v>53128.199219000002</v>
      </c>
      <c r="D2084">
        <v>49813.800780999998</v>
      </c>
      <c r="E2084">
        <v>51081</v>
      </c>
      <c r="F2084">
        <v>51081</v>
      </c>
      <c r="G2084">
        <v>155615</v>
      </c>
    </row>
    <row r="2085" spans="1:7">
      <c r="A2085" s="3">
        <v>39490</v>
      </c>
      <c r="B2085">
        <v>52543.300780999998</v>
      </c>
      <c r="C2085">
        <v>52543.300780999998</v>
      </c>
      <c r="D2085">
        <v>49716.300780999998</v>
      </c>
      <c r="E2085">
        <v>49716.300780999998</v>
      </c>
      <c r="F2085">
        <v>49716.300780999998</v>
      </c>
      <c r="G2085">
        <v>191287</v>
      </c>
    </row>
    <row r="2086" spans="1:7">
      <c r="A2086" s="3">
        <v>39491</v>
      </c>
      <c r="B2086">
        <v>50496.101562999997</v>
      </c>
      <c r="C2086">
        <v>51178.5</v>
      </c>
      <c r="D2086">
        <v>49326.300780999998</v>
      </c>
      <c r="E2086">
        <v>49521.300780999998</v>
      </c>
      <c r="F2086">
        <v>49521.300780999998</v>
      </c>
      <c r="G2086">
        <v>134605</v>
      </c>
    </row>
    <row r="2087" spans="1:7">
      <c r="A2087" s="3">
        <v>39492</v>
      </c>
      <c r="B2087">
        <v>50691.101562999997</v>
      </c>
      <c r="C2087">
        <v>54882.898437999997</v>
      </c>
      <c r="D2087">
        <v>50496.101562999997</v>
      </c>
      <c r="E2087">
        <v>54492.898437999997</v>
      </c>
      <c r="F2087">
        <v>54492.898437999997</v>
      </c>
      <c r="G2087">
        <v>223779</v>
      </c>
    </row>
    <row r="2088" spans="1:7">
      <c r="A2088" s="3">
        <v>39493</v>
      </c>
      <c r="B2088">
        <v>52835.699219000002</v>
      </c>
      <c r="C2088">
        <v>57514.898437999997</v>
      </c>
      <c r="D2088">
        <v>52543.300780999998</v>
      </c>
      <c r="E2088">
        <v>57222.5</v>
      </c>
      <c r="F2088">
        <v>57222.5</v>
      </c>
      <c r="G2088">
        <v>269809</v>
      </c>
    </row>
    <row r="2089" spans="1:7">
      <c r="A2089" s="3">
        <v>39496</v>
      </c>
      <c r="B2089">
        <v>57417.398437999997</v>
      </c>
      <c r="C2089">
        <v>58392.300780999998</v>
      </c>
      <c r="D2089">
        <v>55565.199219000002</v>
      </c>
      <c r="E2089">
        <v>57514.898437999997</v>
      </c>
      <c r="F2089">
        <v>57514.898437999997</v>
      </c>
      <c r="G2089">
        <v>197381</v>
      </c>
    </row>
    <row r="2090" spans="1:7">
      <c r="A2090" s="3">
        <v>39497</v>
      </c>
      <c r="B2090">
        <v>58197.300780999998</v>
      </c>
      <c r="C2090">
        <v>58489.699219000002</v>
      </c>
      <c r="D2090">
        <v>56345.101562999997</v>
      </c>
      <c r="E2090">
        <v>57807.398437999997</v>
      </c>
      <c r="F2090">
        <v>57807.398437999997</v>
      </c>
      <c r="G2090">
        <v>191330</v>
      </c>
    </row>
    <row r="2091" spans="1:7">
      <c r="A2091" s="3">
        <v>39498</v>
      </c>
      <c r="B2091">
        <v>57027.5</v>
      </c>
      <c r="C2091">
        <v>58587.199219000002</v>
      </c>
      <c r="D2091">
        <v>56052.699219000002</v>
      </c>
      <c r="E2091">
        <v>56150.101562999997</v>
      </c>
      <c r="F2091">
        <v>56150.101562999997</v>
      </c>
      <c r="G2091">
        <v>180381</v>
      </c>
    </row>
    <row r="2092" spans="1:7">
      <c r="A2092" s="3">
        <v>39499</v>
      </c>
      <c r="B2092">
        <v>57319.898437999997</v>
      </c>
      <c r="C2092">
        <v>58294.800780999998</v>
      </c>
      <c r="D2092">
        <v>56442.601562999997</v>
      </c>
      <c r="E2092">
        <v>57514.898437999997</v>
      </c>
      <c r="F2092">
        <v>57514.898437999997</v>
      </c>
      <c r="G2092">
        <v>211737</v>
      </c>
    </row>
    <row r="2093" spans="1:7">
      <c r="A2093" s="3">
        <v>39500</v>
      </c>
      <c r="B2093">
        <v>56735</v>
      </c>
      <c r="C2093">
        <v>57612.398437999997</v>
      </c>
      <c r="D2093">
        <v>55955.199219000002</v>
      </c>
      <c r="E2093">
        <v>57612.398437999997</v>
      </c>
      <c r="F2093">
        <v>57612.398437999997</v>
      </c>
      <c r="G2093">
        <v>133544</v>
      </c>
    </row>
    <row r="2094" spans="1:7">
      <c r="A2094" s="3">
        <v>39503</v>
      </c>
      <c r="B2094">
        <v>58879.699219000002</v>
      </c>
      <c r="C2094">
        <v>60926.800780999998</v>
      </c>
      <c r="D2094">
        <v>58392.300780999998</v>
      </c>
      <c r="E2094">
        <v>59172.101562999997</v>
      </c>
      <c r="F2094">
        <v>59172.101562999997</v>
      </c>
      <c r="G2094">
        <v>152174</v>
      </c>
    </row>
    <row r="2095" spans="1:7">
      <c r="A2095" s="3">
        <v>39504</v>
      </c>
      <c r="B2095">
        <v>59952</v>
      </c>
      <c r="C2095">
        <v>60146.898437999997</v>
      </c>
      <c r="D2095">
        <v>58294.800780999998</v>
      </c>
      <c r="E2095">
        <v>59074.601562999997</v>
      </c>
      <c r="F2095">
        <v>59074.601562999997</v>
      </c>
      <c r="G2095">
        <v>104705</v>
      </c>
    </row>
    <row r="2096" spans="1:7">
      <c r="A2096" s="3">
        <v>39505</v>
      </c>
      <c r="B2096">
        <v>60049.5</v>
      </c>
      <c r="C2096">
        <v>61511.699219000002</v>
      </c>
      <c r="D2096">
        <v>58489.699219000002</v>
      </c>
      <c r="E2096">
        <v>60439.398437999997</v>
      </c>
      <c r="F2096">
        <v>60439.398437999997</v>
      </c>
      <c r="G2096">
        <v>157450</v>
      </c>
    </row>
    <row r="2097" spans="1:7">
      <c r="A2097" s="3">
        <v>39506</v>
      </c>
      <c r="B2097">
        <v>60829.300780999998</v>
      </c>
      <c r="C2097">
        <v>62876.5</v>
      </c>
      <c r="D2097">
        <v>59562</v>
      </c>
      <c r="E2097">
        <v>61414.199219000002</v>
      </c>
      <c r="F2097">
        <v>61414.199219000002</v>
      </c>
      <c r="G2097">
        <v>183602</v>
      </c>
    </row>
    <row r="2098" spans="1:7">
      <c r="A2098" s="3">
        <v>39507</v>
      </c>
      <c r="B2098">
        <v>60634.398437999997</v>
      </c>
      <c r="C2098">
        <v>62096.601562999997</v>
      </c>
      <c r="D2098">
        <v>59074.601562999997</v>
      </c>
      <c r="E2098">
        <v>59074.601562999997</v>
      </c>
      <c r="F2098">
        <v>59074.601562999997</v>
      </c>
      <c r="G2098">
        <v>127241</v>
      </c>
    </row>
    <row r="2099" spans="1:7">
      <c r="A2099" s="3">
        <v>39510</v>
      </c>
      <c r="B2099">
        <v>56832.5</v>
      </c>
      <c r="C2099">
        <v>57514.898437999997</v>
      </c>
      <c r="D2099">
        <v>55662.699219000002</v>
      </c>
      <c r="E2099">
        <v>55662.699219000002</v>
      </c>
      <c r="F2099">
        <v>55662.699219000002</v>
      </c>
      <c r="G2099">
        <v>165238</v>
      </c>
    </row>
    <row r="2100" spans="1:7">
      <c r="A2100" s="3">
        <v>39511</v>
      </c>
      <c r="B2100">
        <v>56540.101562999997</v>
      </c>
      <c r="C2100">
        <v>58002.300780999998</v>
      </c>
      <c r="D2100">
        <v>55662.699219000002</v>
      </c>
      <c r="E2100">
        <v>57514.898437999997</v>
      </c>
      <c r="F2100">
        <v>57514.898437999997</v>
      </c>
      <c r="G2100">
        <v>79463</v>
      </c>
    </row>
    <row r="2101" spans="1:7">
      <c r="A2101" s="3">
        <v>39512</v>
      </c>
      <c r="B2101">
        <v>58002.300780999998</v>
      </c>
      <c r="C2101">
        <v>58294.800780999998</v>
      </c>
      <c r="D2101">
        <v>56735</v>
      </c>
      <c r="E2101">
        <v>57612.398437999997</v>
      </c>
      <c r="F2101">
        <v>57612.398437999997</v>
      </c>
      <c r="G2101">
        <v>86611</v>
      </c>
    </row>
    <row r="2102" spans="1:7">
      <c r="A2102" s="3">
        <v>39513</v>
      </c>
      <c r="B2102">
        <v>57709.898437999997</v>
      </c>
      <c r="C2102">
        <v>58879.699219000002</v>
      </c>
      <c r="D2102">
        <v>56735</v>
      </c>
      <c r="E2102">
        <v>56735</v>
      </c>
      <c r="F2102">
        <v>56735</v>
      </c>
      <c r="G2102">
        <v>164720</v>
      </c>
    </row>
    <row r="2103" spans="1:7">
      <c r="A2103" s="3">
        <v>39514</v>
      </c>
      <c r="B2103">
        <v>55955.199219000002</v>
      </c>
      <c r="C2103">
        <v>56052.699219000002</v>
      </c>
      <c r="D2103">
        <v>53518.101562999997</v>
      </c>
      <c r="E2103">
        <v>54590.398437999997</v>
      </c>
      <c r="F2103">
        <v>54590.398437999997</v>
      </c>
      <c r="G2103">
        <v>125844</v>
      </c>
    </row>
    <row r="2104" spans="1:7">
      <c r="A2104" s="3">
        <v>39517</v>
      </c>
      <c r="B2104">
        <v>52250.800780999998</v>
      </c>
      <c r="C2104">
        <v>53420.601562999997</v>
      </c>
      <c r="D2104">
        <v>50788.601562999997</v>
      </c>
      <c r="E2104">
        <v>51958.398437999997</v>
      </c>
      <c r="F2104">
        <v>51958.398437999997</v>
      </c>
      <c r="G2104">
        <v>208424</v>
      </c>
    </row>
    <row r="2105" spans="1:7">
      <c r="A2105" s="3">
        <v>39518</v>
      </c>
      <c r="B2105">
        <v>50886.101562999997</v>
      </c>
      <c r="C2105">
        <v>53030.699219000002</v>
      </c>
      <c r="D2105">
        <v>50886.101562999997</v>
      </c>
      <c r="E2105">
        <v>52738.199219000002</v>
      </c>
      <c r="F2105">
        <v>52738.199219000002</v>
      </c>
      <c r="G2105">
        <v>141990</v>
      </c>
    </row>
    <row r="2106" spans="1:7">
      <c r="A2106" s="3">
        <v>39519</v>
      </c>
      <c r="B2106">
        <v>54980.398437999997</v>
      </c>
      <c r="C2106">
        <v>55175.300780999998</v>
      </c>
      <c r="D2106">
        <v>53810.601562999997</v>
      </c>
      <c r="E2106">
        <v>54590.398437999997</v>
      </c>
      <c r="F2106">
        <v>54590.398437999997</v>
      </c>
      <c r="G2106">
        <v>162837</v>
      </c>
    </row>
    <row r="2107" spans="1:7">
      <c r="A2107" s="3">
        <v>39520</v>
      </c>
      <c r="B2107">
        <v>53908</v>
      </c>
      <c r="C2107">
        <v>54785.398437999997</v>
      </c>
      <c r="D2107">
        <v>52640.800780999998</v>
      </c>
      <c r="E2107">
        <v>53323.101562999997</v>
      </c>
      <c r="F2107">
        <v>53323.101562999997</v>
      </c>
      <c r="G2107">
        <v>103701</v>
      </c>
    </row>
    <row r="2108" spans="1:7">
      <c r="A2108" s="3">
        <v>39521</v>
      </c>
      <c r="B2108">
        <v>54590.398437999997</v>
      </c>
      <c r="C2108">
        <v>55370.300780999998</v>
      </c>
      <c r="D2108">
        <v>51373.5</v>
      </c>
      <c r="E2108">
        <v>54298</v>
      </c>
      <c r="F2108">
        <v>54298</v>
      </c>
      <c r="G2108">
        <v>140271</v>
      </c>
    </row>
    <row r="2109" spans="1:7">
      <c r="A2109" s="3">
        <v>39524</v>
      </c>
      <c r="B2109">
        <v>53615.601562999997</v>
      </c>
      <c r="C2109">
        <v>54200.5</v>
      </c>
      <c r="D2109">
        <v>50886.101562999997</v>
      </c>
      <c r="E2109">
        <v>54200.5</v>
      </c>
      <c r="F2109">
        <v>54200.5</v>
      </c>
      <c r="G2109">
        <v>86466</v>
      </c>
    </row>
    <row r="2110" spans="1:7">
      <c r="A2110" s="3">
        <v>39525</v>
      </c>
      <c r="B2110">
        <v>54298</v>
      </c>
      <c r="C2110">
        <v>54687.898437999997</v>
      </c>
      <c r="D2110">
        <v>52543.300780999998</v>
      </c>
      <c r="E2110">
        <v>53225.699219000002</v>
      </c>
      <c r="F2110">
        <v>53225.699219000002</v>
      </c>
      <c r="G2110">
        <v>91906</v>
      </c>
    </row>
    <row r="2111" spans="1:7">
      <c r="A2111" s="3">
        <v>39526</v>
      </c>
      <c r="B2111">
        <v>54590.398437999997</v>
      </c>
      <c r="C2111">
        <v>54980.398437999997</v>
      </c>
      <c r="D2111">
        <v>53225.699219000002</v>
      </c>
      <c r="E2111">
        <v>53615.601562999997</v>
      </c>
      <c r="F2111">
        <v>53615.601562999997</v>
      </c>
      <c r="G2111">
        <v>170981</v>
      </c>
    </row>
    <row r="2112" spans="1:7">
      <c r="A2112" s="3">
        <v>39527</v>
      </c>
      <c r="B2112">
        <v>52933.199219000002</v>
      </c>
      <c r="C2112">
        <v>53128.199219000002</v>
      </c>
      <c r="D2112">
        <v>52153.300780999998</v>
      </c>
      <c r="E2112">
        <v>52348.300780999998</v>
      </c>
      <c r="F2112">
        <v>52348.300780999998</v>
      </c>
      <c r="G2112">
        <v>126343</v>
      </c>
    </row>
    <row r="2113" spans="1:7">
      <c r="A2113" s="3">
        <v>39528</v>
      </c>
      <c r="B2113">
        <v>53323.101562999997</v>
      </c>
      <c r="C2113">
        <v>54687.898437999997</v>
      </c>
      <c r="D2113">
        <v>52738.199219000002</v>
      </c>
      <c r="E2113">
        <v>54590.398437999997</v>
      </c>
      <c r="F2113">
        <v>54590.398437999997</v>
      </c>
      <c r="G2113">
        <v>249917</v>
      </c>
    </row>
    <row r="2114" spans="1:7">
      <c r="A2114" s="3">
        <v>39531</v>
      </c>
      <c r="B2114">
        <v>55467.800780999998</v>
      </c>
      <c r="C2114">
        <v>55857.699219000002</v>
      </c>
      <c r="D2114">
        <v>53908</v>
      </c>
      <c r="E2114">
        <v>55857.699219000002</v>
      </c>
      <c r="F2114">
        <v>55857.699219000002</v>
      </c>
      <c r="G2114">
        <v>177865</v>
      </c>
    </row>
    <row r="2115" spans="1:7">
      <c r="A2115" s="3">
        <v>39532</v>
      </c>
      <c r="B2115">
        <v>56540.101562999997</v>
      </c>
      <c r="C2115">
        <v>57417.398437999997</v>
      </c>
      <c r="D2115">
        <v>53323.101562999997</v>
      </c>
      <c r="E2115">
        <v>55077.800780999998</v>
      </c>
      <c r="F2115">
        <v>55077.800780999998</v>
      </c>
      <c r="G2115">
        <v>343618</v>
      </c>
    </row>
    <row r="2116" spans="1:7">
      <c r="A2116" s="3">
        <v>39533</v>
      </c>
      <c r="B2116">
        <v>54980.398437999997</v>
      </c>
      <c r="C2116">
        <v>58782.199219000002</v>
      </c>
      <c r="D2116">
        <v>54785.398437999997</v>
      </c>
      <c r="E2116">
        <v>58392.300780999998</v>
      </c>
      <c r="F2116">
        <v>58392.300780999998</v>
      </c>
      <c r="G2116">
        <v>318302</v>
      </c>
    </row>
    <row r="2117" spans="1:7">
      <c r="A2117" s="3">
        <v>39534</v>
      </c>
      <c r="B2117">
        <v>58002.300780999998</v>
      </c>
      <c r="C2117">
        <v>59562</v>
      </c>
      <c r="D2117">
        <v>56832.5</v>
      </c>
      <c r="E2117">
        <v>57612.398437999997</v>
      </c>
      <c r="F2117">
        <v>57612.398437999997</v>
      </c>
      <c r="G2117">
        <v>284347</v>
      </c>
    </row>
    <row r="2118" spans="1:7">
      <c r="A2118" s="3">
        <v>39535</v>
      </c>
      <c r="B2118">
        <v>57709.898437999997</v>
      </c>
      <c r="C2118">
        <v>61121.800780999998</v>
      </c>
      <c r="D2118">
        <v>57319.898437999997</v>
      </c>
      <c r="E2118">
        <v>60731.800780999998</v>
      </c>
      <c r="F2118">
        <v>60731.800780999998</v>
      </c>
      <c r="G2118">
        <v>333810</v>
      </c>
    </row>
    <row r="2119" spans="1:7">
      <c r="A2119" s="3">
        <v>39538</v>
      </c>
      <c r="B2119">
        <v>61316.699219000002</v>
      </c>
      <c r="C2119">
        <v>61316.699219000002</v>
      </c>
      <c r="D2119">
        <v>59172.101562999997</v>
      </c>
      <c r="E2119">
        <v>60244.398437999997</v>
      </c>
      <c r="F2119">
        <v>60244.398437999997</v>
      </c>
      <c r="G2119">
        <v>221831</v>
      </c>
    </row>
    <row r="2120" spans="1:7">
      <c r="A2120" s="3">
        <v>39539</v>
      </c>
      <c r="B2120">
        <v>60244.398437999997</v>
      </c>
      <c r="C2120">
        <v>61024.300780999998</v>
      </c>
      <c r="D2120">
        <v>59269.601562999997</v>
      </c>
      <c r="E2120">
        <v>59269.601562999997</v>
      </c>
      <c r="F2120">
        <v>59269.601562999997</v>
      </c>
      <c r="G2120">
        <v>175631</v>
      </c>
    </row>
    <row r="2121" spans="1:7">
      <c r="A2121" s="3">
        <v>39540</v>
      </c>
      <c r="B2121">
        <v>60439.398437999997</v>
      </c>
      <c r="C2121">
        <v>60926.800780999998</v>
      </c>
      <c r="D2121">
        <v>58782.199219000002</v>
      </c>
      <c r="E2121">
        <v>58977.199219000002</v>
      </c>
      <c r="F2121">
        <v>58977.199219000002</v>
      </c>
      <c r="G2121">
        <v>222643</v>
      </c>
    </row>
    <row r="2122" spans="1:7">
      <c r="A2122" s="3">
        <v>39541</v>
      </c>
      <c r="B2122">
        <v>59074.601562999997</v>
      </c>
      <c r="C2122">
        <v>59074.601562999997</v>
      </c>
      <c r="D2122">
        <v>56150.101562999997</v>
      </c>
      <c r="E2122">
        <v>57125</v>
      </c>
      <c r="F2122">
        <v>57125</v>
      </c>
      <c r="G2122">
        <v>501748</v>
      </c>
    </row>
    <row r="2123" spans="1:7">
      <c r="A2123" s="3">
        <v>39542</v>
      </c>
      <c r="B2123">
        <v>57125</v>
      </c>
      <c r="C2123">
        <v>58197.300780999998</v>
      </c>
      <c r="D2123">
        <v>56052.699219000002</v>
      </c>
      <c r="E2123">
        <v>57904.800780999998</v>
      </c>
      <c r="F2123">
        <v>57904.800780999998</v>
      </c>
      <c r="G2123">
        <v>520299</v>
      </c>
    </row>
    <row r="2124" spans="1:7">
      <c r="A2124" s="3">
        <v>39545</v>
      </c>
      <c r="B2124">
        <v>58684.699219000002</v>
      </c>
      <c r="C2124">
        <v>62486.5</v>
      </c>
      <c r="D2124">
        <v>58392.300780999998</v>
      </c>
      <c r="E2124">
        <v>61901.601562999997</v>
      </c>
      <c r="F2124">
        <v>61901.601562999997</v>
      </c>
      <c r="G2124">
        <v>608578</v>
      </c>
    </row>
    <row r="2125" spans="1:7">
      <c r="A2125" s="3">
        <v>39546</v>
      </c>
      <c r="B2125">
        <v>62389.101562999997</v>
      </c>
      <c r="C2125">
        <v>62389.101562999997</v>
      </c>
      <c r="D2125">
        <v>61121.800780999998</v>
      </c>
      <c r="E2125">
        <v>62291.601562999997</v>
      </c>
      <c r="F2125">
        <v>62291.601562999997</v>
      </c>
      <c r="G2125">
        <v>292671</v>
      </c>
    </row>
    <row r="2126" spans="1:7">
      <c r="A2126" s="3">
        <v>39548</v>
      </c>
      <c r="B2126">
        <v>62291.601562999997</v>
      </c>
      <c r="C2126">
        <v>63753.800780999998</v>
      </c>
      <c r="D2126">
        <v>61414.199219000002</v>
      </c>
      <c r="E2126">
        <v>62876.5</v>
      </c>
      <c r="F2126">
        <v>62876.5</v>
      </c>
      <c r="G2126">
        <v>245983</v>
      </c>
    </row>
    <row r="2127" spans="1:7">
      <c r="A2127" s="3">
        <v>39549</v>
      </c>
      <c r="B2127">
        <v>63363.898437999997</v>
      </c>
      <c r="C2127">
        <v>64046.300780999998</v>
      </c>
      <c r="D2127">
        <v>62291.601562999997</v>
      </c>
      <c r="E2127">
        <v>62973.898437999997</v>
      </c>
      <c r="F2127">
        <v>62973.898437999997</v>
      </c>
      <c r="G2127">
        <v>164690</v>
      </c>
    </row>
    <row r="2128" spans="1:7">
      <c r="A2128" s="3">
        <v>39552</v>
      </c>
      <c r="B2128">
        <v>61804.199219000002</v>
      </c>
      <c r="C2128">
        <v>62194.101562999997</v>
      </c>
      <c r="D2128">
        <v>60731.800780999998</v>
      </c>
      <c r="E2128">
        <v>60926.800780999998</v>
      </c>
      <c r="F2128">
        <v>60926.800780999998</v>
      </c>
      <c r="G2128">
        <v>188459</v>
      </c>
    </row>
    <row r="2129" spans="1:7">
      <c r="A2129" s="3">
        <v>39553</v>
      </c>
      <c r="B2129">
        <v>60926.800780999998</v>
      </c>
      <c r="C2129">
        <v>61609.199219000002</v>
      </c>
      <c r="D2129">
        <v>59562</v>
      </c>
      <c r="E2129">
        <v>61219.300780999998</v>
      </c>
      <c r="F2129">
        <v>61219.300780999998</v>
      </c>
      <c r="G2129">
        <v>148295</v>
      </c>
    </row>
    <row r="2130" spans="1:7">
      <c r="A2130" s="3">
        <v>39554</v>
      </c>
      <c r="B2130">
        <v>61804.199219000002</v>
      </c>
      <c r="C2130">
        <v>62973.898437999997</v>
      </c>
      <c r="D2130">
        <v>61219.300780999998</v>
      </c>
      <c r="E2130">
        <v>62291.601562999997</v>
      </c>
      <c r="F2130">
        <v>62291.601562999997</v>
      </c>
      <c r="G2130">
        <v>172145</v>
      </c>
    </row>
    <row r="2131" spans="1:7">
      <c r="A2131" s="3">
        <v>39555</v>
      </c>
      <c r="B2131">
        <v>63266.398437999997</v>
      </c>
      <c r="C2131">
        <v>64826.101562999997</v>
      </c>
      <c r="D2131">
        <v>61414.199219000002</v>
      </c>
      <c r="E2131">
        <v>62096.601562999997</v>
      </c>
      <c r="F2131">
        <v>62096.601562999997</v>
      </c>
      <c r="G2131">
        <v>236397</v>
      </c>
    </row>
    <row r="2132" spans="1:7">
      <c r="A2132" s="3">
        <v>39556</v>
      </c>
      <c r="B2132">
        <v>63071.398437999997</v>
      </c>
      <c r="C2132">
        <v>63656.300780999998</v>
      </c>
      <c r="D2132">
        <v>61999.101562999997</v>
      </c>
      <c r="E2132">
        <v>62584</v>
      </c>
      <c r="F2132">
        <v>62584</v>
      </c>
      <c r="G2132">
        <v>149811</v>
      </c>
    </row>
    <row r="2133" spans="1:7">
      <c r="A2133" s="3">
        <v>39559</v>
      </c>
      <c r="B2133">
        <v>63558.800780999998</v>
      </c>
      <c r="C2133">
        <v>65898.398438000004</v>
      </c>
      <c r="D2133">
        <v>63266.398437999997</v>
      </c>
      <c r="E2133">
        <v>65216.101562999997</v>
      </c>
      <c r="F2133">
        <v>65216.101562999997</v>
      </c>
      <c r="G2133">
        <v>279139</v>
      </c>
    </row>
    <row r="2134" spans="1:7">
      <c r="A2134" s="3">
        <v>39560</v>
      </c>
      <c r="B2134">
        <v>65995.898438000004</v>
      </c>
      <c r="C2134">
        <v>66288.398438000004</v>
      </c>
      <c r="D2134">
        <v>64533.699219000002</v>
      </c>
      <c r="E2134">
        <v>65021.101562999997</v>
      </c>
      <c r="F2134">
        <v>65021.101562999997</v>
      </c>
      <c r="G2134">
        <v>200709</v>
      </c>
    </row>
    <row r="2135" spans="1:7">
      <c r="A2135" s="3">
        <v>39561</v>
      </c>
      <c r="B2135">
        <v>64826.101562999997</v>
      </c>
      <c r="C2135">
        <v>66093.398438000004</v>
      </c>
      <c r="D2135">
        <v>64533.699219000002</v>
      </c>
      <c r="E2135">
        <v>66093.398438000004</v>
      </c>
      <c r="F2135">
        <v>66093.398438000004</v>
      </c>
      <c r="G2135">
        <v>213820</v>
      </c>
    </row>
    <row r="2136" spans="1:7">
      <c r="A2136" s="3">
        <v>39562</v>
      </c>
      <c r="B2136">
        <v>66385.898438000004</v>
      </c>
      <c r="C2136">
        <v>66483.296875</v>
      </c>
      <c r="D2136">
        <v>62876.5</v>
      </c>
      <c r="E2136">
        <v>64728.601562999997</v>
      </c>
      <c r="F2136">
        <v>64728.601562999997</v>
      </c>
      <c r="G2136">
        <v>209295</v>
      </c>
    </row>
    <row r="2137" spans="1:7">
      <c r="A2137" s="3">
        <v>39563</v>
      </c>
      <c r="B2137">
        <v>64826.101562999997</v>
      </c>
      <c r="C2137">
        <v>65216.101562999997</v>
      </c>
      <c r="D2137">
        <v>63168.898437999997</v>
      </c>
      <c r="E2137">
        <v>63363.898437999997</v>
      </c>
      <c r="F2137">
        <v>63363.898437999997</v>
      </c>
      <c r="G2137">
        <v>210777</v>
      </c>
    </row>
    <row r="2138" spans="1:7">
      <c r="A2138" s="3">
        <v>39566</v>
      </c>
      <c r="B2138">
        <v>63266.398437999997</v>
      </c>
      <c r="C2138">
        <v>63851.300780999998</v>
      </c>
      <c r="D2138">
        <v>61316.699219000002</v>
      </c>
      <c r="E2138">
        <v>61999.101562999997</v>
      </c>
      <c r="F2138">
        <v>61999.101562999997</v>
      </c>
      <c r="G2138">
        <v>203004</v>
      </c>
    </row>
    <row r="2139" spans="1:7">
      <c r="A2139" s="3">
        <v>39567</v>
      </c>
      <c r="B2139">
        <v>62389.101562999997</v>
      </c>
      <c r="C2139">
        <v>62389.101562999997</v>
      </c>
      <c r="D2139">
        <v>60341.898437999997</v>
      </c>
      <c r="E2139">
        <v>61901.601562999997</v>
      </c>
      <c r="F2139">
        <v>61901.601562999997</v>
      </c>
      <c r="G2139">
        <v>224017</v>
      </c>
    </row>
    <row r="2140" spans="1:7">
      <c r="A2140" s="3">
        <v>39568</v>
      </c>
      <c r="B2140">
        <v>62194.101562999997</v>
      </c>
      <c r="C2140">
        <v>63363.898437999997</v>
      </c>
      <c r="D2140">
        <v>61414.199219000002</v>
      </c>
      <c r="E2140">
        <v>62194.101562999997</v>
      </c>
      <c r="F2140">
        <v>62194.101562999997</v>
      </c>
      <c r="G2140">
        <v>253791</v>
      </c>
    </row>
    <row r="2141" spans="1:7">
      <c r="A2141" s="3">
        <v>39569</v>
      </c>
      <c r="B2141">
        <v>62194.101562999997</v>
      </c>
      <c r="C2141">
        <v>62194.101562999997</v>
      </c>
      <c r="D2141">
        <v>62194.101562999997</v>
      </c>
      <c r="E2141">
        <v>62194.101562999997</v>
      </c>
      <c r="F2141">
        <v>62194.101562999997</v>
      </c>
      <c r="G2141">
        <v>0</v>
      </c>
    </row>
    <row r="2142" spans="1:7">
      <c r="A2142" s="3">
        <v>39570</v>
      </c>
      <c r="B2142">
        <v>62973.898437999997</v>
      </c>
      <c r="C2142">
        <v>63071.398437999997</v>
      </c>
      <c r="D2142">
        <v>61511.699219000002</v>
      </c>
      <c r="E2142">
        <v>61706.699219000002</v>
      </c>
      <c r="F2142">
        <v>61706.699219000002</v>
      </c>
      <c r="G2142">
        <v>171796</v>
      </c>
    </row>
    <row r="2143" spans="1:7">
      <c r="A2143" s="3">
        <v>39573</v>
      </c>
      <c r="B2143">
        <v>61706.699219000002</v>
      </c>
      <c r="C2143">
        <v>61706.699219000002</v>
      </c>
      <c r="D2143">
        <v>61706.699219000002</v>
      </c>
      <c r="E2143">
        <v>61706.699219000002</v>
      </c>
      <c r="F2143">
        <v>61706.699219000002</v>
      </c>
      <c r="G2143">
        <v>0</v>
      </c>
    </row>
    <row r="2144" spans="1:7">
      <c r="A2144" s="3">
        <v>39574</v>
      </c>
      <c r="B2144">
        <v>61511.699219000002</v>
      </c>
      <c r="C2144">
        <v>62876.5</v>
      </c>
      <c r="D2144">
        <v>61024.300780999998</v>
      </c>
      <c r="E2144">
        <v>61706.699219000002</v>
      </c>
      <c r="F2144">
        <v>61706.699219000002</v>
      </c>
      <c r="G2144">
        <v>195083</v>
      </c>
    </row>
    <row r="2145" spans="1:7">
      <c r="A2145" s="3">
        <v>39575</v>
      </c>
      <c r="B2145">
        <v>61901.601562999997</v>
      </c>
      <c r="C2145">
        <v>63168.898437999997</v>
      </c>
      <c r="D2145">
        <v>61316.699219000002</v>
      </c>
      <c r="E2145">
        <v>61804.199219000002</v>
      </c>
      <c r="F2145">
        <v>61804.199219000002</v>
      </c>
      <c r="G2145">
        <v>247137</v>
      </c>
    </row>
    <row r="2146" spans="1:7">
      <c r="A2146" s="3">
        <v>39576</v>
      </c>
      <c r="B2146">
        <v>61316.699219000002</v>
      </c>
      <c r="C2146">
        <v>61999.101562999997</v>
      </c>
      <c r="D2146">
        <v>60829.300780999998</v>
      </c>
      <c r="E2146">
        <v>61024.300780999998</v>
      </c>
      <c r="F2146">
        <v>61024.300780999998</v>
      </c>
      <c r="G2146">
        <v>252547</v>
      </c>
    </row>
    <row r="2147" spans="1:7">
      <c r="A2147" s="3">
        <v>39577</v>
      </c>
      <c r="B2147">
        <v>61414.199219000002</v>
      </c>
      <c r="C2147">
        <v>61414.199219000002</v>
      </c>
      <c r="D2147">
        <v>56832.5</v>
      </c>
      <c r="E2147">
        <v>57125</v>
      </c>
      <c r="F2147">
        <v>57125</v>
      </c>
      <c r="G2147">
        <v>416727</v>
      </c>
    </row>
    <row r="2148" spans="1:7">
      <c r="A2148" s="3">
        <v>39580</v>
      </c>
      <c r="B2148">
        <v>57125</v>
      </c>
      <c r="C2148">
        <v>57125</v>
      </c>
      <c r="D2148">
        <v>57125</v>
      </c>
      <c r="E2148">
        <v>57125</v>
      </c>
      <c r="F2148">
        <v>57125</v>
      </c>
      <c r="G2148">
        <v>0</v>
      </c>
    </row>
    <row r="2149" spans="1:7">
      <c r="A2149" s="3">
        <v>39581</v>
      </c>
      <c r="B2149">
        <v>57612.398437999997</v>
      </c>
      <c r="C2149">
        <v>58099.800780999998</v>
      </c>
      <c r="D2149">
        <v>53420.601562999997</v>
      </c>
      <c r="E2149">
        <v>55565.199219000002</v>
      </c>
      <c r="F2149">
        <v>55565.199219000002</v>
      </c>
      <c r="G2149">
        <v>380216</v>
      </c>
    </row>
    <row r="2150" spans="1:7">
      <c r="A2150" s="3">
        <v>39582</v>
      </c>
      <c r="B2150">
        <v>55857.699219000002</v>
      </c>
      <c r="C2150">
        <v>57027.5</v>
      </c>
      <c r="D2150">
        <v>53713.101562999997</v>
      </c>
      <c r="E2150">
        <v>53713.101562999997</v>
      </c>
      <c r="F2150">
        <v>53713.101562999997</v>
      </c>
      <c r="G2150">
        <v>298304</v>
      </c>
    </row>
    <row r="2151" spans="1:7">
      <c r="A2151" s="3">
        <v>39583</v>
      </c>
      <c r="B2151">
        <v>54103</v>
      </c>
      <c r="C2151">
        <v>55175.300780999998</v>
      </c>
      <c r="D2151">
        <v>52445.800780999998</v>
      </c>
      <c r="E2151">
        <v>54590.398437999997</v>
      </c>
      <c r="F2151">
        <v>54590.398437999997</v>
      </c>
      <c r="G2151">
        <v>473179</v>
      </c>
    </row>
    <row r="2152" spans="1:7">
      <c r="A2152" s="3">
        <v>39584</v>
      </c>
      <c r="B2152">
        <v>54882.898437999997</v>
      </c>
      <c r="C2152">
        <v>57222.5</v>
      </c>
      <c r="D2152">
        <v>54687.898437999997</v>
      </c>
      <c r="E2152">
        <v>56052.699219000002</v>
      </c>
      <c r="F2152">
        <v>56052.699219000002</v>
      </c>
      <c r="G2152">
        <v>376224</v>
      </c>
    </row>
    <row r="2153" spans="1:7">
      <c r="A2153" s="3">
        <v>39587</v>
      </c>
      <c r="B2153">
        <v>56540.101562999997</v>
      </c>
      <c r="C2153">
        <v>56930</v>
      </c>
      <c r="D2153">
        <v>54882.898437999997</v>
      </c>
      <c r="E2153">
        <v>55565.199219000002</v>
      </c>
      <c r="F2153">
        <v>55565.199219000002</v>
      </c>
      <c r="G2153">
        <v>218910</v>
      </c>
    </row>
    <row r="2154" spans="1:7">
      <c r="A2154" s="3">
        <v>39588</v>
      </c>
      <c r="B2154">
        <v>56052.699219000002</v>
      </c>
      <c r="C2154">
        <v>56735</v>
      </c>
      <c r="D2154">
        <v>55272.800780999998</v>
      </c>
      <c r="E2154">
        <v>56150.101562999997</v>
      </c>
      <c r="F2154">
        <v>56150.101562999997</v>
      </c>
      <c r="G2154">
        <v>209835</v>
      </c>
    </row>
    <row r="2155" spans="1:7">
      <c r="A2155" s="3">
        <v>39589</v>
      </c>
      <c r="B2155">
        <v>55077.800780999998</v>
      </c>
      <c r="C2155">
        <v>56832.5</v>
      </c>
      <c r="D2155">
        <v>54882.898437999997</v>
      </c>
      <c r="E2155">
        <v>55370.300780999998</v>
      </c>
      <c r="F2155">
        <v>55370.300780999998</v>
      </c>
      <c r="G2155">
        <v>209232</v>
      </c>
    </row>
    <row r="2156" spans="1:7">
      <c r="A2156" s="3">
        <v>39590</v>
      </c>
      <c r="B2156">
        <v>55272.800780999998</v>
      </c>
      <c r="C2156">
        <v>56832.5</v>
      </c>
      <c r="D2156">
        <v>54492.898437999997</v>
      </c>
      <c r="E2156">
        <v>56735</v>
      </c>
      <c r="F2156">
        <v>56735</v>
      </c>
      <c r="G2156">
        <v>304419</v>
      </c>
    </row>
    <row r="2157" spans="1:7">
      <c r="A2157" s="3">
        <v>39591</v>
      </c>
      <c r="B2157">
        <v>57027.5</v>
      </c>
      <c r="C2157">
        <v>57807.398437999997</v>
      </c>
      <c r="D2157">
        <v>56150.101562999997</v>
      </c>
      <c r="E2157">
        <v>56442.601562999997</v>
      </c>
      <c r="F2157">
        <v>56442.601562999997</v>
      </c>
      <c r="G2157">
        <v>149874</v>
      </c>
    </row>
    <row r="2158" spans="1:7">
      <c r="A2158" s="3">
        <v>39594</v>
      </c>
      <c r="B2158">
        <v>55272.800780999998</v>
      </c>
      <c r="C2158">
        <v>55955.199219000002</v>
      </c>
      <c r="D2158">
        <v>53518.101562999997</v>
      </c>
      <c r="E2158">
        <v>54005.5</v>
      </c>
      <c r="F2158">
        <v>54005.5</v>
      </c>
      <c r="G2158">
        <v>213696</v>
      </c>
    </row>
    <row r="2159" spans="1:7">
      <c r="A2159" s="3">
        <v>39595</v>
      </c>
      <c r="B2159">
        <v>54005.5</v>
      </c>
      <c r="C2159">
        <v>54590.398437999997</v>
      </c>
      <c r="D2159">
        <v>52153.300780999998</v>
      </c>
      <c r="E2159">
        <v>52835.699219000002</v>
      </c>
      <c r="F2159">
        <v>52835.699219000002</v>
      </c>
      <c r="G2159">
        <v>230216</v>
      </c>
    </row>
    <row r="2160" spans="1:7">
      <c r="A2160" s="3">
        <v>39596</v>
      </c>
      <c r="B2160">
        <v>53323.101562999997</v>
      </c>
      <c r="C2160">
        <v>53420.601562999997</v>
      </c>
      <c r="D2160">
        <v>50008.699219000002</v>
      </c>
      <c r="E2160">
        <v>50203.699219000002</v>
      </c>
      <c r="F2160">
        <v>50203.699219000002</v>
      </c>
      <c r="G2160">
        <v>284475</v>
      </c>
    </row>
    <row r="2161" spans="1:7">
      <c r="A2161" s="3">
        <v>39597</v>
      </c>
      <c r="B2161">
        <v>50691.101562999997</v>
      </c>
      <c r="C2161">
        <v>52153.300780999998</v>
      </c>
      <c r="D2161">
        <v>50496.101562999997</v>
      </c>
      <c r="E2161">
        <v>50983.601562999997</v>
      </c>
      <c r="F2161">
        <v>50983.601562999997</v>
      </c>
      <c r="G2161">
        <v>163998</v>
      </c>
    </row>
    <row r="2162" spans="1:7">
      <c r="A2162" s="3">
        <v>39598</v>
      </c>
      <c r="B2162">
        <v>51568.398437999997</v>
      </c>
      <c r="C2162">
        <v>52250.800780999998</v>
      </c>
      <c r="D2162">
        <v>50203.699219000002</v>
      </c>
      <c r="E2162">
        <v>51763.398437999997</v>
      </c>
      <c r="F2162">
        <v>51763.398437999997</v>
      </c>
      <c r="G2162">
        <v>178487</v>
      </c>
    </row>
    <row r="2163" spans="1:7">
      <c r="A2163" s="3">
        <v>39601</v>
      </c>
      <c r="B2163">
        <v>51763.398437999997</v>
      </c>
      <c r="C2163">
        <v>52835.699219000002</v>
      </c>
      <c r="D2163">
        <v>50788.601562999997</v>
      </c>
      <c r="E2163">
        <v>52250.800780999998</v>
      </c>
      <c r="F2163">
        <v>52250.800780999998</v>
      </c>
      <c r="G2163">
        <v>126520</v>
      </c>
    </row>
    <row r="2164" spans="1:7">
      <c r="A2164" s="3">
        <v>39602</v>
      </c>
      <c r="B2164">
        <v>51373.5</v>
      </c>
      <c r="C2164">
        <v>53030.699219000002</v>
      </c>
      <c r="D2164">
        <v>51373.5</v>
      </c>
      <c r="E2164">
        <v>52445.800780999998</v>
      </c>
      <c r="F2164">
        <v>52445.800780999998</v>
      </c>
      <c r="G2164">
        <v>147246</v>
      </c>
    </row>
    <row r="2165" spans="1:7">
      <c r="A2165" s="3">
        <v>39603</v>
      </c>
      <c r="B2165">
        <v>52543.300780999998</v>
      </c>
      <c r="C2165">
        <v>54200.5</v>
      </c>
      <c r="D2165">
        <v>51665.898437999997</v>
      </c>
      <c r="E2165">
        <v>53810.601562999997</v>
      </c>
      <c r="F2165">
        <v>53810.601562999997</v>
      </c>
      <c r="G2165">
        <v>177516</v>
      </c>
    </row>
    <row r="2166" spans="1:7">
      <c r="A2166" s="3">
        <v>39604</v>
      </c>
      <c r="B2166">
        <v>53713.101562999997</v>
      </c>
      <c r="C2166">
        <v>54298</v>
      </c>
      <c r="D2166">
        <v>52640.800780999998</v>
      </c>
      <c r="E2166">
        <v>52640.800780999998</v>
      </c>
      <c r="F2166">
        <v>52640.800780999998</v>
      </c>
      <c r="G2166">
        <v>118667</v>
      </c>
    </row>
    <row r="2167" spans="1:7">
      <c r="A2167" s="3">
        <v>39605</v>
      </c>
      <c r="B2167">
        <v>52640.800780999998</v>
      </c>
      <c r="C2167">
        <v>52640.800780999998</v>
      </c>
      <c r="D2167">
        <v>52640.800780999998</v>
      </c>
      <c r="E2167">
        <v>52640.800780999998</v>
      </c>
      <c r="F2167">
        <v>52640.800780999998</v>
      </c>
      <c r="G2167">
        <v>0</v>
      </c>
    </row>
    <row r="2168" spans="1:7">
      <c r="A2168" s="3">
        <v>39608</v>
      </c>
      <c r="B2168">
        <v>50788.601562999997</v>
      </c>
      <c r="C2168">
        <v>51665.898437999997</v>
      </c>
      <c r="D2168">
        <v>50691.101562999997</v>
      </c>
      <c r="E2168">
        <v>51276</v>
      </c>
      <c r="F2168">
        <v>51276</v>
      </c>
      <c r="G2168">
        <v>87476</v>
      </c>
    </row>
    <row r="2169" spans="1:7">
      <c r="A2169" s="3">
        <v>39609</v>
      </c>
      <c r="B2169">
        <v>51276</v>
      </c>
      <c r="C2169">
        <v>51568.398437999997</v>
      </c>
      <c r="D2169">
        <v>47912.800780999998</v>
      </c>
      <c r="E2169">
        <v>48059.101562999997</v>
      </c>
      <c r="F2169">
        <v>48059.101562999997</v>
      </c>
      <c r="G2169">
        <v>335199</v>
      </c>
    </row>
    <row r="2170" spans="1:7">
      <c r="A2170" s="3">
        <v>39610</v>
      </c>
      <c r="B2170">
        <v>48351.5</v>
      </c>
      <c r="C2170">
        <v>48936.398437999997</v>
      </c>
      <c r="D2170">
        <v>47279.199219000002</v>
      </c>
      <c r="E2170">
        <v>47864.101562999997</v>
      </c>
      <c r="F2170">
        <v>47864.101562999997</v>
      </c>
      <c r="G2170">
        <v>164358</v>
      </c>
    </row>
    <row r="2171" spans="1:7">
      <c r="A2171" s="3">
        <v>39611</v>
      </c>
      <c r="B2171">
        <v>46986.800780999998</v>
      </c>
      <c r="C2171">
        <v>47571.699219000002</v>
      </c>
      <c r="D2171">
        <v>46401.898437999997</v>
      </c>
      <c r="E2171">
        <v>46596.800780999998</v>
      </c>
      <c r="F2171">
        <v>46596.800780999998</v>
      </c>
      <c r="G2171">
        <v>191377</v>
      </c>
    </row>
    <row r="2172" spans="1:7">
      <c r="A2172" s="3">
        <v>39612</v>
      </c>
      <c r="B2172">
        <v>46938</v>
      </c>
      <c r="C2172">
        <v>47279.199219000002</v>
      </c>
      <c r="D2172">
        <v>45865.699219000002</v>
      </c>
      <c r="E2172">
        <v>47279.199219000002</v>
      </c>
      <c r="F2172">
        <v>47279.199219000002</v>
      </c>
      <c r="G2172">
        <v>123272</v>
      </c>
    </row>
    <row r="2173" spans="1:7">
      <c r="A2173" s="3">
        <v>39615</v>
      </c>
      <c r="B2173">
        <v>47766.601562999997</v>
      </c>
      <c r="C2173">
        <v>48400.300780999998</v>
      </c>
      <c r="D2173">
        <v>47327.898437999997</v>
      </c>
      <c r="E2173">
        <v>47327.898437999997</v>
      </c>
      <c r="F2173">
        <v>47327.898437999997</v>
      </c>
      <c r="G2173">
        <v>91489</v>
      </c>
    </row>
    <row r="2174" spans="1:7">
      <c r="A2174" s="3">
        <v>39616</v>
      </c>
      <c r="B2174">
        <v>47327.898437999997</v>
      </c>
      <c r="C2174">
        <v>47522.898437999997</v>
      </c>
      <c r="D2174">
        <v>44598.398437999997</v>
      </c>
      <c r="E2174">
        <v>45329.5</v>
      </c>
      <c r="F2174">
        <v>45329.5</v>
      </c>
      <c r="G2174">
        <v>214005</v>
      </c>
    </row>
    <row r="2175" spans="1:7">
      <c r="A2175" s="3">
        <v>39617</v>
      </c>
      <c r="B2175">
        <v>44744.601562999997</v>
      </c>
      <c r="C2175">
        <v>46791.800780999998</v>
      </c>
      <c r="D2175">
        <v>42210.101562999997</v>
      </c>
      <c r="E2175">
        <v>43964.800780999998</v>
      </c>
      <c r="F2175">
        <v>43964.800780999998</v>
      </c>
      <c r="G2175">
        <v>335980</v>
      </c>
    </row>
    <row r="2176" spans="1:7">
      <c r="A2176" s="3">
        <v>39618</v>
      </c>
      <c r="B2176">
        <v>43379.898437999997</v>
      </c>
      <c r="C2176">
        <v>44306</v>
      </c>
      <c r="D2176">
        <v>42405.101562999997</v>
      </c>
      <c r="E2176">
        <v>42990</v>
      </c>
      <c r="F2176">
        <v>42990</v>
      </c>
      <c r="G2176">
        <v>245814</v>
      </c>
    </row>
    <row r="2177" spans="1:7">
      <c r="A2177" s="3">
        <v>39619</v>
      </c>
      <c r="B2177">
        <v>43184.898437999997</v>
      </c>
      <c r="C2177">
        <v>43574.898437999997</v>
      </c>
      <c r="D2177">
        <v>41917.601562999997</v>
      </c>
      <c r="E2177">
        <v>41917.601562999997</v>
      </c>
      <c r="F2177">
        <v>41917.601562999997</v>
      </c>
      <c r="G2177">
        <v>183637</v>
      </c>
    </row>
    <row r="2178" spans="1:7">
      <c r="A2178" s="3">
        <v>39622</v>
      </c>
      <c r="B2178">
        <v>41186.5</v>
      </c>
      <c r="C2178">
        <v>42697.5</v>
      </c>
      <c r="D2178">
        <v>40747.898437999997</v>
      </c>
      <c r="E2178">
        <v>42063.898437999997</v>
      </c>
      <c r="F2178">
        <v>42063.898437999997</v>
      </c>
      <c r="G2178">
        <v>389397</v>
      </c>
    </row>
    <row r="2179" spans="1:7">
      <c r="A2179" s="3">
        <v>39623</v>
      </c>
      <c r="B2179">
        <v>41917.601562999997</v>
      </c>
      <c r="C2179">
        <v>42843.699219000002</v>
      </c>
      <c r="D2179">
        <v>40699.101562999997</v>
      </c>
      <c r="E2179">
        <v>41673.898437999997</v>
      </c>
      <c r="F2179">
        <v>41673.898437999997</v>
      </c>
      <c r="G2179">
        <v>204483</v>
      </c>
    </row>
    <row r="2180" spans="1:7">
      <c r="A2180" s="3">
        <v>39624</v>
      </c>
      <c r="B2180">
        <v>41479</v>
      </c>
      <c r="C2180">
        <v>41722.699219000002</v>
      </c>
      <c r="D2180">
        <v>39334.300780999998</v>
      </c>
      <c r="E2180">
        <v>40552.898437999997</v>
      </c>
      <c r="F2180">
        <v>40552.898437999997</v>
      </c>
      <c r="G2180">
        <v>416168</v>
      </c>
    </row>
    <row r="2181" spans="1:7">
      <c r="A2181" s="3">
        <v>39625</v>
      </c>
      <c r="B2181">
        <v>40552.898437999997</v>
      </c>
      <c r="C2181">
        <v>41186.5</v>
      </c>
      <c r="D2181">
        <v>38944.398437999997</v>
      </c>
      <c r="E2181">
        <v>38944.398437999997</v>
      </c>
      <c r="F2181">
        <v>38944.398437999997</v>
      </c>
      <c r="G2181">
        <v>494174</v>
      </c>
    </row>
    <row r="2182" spans="1:7">
      <c r="A2182" s="3">
        <v>39626</v>
      </c>
      <c r="B2182">
        <v>37482.199219000002</v>
      </c>
      <c r="C2182">
        <v>38457</v>
      </c>
      <c r="D2182">
        <v>37238.5</v>
      </c>
      <c r="E2182">
        <v>38457</v>
      </c>
      <c r="F2182">
        <v>38457</v>
      </c>
      <c r="G2182">
        <v>316592</v>
      </c>
    </row>
    <row r="2183" spans="1:7">
      <c r="A2183" s="3">
        <v>39629</v>
      </c>
      <c r="B2183">
        <v>38798.199219000002</v>
      </c>
      <c r="C2183">
        <v>40016.699219000002</v>
      </c>
      <c r="D2183">
        <v>38067.101562999997</v>
      </c>
      <c r="E2183">
        <v>38652</v>
      </c>
      <c r="F2183">
        <v>38652</v>
      </c>
      <c r="G2183">
        <v>250622</v>
      </c>
    </row>
    <row r="2184" spans="1:7">
      <c r="A2184" s="3">
        <v>39630</v>
      </c>
      <c r="B2184">
        <v>37238.5</v>
      </c>
      <c r="C2184">
        <v>38700.699219000002</v>
      </c>
      <c r="D2184">
        <v>37238.5</v>
      </c>
      <c r="E2184">
        <v>38164.601562999997</v>
      </c>
      <c r="F2184">
        <v>38164.601562999997</v>
      </c>
      <c r="G2184">
        <v>124682</v>
      </c>
    </row>
    <row r="2185" spans="1:7">
      <c r="A2185" s="3">
        <v>39631</v>
      </c>
      <c r="B2185">
        <v>38310.800780999998</v>
      </c>
      <c r="C2185">
        <v>39188.101562999997</v>
      </c>
      <c r="D2185">
        <v>34801.398437999997</v>
      </c>
      <c r="E2185">
        <v>35678.699219000002</v>
      </c>
      <c r="F2185">
        <v>35678.699219000002</v>
      </c>
      <c r="G2185">
        <v>725431</v>
      </c>
    </row>
    <row r="2186" spans="1:7">
      <c r="A2186" s="3">
        <v>39632</v>
      </c>
      <c r="B2186">
        <v>34508.898437999997</v>
      </c>
      <c r="C2186">
        <v>35581.300780999998</v>
      </c>
      <c r="D2186">
        <v>33680.300780999998</v>
      </c>
      <c r="E2186">
        <v>35581.300780999998</v>
      </c>
      <c r="F2186">
        <v>35581.300780999998</v>
      </c>
      <c r="G2186">
        <v>394594</v>
      </c>
    </row>
    <row r="2187" spans="1:7">
      <c r="A2187" s="3">
        <v>39633</v>
      </c>
      <c r="B2187">
        <v>35581.300780999998</v>
      </c>
      <c r="C2187">
        <v>36361.101562999997</v>
      </c>
      <c r="D2187">
        <v>34460.199219000002</v>
      </c>
      <c r="E2187">
        <v>34655.199219000002</v>
      </c>
      <c r="F2187">
        <v>34655.199219000002</v>
      </c>
      <c r="G2187">
        <v>177487</v>
      </c>
    </row>
    <row r="2188" spans="1:7">
      <c r="A2188" s="3">
        <v>39636</v>
      </c>
      <c r="B2188">
        <v>34216.5</v>
      </c>
      <c r="C2188">
        <v>34850.101562999997</v>
      </c>
      <c r="D2188">
        <v>32510.5</v>
      </c>
      <c r="E2188">
        <v>32656.800781000002</v>
      </c>
      <c r="F2188">
        <v>32656.800781000002</v>
      </c>
      <c r="G2188">
        <v>368636</v>
      </c>
    </row>
    <row r="2189" spans="1:7">
      <c r="A2189" s="3">
        <v>39637</v>
      </c>
      <c r="B2189">
        <v>32656.800781000002</v>
      </c>
      <c r="C2189">
        <v>32851.699219000002</v>
      </c>
      <c r="D2189">
        <v>29537.300781000002</v>
      </c>
      <c r="E2189">
        <v>31194.5</v>
      </c>
      <c r="F2189">
        <v>31194.5</v>
      </c>
      <c r="G2189">
        <v>510011</v>
      </c>
    </row>
    <row r="2190" spans="1:7">
      <c r="A2190" s="3">
        <v>39638</v>
      </c>
      <c r="B2190">
        <v>32266.800781000002</v>
      </c>
      <c r="C2190">
        <v>32364.300781000002</v>
      </c>
      <c r="D2190">
        <v>29878.5</v>
      </c>
      <c r="E2190">
        <v>30219.699218999998</v>
      </c>
      <c r="F2190">
        <v>30219.699218999998</v>
      </c>
      <c r="G2190">
        <v>499796</v>
      </c>
    </row>
    <row r="2191" spans="1:7">
      <c r="A2191" s="3">
        <v>39639</v>
      </c>
      <c r="B2191">
        <v>30122.199218999998</v>
      </c>
      <c r="C2191">
        <v>32851.699219000002</v>
      </c>
      <c r="D2191">
        <v>30122.199218999998</v>
      </c>
      <c r="E2191">
        <v>32851.699219000002</v>
      </c>
      <c r="F2191">
        <v>32851.699219000002</v>
      </c>
      <c r="G2191">
        <v>439211</v>
      </c>
    </row>
    <row r="2192" spans="1:7">
      <c r="A2192" s="3">
        <v>39640</v>
      </c>
      <c r="B2192">
        <v>32998</v>
      </c>
      <c r="C2192">
        <v>35873.699219000002</v>
      </c>
      <c r="D2192">
        <v>32656.800781000002</v>
      </c>
      <c r="E2192">
        <v>35873.699219000002</v>
      </c>
      <c r="F2192">
        <v>35873.699219000002</v>
      </c>
      <c r="G2192">
        <v>551577</v>
      </c>
    </row>
    <row r="2193" spans="1:7">
      <c r="A2193" s="3">
        <v>39643</v>
      </c>
      <c r="B2193">
        <v>35142.601562999997</v>
      </c>
      <c r="C2193">
        <v>36409.898437999997</v>
      </c>
      <c r="D2193">
        <v>35093.800780999998</v>
      </c>
      <c r="E2193">
        <v>35483.800780999998</v>
      </c>
      <c r="F2193">
        <v>35483.800780999998</v>
      </c>
      <c r="G2193">
        <v>333238</v>
      </c>
    </row>
    <row r="2194" spans="1:7">
      <c r="A2194" s="3">
        <v>39644</v>
      </c>
      <c r="B2194">
        <v>35288.800780999998</v>
      </c>
      <c r="C2194">
        <v>35288.800780999998</v>
      </c>
      <c r="D2194">
        <v>32949.199219000002</v>
      </c>
      <c r="E2194">
        <v>33144.199219000002</v>
      </c>
      <c r="F2194">
        <v>33144.199219000002</v>
      </c>
      <c r="G2194">
        <v>375960</v>
      </c>
    </row>
    <row r="2195" spans="1:7">
      <c r="A2195" s="3">
        <v>39645</v>
      </c>
      <c r="B2195">
        <v>33436.601562999997</v>
      </c>
      <c r="C2195">
        <v>34021.5</v>
      </c>
      <c r="D2195">
        <v>32266.800781000002</v>
      </c>
      <c r="E2195">
        <v>33631.601562999997</v>
      </c>
      <c r="F2195">
        <v>33631.601562999997</v>
      </c>
      <c r="G2195">
        <v>291530</v>
      </c>
    </row>
    <row r="2196" spans="1:7">
      <c r="A2196" s="3">
        <v>39646</v>
      </c>
      <c r="B2196">
        <v>34898.898437999997</v>
      </c>
      <c r="C2196">
        <v>35093.800780999998</v>
      </c>
      <c r="D2196">
        <v>33972.800780999998</v>
      </c>
      <c r="E2196">
        <v>34362.699219000002</v>
      </c>
      <c r="F2196">
        <v>34362.699219000002</v>
      </c>
      <c r="G2196">
        <v>311999</v>
      </c>
    </row>
    <row r="2197" spans="1:7">
      <c r="A2197" s="3">
        <v>39647</v>
      </c>
      <c r="B2197">
        <v>34996.398437999997</v>
      </c>
      <c r="C2197">
        <v>35191.300780999998</v>
      </c>
      <c r="D2197">
        <v>32754.300781000002</v>
      </c>
      <c r="E2197">
        <v>33241.699219000002</v>
      </c>
      <c r="F2197">
        <v>33241.699219000002</v>
      </c>
      <c r="G2197">
        <v>222459</v>
      </c>
    </row>
    <row r="2198" spans="1:7">
      <c r="A2198" s="3">
        <v>39650</v>
      </c>
      <c r="B2198">
        <v>33972.800780999998</v>
      </c>
      <c r="C2198">
        <v>35435</v>
      </c>
      <c r="D2198">
        <v>33826.601562999997</v>
      </c>
      <c r="E2198">
        <v>35435</v>
      </c>
      <c r="F2198">
        <v>35435</v>
      </c>
      <c r="G2198">
        <v>305366</v>
      </c>
    </row>
    <row r="2199" spans="1:7">
      <c r="A2199" s="3">
        <v>39651</v>
      </c>
      <c r="B2199">
        <v>34898.898437999997</v>
      </c>
      <c r="C2199">
        <v>35776.199219000002</v>
      </c>
      <c r="D2199">
        <v>34508.898437999997</v>
      </c>
      <c r="E2199">
        <v>35191.300780999998</v>
      </c>
      <c r="F2199">
        <v>35191.300780999998</v>
      </c>
      <c r="G2199">
        <v>207870</v>
      </c>
    </row>
    <row r="2200" spans="1:7">
      <c r="A2200" s="3">
        <v>39652</v>
      </c>
      <c r="B2200">
        <v>36166.199219000002</v>
      </c>
      <c r="C2200">
        <v>37433.398437999997</v>
      </c>
      <c r="D2200">
        <v>35825</v>
      </c>
      <c r="E2200">
        <v>37433.398437999997</v>
      </c>
      <c r="F2200">
        <v>37433.398437999997</v>
      </c>
      <c r="G2200">
        <v>365081</v>
      </c>
    </row>
    <row r="2201" spans="1:7">
      <c r="A2201" s="3">
        <v>39653</v>
      </c>
      <c r="B2201">
        <v>37920.800780999998</v>
      </c>
      <c r="C2201">
        <v>38408.300780999998</v>
      </c>
      <c r="D2201">
        <v>37141</v>
      </c>
      <c r="E2201">
        <v>38115.800780999998</v>
      </c>
      <c r="F2201">
        <v>38115.800780999998</v>
      </c>
      <c r="G2201">
        <v>403440</v>
      </c>
    </row>
    <row r="2202" spans="1:7">
      <c r="A2202" s="3">
        <v>39654</v>
      </c>
      <c r="B2202">
        <v>36946</v>
      </c>
      <c r="C2202">
        <v>37579.699219000002</v>
      </c>
      <c r="D2202">
        <v>36946</v>
      </c>
      <c r="E2202">
        <v>37335.898437999997</v>
      </c>
      <c r="F2202">
        <v>37335.898437999997</v>
      </c>
      <c r="G2202">
        <v>216597</v>
      </c>
    </row>
    <row r="2203" spans="1:7">
      <c r="A2203" s="3">
        <v>39657</v>
      </c>
      <c r="B2203">
        <v>37725.898437999997</v>
      </c>
      <c r="C2203">
        <v>38993.199219000002</v>
      </c>
      <c r="D2203">
        <v>37579.699219000002</v>
      </c>
      <c r="E2203">
        <v>38993.199219000002</v>
      </c>
      <c r="F2203">
        <v>38993.199219000002</v>
      </c>
      <c r="G2203">
        <v>285095</v>
      </c>
    </row>
    <row r="2204" spans="1:7">
      <c r="A2204" s="3">
        <v>39658</v>
      </c>
      <c r="B2204">
        <v>38213.300780999998</v>
      </c>
      <c r="C2204">
        <v>38993.199219000002</v>
      </c>
      <c r="D2204">
        <v>37335.898437999997</v>
      </c>
      <c r="E2204">
        <v>38944.398437999997</v>
      </c>
      <c r="F2204">
        <v>38944.398437999997</v>
      </c>
      <c r="G2204">
        <v>312868</v>
      </c>
    </row>
    <row r="2205" spans="1:7">
      <c r="A2205" s="3">
        <v>39659</v>
      </c>
      <c r="B2205">
        <v>39919.199219000002</v>
      </c>
      <c r="C2205">
        <v>39919.199219000002</v>
      </c>
      <c r="D2205">
        <v>38067.101562999997</v>
      </c>
      <c r="E2205">
        <v>38505.699219000002</v>
      </c>
      <c r="F2205">
        <v>38505.699219000002</v>
      </c>
      <c r="G2205">
        <v>282384</v>
      </c>
    </row>
    <row r="2206" spans="1:7">
      <c r="A2206" s="3">
        <v>39660</v>
      </c>
      <c r="B2206">
        <v>38505.699219000002</v>
      </c>
      <c r="C2206">
        <v>38700.699219000002</v>
      </c>
      <c r="D2206">
        <v>36848.5</v>
      </c>
      <c r="E2206">
        <v>36946</v>
      </c>
      <c r="F2206">
        <v>36946</v>
      </c>
      <c r="G2206">
        <v>248406</v>
      </c>
    </row>
    <row r="2207" spans="1:7">
      <c r="A2207" s="3">
        <v>39661</v>
      </c>
      <c r="B2207">
        <v>36848.5</v>
      </c>
      <c r="C2207">
        <v>36897.300780999998</v>
      </c>
      <c r="D2207">
        <v>35191.300780999998</v>
      </c>
      <c r="E2207">
        <v>35240.101562999997</v>
      </c>
      <c r="F2207">
        <v>35240.101562999997</v>
      </c>
      <c r="G2207">
        <v>287394</v>
      </c>
    </row>
    <row r="2208" spans="1:7">
      <c r="A2208" s="3">
        <v>39664</v>
      </c>
      <c r="B2208">
        <v>35191.300780999998</v>
      </c>
      <c r="C2208">
        <v>35191.300780999998</v>
      </c>
      <c r="D2208">
        <v>33192.898437999997</v>
      </c>
      <c r="E2208">
        <v>33387.898437999997</v>
      </c>
      <c r="F2208">
        <v>33387.898437999997</v>
      </c>
      <c r="G2208">
        <v>326936</v>
      </c>
    </row>
    <row r="2209" spans="1:7">
      <c r="A2209" s="3">
        <v>39665</v>
      </c>
      <c r="B2209">
        <v>33192.898437999997</v>
      </c>
      <c r="C2209">
        <v>34021.5</v>
      </c>
      <c r="D2209">
        <v>32071.900390999999</v>
      </c>
      <c r="E2209">
        <v>32656.800781000002</v>
      </c>
      <c r="F2209">
        <v>32656.800781000002</v>
      </c>
      <c r="G2209">
        <v>331434</v>
      </c>
    </row>
    <row r="2210" spans="1:7">
      <c r="A2210" s="3">
        <v>39666</v>
      </c>
      <c r="B2210">
        <v>33631.601562999997</v>
      </c>
      <c r="C2210">
        <v>34947.601562999997</v>
      </c>
      <c r="D2210">
        <v>33485.398437999997</v>
      </c>
      <c r="E2210">
        <v>34606.398437999997</v>
      </c>
      <c r="F2210">
        <v>34606.398437999997</v>
      </c>
      <c r="G2210">
        <v>235650</v>
      </c>
    </row>
    <row r="2211" spans="1:7">
      <c r="A2211" s="3">
        <v>39667</v>
      </c>
      <c r="B2211">
        <v>34850.101562999997</v>
      </c>
      <c r="C2211">
        <v>34947.601562999997</v>
      </c>
      <c r="D2211">
        <v>33485.398437999997</v>
      </c>
      <c r="E2211">
        <v>33680.300780999998</v>
      </c>
      <c r="F2211">
        <v>33680.300780999998</v>
      </c>
      <c r="G2211">
        <v>165361</v>
      </c>
    </row>
    <row r="2212" spans="1:7">
      <c r="A2212" s="3">
        <v>39668</v>
      </c>
      <c r="B2212">
        <v>33046.699219000002</v>
      </c>
      <c r="C2212">
        <v>34411.5</v>
      </c>
      <c r="D2212">
        <v>32656.800781000002</v>
      </c>
      <c r="E2212">
        <v>34070.300780999998</v>
      </c>
      <c r="F2212">
        <v>34070.300780999998</v>
      </c>
      <c r="G2212">
        <v>149322</v>
      </c>
    </row>
    <row r="2213" spans="1:7">
      <c r="A2213" s="3">
        <v>39671</v>
      </c>
      <c r="B2213">
        <v>34752.699219000002</v>
      </c>
      <c r="C2213">
        <v>35337.601562999997</v>
      </c>
      <c r="D2213">
        <v>33387.898437999997</v>
      </c>
      <c r="E2213">
        <v>33582.898437999997</v>
      </c>
      <c r="F2213">
        <v>33582.898437999997</v>
      </c>
      <c r="G2213">
        <v>265553</v>
      </c>
    </row>
    <row r="2214" spans="1:7">
      <c r="A2214" s="3">
        <v>39672</v>
      </c>
      <c r="B2214">
        <v>33485.398437999997</v>
      </c>
      <c r="C2214">
        <v>33826.601562999997</v>
      </c>
      <c r="D2214">
        <v>32900.5</v>
      </c>
      <c r="E2214">
        <v>33095.398437999997</v>
      </c>
      <c r="F2214">
        <v>33095.398437999997</v>
      </c>
      <c r="G2214">
        <v>220210</v>
      </c>
    </row>
    <row r="2215" spans="1:7">
      <c r="A2215" s="3">
        <v>39673</v>
      </c>
      <c r="B2215">
        <v>33095.398437999997</v>
      </c>
      <c r="C2215">
        <v>33387.898437999997</v>
      </c>
      <c r="D2215">
        <v>32608</v>
      </c>
      <c r="E2215">
        <v>32949.199219000002</v>
      </c>
      <c r="F2215">
        <v>32949.199219000002</v>
      </c>
      <c r="G2215">
        <v>122207</v>
      </c>
    </row>
    <row r="2216" spans="1:7">
      <c r="A2216" s="3">
        <v>39674</v>
      </c>
      <c r="B2216">
        <v>32754.300781000002</v>
      </c>
      <c r="C2216">
        <v>33290.398437999997</v>
      </c>
      <c r="D2216">
        <v>32413.099609000001</v>
      </c>
      <c r="E2216">
        <v>33144.199219000002</v>
      </c>
      <c r="F2216">
        <v>33144.199219000002</v>
      </c>
      <c r="G2216">
        <v>150317</v>
      </c>
    </row>
    <row r="2217" spans="1:7">
      <c r="A2217" s="3">
        <v>39675</v>
      </c>
      <c r="B2217">
        <v>33144.199219000002</v>
      </c>
      <c r="C2217">
        <v>33144.199219000002</v>
      </c>
      <c r="D2217">
        <v>33144.199219000002</v>
      </c>
      <c r="E2217">
        <v>33144.199219000002</v>
      </c>
      <c r="F2217">
        <v>33144.199219000002</v>
      </c>
      <c r="G2217">
        <v>0</v>
      </c>
    </row>
    <row r="2218" spans="1:7">
      <c r="A2218" s="3">
        <v>39678</v>
      </c>
      <c r="B2218">
        <v>33436.601562999997</v>
      </c>
      <c r="C2218">
        <v>33436.601562999997</v>
      </c>
      <c r="D2218">
        <v>32023.099609000001</v>
      </c>
      <c r="E2218">
        <v>32023.099609000001</v>
      </c>
      <c r="F2218">
        <v>32023.099609000001</v>
      </c>
      <c r="G2218">
        <v>197437</v>
      </c>
    </row>
    <row r="2219" spans="1:7">
      <c r="A2219" s="3">
        <v>39679</v>
      </c>
      <c r="B2219">
        <v>31487</v>
      </c>
      <c r="C2219">
        <v>31779.400390999999</v>
      </c>
      <c r="D2219">
        <v>30609.599609000001</v>
      </c>
      <c r="E2219">
        <v>31535.699218999998</v>
      </c>
      <c r="F2219">
        <v>31535.699218999998</v>
      </c>
      <c r="G2219">
        <v>202674</v>
      </c>
    </row>
    <row r="2220" spans="1:7">
      <c r="A2220" s="3">
        <v>39680</v>
      </c>
      <c r="B2220">
        <v>31194.5</v>
      </c>
      <c r="C2220">
        <v>32364.300781000002</v>
      </c>
      <c r="D2220">
        <v>30999.599609000001</v>
      </c>
      <c r="E2220">
        <v>32218.099609000001</v>
      </c>
      <c r="F2220">
        <v>32218.099609000001</v>
      </c>
      <c r="G2220">
        <v>120265</v>
      </c>
    </row>
    <row r="2221" spans="1:7">
      <c r="A2221" s="3">
        <v>39681</v>
      </c>
      <c r="B2221">
        <v>32169.400390999999</v>
      </c>
      <c r="C2221">
        <v>32218.099609000001</v>
      </c>
      <c r="D2221">
        <v>30950.800781000002</v>
      </c>
      <c r="E2221">
        <v>30950.800781000002</v>
      </c>
      <c r="F2221">
        <v>30950.800781000002</v>
      </c>
      <c r="G2221">
        <v>119698</v>
      </c>
    </row>
    <row r="2222" spans="1:7">
      <c r="A2222" s="3">
        <v>39682</v>
      </c>
      <c r="B2222">
        <v>30707.099609000001</v>
      </c>
      <c r="C2222">
        <v>30755.900390999999</v>
      </c>
      <c r="D2222">
        <v>29683.5</v>
      </c>
      <c r="E2222">
        <v>30365.900390999999</v>
      </c>
      <c r="F2222">
        <v>30365.900390999999</v>
      </c>
      <c r="G2222">
        <v>116412</v>
      </c>
    </row>
    <row r="2223" spans="1:7">
      <c r="A2223" s="3">
        <v>39685</v>
      </c>
      <c r="B2223">
        <v>30463.400390999999</v>
      </c>
      <c r="C2223">
        <v>30609.599609000001</v>
      </c>
      <c r="D2223">
        <v>29293.599609000001</v>
      </c>
      <c r="E2223">
        <v>29293.599609000001</v>
      </c>
      <c r="F2223">
        <v>29293.599609000001</v>
      </c>
      <c r="G2223">
        <v>194823</v>
      </c>
    </row>
    <row r="2224" spans="1:7">
      <c r="A2224" s="3">
        <v>39686</v>
      </c>
      <c r="B2224">
        <v>28465</v>
      </c>
      <c r="C2224">
        <v>30122.199218999998</v>
      </c>
      <c r="D2224">
        <v>28367.5</v>
      </c>
      <c r="E2224">
        <v>30024.699218999998</v>
      </c>
      <c r="F2224">
        <v>30024.699218999998</v>
      </c>
      <c r="G2224">
        <v>194014</v>
      </c>
    </row>
    <row r="2225" spans="1:7">
      <c r="A2225" s="3">
        <v>39687</v>
      </c>
      <c r="B2225">
        <v>30024.699218999998</v>
      </c>
      <c r="C2225">
        <v>30902.099609000001</v>
      </c>
      <c r="D2225">
        <v>29391.099609000001</v>
      </c>
      <c r="E2225">
        <v>30902.099609000001</v>
      </c>
      <c r="F2225">
        <v>30902.099609000001</v>
      </c>
      <c r="G2225">
        <v>205817</v>
      </c>
    </row>
    <row r="2226" spans="1:7">
      <c r="A2226" s="3">
        <v>39688</v>
      </c>
      <c r="B2226">
        <v>31097</v>
      </c>
      <c r="C2226">
        <v>31389.5</v>
      </c>
      <c r="D2226">
        <v>30365.900390999999</v>
      </c>
      <c r="E2226">
        <v>31194.5</v>
      </c>
      <c r="F2226">
        <v>31194.5</v>
      </c>
      <c r="G2226">
        <v>152473</v>
      </c>
    </row>
    <row r="2227" spans="1:7">
      <c r="A2227" s="3">
        <v>39689</v>
      </c>
      <c r="B2227">
        <v>31681.900390999999</v>
      </c>
      <c r="C2227">
        <v>31876.900390999999</v>
      </c>
      <c r="D2227">
        <v>30609.599609000001</v>
      </c>
      <c r="E2227">
        <v>30609.599609000001</v>
      </c>
      <c r="F2227">
        <v>30609.599609000001</v>
      </c>
      <c r="G2227">
        <v>78207</v>
      </c>
    </row>
    <row r="2228" spans="1:7">
      <c r="A2228" s="3">
        <v>39692</v>
      </c>
      <c r="B2228">
        <v>30317.199218999998</v>
      </c>
      <c r="C2228">
        <v>30317.199218999998</v>
      </c>
      <c r="D2228">
        <v>27782.599609000001</v>
      </c>
      <c r="E2228">
        <v>27782.599609000001</v>
      </c>
      <c r="F2228">
        <v>27782.599609000001</v>
      </c>
      <c r="G2228">
        <v>229699</v>
      </c>
    </row>
    <row r="2229" spans="1:7">
      <c r="A2229" s="3">
        <v>39693</v>
      </c>
      <c r="B2229">
        <v>27782.599609000001</v>
      </c>
      <c r="C2229">
        <v>28367.5</v>
      </c>
      <c r="D2229">
        <v>25443</v>
      </c>
      <c r="E2229">
        <v>26027.900390999999</v>
      </c>
      <c r="F2229">
        <v>26027.900390999999</v>
      </c>
      <c r="G2229">
        <v>258930</v>
      </c>
    </row>
    <row r="2230" spans="1:7">
      <c r="A2230" s="3">
        <v>39694</v>
      </c>
      <c r="B2230">
        <v>25833</v>
      </c>
      <c r="C2230">
        <v>27441.400390999999</v>
      </c>
      <c r="D2230">
        <v>25345.599609000001</v>
      </c>
      <c r="E2230">
        <v>27392.699218999998</v>
      </c>
      <c r="F2230">
        <v>27392.699218999998</v>
      </c>
      <c r="G2230">
        <v>165403</v>
      </c>
    </row>
    <row r="2231" spans="1:7">
      <c r="A2231" s="3">
        <v>39695</v>
      </c>
      <c r="B2231">
        <v>26807.800781000002</v>
      </c>
      <c r="C2231">
        <v>29683.5</v>
      </c>
      <c r="D2231">
        <v>26807.800781000002</v>
      </c>
      <c r="E2231">
        <v>28952.400390999999</v>
      </c>
      <c r="F2231">
        <v>28952.400390999999</v>
      </c>
      <c r="G2231">
        <v>240038</v>
      </c>
    </row>
    <row r="2232" spans="1:7">
      <c r="A2232" s="3">
        <v>39696</v>
      </c>
      <c r="B2232">
        <v>27831.400390999999</v>
      </c>
      <c r="C2232">
        <v>29927.199218999998</v>
      </c>
      <c r="D2232">
        <v>27831.400390999999</v>
      </c>
      <c r="E2232">
        <v>28952.400390999999</v>
      </c>
      <c r="F2232">
        <v>28952.400390999999</v>
      </c>
      <c r="G2232">
        <v>158398</v>
      </c>
    </row>
    <row r="2233" spans="1:7">
      <c r="A2233" s="3">
        <v>39699</v>
      </c>
      <c r="B2233">
        <v>29829.800781000002</v>
      </c>
      <c r="C2233">
        <v>31340.800781000002</v>
      </c>
      <c r="D2233">
        <v>29537.300781000002</v>
      </c>
      <c r="E2233">
        <v>31048.300781000002</v>
      </c>
      <c r="F2233">
        <v>31048.300781000002</v>
      </c>
      <c r="G2233">
        <v>189328</v>
      </c>
    </row>
    <row r="2234" spans="1:7">
      <c r="A2234" s="3">
        <v>39700</v>
      </c>
      <c r="B2234">
        <v>31194.5</v>
      </c>
      <c r="C2234">
        <v>31194.5</v>
      </c>
      <c r="D2234">
        <v>29391.099609000001</v>
      </c>
      <c r="E2234">
        <v>29488.599609000001</v>
      </c>
      <c r="F2234">
        <v>29488.599609000001</v>
      </c>
      <c r="G2234">
        <v>148523</v>
      </c>
    </row>
    <row r="2235" spans="1:7">
      <c r="A2235" s="3">
        <v>39701</v>
      </c>
      <c r="B2235">
        <v>29147.400390999999</v>
      </c>
      <c r="C2235">
        <v>30317.199218999998</v>
      </c>
      <c r="D2235">
        <v>28757.5</v>
      </c>
      <c r="E2235">
        <v>30317.199218999998</v>
      </c>
      <c r="F2235">
        <v>30317.199218999998</v>
      </c>
      <c r="G2235">
        <v>148304</v>
      </c>
    </row>
    <row r="2236" spans="1:7">
      <c r="A2236" s="3">
        <v>39702</v>
      </c>
      <c r="B2236">
        <v>29976</v>
      </c>
      <c r="C2236">
        <v>31097</v>
      </c>
      <c r="D2236">
        <v>29634.800781000002</v>
      </c>
      <c r="E2236">
        <v>29781</v>
      </c>
      <c r="F2236">
        <v>29781</v>
      </c>
      <c r="G2236">
        <v>251537</v>
      </c>
    </row>
    <row r="2237" spans="1:7">
      <c r="A2237" s="3">
        <v>39703</v>
      </c>
      <c r="B2237">
        <v>30512.099609000001</v>
      </c>
      <c r="C2237">
        <v>32559.300781000002</v>
      </c>
      <c r="D2237">
        <v>30414.699218999998</v>
      </c>
      <c r="E2237">
        <v>32169.400390999999</v>
      </c>
      <c r="F2237">
        <v>32169.400390999999</v>
      </c>
      <c r="G2237">
        <v>341102</v>
      </c>
    </row>
    <row r="2238" spans="1:7">
      <c r="A2238" s="3">
        <v>39706</v>
      </c>
      <c r="B2238">
        <v>32169.400390999999</v>
      </c>
      <c r="C2238">
        <v>32169.400390999999</v>
      </c>
      <c r="D2238">
        <v>32169.400390999999</v>
      </c>
      <c r="E2238">
        <v>32169.400390999999</v>
      </c>
      <c r="F2238">
        <v>32169.400390999999</v>
      </c>
      <c r="G2238">
        <v>0</v>
      </c>
    </row>
    <row r="2239" spans="1:7">
      <c r="A2239" s="3">
        <v>39707</v>
      </c>
      <c r="B2239">
        <v>29001.199218999998</v>
      </c>
      <c r="C2239">
        <v>30122.199218999998</v>
      </c>
      <c r="D2239">
        <v>27636.400390999999</v>
      </c>
      <c r="E2239">
        <v>27831.400390999999</v>
      </c>
      <c r="F2239">
        <v>27831.400390999999</v>
      </c>
      <c r="G2239">
        <v>266886</v>
      </c>
    </row>
    <row r="2240" spans="1:7">
      <c r="A2240" s="3">
        <v>39708</v>
      </c>
      <c r="B2240">
        <v>28952.400390999999</v>
      </c>
      <c r="C2240">
        <v>29976</v>
      </c>
      <c r="D2240">
        <v>28854.900390999999</v>
      </c>
      <c r="E2240">
        <v>29586.099609000001</v>
      </c>
      <c r="F2240">
        <v>29586.099609000001</v>
      </c>
      <c r="G2240">
        <v>215010</v>
      </c>
    </row>
    <row r="2241" spans="1:7">
      <c r="A2241" s="3">
        <v>39709</v>
      </c>
      <c r="B2241">
        <v>28562.5</v>
      </c>
      <c r="C2241">
        <v>29342.400390999999</v>
      </c>
      <c r="D2241">
        <v>27977.599609000001</v>
      </c>
      <c r="E2241">
        <v>29293.599609000001</v>
      </c>
      <c r="F2241">
        <v>29293.599609000001</v>
      </c>
      <c r="G2241">
        <v>147</v>
      </c>
    </row>
    <row r="2242" spans="1:7">
      <c r="A2242" s="3">
        <v>39710</v>
      </c>
      <c r="B2242">
        <v>30999.599609000001</v>
      </c>
      <c r="C2242">
        <v>32510.5</v>
      </c>
      <c r="D2242">
        <v>30512.099609000001</v>
      </c>
      <c r="E2242">
        <v>32364.300781000002</v>
      </c>
      <c r="F2242">
        <v>32364.300781000002</v>
      </c>
      <c r="G2242">
        <v>311745</v>
      </c>
    </row>
    <row r="2243" spans="1:7">
      <c r="A2243" s="3">
        <v>39713</v>
      </c>
      <c r="B2243">
        <v>32656.800781000002</v>
      </c>
      <c r="C2243">
        <v>33875.300780999998</v>
      </c>
      <c r="D2243">
        <v>32510.5</v>
      </c>
      <c r="E2243">
        <v>32754.300781000002</v>
      </c>
      <c r="F2243">
        <v>32754.300781000002</v>
      </c>
      <c r="G2243">
        <v>350485</v>
      </c>
    </row>
    <row r="2244" spans="1:7">
      <c r="A2244" s="3">
        <v>39714</v>
      </c>
      <c r="B2244">
        <v>32169.400390999999</v>
      </c>
      <c r="C2244">
        <v>34703.898437999997</v>
      </c>
      <c r="D2244">
        <v>32071.900390999999</v>
      </c>
      <c r="E2244">
        <v>34508.898437999997</v>
      </c>
      <c r="F2244">
        <v>34508.898437999997</v>
      </c>
      <c r="G2244">
        <v>399043</v>
      </c>
    </row>
    <row r="2245" spans="1:7">
      <c r="A2245" s="3">
        <v>39715</v>
      </c>
      <c r="B2245">
        <v>34119</v>
      </c>
      <c r="C2245">
        <v>35093.800780999998</v>
      </c>
      <c r="D2245">
        <v>33826.601562999997</v>
      </c>
      <c r="E2245">
        <v>35045.101562999997</v>
      </c>
      <c r="F2245">
        <v>35045.101562999997</v>
      </c>
      <c r="G2245">
        <v>267103</v>
      </c>
    </row>
    <row r="2246" spans="1:7">
      <c r="A2246" s="3">
        <v>39716</v>
      </c>
      <c r="B2246">
        <v>34606.398437999997</v>
      </c>
      <c r="C2246">
        <v>34996.398437999997</v>
      </c>
      <c r="D2246">
        <v>33875.300780999998</v>
      </c>
      <c r="E2246">
        <v>34314</v>
      </c>
      <c r="F2246">
        <v>34314</v>
      </c>
      <c r="G2246">
        <v>227753</v>
      </c>
    </row>
    <row r="2247" spans="1:7">
      <c r="A2247" s="3">
        <v>39717</v>
      </c>
      <c r="B2247">
        <v>34411.5</v>
      </c>
      <c r="C2247">
        <v>34411.5</v>
      </c>
      <c r="D2247">
        <v>32266.800781000002</v>
      </c>
      <c r="E2247">
        <v>32949.199219000002</v>
      </c>
      <c r="F2247">
        <v>32949.199219000002</v>
      </c>
      <c r="G2247">
        <v>220356</v>
      </c>
    </row>
    <row r="2248" spans="1:7">
      <c r="A2248" s="3">
        <v>39720</v>
      </c>
      <c r="B2248">
        <v>33534.101562999997</v>
      </c>
      <c r="C2248">
        <v>33924</v>
      </c>
      <c r="D2248">
        <v>31876.900390999999</v>
      </c>
      <c r="E2248">
        <v>32169.400390999999</v>
      </c>
      <c r="F2248">
        <v>32169.400390999999</v>
      </c>
      <c r="G2248">
        <v>218246</v>
      </c>
    </row>
    <row r="2249" spans="1:7">
      <c r="A2249" s="3">
        <v>39721</v>
      </c>
      <c r="B2249">
        <v>29537.300781000002</v>
      </c>
      <c r="C2249">
        <v>31584.5</v>
      </c>
      <c r="D2249">
        <v>29537.300781000002</v>
      </c>
      <c r="E2249">
        <v>31584.5</v>
      </c>
      <c r="F2249">
        <v>31584.5</v>
      </c>
      <c r="G2249">
        <v>250682</v>
      </c>
    </row>
    <row r="2250" spans="1:7">
      <c r="A2250" s="3">
        <v>39722</v>
      </c>
      <c r="B2250">
        <v>31779.400390999999</v>
      </c>
      <c r="C2250">
        <v>31925.599609000001</v>
      </c>
      <c r="D2250">
        <v>30950.800781000002</v>
      </c>
      <c r="E2250">
        <v>31681.900390999999</v>
      </c>
      <c r="F2250">
        <v>31681.900390999999</v>
      </c>
      <c r="G2250">
        <v>147810</v>
      </c>
    </row>
    <row r="2251" spans="1:7">
      <c r="A2251" s="3">
        <v>39723</v>
      </c>
      <c r="B2251">
        <v>32071.900390999999</v>
      </c>
      <c r="C2251">
        <v>32266.800781000002</v>
      </c>
      <c r="D2251">
        <v>29098.599609000001</v>
      </c>
      <c r="E2251">
        <v>29732.300781000002</v>
      </c>
      <c r="F2251">
        <v>29732.300781000002</v>
      </c>
      <c r="G2251">
        <v>440749</v>
      </c>
    </row>
    <row r="2252" spans="1:7">
      <c r="A2252" s="3">
        <v>39724</v>
      </c>
      <c r="B2252">
        <v>29732.300781000002</v>
      </c>
      <c r="C2252">
        <v>29732.300781000002</v>
      </c>
      <c r="D2252">
        <v>29732.300781000002</v>
      </c>
      <c r="E2252">
        <v>29732.300781000002</v>
      </c>
      <c r="F2252">
        <v>29732.300781000002</v>
      </c>
      <c r="G2252">
        <v>0</v>
      </c>
    </row>
    <row r="2253" spans="1:7">
      <c r="A2253" s="3">
        <v>39727</v>
      </c>
      <c r="B2253">
        <v>28952.400390999999</v>
      </c>
      <c r="C2253">
        <v>29049.900390999999</v>
      </c>
      <c r="D2253">
        <v>26174.199218999998</v>
      </c>
      <c r="E2253">
        <v>26417.900390999999</v>
      </c>
      <c r="F2253">
        <v>26417.900390999999</v>
      </c>
      <c r="G2253">
        <v>433943</v>
      </c>
    </row>
    <row r="2254" spans="1:7">
      <c r="A2254" s="3">
        <v>39728</v>
      </c>
      <c r="B2254">
        <v>26125.400390999999</v>
      </c>
      <c r="C2254">
        <v>27100.199218999998</v>
      </c>
      <c r="D2254">
        <v>24760.699218999998</v>
      </c>
      <c r="E2254">
        <v>26905.300781000002</v>
      </c>
      <c r="F2254">
        <v>26905.300781000002</v>
      </c>
      <c r="G2254">
        <v>276838</v>
      </c>
    </row>
    <row r="2255" spans="1:7">
      <c r="A2255" s="3">
        <v>39729</v>
      </c>
      <c r="B2255">
        <v>25345.599609000001</v>
      </c>
      <c r="C2255">
        <v>26027.900390999999</v>
      </c>
      <c r="D2255">
        <v>22908.5</v>
      </c>
      <c r="E2255">
        <v>22957.199218999998</v>
      </c>
      <c r="F2255">
        <v>22957.199218999998</v>
      </c>
      <c r="G2255">
        <v>470165</v>
      </c>
    </row>
    <row r="2256" spans="1:7">
      <c r="A2256" s="3">
        <v>39730</v>
      </c>
      <c r="B2256">
        <v>22957.199218999998</v>
      </c>
      <c r="C2256">
        <v>24175.800781000002</v>
      </c>
      <c r="D2256">
        <v>22372.300781000002</v>
      </c>
      <c r="E2256">
        <v>22762.300781000002</v>
      </c>
      <c r="F2256">
        <v>22762.300781000002</v>
      </c>
      <c r="G2256">
        <v>381021</v>
      </c>
    </row>
    <row r="2257" spans="1:7">
      <c r="A2257" s="3">
        <v>39731</v>
      </c>
      <c r="B2257">
        <v>21153.800781000002</v>
      </c>
      <c r="C2257">
        <v>21300</v>
      </c>
      <c r="D2257">
        <v>19350.400390999999</v>
      </c>
      <c r="E2257">
        <v>20568.900390999999</v>
      </c>
      <c r="F2257">
        <v>20568.900390999999</v>
      </c>
      <c r="G2257">
        <v>843223</v>
      </c>
    </row>
    <row r="2258" spans="1:7">
      <c r="A2258" s="3">
        <v>39734</v>
      </c>
      <c r="B2258">
        <v>21446.199218999998</v>
      </c>
      <c r="C2258">
        <v>23590.900390999999</v>
      </c>
      <c r="D2258">
        <v>21153.800781000002</v>
      </c>
      <c r="E2258">
        <v>23590.900390999999</v>
      </c>
      <c r="F2258">
        <v>23590.900390999999</v>
      </c>
      <c r="G2258">
        <v>497036</v>
      </c>
    </row>
    <row r="2259" spans="1:7">
      <c r="A2259" s="3">
        <v>39735</v>
      </c>
      <c r="B2259">
        <v>25345.599609000001</v>
      </c>
      <c r="C2259">
        <v>26271.599609000001</v>
      </c>
      <c r="D2259">
        <v>25150.599609000001</v>
      </c>
      <c r="E2259">
        <v>26027.900390999999</v>
      </c>
      <c r="F2259">
        <v>26027.900390999999</v>
      </c>
      <c r="G2259">
        <v>486070</v>
      </c>
    </row>
    <row r="2260" spans="1:7">
      <c r="A2260" s="3">
        <v>39736</v>
      </c>
      <c r="B2260">
        <v>25248.099609000001</v>
      </c>
      <c r="C2260">
        <v>25735.5</v>
      </c>
      <c r="D2260">
        <v>24468.199218999998</v>
      </c>
      <c r="E2260">
        <v>24711.900390999999</v>
      </c>
      <c r="F2260">
        <v>24711.900390999999</v>
      </c>
      <c r="G2260">
        <v>319290</v>
      </c>
    </row>
    <row r="2261" spans="1:7">
      <c r="A2261" s="3">
        <v>39737</v>
      </c>
      <c r="B2261">
        <v>22128.599609000001</v>
      </c>
      <c r="C2261">
        <v>22811</v>
      </c>
      <c r="D2261">
        <v>21007.599609000001</v>
      </c>
      <c r="E2261">
        <v>21007.599609000001</v>
      </c>
      <c r="F2261">
        <v>21007.599609000001</v>
      </c>
      <c r="G2261">
        <v>566047</v>
      </c>
    </row>
    <row r="2262" spans="1:7">
      <c r="A2262" s="3">
        <v>39738</v>
      </c>
      <c r="B2262">
        <v>22128.599609000001</v>
      </c>
      <c r="C2262">
        <v>22421.099609000001</v>
      </c>
      <c r="D2262">
        <v>20032.699218999998</v>
      </c>
      <c r="E2262">
        <v>20812.599609000001</v>
      </c>
      <c r="F2262">
        <v>20812.599609000001</v>
      </c>
      <c r="G2262">
        <v>422723</v>
      </c>
    </row>
    <row r="2263" spans="1:7">
      <c r="A2263" s="3">
        <v>39741</v>
      </c>
      <c r="B2263">
        <v>21348.800781000002</v>
      </c>
      <c r="C2263">
        <v>21787.400390999999</v>
      </c>
      <c r="D2263">
        <v>19594.099609000001</v>
      </c>
      <c r="E2263">
        <v>21641.199218999998</v>
      </c>
      <c r="F2263">
        <v>21641.199218999998</v>
      </c>
      <c r="G2263">
        <v>329495</v>
      </c>
    </row>
    <row r="2264" spans="1:7">
      <c r="A2264" s="3">
        <v>39742</v>
      </c>
      <c r="B2264">
        <v>22421.099609000001</v>
      </c>
      <c r="C2264">
        <v>22518.5</v>
      </c>
      <c r="D2264">
        <v>21007.599609000001</v>
      </c>
      <c r="E2264">
        <v>21105</v>
      </c>
      <c r="F2264">
        <v>21105</v>
      </c>
      <c r="G2264">
        <v>272323</v>
      </c>
    </row>
    <row r="2265" spans="1:7">
      <c r="A2265" s="3">
        <v>39743</v>
      </c>
      <c r="B2265">
        <v>21202.5</v>
      </c>
      <c r="C2265">
        <v>22372.300781000002</v>
      </c>
      <c r="D2265">
        <v>19496.599609000001</v>
      </c>
      <c r="E2265">
        <v>20471.400390999999</v>
      </c>
      <c r="F2265">
        <v>20471.400390999999</v>
      </c>
      <c r="G2265">
        <v>360048</v>
      </c>
    </row>
    <row r="2266" spans="1:7">
      <c r="A2266" s="3">
        <v>39744</v>
      </c>
      <c r="B2266">
        <v>19301.599609000001</v>
      </c>
      <c r="C2266">
        <v>19886.5</v>
      </c>
      <c r="D2266">
        <v>18131.800781000002</v>
      </c>
      <c r="E2266">
        <v>18521.800781000002</v>
      </c>
      <c r="F2266">
        <v>18521.800781000002</v>
      </c>
      <c r="G2266">
        <v>394711</v>
      </c>
    </row>
    <row r="2267" spans="1:7">
      <c r="A2267" s="3">
        <v>39745</v>
      </c>
      <c r="B2267">
        <v>18521.800781000002</v>
      </c>
      <c r="C2267">
        <v>18862.900390999999</v>
      </c>
      <c r="D2267">
        <v>15743.5</v>
      </c>
      <c r="E2267">
        <v>15743.5</v>
      </c>
      <c r="F2267">
        <v>15743.5</v>
      </c>
      <c r="G2267">
        <v>442728</v>
      </c>
    </row>
    <row r="2268" spans="1:7">
      <c r="A2268" s="3">
        <v>39748</v>
      </c>
      <c r="B2268">
        <v>15694.700194999999</v>
      </c>
      <c r="C2268">
        <v>16572.099609000001</v>
      </c>
      <c r="D2268">
        <v>13745.099609000001</v>
      </c>
      <c r="E2268">
        <v>14330</v>
      </c>
      <c r="F2268">
        <v>14330</v>
      </c>
      <c r="G2268">
        <v>465658</v>
      </c>
    </row>
    <row r="2269" spans="1:7">
      <c r="A2269" s="3">
        <v>39749</v>
      </c>
      <c r="B2269">
        <v>13160.200194999999</v>
      </c>
      <c r="C2269">
        <v>16425.900390999999</v>
      </c>
      <c r="D2269">
        <v>12965.200194999999</v>
      </c>
      <c r="E2269">
        <v>16279.599609000001</v>
      </c>
      <c r="F2269">
        <v>16279.599609000001</v>
      </c>
      <c r="G2269">
        <v>497822</v>
      </c>
    </row>
    <row r="2270" spans="1:7">
      <c r="A2270" s="3">
        <v>39750</v>
      </c>
      <c r="B2270">
        <v>17157</v>
      </c>
      <c r="C2270">
        <v>17888.099609000001</v>
      </c>
      <c r="D2270">
        <v>13940.099609000001</v>
      </c>
      <c r="E2270">
        <v>15061.099609000001</v>
      </c>
      <c r="F2270">
        <v>15061.099609000001</v>
      </c>
      <c r="G2270">
        <v>630283</v>
      </c>
    </row>
    <row r="2271" spans="1:7">
      <c r="A2271" s="3">
        <v>39751</v>
      </c>
      <c r="B2271">
        <v>16572.099609000001</v>
      </c>
      <c r="C2271">
        <v>17303.199218999998</v>
      </c>
      <c r="D2271">
        <v>15694.700194999999</v>
      </c>
      <c r="E2271">
        <v>17303.199218999998</v>
      </c>
      <c r="F2271">
        <v>17303.199218999998</v>
      </c>
      <c r="G2271">
        <v>612429</v>
      </c>
    </row>
    <row r="2272" spans="1:7">
      <c r="A2272" s="3">
        <v>39752</v>
      </c>
      <c r="B2272">
        <v>17498.199218999998</v>
      </c>
      <c r="C2272">
        <v>19399.099609000001</v>
      </c>
      <c r="D2272">
        <v>17108.199218999998</v>
      </c>
      <c r="E2272">
        <v>18473</v>
      </c>
      <c r="F2272">
        <v>18473</v>
      </c>
      <c r="G2272">
        <v>799416</v>
      </c>
    </row>
    <row r="2273" spans="1:7">
      <c r="A2273" s="3">
        <v>39755</v>
      </c>
      <c r="B2273">
        <v>19204.099609000001</v>
      </c>
      <c r="C2273">
        <v>20715.099609000001</v>
      </c>
      <c r="D2273">
        <v>19057.900390999999</v>
      </c>
      <c r="E2273">
        <v>19886.5</v>
      </c>
      <c r="F2273">
        <v>19886.5</v>
      </c>
      <c r="G2273">
        <v>708977</v>
      </c>
    </row>
    <row r="2274" spans="1:7">
      <c r="A2274" s="3">
        <v>39756</v>
      </c>
      <c r="B2274">
        <v>20130.199218999998</v>
      </c>
      <c r="C2274">
        <v>20617.599609000001</v>
      </c>
      <c r="D2274">
        <v>19106.599609000001</v>
      </c>
      <c r="E2274">
        <v>20422.699218999998</v>
      </c>
      <c r="F2274">
        <v>20422.699218999998</v>
      </c>
      <c r="G2274">
        <v>575380</v>
      </c>
    </row>
    <row r="2275" spans="1:7">
      <c r="A2275" s="3">
        <v>39757</v>
      </c>
      <c r="B2275">
        <v>21543.699218999998</v>
      </c>
      <c r="C2275">
        <v>22664.800781000002</v>
      </c>
      <c r="D2275">
        <v>20179</v>
      </c>
      <c r="E2275">
        <v>21202.5</v>
      </c>
      <c r="F2275">
        <v>21202.5</v>
      </c>
      <c r="G2275">
        <v>841645</v>
      </c>
    </row>
    <row r="2276" spans="1:7">
      <c r="A2276" s="3">
        <v>39758</v>
      </c>
      <c r="B2276">
        <v>19740.300781000002</v>
      </c>
      <c r="C2276">
        <v>19984</v>
      </c>
      <c r="D2276">
        <v>18229.300781000002</v>
      </c>
      <c r="E2276">
        <v>18229.300781000002</v>
      </c>
      <c r="F2276">
        <v>18229.300781000002</v>
      </c>
      <c r="G2276">
        <v>457769</v>
      </c>
    </row>
    <row r="2277" spans="1:7">
      <c r="A2277" s="3">
        <v>39759</v>
      </c>
      <c r="B2277">
        <v>16864.5</v>
      </c>
      <c r="C2277">
        <v>19886.5</v>
      </c>
      <c r="D2277">
        <v>16864.5</v>
      </c>
      <c r="E2277">
        <v>19886.5</v>
      </c>
      <c r="F2277">
        <v>19886.5</v>
      </c>
      <c r="G2277">
        <v>587692</v>
      </c>
    </row>
    <row r="2278" spans="1:7">
      <c r="A2278" s="3">
        <v>39762</v>
      </c>
      <c r="B2278">
        <v>20276.400390999999</v>
      </c>
      <c r="C2278">
        <v>21933.699218999998</v>
      </c>
      <c r="D2278">
        <v>19886.5</v>
      </c>
      <c r="E2278">
        <v>21153.800781000002</v>
      </c>
      <c r="F2278">
        <v>21153.800781000002</v>
      </c>
      <c r="G2278">
        <v>819172</v>
      </c>
    </row>
    <row r="2279" spans="1:7">
      <c r="A2279" s="3">
        <v>39763</v>
      </c>
      <c r="B2279">
        <v>20666.400390999999</v>
      </c>
      <c r="C2279">
        <v>22128.599609000001</v>
      </c>
      <c r="D2279">
        <v>20179</v>
      </c>
      <c r="E2279">
        <v>21056.300781000002</v>
      </c>
      <c r="F2279">
        <v>21056.300781000002</v>
      </c>
      <c r="G2279">
        <v>572398</v>
      </c>
    </row>
    <row r="2280" spans="1:7">
      <c r="A2280" s="3">
        <v>39764</v>
      </c>
      <c r="B2280">
        <v>20325.199218999998</v>
      </c>
      <c r="C2280">
        <v>21105</v>
      </c>
      <c r="D2280">
        <v>19935.300781000002</v>
      </c>
      <c r="E2280">
        <v>20130.199218999998</v>
      </c>
      <c r="F2280">
        <v>20130.199218999998</v>
      </c>
      <c r="G2280">
        <v>638570</v>
      </c>
    </row>
    <row r="2281" spans="1:7">
      <c r="A2281" s="3">
        <v>39765</v>
      </c>
      <c r="B2281">
        <v>18619.199218999998</v>
      </c>
      <c r="C2281">
        <v>19009.199218999998</v>
      </c>
      <c r="D2281">
        <v>17595.699218999998</v>
      </c>
      <c r="E2281">
        <v>18229.300781000002</v>
      </c>
      <c r="F2281">
        <v>18229.300781000002</v>
      </c>
      <c r="G2281">
        <v>644604</v>
      </c>
    </row>
    <row r="2282" spans="1:7">
      <c r="A2282" s="3">
        <v>39766</v>
      </c>
      <c r="B2282">
        <v>19594.099609000001</v>
      </c>
      <c r="C2282">
        <v>19691.5</v>
      </c>
      <c r="D2282">
        <v>18326.800781000002</v>
      </c>
      <c r="E2282">
        <v>18326.800781000002</v>
      </c>
      <c r="F2282">
        <v>18326.800781000002</v>
      </c>
      <c r="G2282">
        <v>540772</v>
      </c>
    </row>
    <row r="2283" spans="1:7">
      <c r="A2283" s="3">
        <v>39769</v>
      </c>
      <c r="B2283">
        <v>18131.800781000002</v>
      </c>
      <c r="C2283">
        <v>19350.400390999999</v>
      </c>
      <c r="D2283">
        <v>18083.099609000001</v>
      </c>
      <c r="E2283">
        <v>19009.199218999998</v>
      </c>
      <c r="F2283">
        <v>19009.199218999998</v>
      </c>
      <c r="G2283">
        <v>361210</v>
      </c>
    </row>
    <row r="2284" spans="1:7">
      <c r="A2284" s="3">
        <v>39770</v>
      </c>
      <c r="B2284">
        <v>18619.199218999998</v>
      </c>
      <c r="C2284">
        <v>19106.599609000001</v>
      </c>
      <c r="D2284">
        <v>18034.300781000002</v>
      </c>
      <c r="E2284">
        <v>18180.599609000001</v>
      </c>
      <c r="F2284">
        <v>18180.599609000001</v>
      </c>
      <c r="G2284">
        <v>277434</v>
      </c>
    </row>
    <row r="2285" spans="1:7">
      <c r="A2285" s="3">
        <v>39771</v>
      </c>
      <c r="B2285">
        <v>18424.300781000002</v>
      </c>
      <c r="C2285">
        <v>18473</v>
      </c>
      <c r="D2285">
        <v>17059.5</v>
      </c>
      <c r="E2285">
        <v>17352</v>
      </c>
      <c r="F2285">
        <v>17352</v>
      </c>
      <c r="G2285">
        <v>325547</v>
      </c>
    </row>
    <row r="2286" spans="1:7">
      <c r="A2286" s="3">
        <v>39772</v>
      </c>
      <c r="B2286">
        <v>15889.700194999999</v>
      </c>
      <c r="C2286">
        <v>16523.300781000002</v>
      </c>
      <c r="D2286">
        <v>15109.799805000001</v>
      </c>
      <c r="E2286">
        <v>15256.099609000001</v>
      </c>
      <c r="F2286">
        <v>15256.099609000001</v>
      </c>
      <c r="G2286">
        <v>317601</v>
      </c>
    </row>
    <row r="2287" spans="1:7">
      <c r="A2287" s="3">
        <v>39773</v>
      </c>
      <c r="B2287">
        <v>14525</v>
      </c>
      <c r="C2287">
        <v>17352</v>
      </c>
      <c r="D2287">
        <v>14281.200194999999</v>
      </c>
      <c r="E2287">
        <v>17352</v>
      </c>
      <c r="F2287">
        <v>17352</v>
      </c>
      <c r="G2287">
        <v>430859</v>
      </c>
    </row>
    <row r="2288" spans="1:7">
      <c r="A2288" s="3">
        <v>39776</v>
      </c>
      <c r="B2288">
        <v>17059.5</v>
      </c>
      <c r="C2288">
        <v>17546.900390999999</v>
      </c>
      <c r="D2288">
        <v>16084.700194999999</v>
      </c>
      <c r="E2288">
        <v>16425.900390999999</v>
      </c>
      <c r="F2288">
        <v>16425.900390999999</v>
      </c>
      <c r="G2288">
        <v>314935</v>
      </c>
    </row>
    <row r="2289" spans="1:7">
      <c r="A2289" s="3">
        <v>39777</v>
      </c>
      <c r="B2289">
        <v>17205.699218999998</v>
      </c>
      <c r="C2289">
        <v>17546.900390999999</v>
      </c>
      <c r="D2289">
        <v>15792.200194999999</v>
      </c>
      <c r="E2289">
        <v>15889.700194999999</v>
      </c>
      <c r="F2289">
        <v>15889.700194999999</v>
      </c>
      <c r="G2289">
        <v>655898</v>
      </c>
    </row>
    <row r="2290" spans="1:7">
      <c r="A2290" s="3">
        <v>39778</v>
      </c>
      <c r="B2290">
        <v>16182.200194999999</v>
      </c>
      <c r="C2290">
        <v>16377.099609000001</v>
      </c>
      <c r="D2290">
        <v>15548.5</v>
      </c>
      <c r="E2290">
        <v>16133.400390999999</v>
      </c>
      <c r="F2290">
        <v>16133.400390999999</v>
      </c>
      <c r="G2290">
        <v>533527</v>
      </c>
    </row>
    <row r="2291" spans="1:7">
      <c r="A2291" s="3">
        <v>39779</v>
      </c>
      <c r="B2291">
        <v>17059.5</v>
      </c>
      <c r="C2291">
        <v>18521.800781000002</v>
      </c>
      <c r="D2291">
        <v>16669.599609000001</v>
      </c>
      <c r="E2291">
        <v>18521.800781000002</v>
      </c>
      <c r="F2291">
        <v>18521.800781000002</v>
      </c>
      <c r="G2291">
        <v>1080223</v>
      </c>
    </row>
    <row r="2292" spans="1:7">
      <c r="A2292" s="3">
        <v>39780</v>
      </c>
      <c r="B2292">
        <v>19496.599609000001</v>
      </c>
      <c r="C2292">
        <v>20666.400390999999</v>
      </c>
      <c r="D2292">
        <v>19155.400390999999</v>
      </c>
      <c r="E2292">
        <v>20130.199218999998</v>
      </c>
      <c r="F2292">
        <v>20130.199218999998</v>
      </c>
      <c r="G2292">
        <v>1493788</v>
      </c>
    </row>
    <row r="2293" spans="1:7">
      <c r="A2293" s="3">
        <v>39783</v>
      </c>
      <c r="B2293">
        <v>20715.099609000001</v>
      </c>
      <c r="C2293">
        <v>20763.900390999999</v>
      </c>
      <c r="D2293">
        <v>19204.099609000001</v>
      </c>
      <c r="E2293">
        <v>19204.099609000001</v>
      </c>
      <c r="F2293">
        <v>19204.099609000001</v>
      </c>
      <c r="G2293">
        <v>1878</v>
      </c>
    </row>
    <row r="2294" spans="1:7">
      <c r="A2294" s="3">
        <v>39784</v>
      </c>
      <c r="B2294">
        <v>18229.300781000002</v>
      </c>
      <c r="C2294">
        <v>19594.099609000001</v>
      </c>
      <c r="D2294">
        <v>17888.099609000001</v>
      </c>
      <c r="E2294">
        <v>19447.800781000002</v>
      </c>
      <c r="F2294">
        <v>19447.800781000002</v>
      </c>
      <c r="G2294">
        <v>641358</v>
      </c>
    </row>
    <row r="2295" spans="1:7">
      <c r="A2295" s="3">
        <v>39785</v>
      </c>
      <c r="B2295">
        <v>20179</v>
      </c>
      <c r="C2295">
        <v>22079.900390999999</v>
      </c>
      <c r="D2295">
        <v>19984</v>
      </c>
      <c r="E2295">
        <v>21251.300781000002</v>
      </c>
      <c r="F2295">
        <v>21251.300781000002</v>
      </c>
      <c r="G2295">
        <v>1712437</v>
      </c>
    </row>
    <row r="2296" spans="1:7">
      <c r="A2296" s="3">
        <v>39786</v>
      </c>
      <c r="B2296">
        <v>21884.900390999999</v>
      </c>
      <c r="C2296">
        <v>21982.400390999999</v>
      </c>
      <c r="D2296">
        <v>20617.599609000001</v>
      </c>
      <c r="E2296">
        <v>20958.800781000002</v>
      </c>
      <c r="F2296">
        <v>20958.800781000002</v>
      </c>
      <c r="G2296">
        <v>954172</v>
      </c>
    </row>
    <row r="2297" spans="1:7">
      <c r="A2297" s="3">
        <v>39787</v>
      </c>
      <c r="B2297">
        <v>21056.300781000002</v>
      </c>
      <c r="C2297">
        <v>21641.199218999998</v>
      </c>
      <c r="D2297">
        <v>20617.599609000001</v>
      </c>
      <c r="E2297">
        <v>21056.300781000002</v>
      </c>
      <c r="F2297">
        <v>21056.300781000002</v>
      </c>
      <c r="G2297">
        <v>515625</v>
      </c>
    </row>
    <row r="2298" spans="1:7">
      <c r="A2298" s="3">
        <v>39790</v>
      </c>
      <c r="B2298">
        <v>21543.699218999998</v>
      </c>
      <c r="C2298">
        <v>23249.699218999998</v>
      </c>
      <c r="D2298">
        <v>21348.800781000002</v>
      </c>
      <c r="E2298">
        <v>22811</v>
      </c>
      <c r="F2298">
        <v>22811</v>
      </c>
      <c r="G2298">
        <v>915848</v>
      </c>
    </row>
    <row r="2299" spans="1:7">
      <c r="A2299" s="3">
        <v>39791</v>
      </c>
      <c r="B2299">
        <v>23103.400390999999</v>
      </c>
      <c r="C2299">
        <v>23590.900390999999</v>
      </c>
      <c r="D2299">
        <v>22274.800781000002</v>
      </c>
      <c r="E2299">
        <v>23298.400390999999</v>
      </c>
      <c r="F2299">
        <v>23298.400390999999</v>
      </c>
      <c r="G2299">
        <v>584075</v>
      </c>
    </row>
    <row r="2300" spans="1:7">
      <c r="A2300" s="3">
        <v>39792</v>
      </c>
      <c r="B2300">
        <v>23395.900390999999</v>
      </c>
      <c r="C2300">
        <v>24273.199218999998</v>
      </c>
      <c r="D2300">
        <v>23006</v>
      </c>
      <c r="E2300">
        <v>24175.800781000002</v>
      </c>
      <c r="F2300">
        <v>24175.800781000002</v>
      </c>
      <c r="G2300">
        <v>598022</v>
      </c>
    </row>
    <row r="2301" spans="1:7">
      <c r="A2301" s="3">
        <v>39793</v>
      </c>
      <c r="B2301">
        <v>24078.300781000002</v>
      </c>
      <c r="C2301">
        <v>24614.400390999999</v>
      </c>
      <c r="D2301">
        <v>23737.099609000001</v>
      </c>
      <c r="E2301">
        <v>24078.300781000002</v>
      </c>
      <c r="F2301">
        <v>24078.300781000002</v>
      </c>
      <c r="G2301">
        <v>507353</v>
      </c>
    </row>
    <row r="2302" spans="1:7">
      <c r="A2302" s="3">
        <v>39794</v>
      </c>
      <c r="B2302">
        <v>23834.599609000001</v>
      </c>
      <c r="C2302">
        <v>25053.099609000001</v>
      </c>
      <c r="D2302">
        <v>22762.300781000002</v>
      </c>
      <c r="E2302">
        <v>24175.800781000002</v>
      </c>
      <c r="F2302">
        <v>24175.800781000002</v>
      </c>
      <c r="G2302">
        <v>739992</v>
      </c>
    </row>
    <row r="2303" spans="1:7">
      <c r="A2303" s="3">
        <v>39797</v>
      </c>
      <c r="B2303">
        <v>25248.099609000001</v>
      </c>
      <c r="C2303">
        <v>28123.800781000002</v>
      </c>
      <c r="D2303">
        <v>24858.099609000001</v>
      </c>
      <c r="E2303">
        <v>28123.800781000002</v>
      </c>
      <c r="F2303">
        <v>28123.800781000002</v>
      </c>
      <c r="G2303">
        <v>746911</v>
      </c>
    </row>
    <row r="2304" spans="1:7">
      <c r="A2304" s="3">
        <v>39798</v>
      </c>
      <c r="B2304">
        <v>27782.599609000001</v>
      </c>
      <c r="C2304">
        <v>29342.400390999999</v>
      </c>
      <c r="D2304">
        <v>26271.599609000001</v>
      </c>
      <c r="E2304">
        <v>26905.300781000002</v>
      </c>
      <c r="F2304">
        <v>26905.300781000002</v>
      </c>
      <c r="G2304">
        <v>821752</v>
      </c>
    </row>
    <row r="2305" spans="1:7">
      <c r="A2305" s="3">
        <v>39799</v>
      </c>
      <c r="B2305">
        <v>27880.099609000001</v>
      </c>
      <c r="C2305">
        <v>27928.800781000002</v>
      </c>
      <c r="D2305">
        <v>24614.400390999999</v>
      </c>
      <c r="E2305">
        <v>25833</v>
      </c>
      <c r="F2305">
        <v>25833</v>
      </c>
      <c r="G2305">
        <v>1060464</v>
      </c>
    </row>
    <row r="2306" spans="1:7">
      <c r="A2306" s="3">
        <v>39800</v>
      </c>
      <c r="B2306">
        <v>26222.900390999999</v>
      </c>
      <c r="C2306">
        <v>26564.099609000001</v>
      </c>
      <c r="D2306">
        <v>24614.400390999999</v>
      </c>
      <c r="E2306">
        <v>25199.300781000002</v>
      </c>
      <c r="F2306">
        <v>25199.300781000002</v>
      </c>
      <c r="G2306">
        <v>689200</v>
      </c>
    </row>
    <row r="2307" spans="1:7">
      <c r="A2307" s="3">
        <v>39801</v>
      </c>
      <c r="B2307">
        <v>25150.599609000001</v>
      </c>
      <c r="C2307">
        <v>26174.199218999998</v>
      </c>
      <c r="D2307">
        <v>25150.599609000001</v>
      </c>
      <c r="E2307">
        <v>25638</v>
      </c>
      <c r="F2307">
        <v>25638</v>
      </c>
      <c r="G2307">
        <v>371436</v>
      </c>
    </row>
    <row r="2308" spans="1:7">
      <c r="A2308" s="3">
        <v>39804</v>
      </c>
      <c r="B2308">
        <v>26222.900390999999</v>
      </c>
      <c r="C2308">
        <v>28611.199218999998</v>
      </c>
      <c r="D2308">
        <v>26076.699218999998</v>
      </c>
      <c r="E2308">
        <v>28416.300781000002</v>
      </c>
      <c r="F2308">
        <v>28416.300781000002</v>
      </c>
      <c r="G2308">
        <v>1104493</v>
      </c>
    </row>
    <row r="2309" spans="1:7">
      <c r="A2309" s="3">
        <v>39805</v>
      </c>
      <c r="B2309">
        <v>28854.900390999999</v>
      </c>
      <c r="C2309">
        <v>29244.900390999999</v>
      </c>
      <c r="D2309">
        <v>27587.699218999998</v>
      </c>
      <c r="E2309">
        <v>27977.599609000001</v>
      </c>
      <c r="F2309">
        <v>27977.599609000001</v>
      </c>
      <c r="G2309">
        <v>920487</v>
      </c>
    </row>
    <row r="2310" spans="1:7">
      <c r="A2310" s="3">
        <v>39806</v>
      </c>
      <c r="B2310">
        <v>27685.099609000001</v>
      </c>
      <c r="C2310">
        <v>28562.5</v>
      </c>
      <c r="D2310">
        <v>26564.099609000001</v>
      </c>
      <c r="E2310">
        <v>26905.300781000002</v>
      </c>
      <c r="F2310">
        <v>26905.300781000002</v>
      </c>
      <c r="G2310">
        <v>475425</v>
      </c>
    </row>
    <row r="2311" spans="1:7">
      <c r="A2311" s="3">
        <v>39807</v>
      </c>
      <c r="B2311">
        <v>26807.800781000002</v>
      </c>
      <c r="C2311">
        <v>26807.800781000002</v>
      </c>
      <c r="D2311">
        <v>26807.800781000002</v>
      </c>
      <c r="E2311">
        <v>26807.800781000002</v>
      </c>
      <c r="F2311">
        <v>26807.800781000002</v>
      </c>
      <c r="G2311">
        <v>0</v>
      </c>
    </row>
    <row r="2312" spans="1:7">
      <c r="A2312" s="3">
        <v>39808</v>
      </c>
      <c r="B2312">
        <v>26905.300781000002</v>
      </c>
      <c r="C2312">
        <v>27051.5</v>
      </c>
      <c r="D2312">
        <v>25491.800781000002</v>
      </c>
      <c r="E2312">
        <v>25784.199218999998</v>
      </c>
      <c r="F2312">
        <v>25784.199218999998</v>
      </c>
      <c r="G2312">
        <v>387100</v>
      </c>
    </row>
    <row r="2313" spans="1:7">
      <c r="A2313" s="3">
        <v>39811</v>
      </c>
      <c r="B2313">
        <v>25784.199218999998</v>
      </c>
      <c r="C2313">
        <v>26807.800781000002</v>
      </c>
      <c r="D2313">
        <v>25443</v>
      </c>
      <c r="E2313">
        <v>26759.099609000001</v>
      </c>
      <c r="F2313">
        <v>26759.099609000001</v>
      </c>
      <c r="G2313">
        <v>322375</v>
      </c>
    </row>
    <row r="2314" spans="1:7">
      <c r="A2314" s="3">
        <v>39812</v>
      </c>
      <c r="B2314">
        <v>26759.099609000001</v>
      </c>
      <c r="C2314">
        <v>27538.900390999999</v>
      </c>
      <c r="D2314">
        <v>26076.699218999998</v>
      </c>
      <c r="E2314">
        <v>26271.599609000001</v>
      </c>
      <c r="F2314">
        <v>26271.599609000001</v>
      </c>
      <c r="G2314">
        <v>422056</v>
      </c>
    </row>
    <row r="2315" spans="1:7">
      <c r="A2315" s="3">
        <v>39813</v>
      </c>
      <c r="B2315">
        <v>26271.599609000001</v>
      </c>
      <c r="C2315">
        <v>26271.599609000001</v>
      </c>
      <c r="D2315">
        <v>26271.599609000001</v>
      </c>
      <c r="E2315">
        <v>26271.599609000001</v>
      </c>
      <c r="F2315">
        <v>26271.599609000001</v>
      </c>
      <c r="G2315">
        <v>0</v>
      </c>
    </row>
    <row r="2316" spans="1:7">
      <c r="A2316" s="3">
        <v>39815</v>
      </c>
      <c r="B2316">
        <v>26271.599609000001</v>
      </c>
      <c r="C2316">
        <v>26710.300781000002</v>
      </c>
      <c r="D2316">
        <v>25735.5</v>
      </c>
      <c r="E2316">
        <v>26564.099609000001</v>
      </c>
      <c r="F2316">
        <v>26564.099609000001</v>
      </c>
      <c r="G2316">
        <v>405716</v>
      </c>
    </row>
    <row r="2317" spans="1:7">
      <c r="A2317" s="3">
        <v>39818</v>
      </c>
      <c r="B2317">
        <v>27100.199218999998</v>
      </c>
      <c r="C2317">
        <v>28416.300781000002</v>
      </c>
      <c r="D2317">
        <v>26954</v>
      </c>
      <c r="E2317">
        <v>27197.699218999998</v>
      </c>
      <c r="F2317">
        <v>27197.699218999998</v>
      </c>
      <c r="G2317">
        <v>546543</v>
      </c>
    </row>
    <row r="2318" spans="1:7">
      <c r="A2318" s="3">
        <v>39819</v>
      </c>
      <c r="B2318">
        <v>27538.900390999999</v>
      </c>
      <c r="C2318">
        <v>27880.099609000001</v>
      </c>
      <c r="D2318">
        <v>26612.800781000002</v>
      </c>
      <c r="E2318">
        <v>27246.5</v>
      </c>
      <c r="F2318">
        <v>27246.5</v>
      </c>
      <c r="G2318">
        <v>412323</v>
      </c>
    </row>
    <row r="2319" spans="1:7">
      <c r="A2319" s="3">
        <v>39820</v>
      </c>
      <c r="B2319">
        <v>27538.900390999999</v>
      </c>
      <c r="C2319">
        <v>29098.599609000001</v>
      </c>
      <c r="D2319">
        <v>27100.199218999998</v>
      </c>
      <c r="E2319">
        <v>28806.199218999998</v>
      </c>
      <c r="F2319">
        <v>28806.199218999998</v>
      </c>
      <c r="G2319">
        <v>738675</v>
      </c>
    </row>
    <row r="2320" spans="1:7">
      <c r="A2320" s="3">
        <v>39821</v>
      </c>
      <c r="B2320">
        <v>28221.300781000002</v>
      </c>
      <c r="C2320">
        <v>29244.900390999999</v>
      </c>
      <c r="D2320">
        <v>27782.599609000001</v>
      </c>
      <c r="E2320">
        <v>28952.400390999999</v>
      </c>
      <c r="F2320">
        <v>28952.400390999999</v>
      </c>
      <c r="G2320">
        <v>478783</v>
      </c>
    </row>
    <row r="2321" spans="1:7">
      <c r="A2321" s="3">
        <v>39822</v>
      </c>
      <c r="B2321">
        <v>29342.400390999999</v>
      </c>
      <c r="C2321">
        <v>29537.300781000002</v>
      </c>
      <c r="D2321">
        <v>28172.599609000001</v>
      </c>
      <c r="E2321">
        <v>28611.199218999998</v>
      </c>
      <c r="F2321">
        <v>28611.199218999998</v>
      </c>
      <c r="G2321">
        <v>452236</v>
      </c>
    </row>
    <row r="2322" spans="1:7">
      <c r="A2322" s="3">
        <v>39825</v>
      </c>
      <c r="B2322">
        <v>27831.400390999999</v>
      </c>
      <c r="C2322">
        <v>28075.099609000001</v>
      </c>
      <c r="D2322">
        <v>27197.699218999998</v>
      </c>
      <c r="E2322">
        <v>27392.699218999998</v>
      </c>
      <c r="F2322">
        <v>27392.699218999998</v>
      </c>
      <c r="G2322">
        <v>365383</v>
      </c>
    </row>
    <row r="2323" spans="1:7">
      <c r="A2323" s="3">
        <v>39826</v>
      </c>
      <c r="B2323">
        <v>27246.5</v>
      </c>
      <c r="C2323">
        <v>28465</v>
      </c>
      <c r="D2323">
        <v>26417.900390999999</v>
      </c>
      <c r="E2323">
        <v>28465</v>
      </c>
      <c r="F2323">
        <v>28465</v>
      </c>
      <c r="G2323">
        <v>310777</v>
      </c>
    </row>
    <row r="2324" spans="1:7">
      <c r="A2324" s="3">
        <v>39827</v>
      </c>
      <c r="B2324">
        <v>28270</v>
      </c>
      <c r="C2324">
        <v>31048.300781000002</v>
      </c>
      <c r="D2324">
        <v>27977.599609000001</v>
      </c>
      <c r="E2324">
        <v>30804.599609000001</v>
      </c>
      <c r="F2324">
        <v>30804.599609000001</v>
      </c>
      <c r="G2324">
        <v>877109</v>
      </c>
    </row>
    <row r="2325" spans="1:7">
      <c r="A2325" s="3">
        <v>39828</v>
      </c>
      <c r="B2325">
        <v>29927.199218999998</v>
      </c>
      <c r="C2325">
        <v>30999.599609000001</v>
      </c>
      <c r="D2325">
        <v>28854.900390999999</v>
      </c>
      <c r="E2325">
        <v>28952.400390999999</v>
      </c>
      <c r="F2325">
        <v>28952.400390999999</v>
      </c>
      <c r="G2325">
        <v>908031</v>
      </c>
    </row>
    <row r="2326" spans="1:7">
      <c r="A2326" s="3">
        <v>39829</v>
      </c>
      <c r="B2326">
        <v>29927.199218999998</v>
      </c>
      <c r="C2326">
        <v>32656.800781000002</v>
      </c>
      <c r="D2326">
        <v>29049.900390999999</v>
      </c>
      <c r="E2326">
        <v>32071.900390999999</v>
      </c>
      <c r="F2326">
        <v>32071.900390999999</v>
      </c>
      <c r="G2326">
        <v>938105</v>
      </c>
    </row>
    <row r="2327" spans="1:7">
      <c r="A2327" s="3">
        <v>39832</v>
      </c>
      <c r="B2327">
        <v>32169.400390999999</v>
      </c>
      <c r="C2327">
        <v>32949.199219000002</v>
      </c>
      <c r="D2327">
        <v>30902.099609000001</v>
      </c>
      <c r="E2327">
        <v>31389.5</v>
      </c>
      <c r="F2327">
        <v>31389.5</v>
      </c>
      <c r="G2327">
        <v>693103</v>
      </c>
    </row>
    <row r="2328" spans="1:7">
      <c r="A2328" s="3">
        <v>39833</v>
      </c>
      <c r="B2328">
        <v>31292</v>
      </c>
      <c r="C2328">
        <v>32413.099609000001</v>
      </c>
      <c r="D2328">
        <v>30219.699218999998</v>
      </c>
      <c r="E2328">
        <v>32364.300781000002</v>
      </c>
      <c r="F2328">
        <v>32364.300781000002</v>
      </c>
      <c r="G2328">
        <v>539400</v>
      </c>
    </row>
    <row r="2329" spans="1:7">
      <c r="A2329" s="3">
        <v>39834</v>
      </c>
      <c r="B2329">
        <v>31097</v>
      </c>
      <c r="C2329">
        <v>33924</v>
      </c>
      <c r="D2329">
        <v>30999.599609000001</v>
      </c>
      <c r="E2329">
        <v>32656.800781000002</v>
      </c>
      <c r="F2329">
        <v>32656.800781000002</v>
      </c>
      <c r="G2329">
        <v>711866</v>
      </c>
    </row>
    <row r="2330" spans="1:7">
      <c r="A2330" s="3">
        <v>39835</v>
      </c>
      <c r="B2330">
        <v>33534.101562999997</v>
      </c>
      <c r="C2330">
        <v>34119</v>
      </c>
      <c r="D2330">
        <v>32510.5</v>
      </c>
      <c r="E2330">
        <v>32900.5</v>
      </c>
      <c r="F2330">
        <v>32900.5</v>
      </c>
      <c r="G2330">
        <v>489098</v>
      </c>
    </row>
    <row r="2331" spans="1:7">
      <c r="A2331" s="3">
        <v>39836</v>
      </c>
      <c r="B2331">
        <v>32949.199219000002</v>
      </c>
      <c r="C2331">
        <v>33387.898437999997</v>
      </c>
      <c r="D2331">
        <v>31292</v>
      </c>
      <c r="E2331">
        <v>31584.5</v>
      </c>
      <c r="F2331">
        <v>31584.5</v>
      </c>
      <c r="G2331">
        <v>302763</v>
      </c>
    </row>
    <row r="2332" spans="1:7">
      <c r="A2332" s="3">
        <v>39841</v>
      </c>
      <c r="B2332">
        <v>31584.5</v>
      </c>
      <c r="C2332">
        <v>33436.601562999997</v>
      </c>
      <c r="D2332">
        <v>31584.5</v>
      </c>
      <c r="E2332">
        <v>32266.800781000002</v>
      </c>
      <c r="F2332">
        <v>32266.800781000002</v>
      </c>
      <c r="G2332">
        <v>265231</v>
      </c>
    </row>
    <row r="2333" spans="1:7">
      <c r="A2333" s="3">
        <v>39842</v>
      </c>
      <c r="B2333">
        <v>32803</v>
      </c>
      <c r="C2333">
        <v>34021.5</v>
      </c>
      <c r="D2333">
        <v>32510.5</v>
      </c>
      <c r="E2333">
        <v>33144.199219000002</v>
      </c>
      <c r="F2333">
        <v>33144.199219000002</v>
      </c>
      <c r="G2333">
        <v>332268</v>
      </c>
    </row>
    <row r="2334" spans="1:7">
      <c r="A2334" s="3">
        <v>39843</v>
      </c>
      <c r="B2334">
        <v>32851.699219000002</v>
      </c>
      <c r="C2334">
        <v>33582.898437999997</v>
      </c>
      <c r="D2334">
        <v>32364.300781000002</v>
      </c>
      <c r="E2334">
        <v>33144.199219000002</v>
      </c>
      <c r="F2334">
        <v>33144.199219000002</v>
      </c>
      <c r="G2334">
        <v>181512</v>
      </c>
    </row>
    <row r="2335" spans="1:7">
      <c r="A2335" s="3">
        <v>39846</v>
      </c>
      <c r="B2335">
        <v>32656.800781000002</v>
      </c>
      <c r="C2335">
        <v>33241.699219000002</v>
      </c>
      <c r="D2335">
        <v>31340.800781000002</v>
      </c>
      <c r="E2335">
        <v>32413.099609000001</v>
      </c>
      <c r="F2335">
        <v>32413.099609000001</v>
      </c>
      <c r="G2335">
        <v>403425</v>
      </c>
    </row>
    <row r="2336" spans="1:7">
      <c r="A2336" s="3">
        <v>39847</v>
      </c>
      <c r="B2336">
        <v>32364.300781000002</v>
      </c>
      <c r="C2336">
        <v>32949.199219000002</v>
      </c>
      <c r="D2336">
        <v>31243.300781000002</v>
      </c>
      <c r="E2336">
        <v>31779.400390999999</v>
      </c>
      <c r="F2336">
        <v>31779.400390999999</v>
      </c>
      <c r="G2336">
        <v>269898</v>
      </c>
    </row>
    <row r="2337" spans="1:7">
      <c r="A2337" s="3">
        <v>39848</v>
      </c>
      <c r="B2337">
        <v>32266.800781000002</v>
      </c>
      <c r="C2337">
        <v>32656.800781000002</v>
      </c>
      <c r="D2337">
        <v>32023.099609000001</v>
      </c>
      <c r="E2337">
        <v>32120.599609000001</v>
      </c>
      <c r="F2337">
        <v>32120.599609000001</v>
      </c>
      <c r="G2337">
        <v>221281</v>
      </c>
    </row>
    <row r="2338" spans="1:7">
      <c r="A2338" s="3">
        <v>39849</v>
      </c>
      <c r="B2338">
        <v>31779.400390999999</v>
      </c>
      <c r="C2338">
        <v>33777.800780999998</v>
      </c>
      <c r="D2338">
        <v>31779.400390999999</v>
      </c>
      <c r="E2338">
        <v>31779.400390999999</v>
      </c>
      <c r="F2338">
        <v>31779.400390999999</v>
      </c>
      <c r="G2338">
        <v>359035</v>
      </c>
    </row>
    <row r="2339" spans="1:7">
      <c r="A2339" s="3">
        <v>39850</v>
      </c>
      <c r="B2339">
        <v>32754.300781000002</v>
      </c>
      <c r="C2339">
        <v>33339.101562999997</v>
      </c>
      <c r="D2339">
        <v>32071.900390999999</v>
      </c>
      <c r="E2339">
        <v>32754.300781000002</v>
      </c>
      <c r="F2339">
        <v>32754.300781000002</v>
      </c>
      <c r="G2339">
        <v>284277</v>
      </c>
    </row>
    <row r="2340" spans="1:7">
      <c r="A2340" s="3">
        <v>39853</v>
      </c>
      <c r="B2340">
        <v>33241.699219000002</v>
      </c>
      <c r="C2340">
        <v>33241.699219000002</v>
      </c>
      <c r="D2340">
        <v>32705.5</v>
      </c>
      <c r="E2340">
        <v>33241.699219000002</v>
      </c>
      <c r="F2340">
        <v>33241.699219000002</v>
      </c>
      <c r="G2340">
        <v>210247</v>
      </c>
    </row>
    <row r="2341" spans="1:7">
      <c r="A2341" s="3">
        <v>39854</v>
      </c>
      <c r="B2341">
        <v>33631.601562999997</v>
      </c>
      <c r="C2341">
        <v>35093.800780999998</v>
      </c>
      <c r="D2341">
        <v>32998</v>
      </c>
      <c r="E2341">
        <v>35093.800780999998</v>
      </c>
      <c r="F2341">
        <v>35093.800780999998</v>
      </c>
      <c r="G2341">
        <v>442725</v>
      </c>
    </row>
    <row r="2342" spans="1:7">
      <c r="A2342" s="3">
        <v>39855</v>
      </c>
      <c r="B2342">
        <v>34216.5</v>
      </c>
      <c r="C2342">
        <v>36653.601562999997</v>
      </c>
      <c r="D2342">
        <v>34216.5</v>
      </c>
      <c r="E2342">
        <v>35581.300780999998</v>
      </c>
      <c r="F2342">
        <v>35581.300780999998</v>
      </c>
      <c r="G2342">
        <v>507287</v>
      </c>
    </row>
    <row r="2343" spans="1:7">
      <c r="A2343" s="3">
        <v>39856</v>
      </c>
      <c r="B2343">
        <v>35873.699219000002</v>
      </c>
      <c r="C2343">
        <v>35873.699219000002</v>
      </c>
      <c r="D2343">
        <v>34606.398437999997</v>
      </c>
      <c r="E2343">
        <v>34996.398437999997</v>
      </c>
      <c r="F2343">
        <v>34996.398437999997</v>
      </c>
      <c r="G2343">
        <v>250573</v>
      </c>
    </row>
    <row r="2344" spans="1:7">
      <c r="A2344" s="3">
        <v>39857</v>
      </c>
      <c r="B2344">
        <v>35288.800780999998</v>
      </c>
      <c r="C2344">
        <v>36653.601562999997</v>
      </c>
      <c r="D2344">
        <v>34508.898437999997</v>
      </c>
      <c r="E2344">
        <v>36312.398437999997</v>
      </c>
      <c r="F2344">
        <v>36312.398437999997</v>
      </c>
      <c r="G2344">
        <v>267971</v>
      </c>
    </row>
    <row r="2345" spans="1:7">
      <c r="A2345" s="3">
        <v>39860</v>
      </c>
      <c r="B2345">
        <v>35727.5</v>
      </c>
      <c r="C2345">
        <v>38164.601562999997</v>
      </c>
      <c r="D2345">
        <v>35386.300780999998</v>
      </c>
      <c r="E2345">
        <v>37823.398437999997</v>
      </c>
      <c r="F2345">
        <v>37823.398437999997</v>
      </c>
      <c r="G2345">
        <v>456964</v>
      </c>
    </row>
    <row r="2346" spans="1:7">
      <c r="A2346" s="3">
        <v>39861</v>
      </c>
      <c r="B2346">
        <v>37530.898437999997</v>
      </c>
      <c r="C2346">
        <v>38408.300780999998</v>
      </c>
      <c r="D2346">
        <v>36214.898437999997</v>
      </c>
      <c r="E2346">
        <v>37043.5</v>
      </c>
      <c r="F2346">
        <v>37043.5</v>
      </c>
      <c r="G2346">
        <v>589754</v>
      </c>
    </row>
    <row r="2347" spans="1:7">
      <c r="A2347" s="3">
        <v>39862</v>
      </c>
      <c r="B2347">
        <v>36263.601562999997</v>
      </c>
      <c r="C2347">
        <v>40406.699219000002</v>
      </c>
      <c r="D2347">
        <v>35288.800780999998</v>
      </c>
      <c r="E2347">
        <v>39773</v>
      </c>
      <c r="F2347">
        <v>39773</v>
      </c>
      <c r="G2347">
        <v>671260</v>
      </c>
    </row>
    <row r="2348" spans="1:7">
      <c r="A2348" s="3">
        <v>39863</v>
      </c>
      <c r="B2348">
        <v>40163</v>
      </c>
      <c r="C2348">
        <v>40845.300780999998</v>
      </c>
      <c r="D2348">
        <v>38652</v>
      </c>
      <c r="E2348">
        <v>39480.601562999997</v>
      </c>
      <c r="F2348">
        <v>39480.601562999997</v>
      </c>
      <c r="G2348">
        <v>499801</v>
      </c>
    </row>
    <row r="2349" spans="1:7">
      <c r="A2349" s="3">
        <v>39864</v>
      </c>
      <c r="B2349">
        <v>38700.699219000002</v>
      </c>
      <c r="C2349">
        <v>39919.199219000002</v>
      </c>
      <c r="D2349">
        <v>37287.199219000002</v>
      </c>
      <c r="E2349">
        <v>38505.699219000002</v>
      </c>
      <c r="F2349">
        <v>38505.699219000002</v>
      </c>
      <c r="G2349">
        <v>386906</v>
      </c>
    </row>
    <row r="2350" spans="1:7">
      <c r="A2350" s="3">
        <v>39867</v>
      </c>
      <c r="B2350">
        <v>38505.699219000002</v>
      </c>
      <c r="C2350">
        <v>39285.601562999997</v>
      </c>
      <c r="D2350">
        <v>38018.300780999998</v>
      </c>
      <c r="E2350">
        <v>38993.199219000002</v>
      </c>
      <c r="F2350">
        <v>38993.199219000002</v>
      </c>
      <c r="G2350">
        <v>259594</v>
      </c>
    </row>
    <row r="2351" spans="1:7">
      <c r="A2351" s="3">
        <v>39868</v>
      </c>
      <c r="B2351">
        <v>38018.300780999998</v>
      </c>
      <c r="C2351">
        <v>38700.699219000002</v>
      </c>
      <c r="D2351">
        <v>37433.398437999997</v>
      </c>
      <c r="E2351">
        <v>38310.800780999998</v>
      </c>
      <c r="F2351">
        <v>38310.800780999998</v>
      </c>
      <c r="G2351">
        <v>246421</v>
      </c>
    </row>
    <row r="2352" spans="1:7">
      <c r="A2352" s="3">
        <v>39869</v>
      </c>
      <c r="B2352">
        <v>39285.601562999997</v>
      </c>
      <c r="C2352">
        <v>39675.5</v>
      </c>
      <c r="D2352">
        <v>34606.398437999997</v>
      </c>
      <c r="E2352">
        <v>35093.800780999998</v>
      </c>
      <c r="F2352">
        <v>35093.800780999998</v>
      </c>
      <c r="G2352">
        <v>386671</v>
      </c>
    </row>
    <row r="2353" spans="1:7">
      <c r="A2353" s="3">
        <v>39870</v>
      </c>
      <c r="B2353">
        <v>35093.800780999998</v>
      </c>
      <c r="C2353">
        <v>37092.199219000002</v>
      </c>
      <c r="D2353">
        <v>30804.599609000001</v>
      </c>
      <c r="E2353">
        <v>33339.101562999997</v>
      </c>
      <c r="F2353">
        <v>33339.101562999997</v>
      </c>
      <c r="G2353">
        <v>561963</v>
      </c>
    </row>
    <row r="2354" spans="1:7">
      <c r="A2354" s="3">
        <v>39871</v>
      </c>
      <c r="B2354">
        <v>33046.699219000002</v>
      </c>
      <c r="C2354">
        <v>34557.699219000002</v>
      </c>
      <c r="D2354">
        <v>31828.199218999998</v>
      </c>
      <c r="E2354">
        <v>33729.101562999997</v>
      </c>
      <c r="F2354">
        <v>33729.101562999997</v>
      </c>
      <c r="G2354">
        <v>367705</v>
      </c>
    </row>
    <row r="2355" spans="1:7">
      <c r="A2355" s="3">
        <v>39874</v>
      </c>
      <c r="B2355">
        <v>32949.199219000002</v>
      </c>
      <c r="C2355">
        <v>34070.300780999998</v>
      </c>
      <c r="D2355">
        <v>30999.599609000001</v>
      </c>
      <c r="E2355">
        <v>32364.300781000002</v>
      </c>
      <c r="F2355">
        <v>32364.300781000002</v>
      </c>
      <c r="G2355">
        <v>309742</v>
      </c>
    </row>
    <row r="2356" spans="1:7">
      <c r="A2356" s="3">
        <v>39875</v>
      </c>
      <c r="B2356">
        <v>30853.300781000002</v>
      </c>
      <c r="C2356">
        <v>33631.601562999997</v>
      </c>
      <c r="D2356">
        <v>30804.599609000001</v>
      </c>
      <c r="E2356">
        <v>33631.601562999997</v>
      </c>
      <c r="F2356">
        <v>33631.601562999997</v>
      </c>
      <c r="G2356">
        <v>312455</v>
      </c>
    </row>
    <row r="2357" spans="1:7">
      <c r="A2357" s="3">
        <v>39876</v>
      </c>
      <c r="B2357">
        <v>33290.398437999997</v>
      </c>
      <c r="C2357">
        <v>36214.898437999997</v>
      </c>
      <c r="D2357">
        <v>33046.699219000002</v>
      </c>
      <c r="E2357">
        <v>35776.199219000002</v>
      </c>
      <c r="F2357">
        <v>35776.199219000002</v>
      </c>
      <c r="G2357">
        <v>330960</v>
      </c>
    </row>
    <row r="2358" spans="1:7">
      <c r="A2358" s="3">
        <v>39877</v>
      </c>
      <c r="B2358">
        <v>36848.5</v>
      </c>
      <c r="C2358">
        <v>37725.898437999997</v>
      </c>
      <c r="D2358">
        <v>36068.699219000002</v>
      </c>
      <c r="E2358">
        <v>37043.5</v>
      </c>
      <c r="F2358">
        <v>37043.5</v>
      </c>
      <c r="G2358">
        <v>306311</v>
      </c>
    </row>
    <row r="2359" spans="1:7">
      <c r="A2359" s="3">
        <v>39878</v>
      </c>
      <c r="B2359">
        <v>36263.601562999997</v>
      </c>
      <c r="C2359">
        <v>37579.699219000002</v>
      </c>
      <c r="D2359">
        <v>36263.601562999997</v>
      </c>
      <c r="E2359">
        <v>37043.5</v>
      </c>
      <c r="F2359">
        <v>37043.5</v>
      </c>
      <c r="G2359">
        <v>232831</v>
      </c>
    </row>
    <row r="2360" spans="1:7">
      <c r="A2360" s="3">
        <v>39881</v>
      </c>
      <c r="B2360">
        <v>37872.101562999997</v>
      </c>
      <c r="C2360">
        <v>38213.300780999998</v>
      </c>
      <c r="D2360">
        <v>37433.398437999997</v>
      </c>
      <c r="E2360">
        <v>37774.601562999997</v>
      </c>
      <c r="F2360">
        <v>37774.601562999997</v>
      </c>
      <c r="G2360">
        <v>202806</v>
      </c>
    </row>
    <row r="2361" spans="1:7">
      <c r="A2361" s="3">
        <v>39882</v>
      </c>
      <c r="B2361">
        <v>37530.898437999997</v>
      </c>
      <c r="C2361">
        <v>38846.898437999997</v>
      </c>
      <c r="D2361">
        <v>36604.800780999998</v>
      </c>
      <c r="E2361">
        <v>37530.898437999997</v>
      </c>
      <c r="F2361">
        <v>37530.898437999997</v>
      </c>
      <c r="G2361">
        <v>188674</v>
      </c>
    </row>
    <row r="2362" spans="1:7">
      <c r="A2362" s="3">
        <v>39883</v>
      </c>
      <c r="B2362">
        <v>38457</v>
      </c>
      <c r="C2362">
        <v>39334.300780999998</v>
      </c>
      <c r="D2362">
        <v>37725.898437999997</v>
      </c>
      <c r="E2362">
        <v>39334.300780999998</v>
      </c>
      <c r="F2362">
        <v>39334.300780999998</v>
      </c>
      <c r="G2362">
        <v>297374</v>
      </c>
    </row>
    <row r="2363" spans="1:7">
      <c r="A2363" s="3">
        <v>39884</v>
      </c>
      <c r="B2363">
        <v>39334.300780999998</v>
      </c>
      <c r="C2363">
        <v>40942.800780999998</v>
      </c>
      <c r="D2363">
        <v>39188.101562999997</v>
      </c>
      <c r="E2363">
        <v>40650.398437999997</v>
      </c>
      <c r="F2363">
        <v>40650.398437999997</v>
      </c>
      <c r="G2363">
        <v>442117</v>
      </c>
    </row>
    <row r="2364" spans="1:7">
      <c r="A2364" s="3">
        <v>39885</v>
      </c>
      <c r="B2364">
        <v>41040.300780999998</v>
      </c>
      <c r="C2364">
        <v>41430.199219000002</v>
      </c>
      <c r="D2364">
        <v>39626.800780999998</v>
      </c>
      <c r="E2364">
        <v>41137.800780999998</v>
      </c>
      <c r="F2364">
        <v>41137.800780999998</v>
      </c>
      <c r="G2364">
        <v>237317</v>
      </c>
    </row>
    <row r="2365" spans="1:7">
      <c r="A2365" s="3">
        <v>39888</v>
      </c>
      <c r="B2365">
        <v>40991.601562999997</v>
      </c>
      <c r="C2365">
        <v>41137.800780999998</v>
      </c>
      <c r="D2365">
        <v>39821.800780999998</v>
      </c>
      <c r="E2365">
        <v>41089</v>
      </c>
      <c r="F2365">
        <v>41089</v>
      </c>
      <c r="G2365">
        <v>163266</v>
      </c>
    </row>
    <row r="2366" spans="1:7">
      <c r="A2366" s="3">
        <v>39889</v>
      </c>
      <c r="B2366">
        <v>40942.800780999998</v>
      </c>
      <c r="C2366">
        <v>41868.898437999997</v>
      </c>
      <c r="D2366">
        <v>40601.601562999997</v>
      </c>
      <c r="E2366">
        <v>41625.199219000002</v>
      </c>
      <c r="F2366">
        <v>41625.199219000002</v>
      </c>
      <c r="G2366">
        <v>166765</v>
      </c>
    </row>
    <row r="2367" spans="1:7">
      <c r="A2367" s="3">
        <v>39890</v>
      </c>
      <c r="B2367">
        <v>42210.101562999997</v>
      </c>
      <c r="C2367">
        <v>44793.398437999997</v>
      </c>
      <c r="D2367">
        <v>42015.101562999997</v>
      </c>
      <c r="E2367">
        <v>44111</v>
      </c>
      <c r="F2367">
        <v>44111</v>
      </c>
      <c r="G2367">
        <v>240988</v>
      </c>
    </row>
    <row r="2368" spans="1:7">
      <c r="A2368" s="3">
        <v>39891</v>
      </c>
      <c r="B2368">
        <v>44744.601562999997</v>
      </c>
      <c r="C2368">
        <v>44939.601562999997</v>
      </c>
      <c r="D2368">
        <v>43184.898437999997</v>
      </c>
      <c r="E2368">
        <v>44159.800780999998</v>
      </c>
      <c r="F2368">
        <v>44159.800780999998</v>
      </c>
      <c r="G2368">
        <v>175143</v>
      </c>
    </row>
    <row r="2369" spans="1:7">
      <c r="A2369" s="3">
        <v>39892</v>
      </c>
      <c r="B2369">
        <v>44208.5</v>
      </c>
      <c r="C2369">
        <v>46596.800780999998</v>
      </c>
      <c r="D2369">
        <v>43916</v>
      </c>
      <c r="E2369">
        <v>45670.699219000002</v>
      </c>
      <c r="F2369">
        <v>45670.699219000002</v>
      </c>
      <c r="G2369">
        <v>263443</v>
      </c>
    </row>
    <row r="2370" spans="1:7">
      <c r="A2370" s="3">
        <v>39895</v>
      </c>
      <c r="B2370">
        <v>46499.300780999998</v>
      </c>
      <c r="C2370">
        <v>47279.199219000002</v>
      </c>
      <c r="D2370">
        <v>46060.699219000002</v>
      </c>
      <c r="E2370">
        <v>47279.199219000002</v>
      </c>
      <c r="F2370">
        <v>47279.199219000002</v>
      </c>
      <c r="G2370">
        <v>29452</v>
      </c>
    </row>
    <row r="2371" spans="1:7">
      <c r="A2371" s="3">
        <v>39896</v>
      </c>
      <c r="B2371">
        <v>47376.699219000002</v>
      </c>
      <c r="C2371">
        <v>47376.699219000002</v>
      </c>
      <c r="D2371">
        <v>45914.398437999997</v>
      </c>
      <c r="E2371">
        <v>46596.800780999998</v>
      </c>
      <c r="F2371">
        <v>46596.800780999998</v>
      </c>
      <c r="G2371">
        <v>169601</v>
      </c>
    </row>
    <row r="2372" spans="1:7">
      <c r="A2372" s="3">
        <v>39897</v>
      </c>
      <c r="B2372">
        <v>46743</v>
      </c>
      <c r="C2372">
        <v>48546.5</v>
      </c>
      <c r="D2372">
        <v>46596.800780999998</v>
      </c>
      <c r="E2372">
        <v>46791.800780999998</v>
      </c>
      <c r="F2372">
        <v>46791.800780999998</v>
      </c>
      <c r="G2372">
        <v>197049</v>
      </c>
    </row>
    <row r="2373" spans="1:7">
      <c r="A2373" s="3">
        <v>39898</v>
      </c>
      <c r="B2373">
        <v>47084.199219000002</v>
      </c>
      <c r="C2373">
        <v>47133</v>
      </c>
      <c r="D2373">
        <v>45329.5</v>
      </c>
      <c r="E2373">
        <v>46743</v>
      </c>
      <c r="F2373">
        <v>46743</v>
      </c>
      <c r="G2373">
        <v>249381</v>
      </c>
    </row>
    <row r="2374" spans="1:7">
      <c r="A2374" s="3">
        <v>39899</v>
      </c>
      <c r="B2374">
        <v>46986.800780999998</v>
      </c>
      <c r="C2374">
        <v>46986.800780999998</v>
      </c>
      <c r="D2374">
        <v>45085.800780999998</v>
      </c>
      <c r="E2374">
        <v>45329.5</v>
      </c>
      <c r="F2374">
        <v>45329.5</v>
      </c>
      <c r="G2374">
        <v>232609</v>
      </c>
    </row>
    <row r="2375" spans="1:7">
      <c r="A2375" s="3">
        <v>39902</v>
      </c>
      <c r="B2375">
        <v>45329.5</v>
      </c>
      <c r="C2375">
        <v>46206.898437999997</v>
      </c>
      <c r="D2375">
        <v>43136.199219000002</v>
      </c>
      <c r="E2375">
        <v>43526.101562999997</v>
      </c>
      <c r="F2375">
        <v>43526.101562999997</v>
      </c>
      <c r="G2375">
        <v>200567</v>
      </c>
    </row>
    <row r="2376" spans="1:7">
      <c r="A2376" s="3">
        <v>39903</v>
      </c>
      <c r="B2376">
        <v>43623.601562999997</v>
      </c>
      <c r="C2376">
        <v>46158.199219000002</v>
      </c>
      <c r="D2376">
        <v>43623.601562999997</v>
      </c>
      <c r="E2376">
        <v>45427</v>
      </c>
      <c r="F2376">
        <v>45427</v>
      </c>
      <c r="G2376">
        <v>201597</v>
      </c>
    </row>
    <row r="2377" spans="1:7">
      <c r="A2377" s="3">
        <v>39904</v>
      </c>
      <c r="B2377">
        <v>45768.199219000002</v>
      </c>
      <c r="C2377">
        <v>47620.398437999997</v>
      </c>
      <c r="D2377">
        <v>44842.101562999997</v>
      </c>
      <c r="E2377">
        <v>46791.800780999998</v>
      </c>
      <c r="F2377">
        <v>46791.800780999998</v>
      </c>
      <c r="G2377">
        <v>197330</v>
      </c>
    </row>
    <row r="2378" spans="1:7">
      <c r="A2378" s="3">
        <v>39905</v>
      </c>
      <c r="B2378">
        <v>47181.699219000002</v>
      </c>
      <c r="C2378">
        <v>47815.398437999997</v>
      </c>
      <c r="D2378">
        <v>46450.601562999997</v>
      </c>
      <c r="E2378">
        <v>47815.398437999997</v>
      </c>
      <c r="F2378">
        <v>47815.398437999997</v>
      </c>
      <c r="G2378">
        <v>251105</v>
      </c>
    </row>
    <row r="2379" spans="1:7">
      <c r="A2379" s="3">
        <v>39906</v>
      </c>
      <c r="B2379">
        <v>48351.5</v>
      </c>
      <c r="C2379">
        <v>50106.199219000002</v>
      </c>
      <c r="D2379">
        <v>47669.101562999997</v>
      </c>
      <c r="E2379">
        <v>48936.398437999997</v>
      </c>
      <c r="F2379">
        <v>48936.398437999997</v>
      </c>
      <c r="G2379">
        <v>311821</v>
      </c>
    </row>
    <row r="2380" spans="1:7">
      <c r="A2380" s="3">
        <v>39909</v>
      </c>
      <c r="B2380">
        <v>50593.601562999997</v>
      </c>
      <c r="C2380">
        <v>54103</v>
      </c>
      <c r="D2380">
        <v>50203.699219000002</v>
      </c>
      <c r="E2380">
        <v>51276</v>
      </c>
      <c r="F2380">
        <v>51276</v>
      </c>
      <c r="G2380">
        <v>449714</v>
      </c>
    </row>
    <row r="2381" spans="1:7">
      <c r="A2381" s="3">
        <v>39910</v>
      </c>
      <c r="B2381">
        <v>50886.101562999997</v>
      </c>
      <c r="C2381">
        <v>53323.101562999997</v>
      </c>
      <c r="D2381">
        <v>50203.699219000002</v>
      </c>
      <c r="E2381">
        <v>52250.800780999998</v>
      </c>
      <c r="F2381">
        <v>52250.800780999998</v>
      </c>
      <c r="G2381">
        <v>281047</v>
      </c>
    </row>
    <row r="2382" spans="1:7">
      <c r="A2382" s="3">
        <v>39911</v>
      </c>
      <c r="B2382">
        <v>51665.898437999997</v>
      </c>
      <c r="C2382">
        <v>53323.101562999997</v>
      </c>
      <c r="D2382">
        <v>50983.601562999997</v>
      </c>
      <c r="E2382">
        <v>52640.800780999998</v>
      </c>
      <c r="F2382">
        <v>52640.800780999998</v>
      </c>
      <c r="G2382">
        <v>249101</v>
      </c>
    </row>
    <row r="2383" spans="1:7">
      <c r="A2383" s="3">
        <v>39912</v>
      </c>
      <c r="B2383">
        <v>53420.601562999997</v>
      </c>
      <c r="C2383">
        <v>55077.800780999998</v>
      </c>
      <c r="D2383">
        <v>52835.699219000002</v>
      </c>
      <c r="E2383">
        <v>55077.800780999998</v>
      </c>
      <c r="F2383">
        <v>55077.800780999998</v>
      </c>
      <c r="G2383">
        <v>394935</v>
      </c>
    </row>
    <row r="2384" spans="1:7">
      <c r="A2384" s="3">
        <v>39913</v>
      </c>
      <c r="B2384">
        <v>56637.601562999997</v>
      </c>
      <c r="C2384">
        <v>56735</v>
      </c>
      <c r="D2384">
        <v>54590.398437999997</v>
      </c>
      <c r="E2384">
        <v>55175.300780999998</v>
      </c>
      <c r="F2384">
        <v>55175.300780999998</v>
      </c>
      <c r="G2384">
        <v>301772</v>
      </c>
    </row>
    <row r="2385" spans="1:7">
      <c r="A2385" s="3">
        <v>39916</v>
      </c>
      <c r="B2385">
        <v>55175.300780999998</v>
      </c>
      <c r="C2385">
        <v>55175.300780999998</v>
      </c>
      <c r="D2385">
        <v>52835.699219000002</v>
      </c>
      <c r="E2385">
        <v>53420.601562999997</v>
      </c>
      <c r="F2385">
        <v>53420.601562999997</v>
      </c>
      <c r="G2385">
        <v>340892</v>
      </c>
    </row>
    <row r="2386" spans="1:7">
      <c r="A2386" s="3">
        <v>39917</v>
      </c>
      <c r="B2386">
        <v>52835.699219000002</v>
      </c>
      <c r="C2386">
        <v>54590.398437999997</v>
      </c>
      <c r="D2386">
        <v>51373.5</v>
      </c>
      <c r="E2386">
        <v>54590.398437999997</v>
      </c>
      <c r="F2386">
        <v>54590.398437999997</v>
      </c>
      <c r="G2386">
        <v>533873</v>
      </c>
    </row>
    <row r="2387" spans="1:7">
      <c r="A2387" s="3">
        <v>39918</v>
      </c>
      <c r="B2387">
        <v>54298</v>
      </c>
      <c r="C2387">
        <v>57417.398437999997</v>
      </c>
      <c r="D2387">
        <v>53615.601562999997</v>
      </c>
      <c r="E2387">
        <v>57417.398437999997</v>
      </c>
      <c r="F2387">
        <v>57417.398437999997</v>
      </c>
      <c r="G2387">
        <v>445902</v>
      </c>
    </row>
    <row r="2388" spans="1:7">
      <c r="A2388" s="3">
        <v>39919</v>
      </c>
      <c r="B2388">
        <v>58489.699219000002</v>
      </c>
      <c r="C2388">
        <v>59659.5</v>
      </c>
      <c r="D2388">
        <v>57417.398437999997</v>
      </c>
      <c r="E2388">
        <v>57417.398437999997</v>
      </c>
      <c r="F2388">
        <v>57417.398437999997</v>
      </c>
      <c r="G2388">
        <v>361361</v>
      </c>
    </row>
    <row r="2389" spans="1:7">
      <c r="A2389" s="3">
        <v>39920</v>
      </c>
      <c r="B2389">
        <v>58489.699219000002</v>
      </c>
      <c r="C2389">
        <v>58684.699219000002</v>
      </c>
      <c r="D2389">
        <v>53615.601562999997</v>
      </c>
      <c r="E2389">
        <v>56832.5</v>
      </c>
      <c r="F2389">
        <v>56832.5</v>
      </c>
      <c r="G2389">
        <v>413658</v>
      </c>
    </row>
    <row r="2390" spans="1:7">
      <c r="A2390" s="3">
        <v>39923</v>
      </c>
      <c r="B2390">
        <v>56150.101562999997</v>
      </c>
      <c r="C2390">
        <v>56442.601562999997</v>
      </c>
      <c r="D2390">
        <v>54103</v>
      </c>
      <c r="E2390">
        <v>55467.800780999998</v>
      </c>
      <c r="F2390">
        <v>55467.800780999998</v>
      </c>
      <c r="G2390">
        <v>951004</v>
      </c>
    </row>
    <row r="2391" spans="1:7">
      <c r="A2391" s="3">
        <v>39924</v>
      </c>
      <c r="B2391">
        <v>54103</v>
      </c>
      <c r="C2391">
        <v>54687.898437999997</v>
      </c>
      <c r="D2391">
        <v>52543.300780999998</v>
      </c>
      <c r="E2391">
        <v>54687.898437999997</v>
      </c>
      <c r="F2391">
        <v>54687.898437999997</v>
      </c>
      <c r="G2391">
        <v>443678</v>
      </c>
    </row>
    <row r="2392" spans="1:7">
      <c r="A2392" s="3">
        <v>39925</v>
      </c>
      <c r="B2392">
        <v>55272.800780999998</v>
      </c>
      <c r="C2392">
        <v>56345.101562999997</v>
      </c>
      <c r="D2392">
        <v>54103</v>
      </c>
      <c r="E2392">
        <v>54687.898437999997</v>
      </c>
      <c r="F2392">
        <v>54687.898437999997</v>
      </c>
      <c r="G2392">
        <v>377822</v>
      </c>
    </row>
    <row r="2393" spans="1:7">
      <c r="A2393" s="3">
        <v>39926</v>
      </c>
      <c r="B2393">
        <v>55370.300780999998</v>
      </c>
      <c r="C2393">
        <v>55955.199219000002</v>
      </c>
      <c r="D2393">
        <v>53518.101562999997</v>
      </c>
      <c r="E2393">
        <v>53908</v>
      </c>
      <c r="F2393">
        <v>53908</v>
      </c>
      <c r="G2393">
        <v>396437</v>
      </c>
    </row>
    <row r="2394" spans="1:7">
      <c r="A2394" s="3">
        <v>39927</v>
      </c>
      <c r="B2394">
        <v>54785.398437999997</v>
      </c>
      <c r="C2394">
        <v>54785.398437999997</v>
      </c>
      <c r="D2394">
        <v>51763.398437999997</v>
      </c>
      <c r="E2394">
        <v>51763.398437999997</v>
      </c>
      <c r="F2394">
        <v>51763.398437999997</v>
      </c>
      <c r="G2394">
        <v>582336</v>
      </c>
    </row>
    <row r="2395" spans="1:7">
      <c r="A2395" s="3">
        <v>39930</v>
      </c>
      <c r="B2395">
        <v>52640.800780999998</v>
      </c>
      <c r="C2395">
        <v>57319.898437999997</v>
      </c>
      <c r="D2395">
        <v>52543.300780999998</v>
      </c>
      <c r="E2395">
        <v>57027.5</v>
      </c>
      <c r="F2395">
        <v>57027.5</v>
      </c>
      <c r="G2395">
        <v>872759</v>
      </c>
    </row>
    <row r="2396" spans="1:7">
      <c r="A2396" s="3">
        <v>39931</v>
      </c>
      <c r="B2396">
        <v>58782.199219000002</v>
      </c>
      <c r="C2396">
        <v>62389.101562999997</v>
      </c>
      <c r="D2396">
        <v>53518.101562999997</v>
      </c>
      <c r="E2396">
        <v>53615.601562999997</v>
      </c>
      <c r="F2396">
        <v>53615.601562999997</v>
      </c>
      <c r="G2396">
        <v>1622347</v>
      </c>
    </row>
    <row r="2397" spans="1:7">
      <c r="A2397" s="3">
        <v>39932</v>
      </c>
      <c r="B2397">
        <v>54103</v>
      </c>
      <c r="C2397">
        <v>54590.398437999997</v>
      </c>
      <c r="D2397">
        <v>50106.199219000002</v>
      </c>
      <c r="E2397">
        <v>53225.699219000002</v>
      </c>
      <c r="F2397">
        <v>53225.699219000002</v>
      </c>
      <c r="G2397">
        <v>555506</v>
      </c>
    </row>
    <row r="2398" spans="1:7">
      <c r="A2398" s="3">
        <v>39933</v>
      </c>
      <c r="B2398">
        <v>54590.398437999997</v>
      </c>
      <c r="C2398">
        <v>55955.199219000002</v>
      </c>
      <c r="D2398">
        <v>53908</v>
      </c>
      <c r="E2398">
        <v>55955.199219000002</v>
      </c>
      <c r="F2398">
        <v>55955.199219000002</v>
      </c>
      <c r="G2398">
        <v>383773</v>
      </c>
    </row>
    <row r="2399" spans="1:7">
      <c r="A2399" s="3">
        <v>39937</v>
      </c>
      <c r="B2399">
        <v>55955.199219000002</v>
      </c>
      <c r="C2399">
        <v>56442.601562999997</v>
      </c>
      <c r="D2399">
        <v>54687.898437999997</v>
      </c>
      <c r="E2399">
        <v>54687.898437999997</v>
      </c>
      <c r="F2399">
        <v>54687.898437999997</v>
      </c>
      <c r="G2399">
        <v>271509</v>
      </c>
    </row>
    <row r="2400" spans="1:7">
      <c r="A2400" s="3">
        <v>39939</v>
      </c>
      <c r="B2400">
        <v>54687.898437999997</v>
      </c>
      <c r="C2400">
        <v>54785.398437999997</v>
      </c>
      <c r="D2400">
        <v>51276</v>
      </c>
      <c r="E2400">
        <v>51373.5</v>
      </c>
      <c r="F2400">
        <v>51373.5</v>
      </c>
      <c r="G2400">
        <v>1567861</v>
      </c>
    </row>
    <row r="2401" spans="1:7">
      <c r="A2401" s="3">
        <v>39940</v>
      </c>
      <c r="B2401">
        <v>52543.300780999998</v>
      </c>
      <c r="C2401">
        <v>52738.199219000002</v>
      </c>
      <c r="D2401">
        <v>49228.898437999997</v>
      </c>
      <c r="E2401">
        <v>50106.199219000002</v>
      </c>
      <c r="F2401">
        <v>50106.199219000002</v>
      </c>
      <c r="G2401">
        <v>1100801</v>
      </c>
    </row>
    <row r="2402" spans="1:7">
      <c r="A2402" s="3">
        <v>39941</v>
      </c>
      <c r="B2402">
        <v>50106.199219000002</v>
      </c>
      <c r="C2402">
        <v>53030.699219000002</v>
      </c>
      <c r="D2402">
        <v>49813.800780999998</v>
      </c>
      <c r="E2402">
        <v>53030.699219000002</v>
      </c>
      <c r="F2402">
        <v>53030.699219000002</v>
      </c>
      <c r="G2402">
        <v>630454</v>
      </c>
    </row>
    <row r="2403" spans="1:7">
      <c r="A2403" s="3">
        <v>39944</v>
      </c>
      <c r="B2403">
        <v>52738.199219000002</v>
      </c>
      <c r="C2403">
        <v>53030.699219000002</v>
      </c>
      <c r="D2403">
        <v>50398.699219000002</v>
      </c>
      <c r="E2403">
        <v>50691.101562999997</v>
      </c>
      <c r="F2403">
        <v>50691.101562999997</v>
      </c>
      <c r="G2403">
        <v>472181</v>
      </c>
    </row>
    <row r="2404" spans="1:7">
      <c r="A2404" s="3">
        <v>39945</v>
      </c>
      <c r="B2404">
        <v>50008.699219000002</v>
      </c>
      <c r="C2404">
        <v>51373.5</v>
      </c>
      <c r="D2404">
        <v>49813.800780999998</v>
      </c>
      <c r="E2404">
        <v>50203.699219000002</v>
      </c>
      <c r="F2404">
        <v>50203.699219000002</v>
      </c>
      <c r="G2404">
        <v>318118</v>
      </c>
    </row>
    <row r="2405" spans="1:7">
      <c r="A2405" s="3">
        <v>39946</v>
      </c>
      <c r="B2405">
        <v>50496.101562999997</v>
      </c>
      <c r="C2405">
        <v>52445.800780999998</v>
      </c>
      <c r="D2405">
        <v>50008.699219000002</v>
      </c>
      <c r="E2405">
        <v>51860.898437999997</v>
      </c>
      <c r="F2405">
        <v>51860.898437999997</v>
      </c>
      <c r="G2405">
        <v>414876</v>
      </c>
    </row>
    <row r="2406" spans="1:7">
      <c r="A2406" s="3">
        <v>39947</v>
      </c>
      <c r="B2406">
        <v>51665.898437999997</v>
      </c>
      <c r="C2406">
        <v>52640.800780999998</v>
      </c>
      <c r="D2406">
        <v>50301.199219000002</v>
      </c>
      <c r="E2406">
        <v>50301.199219000002</v>
      </c>
      <c r="F2406">
        <v>50301.199219000002</v>
      </c>
      <c r="G2406">
        <v>472409</v>
      </c>
    </row>
    <row r="2407" spans="1:7">
      <c r="A2407" s="3">
        <v>39948</v>
      </c>
      <c r="B2407">
        <v>51081</v>
      </c>
      <c r="C2407">
        <v>51860.898437999997</v>
      </c>
      <c r="D2407">
        <v>49326.300780999998</v>
      </c>
      <c r="E2407">
        <v>50788.601562999997</v>
      </c>
      <c r="F2407">
        <v>50788.601562999997</v>
      </c>
      <c r="G2407">
        <v>375118</v>
      </c>
    </row>
    <row r="2408" spans="1:7">
      <c r="A2408" s="3">
        <v>39951</v>
      </c>
      <c r="B2408">
        <v>51178.5</v>
      </c>
      <c r="C2408">
        <v>52835.699219000002</v>
      </c>
      <c r="D2408">
        <v>50886.101562999997</v>
      </c>
      <c r="E2408">
        <v>52543.300780999998</v>
      </c>
      <c r="F2408">
        <v>52543.300780999998</v>
      </c>
      <c r="G2408">
        <v>548548</v>
      </c>
    </row>
    <row r="2409" spans="1:7">
      <c r="A2409" s="3">
        <v>39952</v>
      </c>
      <c r="B2409">
        <v>53518.101562999997</v>
      </c>
      <c r="C2409">
        <v>53615.601562999997</v>
      </c>
      <c r="D2409">
        <v>52153.300780999998</v>
      </c>
      <c r="E2409">
        <v>52835.699219000002</v>
      </c>
      <c r="F2409">
        <v>52835.699219000002</v>
      </c>
      <c r="G2409">
        <v>421385</v>
      </c>
    </row>
    <row r="2410" spans="1:7">
      <c r="A2410" s="3">
        <v>39953</v>
      </c>
      <c r="B2410">
        <v>52445.800780999998</v>
      </c>
      <c r="C2410">
        <v>52543.300780999998</v>
      </c>
      <c r="D2410">
        <v>51178.5</v>
      </c>
      <c r="E2410">
        <v>51471</v>
      </c>
      <c r="F2410">
        <v>51471</v>
      </c>
      <c r="G2410">
        <v>329599</v>
      </c>
    </row>
    <row r="2411" spans="1:7">
      <c r="A2411" s="3">
        <v>39954</v>
      </c>
      <c r="B2411">
        <v>50983.601562999997</v>
      </c>
      <c r="C2411">
        <v>51958.398437999997</v>
      </c>
      <c r="D2411">
        <v>49326.300780999998</v>
      </c>
      <c r="E2411">
        <v>49813.800780999998</v>
      </c>
      <c r="F2411">
        <v>49813.800780999998</v>
      </c>
      <c r="G2411">
        <v>310231</v>
      </c>
    </row>
    <row r="2412" spans="1:7">
      <c r="A2412" s="3">
        <v>39955</v>
      </c>
      <c r="B2412">
        <v>49911.199219000002</v>
      </c>
      <c r="C2412">
        <v>51958.398437999997</v>
      </c>
      <c r="D2412">
        <v>48838.898437999997</v>
      </c>
      <c r="E2412">
        <v>50203.699219000002</v>
      </c>
      <c r="F2412">
        <v>50203.699219000002</v>
      </c>
      <c r="G2412">
        <v>517734</v>
      </c>
    </row>
    <row r="2413" spans="1:7">
      <c r="A2413" s="3">
        <v>39958</v>
      </c>
      <c r="B2413">
        <v>50203.699219000002</v>
      </c>
      <c r="C2413">
        <v>56832.5</v>
      </c>
      <c r="D2413">
        <v>50203.699219000002</v>
      </c>
      <c r="E2413">
        <v>56345.101562999997</v>
      </c>
      <c r="F2413">
        <v>56345.101562999997</v>
      </c>
      <c r="G2413">
        <v>2270970</v>
      </c>
    </row>
    <row r="2414" spans="1:7">
      <c r="A2414" s="3">
        <v>39959</v>
      </c>
      <c r="B2414">
        <v>57709.898437999997</v>
      </c>
      <c r="C2414">
        <v>59367.101562999997</v>
      </c>
      <c r="D2414">
        <v>55272.800780999998</v>
      </c>
      <c r="E2414">
        <v>56345.101562999997</v>
      </c>
      <c r="F2414">
        <v>56345.101562999997</v>
      </c>
      <c r="G2414">
        <v>1574049</v>
      </c>
    </row>
    <row r="2415" spans="1:7">
      <c r="A2415" s="3">
        <v>39960</v>
      </c>
      <c r="B2415">
        <v>58684.699219000002</v>
      </c>
      <c r="C2415">
        <v>58782.199219000002</v>
      </c>
      <c r="D2415">
        <v>55662.699219000002</v>
      </c>
      <c r="E2415">
        <v>56540.101562999997</v>
      </c>
      <c r="F2415">
        <v>56540.101562999997</v>
      </c>
      <c r="G2415">
        <v>1021679</v>
      </c>
    </row>
    <row r="2416" spans="1:7">
      <c r="A2416" s="3">
        <v>39961</v>
      </c>
      <c r="B2416">
        <v>56345.101562999997</v>
      </c>
      <c r="C2416">
        <v>57319.898437999997</v>
      </c>
      <c r="D2416">
        <v>52348.300780999998</v>
      </c>
      <c r="E2416">
        <v>54395.5</v>
      </c>
      <c r="F2416">
        <v>54395.5</v>
      </c>
      <c r="G2416">
        <v>788431</v>
      </c>
    </row>
    <row r="2417" spans="1:7">
      <c r="A2417" s="3">
        <v>39962</v>
      </c>
      <c r="B2417">
        <v>54980.398437999997</v>
      </c>
      <c r="C2417">
        <v>56442.601562999997</v>
      </c>
      <c r="D2417">
        <v>53420.601562999997</v>
      </c>
      <c r="E2417">
        <v>54298</v>
      </c>
      <c r="F2417">
        <v>54298</v>
      </c>
      <c r="G2417">
        <v>424420</v>
      </c>
    </row>
    <row r="2418" spans="1:7">
      <c r="A2418" s="3">
        <v>39965</v>
      </c>
      <c r="B2418">
        <v>54298</v>
      </c>
      <c r="C2418">
        <v>55955.199219000002</v>
      </c>
      <c r="D2418">
        <v>53713.101562999997</v>
      </c>
      <c r="E2418">
        <v>55565.199219000002</v>
      </c>
      <c r="F2418">
        <v>55565.199219000002</v>
      </c>
      <c r="G2418">
        <v>309562</v>
      </c>
    </row>
    <row r="2419" spans="1:7">
      <c r="A2419" s="3">
        <v>39966</v>
      </c>
      <c r="B2419">
        <v>56150.101562999997</v>
      </c>
      <c r="C2419">
        <v>56930</v>
      </c>
      <c r="D2419">
        <v>52543.300780999998</v>
      </c>
      <c r="E2419">
        <v>52543.300780999998</v>
      </c>
      <c r="F2419">
        <v>52543.300780999998</v>
      </c>
      <c r="G2419">
        <v>841990</v>
      </c>
    </row>
    <row r="2420" spans="1:7">
      <c r="A2420" s="3">
        <v>39967</v>
      </c>
      <c r="B2420">
        <v>53030.699219000002</v>
      </c>
      <c r="C2420">
        <v>53518.101562999997</v>
      </c>
      <c r="D2420">
        <v>52153.300780999998</v>
      </c>
      <c r="E2420">
        <v>52153.300780999998</v>
      </c>
      <c r="F2420">
        <v>52153.300780999998</v>
      </c>
      <c r="G2420">
        <v>261954</v>
      </c>
    </row>
    <row r="2421" spans="1:7">
      <c r="A2421" s="3">
        <v>39968</v>
      </c>
      <c r="B2421">
        <v>52153.300780999998</v>
      </c>
      <c r="C2421">
        <v>54687.898437999997</v>
      </c>
      <c r="D2421">
        <v>52153.300780999998</v>
      </c>
      <c r="E2421">
        <v>52250.800780999998</v>
      </c>
      <c r="F2421">
        <v>52250.800780999998</v>
      </c>
      <c r="G2421">
        <v>417807</v>
      </c>
    </row>
    <row r="2422" spans="1:7">
      <c r="A2422" s="3">
        <v>39969</v>
      </c>
      <c r="B2422">
        <v>53225.699219000002</v>
      </c>
      <c r="C2422">
        <v>54200.5</v>
      </c>
      <c r="D2422">
        <v>52738.199219000002</v>
      </c>
      <c r="E2422">
        <v>53615.601562999997</v>
      </c>
      <c r="F2422">
        <v>53615.601562999997</v>
      </c>
      <c r="G2422">
        <v>276128</v>
      </c>
    </row>
    <row r="2423" spans="1:7">
      <c r="A2423" s="3">
        <v>39972</v>
      </c>
      <c r="B2423">
        <v>53615.601562999997</v>
      </c>
      <c r="C2423">
        <v>55370.300780999998</v>
      </c>
      <c r="D2423">
        <v>53225.699219000002</v>
      </c>
      <c r="E2423">
        <v>53225.699219000002</v>
      </c>
      <c r="F2423">
        <v>53225.699219000002</v>
      </c>
      <c r="G2423">
        <v>314415</v>
      </c>
    </row>
    <row r="2424" spans="1:7">
      <c r="A2424" s="3">
        <v>39973</v>
      </c>
      <c r="B2424">
        <v>53615.601562999997</v>
      </c>
      <c r="C2424">
        <v>53908</v>
      </c>
      <c r="D2424">
        <v>50788.601562999997</v>
      </c>
      <c r="E2424">
        <v>50886.101562999997</v>
      </c>
      <c r="F2424">
        <v>50886.101562999997</v>
      </c>
      <c r="G2424">
        <v>381864</v>
      </c>
    </row>
    <row r="2425" spans="1:7">
      <c r="A2425" s="3">
        <v>39974</v>
      </c>
      <c r="B2425">
        <v>50788.601562999997</v>
      </c>
      <c r="C2425">
        <v>51373.5</v>
      </c>
      <c r="D2425">
        <v>49423.800780999998</v>
      </c>
      <c r="E2425">
        <v>50691.101562999997</v>
      </c>
      <c r="F2425">
        <v>50691.101562999997</v>
      </c>
      <c r="G2425">
        <v>461409</v>
      </c>
    </row>
    <row r="2426" spans="1:7">
      <c r="A2426" s="3">
        <v>39975</v>
      </c>
      <c r="B2426">
        <v>50691.101562999997</v>
      </c>
      <c r="C2426">
        <v>51763.398437999997</v>
      </c>
      <c r="D2426">
        <v>49813.800780999998</v>
      </c>
      <c r="E2426">
        <v>50691.101562999997</v>
      </c>
      <c r="F2426">
        <v>50691.101562999997</v>
      </c>
      <c r="G2426">
        <v>390254</v>
      </c>
    </row>
    <row r="2427" spans="1:7">
      <c r="A2427" s="3">
        <v>39976</v>
      </c>
      <c r="B2427">
        <v>51178.5</v>
      </c>
      <c r="C2427">
        <v>52348.300780999998</v>
      </c>
      <c r="D2427">
        <v>50691.101562999997</v>
      </c>
      <c r="E2427">
        <v>51178.5</v>
      </c>
      <c r="F2427">
        <v>51178.5</v>
      </c>
      <c r="G2427">
        <v>420290</v>
      </c>
    </row>
    <row r="2428" spans="1:7">
      <c r="A2428" s="3">
        <v>39979</v>
      </c>
      <c r="B2428">
        <v>51178.5</v>
      </c>
      <c r="C2428">
        <v>51178.5</v>
      </c>
      <c r="D2428">
        <v>49423.800780999998</v>
      </c>
      <c r="E2428">
        <v>49813.800780999998</v>
      </c>
      <c r="F2428">
        <v>49813.800780999998</v>
      </c>
      <c r="G2428">
        <v>378156</v>
      </c>
    </row>
    <row r="2429" spans="1:7">
      <c r="A2429" s="3">
        <v>39980</v>
      </c>
      <c r="B2429">
        <v>49228.898437999997</v>
      </c>
      <c r="C2429">
        <v>50398.699219000002</v>
      </c>
      <c r="D2429">
        <v>48936.398437999997</v>
      </c>
      <c r="E2429">
        <v>49716.300780999998</v>
      </c>
      <c r="F2429">
        <v>49716.300780999998</v>
      </c>
      <c r="G2429">
        <v>187664</v>
      </c>
    </row>
    <row r="2430" spans="1:7">
      <c r="A2430" s="3">
        <v>39981</v>
      </c>
      <c r="B2430">
        <v>49326.300780999998</v>
      </c>
      <c r="C2430">
        <v>50008.699219000002</v>
      </c>
      <c r="D2430">
        <v>48741.398437999997</v>
      </c>
      <c r="E2430">
        <v>49131.398437999997</v>
      </c>
      <c r="F2430">
        <v>49131.398437999997</v>
      </c>
      <c r="G2430">
        <v>206392</v>
      </c>
    </row>
    <row r="2431" spans="1:7">
      <c r="A2431" s="3">
        <v>39982</v>
      </c>
      <c r="B2431">
        <v>50593.601562999997</v>
      </c>
      <c r="C2431">
        <v>51568.398437999997</v>
      </c>
      <c r="D2431">
        <v>49326.300780999998</v>
      </c>
      <c r="E2431">
        <v>49326.300780999998</v>
      </c>
      <c r="F2431">
        <v>49326.300780999998</v>
      </c>
      <c r="G2431">
        <v>409360</v>
      </c>
    </row>
    <row r="2432" spans="1:7">
      <c r="A2432" s="3">
        <v>39983</v>
      </c>
      <c r="B2432">
        <v>49911.199219000002</v>
      </c>
      <c r="C2432">
        <v>50593.601562999997</v>
      </c>
      <c r="D2432">
        <v>49033.898437999997</v>
      </c>
      <c r="E2432">
        <v>50008.699219000002</v>
      </c>
      <c r="F2432">
        <v>50008.699219000002</v>
      </c>
      <c r="G2432">
        <v>196354</v>
      </c>
    </row>
    <row r="2433" spans="1:7">
      <c r="A2433" s="3">
        <v>39986</v>
      </c>
      <c r="B2433">
        <v>50691.101562999997</v>
      </c>
      <c r="C2433">
        <v>51665.898437999997</v>
      </c>
      <c r="D2433">
        <v>49911.199219000002</v>
      </c>
      <c r="E2433">
        <v>51665.898437999997</v>
      </c>
      <c r="F2433">
        <v>51665.898437999997</v>
      </c>
      <c r="G2433">
        <v>326838</v>
      </c>
    </row>
    <row r="2434" spans="1:7">
      <c r="A2434" s="3">
        <v>39987</v>
      </c>
      <c r="B2434">
        <v>50593.601562999997</v>
      </c>
      <c r="C2434">
        <v>51860.898437999997</v>
      </c>
      <c r="D2434">
        <v>50203.699219000002</v>
      </c>
      <c r="E2434">
        <v>50788.601562999997</v>
      </c>
      <c r="F2434">
        <v>50788.601562999997</v>
      </c>
      <c r="G2434">
        <v>305239</v>
      </c>
    </row>
    <row r="2435" spans="1:7">
      <c r="A2435" s="3">
        <v>39988</v>
      </c>
      <c r="B2435">
        <v>51665.898437999997</v>
      </c>
      <c r="C2435">
        <v>52640.800780999998</v>
      </c>
      <c r="D2435">
        <v>51178.5</v>
      </c>
      <c r="E2435">
        <v>52640.800780999998</v>
      </c>
      <c r="F2435">
        <v>52640.800780999998</v>
      </c>
      <c r="G2435">
        <v>353271</v>
      </c>
    </row>
    <row r="2436" spans="1:7">
      <c r="A2436" s="3">
        <v>39989</v>
      </c>
      <c r="B2436">
        <v>52933.199219000002</v>
      </c>
      <c r="C2436">
        <v>54298</v>
      </c>
      <c r="D2436">
        <v>51665.898437999997</v>
      </c>
      <c r="E2436">
        <v>53713.101562999997</v>
      </c>
      <c r="F2436">
        <v>53713.101562999997</v>
      </c>
      <c r="G2436">
        <v>860056</v>
      </c>
    </row>
    <row r="2437" spans="1:7">
      <c r="A2437" s="3">
        <v>39990</v>
      </c>
      <c r="B2437">
        <v>54200.5</v>
      </c>
      <c r="C2437">
        <v>54687.898437999997</v>
      </c>
      <c r="D2437">
        <v>52738.199219000002</v>
      </c>
      <c r="E2437">
        <v>54492.898437999997</v>
      </c>
      <c r="F2437">
        <v>54492.898437999997</v>
      </c>
      <c r="G2437">
        <v>491302</v>
      </c>
    </row>
    <row r="2438" spans="1:7">
      <c r="A2438" s="3">
        <v>39993</v>
      </c>
      <c r="B2438">
        <v>56345.101562999997</v>
      </c>
      <c r="C2438">
        <v>56345.101562999997</v>
      </c>
      <c r="D2438">
        <v>53225.699219000002</v>
      </c>
      <c r="E2438">
        <v>54103</v>
      </c>
      <c r="F2438">
        <v>54103</v>
      </c>
      <c r="G2438">
        <v>490956</v>
      </c>
    </row>
    <row r="2439" spans="1:7">
      <c r="A2439" s="3">
        <v>39994</v>
      </c>
      <c r="B2439">
        <v>54590.398437999997</v>
      </c>
      <c r="C2439">
        <v>54785.398437999997</v>
      </c>
      <c r="D2439">
        <v>50788.601562999997</v>
      </c>
      <c r="E2439">
        <v>51373.5</v>
      </c>
      <c r="F2439">
        <v>51373.5</v>
      </c>
      <c r="G2439">
        <v>587309</v>
      </c>
    </row>
    <row r="2440" spans="1:7">
      <c r="A2440" s="3">
        <v>39995</v>
      </c>
      <c r="B2440">
        <v>51276</v>
      </c>
      <c r="C2440">
        <v>51276</v>
      </c>
      <c r="D2440">
        <v>49326.300780999998</v>
      </c>
      <c r="E2440">
        <v>49911.199219000002</v>
      </c>
      <c r="F2440">
        <v>49911.199219000002</v>
      </c>
      <c r="G2440">
        <v>732681</v>
      </c>
    </row>
    <row r="2441" spans="1:7">
      <c r="A2441" s="3">
        <v>39996</v>
      </c>
      <c r="B2441">
        <v>50398.699219000002</v>
      </c>
      <c r="C2441">
        <v>51471</v>
      </c>
      <c r="D2441">
        <v>50203.699219000002</v>
      </c>
      <c r="E2441">
        <v>50983.601562999997</v>
      </c>
      <c r="F2441">
        <v>50983.601562999997</v>
      </c>
      <c r="G2441">
        <v>369419</v>
      </c>
    </row>
    <row r="2442" spans="1:7">
      <c r="A2442" s="3">
        <v>39997</v>
      </c>
      <c r="B2442">
        <v>50008.699219000002</v>
      </c>
      <c r="C2442">
        <v>51471</v>
      </c>
      <c r="D2442">
        <v>49911.199219000002</v>
      </c>
      <c r="E2442">
        <v>51081</v>
      </c>
      <c r="F2442">
        <v>51081</v>
      </c>
      <c r="G2442">
        <v>225241</v>
      </c>
    </row>
    <row r="2443" spans="1:7">
      <c r="A2443" s="3">
        <v>40000</v>
      </c>
      <c r="B2443">
        <v>51081</v>
      </c>
      <c r="C2443">
        <v>51471</v>
      </c>
      <c r="D2443">
        <v>49911.199219000002</v>
      </c>
      <c r="E2443">
        <v>50008.699219000002</v>
      </c>
      <c r="F2443">
        <v>50008.699219000002</v>
      </c>
      <c r="G2443">
        <v>248217</v>
      </c>
    </row>
    <row r="2444" spans="1:7">
      <c r="A2444" s="3">
        <v>40001</v>
      </c>
      <c r="B2444">
        <v>50398.699219000002</v>
      </c>
      <c r="C2444">
        <v>51178.5</v>
      </c>
      <c r="D2444">
        <v>50008.699219000002</v>
      </c>
      <c r="E2444">
        <v>50788.601562999997</v>
      </c>
      <c r="F2444">
        <v>50788.601562999997</v>
      </c>
      <c r="G2444">
        <v>222182</v>
      </c>
    </row>
    <row r="2445" spans="1:7">
      <c r="A2445" s="3">
        <v>40002</v>
      </c>
      <c r="B2445">
        <v>50398.699219000002</v>
      </c>
      <c r="C2445">
        <v>51081</v>
      </c>
      <c r="D2445">
        <v>49326.300780999998</v>
      </c>
      <c r="E2445">
        <v>49813.800780999998</v>
      </c>
      <c r="F2445">
        <v>49813.800780999998</v>
      </c>
      <c r="G2445">
        <v>302159</v>
      </c>
    </row>
    <row r="2446" spans="1:7">
      <c r="A2446" s="3">
        <v>40003</v>
      </c>
      <c r="B2446">
        <v>50008.699219000002</v>
      </c>
      <c r="C2446">
        <v>50788.601562999997</v>
      </c>
      <c r="D2446">
        <v>49423.800780999998</v>
      </c>
      <c r="E2446">
        <v>50106.199219000002</v>
      </c>
      <c r="F2446">
        <v>50106.199219000002</v>
      </c>
      <c r="G2446">
        <v>269188</v>
      </c>
    </row>
    <row r="2447" spans="1:7">
      <c r="A2447" s="3">
        <v>40004</v>
      </c>
      <c r="B2447">
        <v>50301.199219000002</v>
      </c>
      <c r="C2447">
        <v>50788.601562999997</v>
      </c>
      <c r="D2447">
        <v>49423.800780999998</v>
      </c>
      <c r="E2447">
        <v>50593.601562999997</v>
      </c>
      <c r="F2447">
        <v>50593.601562999997</v>
      </c>
      <c r="G2447">
        <v>216629</v>
      </c>
    </row>
    <row r="2448" spans="1:7">
      <c r="A2448" s="3">
        <v>40007</v>
      </c>
      <c r="B2448">
        <v>50593.601562999997</v>
      </c>
      <c r="C2448">
        <v>50593.601562999997</v>
      </c>
      <c r="D2448">
        <v>47766.601562999997</v>
      </c>
      <c r="E2448">
        <v>47766.601562999997</v>
      </c>
      <c r="F2448">
        <v>47766.601562999997</v>
      </c>
      <c r="G2448">
        <v>306162</v>
      </c>
    </row>
    <row r="2449" spans="1:7">
      <c r="A2449" s="3">
        <v>40008</v>
      </c>
      <c r="B2449">
        <v>48741.398437999997</v>
      </c>
      <c r="C2449">
        <v>48838.898437999997</v>
      </c>
      <c r="D2449">
        <v>44354.699219000002</v>
      </c>
      <c r="E2449">
        <v>46450.601562999997</v>
      </c>
      <c r="F2449">
        <v>46450.601562999997</v>
      </c>
      <c r="G2449">
        <v>465884</v>
      </c>
    </row>
    <row r="2450" spans="1:7">
      <c r="A2450" s="3">
        <v>40009</v>
      </c>
      <c r="B2450">
        <v>47864.101562999997</v>
      </c>
      <c r="C2450">
        <v>49228.898437999997</v>
      </c>
      <c r="D2450">
        <v>47815.398437999997</v>
      </c>
      <c r="E2450">
        <v>48644</v>
      </c>
      <c r="F2450">
        <v>48644</v>
      </c>
      <c r="G2450">
        <v>198097</v>
      </c>
    </row>
    <row r="2451" spans="1:7">
      <c r="A2451" s="3">
        <v>40010</v>
      </c>
      <c r="B2451">
        <v>49326.300780999998</v>
      </c>
      <c r="C2451">
        <v>49326.300780999998</v>
      </c>
      <c r="D2451">
        <v>47181.699219000002</v>
      </c>
      <c r="E2451">
        <v>47376.699219000002</v>
      </c>
      <c r="F2451">
        <v>47376.699219000002</v>
      </c>
      <c r="G2451">
        <v>287774</v>
      </c>
    </row>
    <row r="2452" spans="1:7">
      <c r="A2452" s="3">
        <v>40011</v>
      </c>
      <c r="B2452">
        <v>47425.398437999997</v>
      </c>
      <c r="C2452">
        <v>48449</v>
      </c>
      <c r="D2452">
        <v>47425.398437999997</v>
      </c>
      <c r="E2452">
        <v>47815.398437999997</v>
      </c>
      <c r="F2452">
        <v>47815.398437999997</v>
      </c>
      <c r="G2452">
        <v>167866</v>
      </c>
    </row>
    <row r="2453" spans="1:7">
      <c r="A2453" s="3">
        <v>40014</v>
      </c>
      <c r="B2453">
        <v>48254</v>
      </c>
      <c r="C2453">
        <v>49131.398437999997</v>
      </c>
      <c r="D2453">
        <v>47864.101562999997</v>
      </c>
      <c r="E2453">
        <v>48838.898437999997</v>
      </c>
      <c r="F2453">
        <v>48838.898437999997</v>
      </c>
      <c r="G2453">
        <v>277908</v>
      </c>
    </row>
    <row r="2454" spans="1:7">
      <c r="A2454" s="3">
        <v>40015</v>
      </c>
      <c r="B2454">
        <v>49033.898437999997</v>
      </c>
      <c r="C2454">
        <v>49716.300780999998</v>
      </c>
      <c r="D2454">
        <v>46986.800780999998</v>
      </c>
      <c r="E2454">
        <v>47669.101562999997</v>
      </c>
      <c r="F2454">
        <v>47669.101562999997</v>
      </c>
      <c r="G2454">
        <v>478211</v>
      </c>
    </row>
    <row r="2455" spans="1:7">
      <c r="A2455" s="3">
        <v>40016</v>
      </c>
      <c r="B2455">
        <v>47815.398437999997</v>
      </c>
      <c r="C2455">
        <v>48302.800780999998</v>
      </c>
      <c r="D2455">
        <v>46938</v>
      </c>
      <c r="E2455">
        <v>46986.800780999998</v>
      </c>
      <c r="F2455">
        <v>46986.800780999998</v>
      </c>
      <c r="G2455">
        <v>342957</v>
      </c>
    </row>
    <row r="2456" spans="1:7">
      <c r="A2456" s="3">
        <v>40017</v>
      </c>
      <c r="B2456">
        <v>47084.199219000002</v>
      </c>
      <c r="C2456">
        <v>47766.601562999997</v>
      </c>
      <c r="D2456">
        <v>46840.5</v>
      </c>
      <c r="E2456">
        <v>47084.199219000002</v>
      </c>
      <c r="F2456">
        <v>47084.199219000002</v>
      </c>
      <c r="G2456">
        <v>271894</v>
      </c>
    </row>
    <row r="2457" spans="1:7">
      <c r="A2457" s="3">
        <v>40018</v>
      </c>
      <c r="B2457">
        <v>47571.699219000002</v>
      </c>
      <c r="C2457">
        <v>47669.101562999997</v>
      </c>
      <c r="D2457">
        <v>46401.898437999997</v>
      </c>
      <c r="E2457">
        <v>47084.199219000002</v>
      </c>
      <c r="F2457">
        <v>47084.199219000002</v>
      </c>
      <c r="G2457">
        <v>292529</v>
      </c>
    </row>
    <row r="2458" spans="1:7">
      <c r="A2458" s="3">
        <v>40021</v>
      </c>
      <c r="B2458">
        <v>47425.398437999997</v>
      </c>
      <c r="C2458">
        <v>48546.5</v>
      </c>
      <c r="D2458">
        <v>47425.398437999997</v>
      </c>
      <c r="E2458">
        <v>48156.601562999997</v>
      </c>
      <c r="F2458">
        <v>48156.601562999997</v>
      </c>
      <c r="G2458">
        <v>301942</v>
      </c>
    </row>
    <row r="2459" spans="1:7">
      <c r="A2459" s="3">
        <v>40022</v>
      </c>
      <c r="B2459">
        <v>48644</v>
      </c>
      <c r="C2459">
        <v>48644</v>
      </c>
      <c r="D2459">
        <v>47864.101562999997</v>
      </c>
      <c r="E2459">
        <v>48449</v>
      </c>
      <c r="F2459">
        <v>48449</v>
      </c>
      <c r="G2459">
        <v>219613</v>
      </c>
    </row>
    <row r="2460" spans="1:7">
      <c r="A2460" s="3">
        <v>40023</v>
      </c>
      <c r="B2460">
        <v>49716.300780999998</v>
      </c>
      <c r="C2460">
        <v>50008.699219000002</v>
      </c>
      <c r="D2460">
        <v>47766.601562999997</v>
      </c>
      <c r="E2460">
        <v>48059.101562999997</v>
      </c>
      <c r="F2460">
        <v>48059.101562999997</v>
      </c>
      <c r="G2460">
        <v>323953</v>
      </c>
    </row>
    <row r="2461" spans="1:7">
      <c r="A2461" s="3">
        <v>40024</v>
      </c>
      <c r="B2461">
        <v>47571.699219000002</v>
      </c>
      <c r="C2461">
        <v>47961.601562999997</v>
      </c>
      <c r="D2461">
        <v>47084.199219000002</v>
      </c>
      <c r="E2461">
        <v>47474.199219000002</v>
      </c>
      <c r="F2461">
        <v>47474.199219000002</v>
      </c>
      <c r="G2461">
        <v>156224</v>
      </c>
    </row>
    <row r="2462" spans="1:7">
      <c r="A2462" s="3">
        <v>40025</v>
      </c>
      <c r="B2462">
        <v>47571.699219000002</v>
      </c>
      <c r="C2462">
        <v>48107.800780999998</v>
      </c>
      <c r="D2462">
        <v>46986.800780999998</v>
      </c>
      <c r="E2462">
        <v>48010.300780999998</v>
      </c>
      <c r="F2462">
        <v>48010.300780999998</v>
      </c>
      <c r="G2462">
        <v>410231</v>
      </c>
    </row>
    <row r="2463" spans="1:7">
      <c r="A2463" s="3">
        <v>40028</v>
      </c>
      <c r="B2463">
        <v>48497.699219000002</v>
      </c>
      <c r="C2463">
        <v>50106.199219000002</v>
      </c>
      <c r="D2463">
        <v>48400.300780999998</v>
      </c>
      <c r="E2463">
        <v>49716.300780999998</v>
      </c>
      <c r="F2463">
        <v>49716.300780999998</v>
      </c>
      <c r="G2463">
        <v>472087</v>
      </c>
    </row>
    <row r="2464" spans="1:7">
      <c r="A2464" s="3">
        <v>40029</v>
      </c>
      <c r="B2464">
        <v>50106.199219000002</v>
      </c>
      <c r="C2464">
        <v>50106.199219000002</v>
      </c>
      <c r="D2464">
        <v>48010.300780999998</v>
      </c>
      <c r="E2464">
        <v>48497.699219000002</v>
      </c>
      <c r="F2464">
        <v>48497.699219000002</v>
      </c>
      <c r="G2464">
        <v>525346</v>
      </c>
    </row>
    <row r="2465" spans="1:7">
      <c r="A2465" s="3">
        <v>40030</v>
      </c>
      <c r="B2465">
        <v>48741.398437999997</v>
      </c>
      <c r="C2465">
        <v>49131.398437999997</v>
      </c>
      <c r="D2465">
        <v>47474.199219000002</v>
      </c>
      <c r="E2465">
        <v>47474.199219000002</v>
      </c>
      <c r="F2465">
        <v>47474.199219000002</v>
      </c>
      <c r="G2465">
        <v>336668</v>
      </c>
    </row>
    <row r="2466" spans="1:7">
      <c r="A2466" s="3">
        <v>40031</v>
      </c>
      <c r="B2466">
        <v>47522.898437999997</v>
      </c>
      <c r="C2466">
        <v>48107.800780999998</v>
      </c>
      <c r="D2466">
        <v>47084.199219000002</v>
      </c>
      <c r="E2466">
        <v>47474.199219000002</v>
      </c>
      <c r="F2466">
        <v>47474.199219000002</v>
      </c>
      <c r="G2466">
        <v>205455</v>
      </c>
    </row>
    <row r="2467" spans="1:7">
      <c r="A2467" s="3">
        <v>40032</v>
      </c>
      <c r="B2467">
        <v>47474.199219000002</v>
      </c>
      <c r="C2467">
        <v>48936.398437999997</v>
      </c>
      <c r="D2467">
        <v>47376.699219000002</v>
      </c>
      <c r="E2467">
        <v>48741.398437999997</v>
      </c>
      <c r="F2467">
        <v>48741.398437999997</v>
      </c>
      <c r="G2467">
        <v>252983</v>
      </c>
    </row>
    <row r="2468" spans="1:7">
      <c r="A2468" s="3">
        <v>40035</v>
      </c>
      <c r="B2468">
        <v>49033.898437999997</v>
      </c>
      <c r="C2468">
        <v>50691.101562999997</v>
      </c>
      <c r="D2468">
        <v>47961.601562999997</v>
      </c>
      <c r="E2468">
        <v>50593.601562999997</v>
      </c>
      <c r="F2468">
        <v>50593.601562999997</v>
      </c>
      <c r="G2468">
        <v>765303</v>
      </c>
    </row>
    <row r="2469" spans="1:7">
      <c r="A2469" s="3">
        <v>40036</v>
      </c>
      <c r="B2469">
        <v>51178.5</v>
      </c>
      <c r="C2469">
        <v>54395.5</v>
      </c>
      <c r="D2469">
        <v>50593.601562999997</v>
      </c>
      <c r="E2469">
        <v>54200.5</v>
      </c>
      <c r="F2469">
        <v>54200.5</v>
      </c>
      <c r="G2469">
        <v>2210466</v>
      </c>
    </row>
    <row r="2470" spans="1:7">
      <c r="A2470" s="3">
        <v>40037</v>
      </c>
      <c r="B2470">
        <v>54590.398437999997</v>
      </c>
      <c r="C2470">
        <v>54980.398437999997</v>
      </c>
      <c r="D2470">
        <v>53225.699219000002</v>
      </c>
      <c r="E2470">
        <v>54590.398437999997</v>
      </c>
      <c r="F2470">
        <v>54590.398437999997</v>
      </c>
      <c r="G2470">
        <v>815330</v>
      </c>
    </row>
    <row r="2471" spans="1:7">
      <c r="A2471" s="3">
        <v>40038</v>
      </c>
      <c r="B2471">
        <v>54785.398437999997</v>
      </c>
      <c r="C2471">
        <v>55857.699219000002</v>
      </c>
      <c r="D2471">
        <v>53713.101562999997</v>
      </c>
      <c r="E2471">
        <v>54590.398437999997</v>
      </c>
      <c r="F2471">
        <v>54590.398437999997</v>
      </c>
      <c r="G2471">
        <v>575714</v>
      </c>
    </row>
    <row r="2472" spans="1:7">
      <c r="A2472" s="3">
        <v>40039</v>
      </c>
      <c r="B2472">
        <v>55077.800780999998</v>
      </c>
      <c r="C2472">
        <v>55662.699219000002</v>
      </c>
      <c r="D2472">
        <v>54103</v>
      </c>
      <c r="E2472">
        <v>54687.898437999997</v>
      </c>
      <c r="F2472">
        <v>54687.898437999997</v>
      </c>
      <c r="G2472">
        <v>595422</v>
      </c>
    </row>
    <row r="2473" spans="1:7">
      <c r="A2473" s="3">
        <v>40042</v>
      </c>
      <c r="B2473">
        <v>56540.101562999997</v>
      </c>
      <c r="C2473">
        <v>57319.898437999997</v>
      </c>
      <c r="D2473">
        <v>52835.699219000002</v>
      </c>
      <c r="E2473">
        <v>52835.699219000002</v>
      </c>
      <c r="F2473">
        <v>52835.699219000002</v>
      </c>
      <c r="G2473">
        <v>759385</v>
      </c>
    </row>
    <row r="2474" spans="1:7">
      <c r="A2474" s="3">
        <v>40043</v>
      </c>
      <c r="B2474">
        <v>52445.800780999998</v>
      </c>
      <c r="C2474">
        <v>53420.601562999997</v>
      </c>
      <c r="D2474">
        <v>50496.101562999997</v>
      </c>
      <c r="E2474">
        <v>51665.898437999997</v>
      </c>
      <c r="F2474">
        <v>51665.898437999997</v>
      </c>
      <c r="G2474">
        <v>506059</v>
      </c>
    </row>
    <row r="2475" spans="1:7">
      <c r="A2475" s="3">
        <v>40044</v>
      </c>
      <c r="B2475">
        <v>52250.800780999998</v>
      </c>
      <c r="C2475">
        <v>53908</v>
      </c>
      <c r="D2475">
        <v>50886.101562999997</v>
      </c>
      <c r="E2475">
        <v>53128.199219000002</v>
      </c>
      <c r="F2475">
        <v>53128.199219000002</v>
      </c>
      <c r="G2475">
        <v>564429</v>
      </c>
    </row>
    <row r="2476" spans="1:7">
      <c r="A2476" s="3">
        <v>40045</v>
      </c>
      <c r="B2476">
        <v>53713.101562999997</v>
      </c>
      <c r="C2476">
        <v>56345.101562999997</v>
      </c>
      <c r="D2476">
        <v>52738.199219000002</v>
      </c>
      <c r="E2476">
        <v>56345.101562999997</v>
      </c>
      <c r="F2476">
        <v>56345.101562999997</v>
      </c>
      <c r="G2476">
        <v>997500</v>
      </c>
    </row>
    <row r="2477" spans="1:7">
      <c r="A2477" s="3">
        <v>40046</v>
      </c>
      <c r="B2477">
        <v>60926.800780999998</v>
      </c>
      <c r="C2477">
        <v>64728.601562999997</v>
      </c>
      <c r="D2477">
        <v>60536.898437999997</v>
      </c>
      <c r="E2477">
        <v>64728.601562999997</v>
      </c>
      <c r="F2477">
        <v>64728.601562999997</v>
      </c>
      <c r="G2477">
        <v>2255243</v>
      </c>
    </row>
    <row r="2478" spans="1:7">
      <c r="A2478" s="3">
        <v>40049</v>
      </c>
      <c r="B2478">
        <v>73599.601563000004</v>
      </c>
      <c r="C2478">
        <v>74379.398438000004</v>
      </c>
      <c r="D2478">
        <v>70480.101563000004</v>
      </c>
      <c r="E2478">
        <v>74379.398438000004</v>
      </c>
      <c r="F2478">
        <v>74379.398438000004</v>
      </c>
      <c r="G2478">
        <v>5142400</v>
      </c>
    </row>
    <row r="2479" spans="1:7">
      <c r="A2479" s="3">
        <v>40050</v>
      </c>
      <c r="B2479">
        <v>70480.101563000004</v>
      </c>
      <c r="C2479">
        <v>73697.101563000004</v>
      </c>
      <c r="D2479">
        <v>65606</v>
      </c>
      <c r="E2479">
        <v>67360.703125</v>
      </c>
      <c r="F2479">
        <v>67360.703125</v>
      </c>
      <c r="G2479">
        <v>4257374</v>
      </c>
    </row>
    <row r="2480" spans="1:7">
      <c r="A2480" s="3">
        <v>40051</v>
      </c>
      <c r="B2480">
        <v>67360.703125</v>
      </c>
      <c r="C2480">
        <v>70382.601563000004</v>
      </c>
      <c r="D2480">
        <v>65801</v>
      </c>
      <c r="E2480">
        <v>67360.703125</v>
      </c>
      <c r="F2480">
        <v>67360.703125</v>
      </c>
      <c r="G2480">
        <v>2029162</v>
      </c>
    </row>
    <row r="2481" spans="1:7">
      <c r="A2481" s="3">
        <v>40052</v>
      </c>
      <c r="B2481">
        <v>67263.203125</v>
      </c>
      <c r="C2481">
        <v>67263.203125</v>
      </c>
      <c r="D2481">
        <v>60439.398437999997</v>
      </c>
      <c r="E2481">
        <v>61999.101562999997</v>
      </c>
      <c r="F2481">
        <v>61999.101562999997</v>
      </c>
      <c r="G2481">
        <v>2256824</v>
      </c>
    </row>
    <row r="2482" spans="1:7">
      <c r="A2482" s="3">
        <v>40053</v>
      </c>
      <c r="B2482">
        <v>64338.699219000002</v>
      </c>
      <c r="C2482">
        <v>66678.296875</v>
      </c>
      <c r="D2482">
        <v>61414.199219000002</v>
      </c>
      <c r="E2482">
        <v>63753.800780999998</v>
      </c>
      <c r="F2482">
        <v>63753.800780999998</v>
      </c>
      <c r="G2482">
        <v>2631014</v>
      </c>
    </row>
    <row r="2483" spans="1:7">
      <c r="A2483" s="3">
        <v>40056</v>
      </c>
      <c r="B2483">
        <v>62389.101562999997</v>
      </c>
      <c r="C2483">
        <v>62973.898437999997</v>
      </c>
      <c r="D2483">
        <v>58489.699219000002</v>
      </c>
      <c r="E2483">
        <v>59172.101562999997</v>
      </c>
      <c r="F2483">
        <v>59172.101562999997</v>
      </c>
      <c r="G2483">
        <v>1302934</v>
      </c>
    </row>
    <row r="2484" spans="1:7">
      <c r="A2484" s="3">
        <v>40057</v>
      </c>
      <c r="B2484">
        <v>60829.300780999998</v>
      </c>
      <c r="C2484">
        <v>67068.203125</v>
      </c>
      <c r="D2484">
        <v>60536.898437999997</v>
      </c>
      <c r="E2484">
        <v>65216.101562999997</v>
      </c>
      <c r="F2484">
        <v>65216.101562999997</v>
      </c>
      <c r="G2484">
        <v>2484010</v>
      </c>
    </row>
    <row r="2485" spans="1:7">
      <c r="A2485" s="3">
        <v>40058</v>
      </c>
      <c r="B2485">
        <v>62486.5</v>
      </c>
      <c r="C2485">
        <v>63948.800780999998</v>
      </c>
      <c r="D2485">
        <v>60926.800780999998</v>
      </c>
      <c r="E2485">
        <v>61121.800780999998</v>
      </c>
      <c r="F2485">
        <v>61121.800780999998</v>
      </c>
      <c r="G2485">
        <v>1125901</v>
      </c>
    </row>
    <row r="2486" spans="1:7">
      <c r="A2486" s="3">
        <v>40059</v>
      </c>
      <c r="B2486">
        <v>62096.601562999997</v>
      </c>
      <c r="C2486">
        <v>63266.398437999997</v>
      </c>
      <c r="D2486">
        <v>59464.601562999997</v>
      </c>
      <c r="E2486">
        <v>60049.5</v>
      </c>
      <c r="F2486">
        <v>60049.5</v>
      </c>
      <c r="G2486">
        <v>748605</v>
      </c>
    </row>
    <row r="2487" spans="1:7">
      <c r="A2487" s="3">
        <v>40060</v>
      </c>
      <c r="B2487">
        <v>60341.898437999997</v>
      </c>
      <c r="C2487">
        <v>63266.398437999997</v>
      </c>
      <c r="D2487">
        <v>59464.601562999997</v>
      </c>
      <c r="E2487">
        <v>61804.199219000002</v>
      </c>
      <c r="F2487">
        <v>61804.199219000002</v>
      </c>
      <c r="G2487">
        <v>842129</v>
      </c>
    </row>
    <row r="2488" spans="1:7">
      <c r="A2488" s="3">
        <v>40063</v>
      </c>
      <c r="B2488">
        <v>60731.800780999998</v>
      </c>
      <c r="C2488">
        <v>61121.800780999998</v>
      </c>
      <c r="D2488">
        <v>59074.601562999997</v>
      </c>
      <c r="E2488">
        <v>59269.601562999997</v>
      </c>
      <c r="F2488">
        <v>59269.601562999997</v>
      </c>
      <c r="G2488">
        <v>633266</v>
      </c>
    </row>
    <row r="2489" spans="1:7">
      <c r="A2489" s="3">
        <v>40064</v>
      </c>
      <c r="B2489">
        <v>60146.898437999997</v>
      </c>
      <c r="C2489">
        <v>63558.800780999998</v>
      </c>
      <c r="D2489">
        <v>59367.101562999997</v>
      </c>
      <c r="E2489">
        <v>62584</v>
      </c>
      <c r="F2489">
        <v>62584</v>
      </c>
      <c r="G2489">
        <v>1113025</v>
      </c>
    </row>
    <row r="2490" spans="1:7">
      <c r="A2490" s="3">
        <v>40065</v>
      </c>
      <c r="B2490">
        <v>62973.898437999997</v>
      </c>
      <c r="C2490">
        <v>64728.601562999997</v>
      </c>
      <c r="D2490">
        <v>61219.300780999998</v>
      </c>
      <c r="E2490">
        <v>61901.601562999997</v>
      </c>
      <c r="F2490">
        <v>61901.601562999997</v>
      </c>
      <c r="G2490">
        <v>993285</v>
      </c>
    </row>
    <row r="2491" spans="1:7">
      <c r="A2491" s="3">
        <v>40066</v>
      </c>
      <c r="B2491">
        <v>61901.601562999997</v>
      </c>
      <c r="C2491">
        <v>63461.398437999997</v>
      </c>
      <c r="D2491">
        <v>61511.699219000002</v>
      </c>
      <c r="E2491">
        <v>62291.601562999997</v>
      </c>
      <c r="F2491">
        <v>62291.601562999997</v>
      </c>
      <c r="G2491">
        <v>480179</v>
      </c>
    </row>
    <row r="2492" spans="1:7">
      <c r="A2492" s="3">
        <v>40067</v>
      </c>
      <c r="B2492">
        <v>62973.898437999997</v>
      </c>
      <c r="C2492">
        <v>66190.898438000004</v>
      </c>
      <c r="D2492">
        <v>62194.101562999997</v>
      </c>
      <c r="E2492">
        <v>63363.898437999997</v>
      </c>
      <c r="F2492">
        <v>63363.898437999997</v>
      </c>
      <c r="G2492">
        <v>985598</v>
      </c>
    </row>
    <row r="2493" spans="1:7">
      <c r="A2493" s="3">
        <v>40070</v>
      </c>
      <c r="B2493">
        <v>65313.5</v>
      </c>
      <c r="C2493">
        <v>65508.5</v>
      </c>
      <c r="D2493">
        <v>63558.800780999998</v>
      </c>
      <c r="E2493">
        <v>63558.800780999998</v>
      </c>
      <c r="F2493">
        <v>63558.800780999998</v>
      </c>
      <c r="G2493">
        <v>511600</v>
      </c>
    </row>
    <row r="2494" spans="1:7">
      <c r="A2494" s="3">
        <v>40071</v>
      </c>
      <c r="B2494">
        <v>64533.699219000002</v>
      </c>
      <c r="C2494">
        <v>64533.699219000002</v>
      </c>
      <c r="D2494">
        <v>61511.699219000002</v>
      </c>
      <c r="E2494">
        <v>61609.199219000002</v>
      </c>
      <c r="F2494">
        <v>61609.199219000002</v>
      </c>
      <c r="G2494">
        <v>619078</v>
      </c>
    </row>
    <row r="2495" spans="1:7">
      <c r="A2495" s="3">
        <v>40072</v>
      </c>
      <c r="B2495">
        <v>61901.601562999997</v>
      </c>
      <c r="C2495">
        <v>62194.101562999997</v>
      </c>
      <c r="D2495">
        <v>60244.398437999997</v>
      </c>
      <c r="E2495">
        <v>60439.398437999997</v>
      </c>
      <c r="F2495">
        <v>60439.398437999997</v>
      </c>
      <c r="G2495">
        <v>705583</v>
      </c>
    </row>
    <row r="2496" spans="1:7">
      <c r="A2496" s="3">
        <v>40073</v>
      </c>
      <c r="B2496">
        <v>59659.5</v>
      </c>
      <c r="C2496">
        <v>61121.800780999998</v>
      </c>
      <c r="D2496">
        <v>58782.199219000002</v>
      </c>
      <c r="E2496">
        <v>59464.601562999997</v>
      </c>
      <c r="F2496">
        <v>59464.601562999997</v>
      </c>
      <c r="G2496">
        <v>1012678</v>
      </c>
    </row>
    <row r="2497" spans="1:7">
      <c r="A2497" s="3">
        <v>40074</v>
      </c>
      <c r="B2497">
        <v>59464.601562999997</v>
      </c>
      <c r="C2497">
        <v>60829.300780999998</v>
      </c>
      <c r="D2497">
        <v>59269.601562999997</v>
      </c>
      <c r="E2497">
        <v>60829.300780999998</v>
      </c>
      <c r="F2497">
        <v>60829.300780999998</v>
      </c>
      <c r="G2497">
        <v>426477</v>
      </c>
    </row>
    <row r="2498" spans="1:7">
      <c r="A2498" s="3">
        <v>40077</v>
      </c>
      <c r="B2498">
        <v>61316.699219000002</v>
      </c>
      <c r="C2498">
        <v>63363.898437999997</v>
      </c>
      <c r="D2498">
        <v>61316.699219000002</v>
      </c>
      <c r="E2498">
        <v>62779</v>
      </c>
      <c r="F2498">
        <v>62779</v>
      </c>
      <c r="G2498">
        <v>762458</v>
      </c>
    </row>
    <row r="2499" spans="1:7">
      <c r="A2499" s="3">
        <v>40078</v>
      </c>
      <c r="B2499">
        <v>62389.101562999997</v>
      </c>
      <c r="C2499">
        <v>62681.5</v>
      </c>
      <c r="D2499">
        <v>61706.699219000002</v>
      </c>
      <c r="E2499">
        <v>61901.601562999997</v>
      </c>
      <c r="F2499">
        <v>61901.601562999997</v>
      </c>
      <c r="G2499">
        <v>318846</v>
      </c>
    </row>
    <row r="2500" spans="1:7">
      <c r="A2500" s="3">
        <v>40079</v>
      </c>
      <c r="B2500">
        <v>62389.101562999997</v>
      </c>
      <c r="C2500">
        <v>65508.5</v>
      </c>
      <c r="D2500">
        <v>61609.199219000002</v>
      </c>
      <c r="E2500">
        <v>64826.101562999997</v>
      </c>
      <c r="F2500">
        <v>64826.101562999997</v>
      </c>
      <c r="G2500">
        <v>1274910</v>
      </c>
    </row>
    <row r="2501" spans="1:7">
      <c r="A2501" s="3">
        <v>40080</v>
      </c>
      <c r="B2501">
        <v>64826.101562999997</v>
      </c>
      <c r="C2501">
        <v>67750.601563000004</v>
      </c>
      <c r="D2501">
        <v>64631.199219000002</v>
      </c>
      <c r="E2501">
        <v>66483.296875</v>
      </c>
      <c r="F2501">
        <v>66483.296875</v>
      </c>
      <c r="G2501">
        <v>1271216</v>
      </c>
    </row>
    <row r="2502" spans="1:7">
      <c r="A2502" s="3">
        <v>40081</v>
      </c>
      <c r="B2502">
        <v>66873.296875</v>
      </c>
      <c r="C2502">
        <v>67945.601563000004</v>
      </c>
      <c r="D2502">
        <v>65313.5</v>
      </c>
      <c r="E2502">
        <v>66970.796875</v>
      </c>
      <c r="F2502">
        <v>66970.796875</v>
      </c>
      <c r="G2502">
        <v>875904</v>
      </c>
    </row>
    <row r="2503" spans="1:7">
      <c r="A2503" s="3">
        <v>40084</v>
      </c>
      <c r="B2503">
        <v>67360.703125</v>
      </c>
      <c r="C2503">
        <v>69602.796875</v>
      </c>
      <c r="D2503">
        <v>67360.703125</v>
      </c>
      <c r="E2503">
        <v>68725.398438000004</v>
      </c>
      <c r="F2503">
        <v>68725.398438000004</v>
      </c>
      <c r="G2503">
        <v>868972</v>
      </c>
    </row>
    <row r="2504" spans="1:7">
      <c r="A2504" s="3">
        <v>40085</v>
      </c>
      <c r="B2504">
        <v>69407.796875</v>
      </c>
      <c r="C2504">
        <v>69505.296875</v>
      </c>
      <c r="D2504">
        <v>65508.5</v>
      </c>
      <c r="E2504">
        <v>65508.5</v>
      </c>
      <c r="F2504">
        <v>65508.5</v>
      </c>
      <c r="G2504">
        <v>804044</v>
      </c>
    </row>
    <row r="2505" spans="1:7">
      <c r="A2505" s="3">
        <v>40086</v>
      </c>
      <c r="B2505">
        <v>65118.601562999997</v>
      </c>
      <c r="C2505">
        <v>66483.296875</v>
      </c>
      <c r="D2505">
        <v>63168.898437999997</v>
      </c>
      <c r="E2505">
        <v>64046.300780999998</v>
      </c>
      <c r="F2505">
        <v>64046.300780999998</v>
      </c>
      <c r="G2505">
        <v>414227</v>
      </c>
    </row>
    <row r="2506" spans="1:7">
      <c r="A2506" s="3">
        <v>40087</v>
      </c>
      <c r="B2506">
        <v>65118.601562999997</v>
      </c>
      <c r="C2506">
        <v>65995.898438000004</v>
      </c>
      <c r="D2506">
        <v>63461.398437999997</v>
      </c>
      <c r="E2506">
        <v>65703.5</v>
      </c>
      <c r="F2506">
        <v>65703.5</v>
      </c>
      <c r="G2506">
        <v>409409</v>
      </c>
    </row>
    <row r="2507" spans="1:7">
      <c r="A2507" s="3">
        <v>40091</v>
      </c>
      <c r="B2507">
        <v>65703.5</v>
      </c>
      <c r="C2507">
        <v>68043.101563000004</v>
      </c>
      <c r="D2507">
        <v>64338.699219000002</v>
      </c>
      <c r="E2507">
        <v>66873.296875</v>
      </c>
      <c r="F2507">
        <v>66873.296875</v>
      </c>
      <c r="G2507">
        <v>680955</v>
      </c>
    </row>
    <row r="2508" spans="1:7">
      <c r="A2508" s="3">
        <v>40092</v>
      </c>
      <c r="B2508">
        <v>67750.601563000004</v>
      </c>
      <c r="C2508">
        <v>67848.101563000004</v>
      </c>
      <c r="D2508">
        <v>64436.199219000002</v>
      </c>
      <c r="E2508">
        <v>64923.601562999997</v>
      </c>
      <c r="F2508">
        <v>64923.601562999997</v>
      </c>
      <c r="G2508">
        <v>450262</v>
      </c>
    </row>
    <row r="2509" spans="1:7">
      <c r="A2509" s="3">
        <v>40093</v>
      </c>
      <c r="B2509">
        <v>65703.5</v>
      </c>
      <c r="C2509">
        <v>66385.898438000004</v>
      </c>
      <c r="D2509">
        <v>61414.199219000002</v>
      </c>
      <c r="E2509">
        <v>61414.199219000002</v>
      </c>
      <c r="F2509">
        <v>61414.199219000002</v>
      </c>
      <c r="G2509">
        <v>386120</v>
      </c>
    </row>
    <row r="2510" spans="1:7">
      <c r="A2510" s="3">
        <v>40094</v>
      </c>
      <c r="B2510">
        <v>62096.601562999997</v>
      </c>
      <c r="C2510">
        <v>62973.898437999997</v>
      </c>
      <c r="D2510">
        <v>61024.300780999998</v>
      </c>
      <c r="E2510">
        <v>62389.101562999997</v>
      </c>
      <c r="F2510">
        <v>62389.101562999997</v>
      </c>
      <c r="G2510">
        <v>305116</v>
      </c>
    </row>
    <row r="2511" spans="1:7">
      <c r="A2511" s="3">
        <v>40095</v>
      </c>
      <c r="B2511">
        <v>62584</v>
      </c>
      <c r="C2511">
        <v>65606</v>
      </c>
      <c r="D2511">
        <v>62584</v>
      </c>
      <c r="E2511">
        <v>64436.199219000002</v>
      </c>
      <c r="F2511">
        <v>64436.199219000002</v>
      </c>
      <c r="G2511">
        <v>322765</v>
      </c>
    </row>
    <row r="2512" spans="1:7">
      <c r="A2512" s="3">
        <v>40098</v>
      </c>
      <c r="B2512">
        <v>65118.601562999997</v>
      </c>
      <c r="C2512">
        <v>66483.296875</v>
      </c>
      <c r="D2512">
        <v>64338.699219000002</v>
      </c>
      <c r="E2512">
        <v>64338.699219000002</v>
      </c>
      <c r="F2512">
        <v>64338.699219000002</v>
      </c>
      <c r="G2512">
        <v>281242</v>
      </c>
    </row>
    <row r="2513" spans="1:7">
      <c r="A2513" s="3">
        <v>40099</v>
      </c>
      <c r="B2513">
        <v>64338.699219000002</v>
      </c>
      <c r="C2513">
        <v>64338.699219000002</v>
      </c>
      <c r="D2513">
        <v>62096.601562999997</v>
      </c>
      <c r="E2513">
        <v>62194.101562999997</v>
      </c>
      <c r="F2513">
        <v>62194.101562999997</v>
      </c>
      <c r="G2513">
        <v>395323</v>
      </c>
    </row>
    <row r="2514" spans="1:7">
      <c r="A2514" s="3">
        <v>40100</v>
      </c>
      <c r="B2514">
        <v>62389.101562999997</v>
      </c>
      <c r="C2514">
        <v>62973.898437999997</v>
      </c>
      <c r="D2514">
        <v>61706.699219000002</v>
      </c>
      <c r="E2514">
        <v>62876.5</v>
      </c>
      <c r="F2514">
        <v>62876.5</v>
      </c>
      <c r="G2514">
        <v>246310</v>
      </c>
    </row>
    <row r="2515" spans="1:7">
      <c r="A2515" s="3">
        <v>40101</v>
      </c>
      <c r="B2515">
        <v>63168.898437999997</v>
      </c>
      <c r="C2515">
        <v>63363.898437999997</v>
      </c>
      <c r="D2515">
        <v>61121.800780999998</v>
      </c>
      <c r="E2515">
        <v>61316.699219000002</v>
      </c>
      <c r="F2515">
        <v>61316.699219000002</v>
      </c>
      <c r="G2515">
        <v>420263</v>
      </c>
    </row>
    <row r="2516" spans="1:7">
      <c r="A2516" s="3">
        <v>40102</v>
      </c>
      <c r="B2516">
        <v>61316.699219000002</v>
      </c>
      <c r="C2516">
        <v>62194.101562999997</v>
      </c>
      <c r="D2516">
        <v>60926.800780999998</v>
      </c>
      <c r="E2516">
        <v>60926.800780999998</v>
      </c>
      <c r="F2516">
        <v>60926.800780999998</v>
      </c>
      <c r="G2516">
        <v>192577</v>
      </c>
    </row>
    <row r="2517" spans="1:7">
      <c r="A2517" s="3">
        <v>40105</v>
      </c>
      <c r="B2517">
        <v>61024.300780999998</v>
      </c>
      <c r="C2517">
        <v>62291.601562999997</v>
      </c>
      <c r="D2517">
        <v>60926.800780999998</v>
      </c>
      <c r="E2517">
        <v>62291.601562999997</v>
      </c>
      <c r="F2517">
        <v>62291.601562999997</v>
      </c>
      <c r="G2517">
        <v>182430</v>
      </c>
    </row>
    <row r="2518" spans="1:7">
      <c r="A2518" s="3">
        <v>40106</v>
      </c>
      <c r="B2518">
        <v>62876.5</v>
      </c>
      <c r="C2518">
        <v>64533.699219000002</v>
      </c>
      <c r="D2518">
        <v>62291.601562999997</v>
      </c>
      <c r="E2518">
        <v>64533.699219000002</v>
      </c>
      <c r="F2518">
        <v>64533.699219000002</v>
      </c>
      <c r="G2518">
        <v>431487</v>
      </c>
    </row>
    <row r="2519" spans="1:7">
      <c r="A2519" s="3">
        <v>40107</v>
      </c>
      <c r="B2519">
        <v>64241.199219000002</v>
      </c>
      <c r="C2519">
        <v>65411</v>
      </c>
      <c r="D2519">
        <v>63071.398437999997</v>
      </c>
      <c r="E2519">
        <v>64826.101562999997</v>
      </c>
      <c r="F2519">
        <v>64826.101562999997</v>
      </c>
      <c r="G2519">
        <v>483262</v>
      </c>
    </row>
    <row r="2520" spans="1:7">
      <c r="A2520" s="3">
        <v>40108</v>
      </c>
      <c r="B2520">
        <v>64533.699219000002</v>
      </c>
      <c r="C2520">
        <v>64826.101562999997</v>
      </c>
      <c r="D2520">
        <v>63266.398437999997</v>
      </c>
      <c r="E2520">
        <v>64241.199219000002</v>
      </c>
      <c r="F2520">
        <v>64241.199219000002</v>
      </c>
      <c r="G2520">
        <v>212041</v>
      </c>
    </row>
    <row r="2521" spans="1:7">
      <c r="A2521" s="3">
        <v>40109</v>
      </c>
      <c r="B2521">
        <v>64826.101562999997</v>
      </c>
      <c r="C2521">
        <v>65606</v>
      </c>
      <c r="D2521">
        <v>62681.5</v>
      </c>
      <c r="E2521">
        <v>62681.5</v>
      </c>
      <c r="F2521">
        <v>62681.5</v>
      </c>
      <c r="G2521">
        <v>251528</v>
      </c>
    </row>
    <row r="2522" spans="1:7">
      <c r="A2522" s="3">
        <v>40112</v>
      </c>
      <c r="B2522">
        <v>64728.601562999997</v>
      </c>
      <c r="C2522">
        <v>69797.796875</v>
      </c>
      <c r="D2522">
        <v>64728.601562999997</v>
      </c>
      <c r="E2522">
        <v>69407.796875</v>
      </c>
      <c r="F2522">
        <v>69407.796875</v>
      </c>
      <c r="G2522">
        <v>2139969</v>
      </c>
    </row>
    <row r="2523" spans="1:7">
      <c r="A2523" s="3">
        <v>40113</v>
      </c>
      <c r="B2523">
        <v>68140.5</v>
      </c>
      <c r="C2523">
        <v>68628</v>
      </c>
      <c r="D2523">
        <v>64631.199219000002</v>
      </c>
      <c r="E2523">
        <v>65021.101562999997</v>
      </c>
      <c r="F2523">
        <v>65021.101562999997</v>
      </c>
      <c r="G2523">
        <v>1113171</v>
      </c>
    </row>
    <row r="2524" spans="1:7">
      <c r="A2524" s="3">
        <v>40114</v>
      </c>
      <c r="B2524">
        <v>66190.898438000004</v>
      </c>
      <c r="C2524">
        <v>67555.601563000004</v>
      </c>
      <c r="D2524">
        <v>65021.101562999997</v>
      </c>
      <c r="E2524">
        <v>65411</v>
      </c>
      <c r="F2524">
        <v>65411</v>
      </c>
      <c r="G2524">
        <v>715807</v>
      </c>
    </row>
    <row r="2525" spans="1:7">
      <c r="A2525" s="3">
        <v>40115</v>
      </c>
      <c r="B2525">
        <v>64631.199219000002</v>
      </c>
      <c r="C2525">
        <v>65021.101562999997</v>
      </c>
      <c r="D2525">
        <v>62486.5</v>
      </c>
      <c r="E2525">
        <v>63266.398437999997</v>
      </c>
      <c r="F2525">
        <v>63266.398437999997</v>
      </c>
      <c r="G2525">
        <v>412930</v>
      </c>
    </row>
    <row r="2526" spans="1:7">
      <c r="A2526" s="3">
        <v>40116</v>
      </c>
      <c r="B2526">
        <v>63753.800780999998</v>
      </c>
      <c r="C2526">
        <v>65703.5</v>
      </c>
      <c r="D2526">
        <v>63558.800780999998</v>
      </c>
      <c r="E2526">
        <v>64338.699219000002</v>
      </c>
      <c r="F2526">
        <v>64338.699219000002</v>
      </c>
      <c r="G2526">
        <v>300371</v>
      </c>
    </row>
    <row r="2527" spans="1:7">
      <c r="A2527" s="3">
        <v>40119</v>
      </c>
      <c r="B2527">
        <v>63558.800780999998</v>
      </c>
      <c r="C2527">
        <v>65313.5</v>
      </c>
      <c r="D2527">
        <v>62486.5</v>
      </c>
      <c r="E2527">
        <v>63071.398437999997</v>
      </c>
      <c r="F2527">
        <v>63071.398437999997</v>
      </c>
      <c r="G2527">
        <v>264638</v>
      </c>
    </row>
    <row r="2528" spans="1:7">
      <c r="A2528" s="3">
        <v>40120</v>
      </c>
      <c r="B2528">
        <v>63753.800780999998</v>
      </c>
      <c r="C2528">
        <v>64533.699219000002</v>
      </c>
      <c r="D2528">
        <v>62779</v>
      </c>
      <c r="E2528">
        <v>62876.5</v>
      </c>
      <c r="F2528">
        <v>62876.5</v>
      </c>
      <c r="G2528">
        <v>168920</v>
      </c>
    </row>
    <row r="2529" spans="1:7">
      <c r="A2529" s="3">
        <v>40121</v>
      </c>
      <c r="B2529">
        <v>62876.5</v>
      </c>
      <c r="C2529">
        <v>64533.699219000002</v>
      </c>
      <c r="D2529">
        <v>62779</v>
      </c>
      <c r="E2529">
        <v>64533.699219000002</v>
      </c>
      <c r="F2529">
        <v>64533.699219000002</v>
      </c>
      <c r="G2529">
        <v>186755</v>
      </c>
    </row>
    <row r="2530" spans="1:7">
      <c r="A2530" s="3">
        <v>40122</v>
      </c>
      <c r="B2530">
        <v>63851.300780999998</v>
      </c>
      <c r="C2530">
        <v>64533.699219000002</v>
      </c>
      <c r="D2530">
        <v>63071.398437999997</v>
      </c>
      <c r="E2530">
        <v>63461.398437999997</v>
      </c>
      <c r="F2530">
        <v>63461.398437999997</v>
      </c>
      <c r="G2530">
        <v>155303</v>
      </c>
    </row>
    <row r="2531" spans="1:7">
      <c r="A2531" s="3">
        <v>40123</v>
      </c>
      <c r="B2531">
        <v>64241.199219000002</v>
      </c>
      <c r="C2531">
        <v>65216.101562999997</v>
      </c>
      <c r="D2531">
        <v>63948.800780999998</v>
      </c>
      <c r="E2531">
        <v>65118.601562999997</v>
      </c>
      <c r="F2531">
        <v>65118.601562999997</v>
      </c>
      <c r="G2531">
        <v>204563</v>
      </c>
    </row>
    <row r="2532" spans="1:7">
      <c r="A2532" s="3">
        <v>40126</v>
      </c>
      <c r="B2532">
        <v>65313.5</v>
      </c>
      <c r="C2532">
        <v>66093.398438000004</v>
      </c>
      <c r="D2532">
        <v>64533.699219000002</v>
      </c>
      <c r="E2532">
        <v>65118.601562999997</v>
      </c>
      <c r="F2532">
        <v>65118.601562999997</v>
      </c>
      <c r="G2532">
        <v>263834</v>
      </c>
    </row>
    <row r="2533" spans="1:7">
      <c r="A2533" s="3">
        <v>40127</v>
      </c>
      <c r="B2533">
        <v>65898.398438000004</v>
      </c>
      <c r="C2533">
        <v>67165.703125</v>
      </c>
      <c r="D2533">
        <v>65606</v>
      </c>
      <c r="E2533">
        <v>66580.796875</v>
      </c>
      <c r="F2533">
        <v>66580.796875</v>
      </c>
      <c r="G2533">
        <v>468989</v>
      </c>
    </row>
    <row r="2534" spans="1:7">
      <c r="A2534" s="3">
        <v>40128</v>
      </c>
      <c r="B2534">
        <v>67458.203125</v>
      </c>
      <c r="C2534">
        <v>67555.601563000004</v>
      </c>
      <c r="D2534">
        <v>65703.5</v>
      </c>
      <c r="E2534">
        <v>67458.203125</v>
      </c>
      <c r="F2534">
        <v>67458.203125</v>
      </c>
      <c r="G2534">
        <v>263863</v>
      </c>
    </row>
    <row r="2535" spans="1:7">
      <c r="A2535" s="3">
        <v>40129</v>
      </c>
      <c r="B2535">
        <v>66873.296875</v>
      </c>
      <c r="C2535">
        <v>67653.101563000004</v>
      </c>
      <c r="D2535">
        <v>66580.796875</v>
      </c>
      <c r="E2535">
        <v>66580.796875</v>
      </c>
      <c r="F2535">
        <v>66580.796875</v>
      </c>
      <c r="G2535">
        <v>228379</v>
      </c>
    </row>
    <row r="2536" spans="1:7">
      <c r="A2536" s="3">
        <v>40130</v>
      </c>
      <c r="B2536">
        <v>66970.796875</v>
      </c>
      <c r="C2536">
        <v>67263.203125</v>
      </c>
      <c r="D2536">
        <v>64826.101562999997</v>
      </c>
      <c r="E2536">
        <v>65508.5</v>
      </c>
      <c r="F2536">
        <v>65508.5</v>
      </c>
      <c r="G2536">
        <v>221390</v>
      </c>
    </row>
    <row r="2537" spans="1:7">
      <c r="A2537" s="3">
        <v>40133</v>
      </c>
      <c r="B2537">
        <v>65801</v>
      </c>
      <c r="C2537">
        <v>66385.898438000004</v>
      </c>
      <c r="D2537">
        <v>64338.699219000002</v>
      </c>
      <c r="E2537">
        <v>66190.898438000004</v>
      </c>
      <c r="F2537">
        <v>66190.898438000004</v>
      </c>
      <c r="G2537">
        <v>174359</v>
      </c>
    </row>
    <row r="2538" spans="1:7">
      <c r="A2538" s="3">
        <v>40134</v>
      </c>
      <c r="B2538">
        <v>66775.796875</v>
      </c>
      <c r="C2538">
        <v>69212.898438000004</v>
      </c>
      <c r="D2538">
        <v>66385.898438000004</v>
      </c>
      <c r="E2538">
        <v>66775.796875</v>
      </c>
      <c r="F2538">
        <v>66775.796875</v>
      </c>
      <c r="G2538">
        <v>702994</v>
      </c>
    </row>
    <row r="2539" spans="1:7">
      <c r="A2539" s="3">
        <v>40135</v>
      </c>
      <c r="B2539">
        <v>67653.101563000004</v>
      </c>
      <c r="C2539">
        <v>68920.398438000004</v>
      </c>
      <c r="D2539">
        <v>67360.703125</v>
      </c>
      <c r="E2539">
        <v>68043.101563000004</v>
      </c>
      <c r="F2539">
        <v>68043.101563000004</v>
      </c>
      <c r="G2539">
        <v>408495</v>
      </c>
    </row>
    <row r="2540" spans="1:7">
      <c r="A2540" s="3">
        <v>40136</v>
      </c>
      <c r="B2540">
        <v>68238</v>
      </c>
      <c r="C2540">
        <v>68725.398438000004</v>
      </c>
      <c r="D2540">
        <v>67360.703125</v>
      </c>
      <c r="E2540">
        <v>67945.601563000004</v>
      </c>
      <c r="F2540">
        <v>67945.601563000004</v>
      </c>
      <c r="G2540">
        <v>284399</v>
      </c>
    </row>
    <row r="2541" spans="1:7">
      <c r="A2541" s="3">
        <v>40137</v>
      </c>
      <c r="B2541">
        <v>68043.101563000004</v>
      </c>
      <c r="C2541">
        <v>69797.796875</v>
      </c>
      <c r="D2541">
        <v>67945.601563000004</v>
      </c>
      <c r="E2541">
        <v>69212.898438000004</v>
      </c>
      <c r="F2541">
        <v>69212.898438000004</v>
      </c>
      <c r="G2541">
        <v>497321</v>
      </c>
    </row>
    <row r="2542" spans="1:7">
      <c r="A2542" s="3">
        <v>40140</v>
      </c>
      <c r="B2542">
        <v>69895.203125</v>
      </c>
      <c r="C2542">
        <v>70870.101563000004</v>
      </c>
      <c r="D2542">
        <v>69017.898438000004</v>
      </c>
      <c r="E2542">
        <v>69310.296875</v>
      </c>
      <c r="F2542">
        <v>69310.296875</v>
      </c>
      <c r="G2542">
        <v>336098</v>
      </c>
    </row>
    <row r="2543" spans="1:7">
      <c r="A2543" s="3">
        <v>40141</v>
      </c>
      <c r="B2543">
        <v>69602.796875</v>
      </c>
      <c r="C2543">
        <v>69992.703125</v>
      </c>
      <c r="D2543">
        <v>67945.601563000004</v>
      </c>
      <c r="E2543">
        <v>67945.601563000004</v>
      </c>
      <c r="F2543">
        <v>67945.601563000004</v>
      </c>
      <c r="G2543">
        <v>239833</v>
      </c>
    </row>
    <row r="2544" spans="1:7">
      <c r="A2544" s="3">
        <v>40142</v>
      </c>
      <c r="B2544">
        <v>67750.601563000004</v>
      </c>
      <c r="C2544">
        <v>69212.898438000004</v>
      </c>
      <c r="D2544">
        <v>66970.796875</v>
      </c>
      <c r="E2544">
        <v>69115.398438000004</v>
      </c>
      <c r="F2544">
        <v>69115.398438000004</v>
      </c>
      <c r="G2544">
        <v>204836</v>
      </c>
    </row>
    <row r="2545" spans="1:7">
      <c r="A2545" s="3">
        <v>40143</v>
      </c>
      <c r="B2545">
        <v>68920.398438000004</v>
      </c>
      <c r="C2545">
        <v>69797.796875</v>
      </c>
      <c r="D2545">
        <v>68238</v>
      </c>
      <c r="E2545">
        <v>68725.398438000004</v>
      </c>
      <c r="F2545">
        <v>68725.398438000004</v>
      </c>
      <c r="G2545">
        <v>208664</v>
      </c>
    </row>
    <row r="2546" spans="1:7">
      <c r="A2546" s="3">
        <v>40144</v>
      </c>
      <c r="B2546">
        <v>67263.203125</v>
      </c>
      <c r="C2546">
        <v>67945.601563000004</v>
      </c>
      <c r="D2546">
        <v>63168.898437999997</v>
      </c>
      <c r="E2546">
        <v>63461.398437999997</v>
      </c>
      <c r="F2546">
        <v>63461.398437999997</v>
      </c>
      <c r="G2546">
        <v>428872</v>
      </c>
    </row>
    <row r="2547" spans="1:7">
      <c r="A2547" s="3">
        <v>40147</v>
      </c>
      <c r="B2547">
        <v>65021.101562999997</v>
      </c>
      <c r="C2547">
        <v>65703.5</v>
      </c>
      <c r="D2547">
        <v>64631.199219000002</v>
      </c>
      <c r="E2547">
        <v>65703.5</v>
      </c>
      <c r="F2547">
        <v>65703.5</v>
      </c>
      <c r="G2547">
        <v>276377</v>
      </c>
    </row>
    <row r="2548" spans="1:7">
      <c r="A2548" s="3">
        <v>40148</v>
      </c>
      <c r="B2548">
        <v>66190.898438000004</v>
      </c>
      <c r="C2548">
        <v>66678.296875</v>
      </c>
      <c r="D2548">
        <v>63363.898437999997</v>
      </c>
      <c r="E2548">
        <v>65216.101562999997</v>
      </c>
      <c r="F2548">
        <v>65216.101562999997</v>
      </c>
      <c r="G2548">
        <v>220145</v>
      </c>
    </row>
    <row r="2549" spans="1:7">
      <c r="A2549" s="3">
        <v>40149</v>
      </c>
      <c r="B2549">
        <v>65898.398438000004</v>
      </c>
      <c r="C2549">
        <v>67068.203125</v>
      </c>
      <c r="D2549">
        <v>65508.5</v>
      </c>
      <c r="E2549">
        <v>66288.398438000004</v>
      </c>
      <c r="F2549">
        <v>66288.398438000004</v>
      </c>
      <c r="G2549">
        <v>246241</v>
      </c>
    </row>
    <row r="2550" spans="1:7">
      <c r="A2550" s="3">
        <v>40150</v>
      </c>
      <c r="B2550">
        <v>66580.796875</v>
      </c>
      <c r="C2550">
        <v>66775.796875</v>
      </c>
      <c r="D2550">
        <v>65118.601562999997</v>
      </c>
      <c r="E2550">
        <v>66385.898438000004</v>
      </c>
      <c r="F2550">
        <v>66385.898438000004</v>
      </c>
      <c r="G2550">
        <v>291365</v>
      </c>
    </row>
    <row r="2551" spans="1:7">
      <c r="A2551" s="3">
        <v>40151</v>
      </c>
      <c r="B2551">
        <v>65703.5</v>
      </c>
      <c r="C2551">
        <v>66385.898438000004</v>
      </c>
      <c r="D2551">
        <v>65313.5</v>
      </c>
      <c r="E2551">
        <v>66288.398438000004</v>
      </c>
      <c r="F2551">
        <v>66288.398438000004</v>
      </c>
      <c r="G2551">
        <v>180283</v>
      </c>
    </row>
    <row r="2552" spans="1:7">
      <c r="A2552" s="3">
        <v>40154</v>
      </c>
      <c r="B2552">
        <v>66775.796875</v>
      </c>
      <c r="C2552">
        <v>68043.101563000004</v>
      </c>
      <c r="D2552">
        <v>66580.796875</v>
      </c>
      <c r="E2552">
        <v>67653.101563000004</v>
      </c>
      <c r="F2552">
        <v>67653.101563000004</v>
      </c>
      <c r="G2552">
        <v>269950</v>
      </c>
    </row>
    <row r="2553" spans="1:7">
      <c r="A2553" s="3">
        <v>40155</v>
      </c>
      <c r="B2553">
        <v>67945.601563000004</v>
      </c>
      <c r="C2553">
        <v>68628</v>
      </c>
      <c r="D2553">
        <v>66678.296875</v>
      </c>
      <c r="E2553">
        <v>66775.796875</v>
      </c>
      <c r="F2553">
        <v>66775.796875</v>
      </c>
      <c r="G2553">
        <v>183920</v>
      </c>
    </row>
    <row r="2554" spans="1:7">
      <c r="A2554" s="3">
        <v>40156</v>
      </c>
      <c r="B2554">
        <v>65898.398438000004</v>
      </c>
      <c r="C2554">
        <v>66678.296875</v>
      </c>
      <c r="D2554">
        <v>65411</v>
      </c>
      <c r="E2554">
        <v>66678.296875</v>
      </c>
      <c r="F2554">
        <v>66678.296875</v>
      </c>
      <c r="G2554">
        <v>117090</v>
      </c>
    </row>
    <row r="2555" spans="1:7">
      <c r="A2555" s="3">
        <v>40157</v>
      </c>
      <c r="B2555">
        <v>67068.203125</v>
      </c>
      <c r="C2555">
        <v>67750.601563000004</v>
      </c>
      <c r="D2555">
        <v>66483.296875</v>
      </c>
      <c r="E2555">
        <v>67653.101563000004</v>
      </c>
      <c r="F2555">
        <v>67653.101563000004</v>
      </c>
      <c r="G2555">
        <v>289346</v>
      </c>
    </row>
    <row r="2556" spans="1:7">
      <c r="A2556" s="3">
        <v>40158</v>
      </c>
      <c r="B2556">
        <v>67750.601563000004</v>
      </c>
      <c r="C2556">
        <v>68140.5</v>
      </c>
      <c r="D2556">
        <v>67165.703125</v>
      </c>
      <c r="E2556">
        <v>67848.101563000004</v>
      </c>
      <c r="F2556">
        <v>67848.101563000004</v>
      </c>
      <c r="G2556">
        <v>261224</v>
      </c>
    </row>
    <row r="2557" spans="1:7">
      <c r="A2557" s="3">
        <v>40161</v>
      </c>
      <c r="B2557">
        <v>68530.5</v>
      </c>
      <c r="C2557">
        <v>68530.5</v>
      </c>
      <c r="D2557">
        <v>67360.703125</v>
      </c>
      <c r="E2557">
        <v>67653.101563000004</v>
      </c>
      <c r="F2557">
        <v>67653.101563000004</v>
      </c>
      <c r="G2557">
        <v>210268</v>
      </c>
    </row>
    <row r="2558" spans="1:7">
      <c r="A2558" s="3">
        <v>40162</v>
      </c>
      <c r="B2558">
        <v>67848.101563000004</v>
      </c>
      <c r="C2558">
        <v>68238</v>
      </c>
      <c r="D2558">
        <v>66678.296875</v>
      </c>
      <c r="E2558">
        <v>66873.296875</v>
      </c>
      <c r="F2558">
        <v>66873.296875</v>
      </c>
      <c r="G2558">
        <v>228744</v>
      </c>
    </row>
    <row r="2559" spans="1:7">
      <c r="A2559" s="3">
        <v>40163</v>
      </c>
      <c r="B2559">
        <v>66483.296875</v>
      </c>
      <c r="C2559">
        <v>67263.203125</v>
      </c>
      <c r="D2559">
        <v>65898.398438000004</v>
      </c>
      <c r="E2559">
        <v>66580.796875</v>
      </c>
      <c r="F2559">
        <v>66580.796875</v>
      </c>
      <c r="G2559">
        <v>169380</v>
      </c>
    </row>
    <row r="2560" spans="1:7">
      <c r="A2560" s="3">
        <v>40164</v>
      </c>
      <c r="B2560">
        <v>66678.296875</v>
      </c>
      <c r="C2560">
        <v>66775.796875</v>
      </c>
      <c r="D2560">
        <v>65606</v>
      </c>
      <c r="E2560">
        <v>65703.5</v>
      </c>
      <c r="F2560">
        <v>65703.5</v>
      </c>
      <c r="G2560">
        <v>182403</v>
      </c>
    </row>
    <row r="2561" spans="1:7">
      <c r="A2561" s="3">
        <v>40165</v>
      </c>
      <c r="B2561">
        <v>64923.601562999997</v>
      </c>
      <c r="C2561">
        <v>65508.5</v>
      </c>
      <c r="D2561">
        <v>64631.199219000002</v>
      </c>
      <c r="E2561">
        <v>65313.5</v>
      </c>
      <c r="F2561">
        <v>65313.5</v>
      </c>
      <c r="G2561">
        <v>183540</v>
      </c>
    </row>
    <row r="2562" spans="1:7">
      <c r="A2562" s="3">
        <v>40168</v>
      </c>
      <c r="B2562">
        <v>65703.5</v>
      </c>
      <c r="C2562">
        <v>65801</v>
      </c>
      <c r="D2562">
        <v>64241.199219000002</v>
      </c>
      <c r="E2562">
        <v>64436.199219000002</v>
      </c>
      <c r="F2562">
        <v>64436.199219000002</v>
      </c>
      <c r="G2562">
        <v>296784</v>
      </c>
    </row>
    <row r="2563" spans="1:7">
      <c r="A2563" s="3">
        <v>40169</v>
      </c>
      <c r="B2563">
        <v>64728.601562999997</v>
      </c>
      <c r="C2563">
        <v>65118.601562999997</v>
      </c>
      <c r="D2563">
        <v>63461.398437999997</v>
      </c>
      <c r="E2563">
        <v>63558.800780999998</v>
      </c>
      <c r="F2563">
        <v>63558.800780999998</v>
      </c>
      <c r="G2563">
        <v>252782</v>
      </c>
    </row>
    <row r="2564" spans="1:7">
      <c r="A2564" s="3">
        <v>40170</v>
      </c>
      <c r="B2564">
        <v>64046.300780999998</v>
      </c>
      <c r="C2564">
        <v>64631.199219000002</v>
      </c>
      <c r="D2564">
        <v>62973.898437999997</v>
      </c>
      <c r="E2564">
        <v>63948.800780999998</v>
      </c>
      <c r="F2564">
        <v>63948.800780999998</v>
      </c>
      <c r="G2564">
        <v>209432</v>
      </c>
    </row>
    <row r="2565" spans="1:7">
      <c r="A2565" s="3">
        <v>40171</v>
      </c>
      <c r="B2565">
        <v>64241.199219000002</v>
      </c>
      <c r="C2565">
        <v>65703.5</v>
      </c>
      <c r="D2565">
        <v>64143.699219000002</v>
      </c>
      <c r="E2565">
        <v>65411</v>
      </c>
      <c r="F2565">
        <v>65411</v>
      </c>
      <c r="G2565">
        <v>308859</v>
      </c>
    </row>
    <row r="2566" spans="1:7">
      <c r="A2566" s="3">
        <v>40175</v>
      </c>
      <c r="B2566">
        <v>65118.601562999997</v>
      </c>
      <c r="C2566">
        <v>65606</v>
      </c>
      <c r="D2566">
        <v>63558.800780999998</v>
      </c>
      <c r="E2566">
        <v>63558.800780999998</v>
      </c>
      <c r="F2566">
        <v>63558.800780999998</v>
      </c>
      <c r="G2566">
        <v>316201</v>
      </c>
    </row>
    <row r="2567" spans="1:7">
      <c r="A2567" s="3">
        <v>40176</v>
      </c>
      <c r="B2567">
        <v>63071.398437999997</v>
      </c>
      <c r="C2567">
        <v>64143.699219000002</v>
      </c>
      <c r="D2567">
        <v>63071.398437999997</v>
      </c>
      <c r="E2567">
        <v>63656.300780999998</v>
      </c>
      <c r="F2567">
        <v>63656.300780999998</v>
      </c>
      <c r="G2567">
        <v>163861</v>
      </c>
    </row>
    <row r="2568" spans="1:7">
      <c r="A2568" s="3">
        <v>40177</v>
      </c>
      <c r="B2568">
        <v>63363.898437999997</v>
      </c>
      <c r="C2568">
        <v>65118.601562999997</v>
      </c>
      <c r="D2568">
        <v>63363.898437999997</v>
      </c>
      <c r="E2568">
        <v>65118.601562999997</v>
      </c>
      <c r="F2568">
        <v>65118.601562999997</v>
      </c>
      <c r="G2568">
        <v>161128</v>
      </c>
    </row>
    <row r="2569" spans="1:7">
      <c r="A2569" s="3">
        <v>40182</v>
      </c>
      <c r="B2569">
        <v>65118.601562999997</v>
      </c>
      <c r="C2569">
        <v>65118.601562999997</v>
      </c>
      <c r="D2569">
        <v>63558.800780999998</v>
      </c>
      <c r="E2569">
        <v>63753.800780999998</v>
      </c>
      <c r="F2569">
        <v>63753.800780999998</v>
      </c>
      <c r="G2569">
        <v>222159</v>
      </c>
    </row>
    <row r="2570" spans="1:7">
      <c r="A2570" s="3">
        <v>40183</v>
      </c>
      <c r="B2570">
        <v>63851.300780999998</v>
      </c>
      <c r="C2570">
        <v>65021.101562999997</v>
      </c>
      <c r="D2570">
        <v>63461.398437999997</v>
      </c>
      <c r="E2570">
        <v>64923.601562999997</v>
      </c>
      <c r="F2570">
        <v>64923.601562999997</v>
      </c>
      <c r="G2570">
        <v>286885</v>
      </c>
    </row>
    <row r="2571" spans="1:7">
      <c r="A2571" s="3">
        <v>40184</v>
      </c>
      <c r="B2571">
        <v>65118.601562999997</v>
      </c>
      <c r="C2571">
        <v>68140.5</v>
      </c>
      <c r="D2571">
        <v>64533.699219000002</v>
      </c>
      <c r="E2571">
        <v>67945.601563000004</v>
      </c>
      <c r="F2571">
        <v>67945.601563000004</v>
      </c>
      <c r="G2571">
        <v>718802</v>
      </c>
    </row>
    <row r="2572" spans="1:7">
      <c r="A2572" s="3">
        <v>40185</v>
      </c>
      <c r="B2572">
        <v>68628</v>
      </c>
      <c r="C2572">
        <v>68628</v>
      </c>
      <c r="D2572">
        <v>65898.398438000004</v>
      </c>
      <c r="E2572">
        <v>66288.398438000004</v>
      </c>
      <c r="F2572">
        <v>66288.398438000004</v>
      </c>
      <c r="G2572">
        <v>395407</v>
      </c>
    </row>
    <row r="2573" spans="1:7">
      <c r="A2573" s="3">
        <v>40186</v>
      </c>
      <c r="B2573">
        <v>66970.796875</v>
      </c>
      <c r="C2573">
        <v>67750.601563000004</v>
      </c>
      <c r="D2573">
        <v>65898.398438000004</v>
      </c>
      <c r="E2573">
        <v>66873.296875</v>
      </c>
      <c r="F2573">
        <v>66873.296875</v>
      </c>
      <c r="G2573">
        <v>275878</v>
      </c>
    </row>
    <row r="2574" spans="1:7">
      <c r="A2574" s="3">
        <v>40189</v>
      </c>
      <c r="B2574">
        <v>67263.203125</v>
      </c>
      <c r="C2574">
        <v>67555.601563000004</v>
      </c>
      <c r="D2574">
        <v>66093.398438000004</v>
      </c>
      <c r="E2574">
        <v>66288.398438000004</v>
      </c>
      <c r="F2574">
        <v>66288.398438000004</v>
      </c>
      <c r="G2574">
        <v>192318</v>
      </c>
    </row>
    <row r="2575" spans="1:7">
      <c r="A2575" s="3">
        <v>40190</v>
      </c>
      <c r="B2575">
        <v>66288.398438000004</v>
      </c>
      <c r="C2575">
        <v>66970.796875</v>
      </c>
      <c r="D2575">
        <v>63363.898437999997</v>
      </c>
      <c r="E2575">
        <v>63948.800780999998</v>
      </c>
      <c r="F2575">
        <v>63948.800780999998</v>
      </c>
      <c r="G2575">
        <v>307739</v>
      </c>
    </row>
    <row r="2576" spans="1:7">
      <c r="A2576" s="3">
        <v>40191</v>
      </c>
      <c r="B2576">
        <v>63753.800780999998</v>
      </c>
      <c r="C2576">
        <v>65118.601562999997</v>
      </c>
      <c r="D2576">
        <v>63363.898437999997</v>
      </c>
      <c r="E2576">
        <v>64143.699219000002</v>
      </c>
      <c r="F2576">
        <v>64143.699219000002</v>
      </c>
      <c r="G2576">
        <v>194009</v>
      </c>
    </row>
    <row r="2577" spans="1:7">
      <c r="A2577" s="3">
        <v>40192</v>
      </c>
      <c r="B2577">
        <v>64436.199219000002</v>
      </c>
      <c r="C2577">
        <v>65801</v>
      </c>
      <c r="D2577">
        <v>63948.800780999998</v>
      </c>
      <c r="E2577">
        <v>65021.101562999997</v>
      </c>
      <c r="F2577">
        <v>65021.101562999997</v>
      </c>
      <c r="G2577">
        <v>203389</v>
      </c>
    </row>
    <row r="2578" spans="1:7">
      <c r="A2578" s="3">
        <v>40193</v>
      </c>
      <c r="B2578">
        <v>65021.101562999997</v>
      </c>
      <c r="C2578">
        <v>66093.398438000004</v>
      </c>
      <c r="D2578">
        <v>65021.101562999997</v>
      </c>
      <c r="E2578">
        <v>65801</v>
      </c>
      <c r="F2578">
        <v>65801</v>
      </c>
      <c r="G2578">
        <v>179780</v>
      </c>
    </row>
    <row r="2579" spans="1:7">
      <c r="A2579" s="3">
        <v>40196</v>
      </c>
      <c r="B2579">
        <v>65021.101562999997</v>
      </c>
      <c r="C2579">
        <v>65508.5</v>
      </c>
      <c r="D2579">
        <v>64046.300780999998</v>
      </c>
      <c r="E2579">
        <v>64046.300780999998</v>
      </c>
      <c r="F2579">
        <v>64046.300780999998</v>
      </c>
      <c r="G2579">
        <v>253986</v>
      </c>
    </row>
    <row r="2580" spans="1:7">
      <c r="A2580" s="3">
        <v>40197</v>
      </c>
      <c r="B2580">
        <v>64143.699219000002</v>
      </c>
      <c r="C2580">
        <v>64436.199219000002</v>
      </c>
      <c r="D2580">
        <v>59757</v>
      </c>
      <c r="E2580">
        <v>59757</v>
      </c>
      <c r="F2580">
        <v>59757</v>
      </c>
      <c r="G2580">
        <v>883028</v>
      </c>
    </row>
    <row r="2581" spans="1:7">
      <c r="A2581" s="3">
        <v>40198</v>
      </c>
      <c r="B2581">
        <v>60049.5</v>
      </c>
      <c r="C2581">
        <v>60829.300780999998</v>
      </c>
      <c r="D2581">
        <v>57709.898437999997</v>
      </c>
      <c r="E2581">
        <v>58782.199219000002</v>
      </c>
      <c r="F2581">
        <v>58782.199219000002</v>
      </c>
      <c r="G2581">
        <v>680314</v>
      </c>
    </row>
    <row r="2582" spans="1:7">
      <c r="A2582" s="3">
        <v>40199</v>
      </c>
      <c r="B2582">
        <v>58587.199219000002</v>
      </c>
      <c r="C2582">
        <v>59367.101562999997</v>
      </c>
      <c r="D2582">
        <v>57514.898437999997</v>
      </c>
      <c r="E2582">
        <v>58002.300780999998</v>
      </c>
      <c r="F2582">
        <v>58002.300780999998</v>
      </c>
      <c r="G2582">
        <v>450793</v>
      </c>
    </row>
    <row r="2583" spans="1:7">
      <c r="A2583" s="3">
        <v>40200</v>
      </c>
      <c r="B2583">
        <v>57125</v>
      </c>
      <c r="C2583">
        <v>58587.199219000002</v>
      </c>
      <c r="D2583">
        <v>56832.5</v>
      </c>
      <c r="E2583">
        <v>57417.398437999997</v>
      </c>
      <c r="F2583">
        <v>57417.398437999997</v>
      </c>
      <c r="G2583">
        <v>330045</v>
      </c>
    </row>
    <row r="2584" spans="1:7">
      <c r="A2584" s="3">
        <v>40203</v>
      </c>
      <c r="B2584">
        <v>56637.601562999997</v>
      </c>
      <c r="C2584">
        <v>57222.5</v>
      </c>
      <c r="D2584">
        <v>55272.800780999998</v>
      </c>
      <c r="E2584">
        <v>56345.101562999997</v>
      </c>
      <c r="F2584">
        <v>56345.101562999997</v>
      </c>
      <c r="G2584">
        <v>303336</v>
      </c>
    </row>
    <row r="2585" spans="1:7">
      <c r="A2585" s="3">
        <v>40204</v>
      </c>
      <c r="B2585">
        <v>56832.5</v>
      </c>
      <c r="C2585">
        <v>58392.300780999998</v>
      </c>
      <c r="D2585">
        <v>56345.101562999997</v>
      </c>
      <c r="E2585">
        <v>56832.5</v>
      </c>
      <c r="F2585">
        <v>56832.5</v>
      </c>
      <c r="G2585">
        <v>327205</v>
      </c>
    </row>
    <row r="2586" spans="1:7">
      <c r="A2586" s="3">
        <v>40205</v>
      </c>
      <c r="B2586">
        <v>56832.5</v>
      </c>
      <c r="C2586">
        <v>57417.398437999997</v>
      </c>
      <c r="D2586">
        <v>55370.300780999998</v>
      </c>
      <c r="E2586">
        <v>56442.601562999997</v>
      </c>
      <c r="F2586">
        <v>56442.601562999997</v>
      </c>
      <c r="G2586">
        <v>296355</v>
      </c>
    </row>
    <row r="2587" spans="1:7">
      <c r="A2587" s="3">
        <v>40206</v>
      </c>
      <c r="B2587">
        <v>57027.5</v>
      </c>
      <c r="C2587">
        <v>57125</v>
      </c>
      <c r="D2587">
        <v>55955.199219000002</v>
      </c>
      <c r="E2587">
        <v>56540.101562999997</v>
      </c>
      <c r="F2587">
        <v>56540.101562999997</v>
      </c>
      <c r="G2587">
        <v>222584</v>
      </c>
    </row>
    <row r="2588" spans="1:7">
      <c r="A2588" s="3">
        <v>40207</v>
      </c>
      <c r="B2588">
        <v>55955.199219000002</v>
      </c>
      <c r="C2588">
        <v>56150.101562999997</v>
      </c>
      <c r="D2588">
        <v>52543.300780999998</v>
      </c>
      <c r="E2588">
        <v>52640.800780999998</v>
      </c>
      <c r="F2588">
        <v>52640.800780999998</v>
      </c>
      <c r="G2588">
        <v>368313</v>
      </c>
    </row>
    <row r="2589" spans="1:7">
      <c r="A2589" s="3">
        <v>40210</v>
      </c>
      <c r="B2589">
        <v>52835.699219000002</v>
      </c>
      <c r="C2589">
        <v>53323.101562999997</v>
      </c>
      <c r="D2589">
        <v>50203.699219000002</v>
      </c>
      <c r="E2589">
        <v>51178.5</v>
      </c>
      <c r="F2589">
        <v>51178.5</v>
      </c>
      <c r="G2589">
        <v>362302</v>
      </c>
    </row>
    <row r="2590" spans="1:7">
      <c r="A2590" s="3">
        <v>40211</v>
      </c>
      <c r="B2590">
        <v>51958.398437999997</v>
      </c>
      <c r="C2590">
        <v>52738.199219000002</v>
      </c>
      <c r="D2590">
        <v>51373.5</v>
      </c>
      <c r="E2590">
        <v>51860.898437999997</v>
      </c>
      <c r="F2590">
        <v>51860.898437999997</v>
      </c>
      <c r="G2590">
        <v>250174</v>
      </c>
    </row>
    <row r="2591" spans="1:7">
      <c r="A2591" s="3">
        <v>40212</v>
      </c>
      <c r="B2591">
        <v>52348.300780999998</v>
      </c>
      <c r="C2591">
        <v>52738.199219000002</v>
      </c>
      <c r="D2591">
        <v>51373.5</v>
      </c>
      <c r="E2591">
        <v>52250.800780999998</v>
      </c>
      <c r="F2591">
        <v>52250.800780999998</v>
      </c>
      <c r="G2591">
        <v>198030</v>
      </c>
    </row>
    <row r="2592" spans="1:7">
      <c r="A2592" s="3">
        <v>40213</v>
      </c>
      <c r="B2592">
        <v>52738.199219000002</v>
      </c>
      <c r="C2592">
        <v>52835.699219000002</v>
      </c>
      <c r="D2592">
        <v>50593.601562999997</v>
      </c>
      <c r="E2592">
        <v>50983.601562999997</v>
      </c>
      <c r="F2592">
        <v>50983.601562999997</v>
      </c>
      <c r="G2592">
        <v>347663</v>
      </c>
    </row>
    <row r="2593" spans="1:7">
      <c r="A2593" s="3">
        <v>40214</v>
      </c>
      <c r="B2593">
        <v>48741.398437999997</v>
      </c>
      <c r="C2593">
        <v>50691.101562999997</v>
      </c>
      <c r="D2593">
        <v>47961.601562999997</v>
      </c>
      <c r="E2593">
        <v>49813.800780999998</v>
      </c>
      <c r="F2593">
        <v>49813.800780999998</v>
      </c>
      <c r="G2593">
        <v>354978</v>
      </c>
    </row>
    <row r="2594" spans="1:7">
      <c r="A2594" s="3">
        <v>40217</v>
      </c>
      <c r="B2594">
        <v>50593.601562999997</v>
      </c>
      <c r="C2594">
        <v>51763.398437999997</v>
      </c>
      <c r="D2594">
        <v>48254</v>
      </c>
      <c r="E2594">
        <v>48254</v>
      </c>
      <c r="F2594">
        <v>48254</v>
      </c>
      <c r="G2594">
        <v>498516</v>
      </c>
    </row>
    <row r="2595" spans="1:7">
      <c r="A2595" s="3">
        <v>40218</v>
      </c>
      <c r="B2595">
        <v>48254</v>
      </c>
      <c r="C2595">
        <v>49716.300780999998</v>
      </c>
      <c r="D2595">
        <v>48059.101562999997</v>
      </c>
      <c r="E2595">
        <v>49716.300780999998</v>
      </c>
      <c r="F2595">
        <v>49716.300780999998</v>
      </c>
      <c r="G2595">
        <v>229275</v>
      </c>
    </row>
    <row r="2596" spans="1:7">
      <c r="A2596" s="3">
        <v>40219</v>
      </c>
      <c r="B2596">
        <v>50398.699219000002</v>
      </c>
      <c r="C2596">
        <v>50496.101562999997</v>
      </c>
      <c r="D2596">
        <v>48936.398437999997</v>
      </c>
      <c r="E2596">
        <v>48936.398437999997</v>
      </c>
      <c r="F2596">
        <v>48936.398437999997</v>
      </c>
      <c r="G2596">
        <v>194154</v>
      </c>
    </row>
    <row r="2597" spans="1:7">
      <c r="A2597" s="3">
        <v>40220</v>
      </c>
      <c r="B2597">
        <v>49716.300780999998</v>
      </c>
      <c r="C2597">
        <v>50788.601562999997</v>
      </c>
      <c r="D2597">
        <v>49521.300780999998</v>
      </c>
      <c r="E2597">
        <v>50301.199219000002</v>
      </c>
      <c r="F2597">
        <v>50301.199219000002</v>
      </c>
      <c r="G2597">
        <v>216315</v>
      </c>
    </row>
    <row r="2598" spans="1:7">
      <c r="A2598" s="3">
        <v>40221</v>
      </c>
      <c r="B2598">
        <v>50691.101562999997</v>
      </c>
      <c r="C2598">
        <v>51568.398437999997</v>
      </c>
      <c r="D2598">
        <v>50496.101562999997</v>
      </c>
      <c r="E2598">
        <v>50886.101562999997</v>
      </c>
      <c r="F2598">
        <v>50886.101562999997</v>
      </c>
      <c r="G2598">
        <v>180155</v>
      </c>
    </row>
    <row r="2599" spans="1:7">
      <c r="A2599" s="3">
        <v>40225</v>
      </c>
      <c r="B2599">
        <v>50886.101562999997</v>
      </c>
      <c r="C2599">
        <v>52250.800780999998</v>
      </c>
      <c r="D2599">
        <v>50398.699219000002</v>
      </c>
      <c r="E2599">
        <v>51665.898437999997</v>
      </c>
      <c r="F2599">
        <v>51665.898437999997</v>
      </c>
      <c r="G2599">
        <v>209961</v>
      </c>
    </row>
    <row r="2600" spans="1:7">
      <c r="A2600" s="3">
        <v>40226</v>
      </c>
      <c r="B2600">
        <v>52348.300780999998</v>
      </c>
      <c r="C2600">
        <v>52835.699219000002</v>
      </c>
      <c r="D2600">
        <v>51471</v>
      </c>
      <c r="E2600">
        <v>52640.800780999998</v>
      </c>
      <c r="F2600">
        <v>52640.800780999998</v>
      </c>
      <c r="G2600">
        <v>251195</v>
      </c>
    </row>
    <row r="2601" spans="1:7">
      <c r="A2601" s="3">
        <v>40227</v>
      </c>
      <c r="B2601">
        <v>52835.699219000002</v>
      </c>
      <c r="C2601">
        <v>52933.199219000002</v>
      </c>
      <c r="D2601">
        <v>52153.300780999998</v>
      </c>
      <c r="E2601">
        <v>52153.300780999998</v>
      </c>
      <c r="F2601">
        <v>52153.300780999998</v>
      </c>
      <c r="G2601">
        <v>132776</v>
      </c>
    </row>
    <row r="2602" spans="1:7">
      <c r="A2602" s="3">
        <v>40228</v>
      </c>
      <c r="B2602">
        <v>51958.398437999997</v>
      </c>
      <c r="C2602">
        <v>52835.699219000002</v>
      </c>
      <c r="D2602">
        <v>51178.5</v>
      </c>
      <c r="E2602">
        <v>51178.5</v>
      </c>
      <c r="F2602">
        <v>51178.5</v>
      </c>
      <c r="G2602">
        <v>189692</v>
      </c>
    </row>
    <row r="2603" spans="1:7">
      <c r="A2603" s="3">
        <v>40231</v>
      </c>
      <c r="B2603">
        <v>51958.398437999997</v>
      </c>
      <c r="C2603">
        <v>53810.601562999997</v>
      </c>
      <c r="D2603">
        <v>51860.898437999997</v>
      </c>
      <c r="E2603">
        <v>53713.101562999997</v>
      </c>
      <c r="F2603">
        <v>53713.101562999997</v>
      </c>
      <c r="G2603">
        <v>214887</v>
      </c>
    </row>
    <row r="2604" spans="1:7">
      <c r="A2604" s="3">
        <v>40232</v>
      </c>
      <c r="B2604">
        <v>53615.601562999997</v>
      </c>
      <c r="C2604">
        <v>53810.601562999997</v>
      </c>
      <c r="D2604">
        <v>52543.300780999998</v>
      </c>
      <c r="E2604">
        <v>53713.101562999997</v>
      </c>
      <c r="F2604">
        <v>53713.101562999997</v>
      </c>
      <c r="G2604">
        <v>153235</v>
      </c>
    </row>
    <row r="2605" spans="1:7">
      <c r="A2605" s="3">
        <v>40233</v>
      </c>
      <c r="B2605">
        <v>53030.699219000002</v>
      </c>
      <c r="C2605">
        <v>53810.601562999997</v>
      </c>
      <c r="D2605">
        <v>52738.199219000002</v>
      </c>
      <c r="E2605">
        <v>53420.601562999997</v>
      </c>
      <c r="F2605">
        <v>53420.601562999997</v>
      </c>
      <c r="G2605">
        <v>93379</v>
      </c>
    </row>
    <row r="2606" spans="1:7">
      <c r="A2606" s="3">
        <v>40234</v>
      </c>
      <c r="B2606">
        <v>53615.601562999997</v>
      </c>
      <c r="C2606">
        <v>53908</v>
      </c>
      <c r="D2606">
        <v>51958.398437999997</v>
      </c>
      <c r="E2606">
        <v>52640.800780999998</v>
      </c>
      <c r="F2606">
        <v>52640.800780999998</v>
      </c>
      <c r="G2606">
        <v>190828</v>
      </c>
    </row>
    <row r="2607" spans="1:7">
      <c r="A2607" s="3">
        <v>40235</v>
      </c>
      <c r="B2607">
        <v>52445.800780999998</v>
      </c>
      <c r="C2607">
        <v>52835.699219000002</v>
      </c>
      <c r="D2607">
        <v>51665.898437999997</v>
      </c>
      <c r="E2607">
        <v>51763.398437999997</v>
      </c>
      <c r="F2607">
        <v>51763.398437999997</v>
      </c>
      <c r="G2607">
        <v>126449</v>
      </c>
    </row>
    <row r="2608" spans="1:7">
      <c r="A2608" s="3">
        <v>40239</v>
      </c>
      <c r="B2608">
        <v>51763.398437999997</v>
      </c>
      <c r="C2608">
        <v>52348.300780999998</v>
      </c>
      <c r="D2608">
        <v>51763.398437999997</v>
      </c>
      <c r="E2608">
        <v>51860.898437999997</v>
      </c>
      <c r="F2608">
        <v>51860.898437999997</v>
      </c>
      <c r="G2608">
        <v>90901</v>
      </c>
    </row>
    <row r="2609" spans="1:7">
      <c r="A2609" s="3">
        <v>40240</v>
      </c>
      <c r="B2609">
        <v>51860.898437999997</v>
      </c>
      <c r="C2609">
        <v>52640.800780999998</v>
      </c>
      <c r="D2609">
        <v>51860.898437999997</v>
      </c>
      <c r="E2609">
        <v>51958.398437999997</v>
      </c>
      <c r="F2609">
        <v>51958.398437999997</v>
      </c>
      <c r="G2609">
        <v>66925</v>
      </c>
    </row>
    <row r="2610" spans="1:7">
      <c r="A2610" s="3">
        <v>40241</v>
      </c>
      <c r="B2610">
        <v>52250.800780999998</v>
      </c>
      <c r="C2610">
        <v>52640.800780999998</v>
      </c>
      <c r="D2610">
        <v>51763.398437999997</v>
      </c>
      <c r="E2610">
        <v>51763.398437999997</v>
      </c>
      <c r="F2610">
        <v>51763.398437999997</v>
      </c>
      <c r="G2610">
        <v>102667</v>
      </c>
    </row>
    <row r="2611" spans="1:7">
      <c r="A2611" s="3">
        <v>40242</v>
      </c>
      <c r="B2611">
        <v>51958.398437999997</v>
      </c>
      <c r="C2611">
        <v>52738.199219000002</v>
      </c>
      <c r="D2611">
        <v>51958.398437999997</v>
      </c>
      <c r="E2611">
        <v>52543.300780999998</v>
      </c>
      <c r="F2611">
        <v>52543.300780999998</v>
      </c>
      <c r="G2611">
        <v>102960</v>
      </c>
    </row>
    <row r="2612" spans="1:7">
      <c r="A2612" s="3">
        <v>40245</v>
      </c>
      <c r="B2612">
        <v>52933.199219000002</v>
      </c>
      <c r="C2612">
        <v>53518.101562999997</v>
      </c>
      <c r="D2612">
        <v>52835.699219000002</v>
      </c>
      <c r="E2612">
        <v>52933.199219000002</v>
      </c>
      <c r="F2612">
        <v>52933.199219000002</v>
      </c>
      <c r="G2612">
        <v>127301</v>
      </c>
    </row>
    <row r="2613" spans="1:7">
      <c r="A2613" s="3">
        <v>40246</v>
      </c>
      <c r="B2613">
        <v>53128.199219000002</v>
      </c>
      <c r="C2613">
        <v>54785.398437999997</v>
      </c>
      <c r="D2613">
        <v>53030.699219000002</v>
      </c>
      <c r="E2613">
        <v>54103</v>
      </c>
      <c r="F2613">
        <v>54103</v>
      </c>
      <c r="G2613">
        <v>271091</v>
      </c>
    </row>
    <row r="2614" spans="1:7">
      <c r="A2614" s="3">
        <v>40247</v>
      </c>
      <c r="B2614">
        <v>54200.5</v>
      </c>
      <c r="C2614">
        <v>54687.898437999997</v>
      </c>
      <c r="D2614">
        <v>53615.601562999997</v>
      </c>
      <c r="E2614">
        <v>53615.601562999997</v>
      </c>
      <c r="F2614">
        <v>53615.601562999997</v>
      </c>
      <c r="G2614">
        <v>165746</v>
      </c>
    </row>
    <row r="2615" spans="1:7">
      <c r="A2615" s="3">
        <v>40248</v>
      </c>
      <c r="B2615">
        <v>53810.601562999997</v>
      </c>
      <c r="C2615">
        <v>54200.5</v>
      </c>
      <c r="D2615">
        <v>53030.699219000002</v>
      </c>
      <c r="E2615">
        <v>53128.199219000002</v>
      </c>
      <c r="F2615">
        <v>53128.199219000002</v>
      </c>
      <c r="G2615">
        <v>142924</v>
      </c>
    </row>
    <row r="2616" spans="1:7">
      <c r="A2616" s="3">
        <v>40249</v>
      </c>
      <c r="B2616">
        <v>53225.699219000002</v>
      </c>
      <c r="C2616">
        <v>53810.601562999997</v>
      </c>
      <c r="D2616">
        <v>52933.199219000002</v>
      </c>
      <c r="E2616">
        <v>53615.601562999997</v>
      </c>
      <c r="F2616">
        <v>53615.601562999997</v>
      </c>
      <c r="G2616">
        <v>122953</v>
      </c>
    </row>
    <row r="2617" spans="1:7">
      <c r="A2617" s="3">
        <v>40252</v>
      </c>
      <c r="B2617">
        <v>53810.601562999997</v>
      </c>
      <c r="C2617">
        <v>54687.898437999997</v>
      </c>
      <c r="D2617">
        <v>53323.101562999997</v>
      </c>
      <c r="E2617">
        <v>53323.101562999997</v>
      </c>
      <c r="F2617">
        <v>53323.101562999997</v>
      </c>
      <c r="G2617">
        <v>122240</v>
      </c>
    </row>
    <row r="2618" spans="1:7">
      <c r="A2618" s="3">
        <v>40253</v>
      </c>
      <c r="B2618">
        <v>53128.199219000002</v>
      </c>
      <c r="C2618">
        <v>53518.101562999997</v>
      </c>
      <c r="D2618">
        <v>52738.199219000002</v>
      </c>
      <c r="E2618">
        <v>52738.199219000002</v>
      </c>
      <c r="F2618">
        <v>52738.199219000002</v>
      </c>
      <c r="G2618">
        <v>129927</v>
      </c>
    </row>
    <row r="2619" spans="1:7">
      <c r="A2619" s="3">
        <v>40254</v>
      </c>
      <c r="B2619">
        <v>52933.199219000002</v>
      </c>
      <c r="C2619">
        <v>53420.601562999997</v>
      </c>
      <c r="D2619">
        <v>52348.300780999998</v>
      </c>
      <c r="E2619">
        <v>52835.699219000002</v>
      </c>
      <c r="F2619">
        <v>52835.699219000002</v>
      </c>
      <c r="G2619">
        <v>160913</v>
      </c>
    </row>
    <row r="2620" spans="1:7">
      <c r="A2620" s="3">
        <v>40255</v>
      </c>
      <c r="B2620">
        <v>53225.699219000002</v>
      </c>
      <c r="C2620">
        <v>54687.898437999997</v>
      </c>
      <c r="D2620">
        <v>52933.199219000002</v>
      </c>
      <c r="E2620">
        <v>54005.5</v>
      </c>
      <c r="F2620">
        <v>54005.5</v>
      </c>
      <c r="G2620">
        <v>237948</v>
      </c>
    </row>
    <row r="2621" spans="1:7">
      <c r="A2621" s="3">
        <v>40256</v>
      </c>
      <c r="B2621">
        <v>54103</v>
      </c>
      <c r="C2621">
        <v>54590.398437999997</v>
      </c>
      <c r="D2621">
        <v>53615.601562999997</v>
      </c>
      <c r="E2621">
        <v>54395.5</v>
      </c>
      <c r="F2621">
        <v>54395.5</v>
      </c>
      <c r="G2621">
        <v>127737</v>
      </c>
    </row>
    <row r="2622" spans="1:7">
      <c r="A2622" s="3">
        <v>40259</v>
      </c>
      <c r="B2622">
        <v>54492.898437999997</v>
      </c>
      <c r="C2622">
        <v>54785.398437999997</v>
      </c>
      <c r="D2622">
        <v>53225.699219000002</v>
      </c>
      <c r="E2622">
        <v>53225.699219000002</v>
      </c>
      <c r="F2622">
        <v>53225.699219000002</v>
      </c>
      <c r="G2622">
        <v>142277</v>
      </c>
    </row>
    <row r="2623" spans="1:7">
      <c r="A2623" s="3">
        <v>40260</v>
      </c>
      <c r="B2623">
        <v>54200.5</v>
      </c>
      <c r="C2623">
        <v>54298</v>
      </c>
      <c r="D2623">
        <v>53323.101562999997</v>
      </c>
      <c r="E2623">
        <v>53810.601562999997</v>
      </c>
      <c r="F2623">
        <v>53810.601562999997</v>
      </c>
      <c r="G2623">
        <v>165188</v>
      </c>
    </row>
    <row r="2624" spans="1:7">
      <c r="A2624" s="3">
        <v>40261</v>
      </c>
      <c r="B2624">
        <v>54395.5</v>
      </c>
      <c r="C2624">
        <v>54492.898437999997</v>
      </c>
      <c r="D2624">
        <v>51081</v>
      </c>
      <c r="E2624">
        <v>51471</v>
      </c>
      <c r="F2624">
        <v>51471</v>
      </c>
      <c r="G2624">
        <v>448249</v>
      </c>
    </row>
    <row r="2625" spans="1:7">
      <c r="A2625" s="3">
        <v>40262</v>
      </c>
      <c r="B2625">
        <v>51568.398437999997</v>
      </c>
      <c r="C2625">
        <v>52055.898437999997</v>
      </c>
      <c r="D2625">
        <v>50691.101562999997</v>
      </c>
      <c r="E2625">
        <v>51958.398437999997</v>
      </c>
      <c r="F2625">
        <v>51958.398437999997</v>
      </c>
      <c r="G2625">
        <v>221239</v>
      </c>
    </row>
    <row r="2626" spans="1:7">
      <c r="A2626" s="3">
        <v>40263</v>
      </c>
      <c r="B2626">
        <v>51958.398437999997</v>
      </c>
      <c r="C2626">
        <v>51958.398437999997</v>
      </c>
      <c r="D2626">
        <v>51276</v>
      </c>
      <c r="E2626">
        <v>51568.398437999997</v>
      </c>
      <c r="F2626">
        <v>51568.398437999997</v>
      </c>
      <c r="G2626">
        <v>169561</v>
      </c>
    </row>
    <row r="2627" spans="1:7">
      <c r="A2627" s="3">
        <v>40266</v>
      </c>
      <c r="B2627">
        <v>50886.101562999997</v>
      </c>
      <c r="C2627">
        <v>51276</v>
      </c>
      <c r="D2627">
        <v>50301.199219000002</v>
      </c>
      <c r="E2627">
        <v>50593.601562999997</v>
      </c>
      <c r="F2627">
        <v>50593.601562999997</v>
      </c>
      <c r="G2627">
        <v>305462</v>
      </c>
    </row>
    <row r="2628" spans="1:7">
      <c r="A2628" s="3">
        <v>40267</v>
      </c>
      <c r="B2628">
        <v>50983.601562999997</v>
      </c>
      <c r="C2628">
        <v>51373.5</v>
      </c>
      <c r="D2628">
        <v>50593.601562999997</v>
      </c>
      <c r="E2628">
        <v>50983.601562999997</v>
      </c>
      <c r="F2628">
        <v>50983.601562999997</v>
      </c>
      <c r="G2628">
        <v>187978</v>
      </c>
    </row>
    <row r="2629" spans="1:7">
      <c r="A2629" s="3">
        <v>40268</v>
      </c>
      <c r="B2629">
        <v>51276</v>
      </c>
      <c r="C2629">
        <v>51568.398437999997</v>
      </c>
      <c r="D2629">
        <v>51081</v>
      </c>
      <c r="E2629">
        <v>51471</v>
      </c>
      <c r="F2629">
        <v>51471</v>
      </c>
      <c r="G2629">
        <v>119663</v>
      </c>
    </row>
    <row r="2630" spans="1:7">
      <c r="A2630" s="3">
        <v>40269</v>
      </c>
      <c r="B2630">
        <v>51178.5</v>
      </c>
      <c r="C2630">
        <v>52055.898437999997</v>
      </c>
      <c r="D2630">
        <v>51178.5</v>
      </c>
      <c r="E2630">
        <v>51568.398437999997</v>
      </c>
      <c r="F2630">
        <v>51568.398437999997</v>
      </c>
      <c r="G2630">
        <v>162947</v>
      </c>
    </row>
    <row r="2631" spans="1:7">
      <c r="A2631" s="3">
        <v>40270</v>
      </c>
      <c r="B2631">
        <v>51665.898437999997</v>
      </c>
      <c r="C2631">
        <v>53518.101562999997</v>
      </c>
      <c r="D2631">
        <v>51081</v>
      </c>
      <c r="E2631">
        <v>52543.300780999998</v>
      </c>
      <c r="F2631">
        <v>52543.300780999998</v>
      </c>
      <c r="G2631">
        <v>418210</v>
      </c>
    </row>
    <row r="2632" spans="1:7">
      <c r="A2632" s="3">
        <v>40273</v>
      </c>
      <c r="B2632">
        <v>52250.800780999998</v>
      </c>
      <c r="C2632">
        <v>52640.800780999998</v>
      </c>
      <c r="D2632">
        <v>50788.601562999997</v>
      </c>
      <c r="E2632">
        <v>51471</v>
      </c>
      <c r="F2632">
        <v>51471</v>
      </c>
      <c r="G2632">
        <v>211965</v>
      </c>
    </row>
    <row r="2633" spans="1:7">
      <c r="A2633" s="3">
        <v>40274</v>
      </c>
      <c r="B2633">
        <v>51763.398437999997</v>
      </c>
      <c r="C2633">
        <v>52055.898437999997</v>
      </c>
      <c r="D2633">
        <v>51081</v>
      </c>
      <c r="E2633">
        <v>51276</v>
      </c>
      <c r="F2633">
        <v>51276</v>
      </c>
      <c r="G2633">
        <v>105574</v>
      </c>
    </row>
    <row r="2634" spans="1:7">
      <c r="A2634" s="3">
        <v>40275</v>
      </c>
      <c r="B2634">
        <v>51568.398437999997</v>
      </c>
      <c r="C2634">
        <v>52445.800780999998</v>
      </c>
      <c r="D2634">
        <v>51276</v>
      </c>
      <c r="E2634">
        <v>51665.898437999997</v>
      </c>
      <c r="F2634">
        <v>51665.898437999997</v>
      </c>
      <c r="G2634">
        <v>158801</v>
      </c>
    </row>
    <row r="2635" spans="1:7">
      <c r="A2635" s="3">
        <v>40276</v>
      </c>
      <c r="B2635">
        <v>51958.398437999997</v>
      </c>
      <c r="C2635">
        <v>52445.800780999998</v>
      </c>
      <c r="D2635">
        <v>51568.398437999997</v>
      </c>
      <c r="E2635">
        <v>52153.300780999998</v>
      </c>
      <c r="F2635">
        <v>52153.300780999998</v>
      </c>
      <c r="G2635">
        <v>137690</v>
      </c>
    </row>
    <row r="2636" spans="1:7">
      <c r="A2636" s="3">
        <v>40277</v>
      </c>
      <c r="B2636">
        <v>52543.300780999998</v>
      </c>
      <c r="C2636">
        <v>53713.101562999997</v>
      </c>
      <c r="D2636">
        <v>51860.898437999997</v>
      </c>
      <c r="E2636">
        <v>53518.101562999997</v>
      </c>
      <c r="F2636">
        <v>53518.101562999997</v>
      </c>
      <c r="G2636">
        <v>265998</v>
      </c>
    </row>
    <row r="2637" spans="1:7">
      <c r="A2637" s="3">
        <v>40280</v>
      </c>
      <c r="B2637">
        <v>54005.5</v>
      </c>
      <c r="C2637">
        <v>54103</v>
      </c>
      <c r="D2637">
        <v>52640.800780999998</v>
      </c>
      <c r="E2637">
        <v>52640.800780999998</v>
      </c>
      <c r="F2637">
        <v>52640.800780999998</v>
      </c>
      <c r="G2637">
        <v>249721</v>
      </c>
    </row>
    <row r="2638" spans="1:7">
      <c r="A2638" s="3">
        <v>40281</v>
      </c>
      <c r="B2638">
        <v>52640.800780999998</v>
      </c>
      <c r="C2638">
        <v>53420.601562999997</v>
      </c>
      <c r="D2638">
        <v>52348.300780999998</v>
      </c>
      <c r="E2638">
        <v>52738.199219000002</v>
      </c>
      <c r="F2638">
        <v>52738.199219000002</v>
      </c>
      <c r="G2638">
        <v>145835</v>
      </c>
    </row>
    <row r="2639" spans="1:7">
      <c r="A2639" s="3">
        <v>40282</v>
      </c>
      <c r="B2639">
        <v>52933.199219000002</v>
      </c>
      <c r="C2639">
        <v>53810.601562999997</v>
      </c>
      <c r="D2639">
        <v>52738.199219000002</v>
      </c>
      <c r="E2639">
        <v>52738.199219000002</v>
      </c>
      <c r="F2639">
        <v>52738.199219000002</v>
      </c>
      <c r="G2639">
        <v>206005</v>
      </c>
    </row>
    <row r="2640" spans="1:7">
      <c r="A2640" s="3">
        <v>40283</v>
      </c>
      <c r="B2640">
        <v>52933.199219000002</v>
      </c>
      <c r="C2640">
        <v>53128.199219000002</v>
      </c>
      <c r="D2640">
        <v>52153.300780999998</v>
      </c>
      <c r="E2640">
        <v>52445.800780999998</v>
      </c>
      <c r="F2640">
        <v>52445.800780999998</v>
      </c>
      <c r="G2640">
        <v>170508</v>
      </c>
    </row>
    <row r="2641" spans="1:7">
      <c r="A2641" s="3">
        <v>40284</v>
      </c>
      <c r="B2641">
        <v>52738.199219000002</v>
      </c>
      <c r="C2641">
        <v>52738.199219000002</v>
      </c>
      <c r="D2641">
        <v>51568.398437999997</v>
      </c>
      <c r="E2641">
        <v>51568.398437999997</v>
      </c>
      <c r="F2641">
        <v>51568.398437999997</v>
      </c>
      <c r="G2641">
        <v>187851</v>
      </c>
    </row>
    <row r="2642" spans="1:7">
      <c r="A2642" s="3">
        <v>40287</v>
      </c>
      <c r="B2642">
        <v>50886.101562999997</v>
      </c>
      <c r="C2642">
        <v>52250.800780999998</v>
      </c>
      <c r="D2642">
        <v>50886.101562999997</v>
      </c>
      <c r="E2642">
        <v>50983.601562999997</v>
      </c>
      <c r="F2642">
        <v>50983.601562999997</v>
      </c>
      <c r="G2642">
        <v>138536</v>
      </c>
    </row>
    <row r="2643" spans="1:7">
      <c r="A2643" s="3">
        <v>40288</v>
      </c>
      <c r="B2643">
        <v>51471</v>
      </c>
      <c r="C2643">
        <v>51958.398437999997</v>
      </c>
      <c r="D2643">
        <v>51276</v>
      </c>
      <c r="E2643">
        <v>51665.898437999997</v>
      </c>
      <c r="F2643">
        <v>51665.898437999997</v>
      </c>
      <c r="G2643">
        <v>79260</v>
      </c>
    </row>
    <row r="2644" spans="1:7">
      <c r="A2644" s="3">
        <v>40289</v>
      </c>
      <c r="B2644">
        <v>51665.898437999997</v>
      </c>
      <c r="C2644">
        <v>52640.800780999998</v>
      </c>
      <c r="D2644">
        <v>51665.898437999997</v>
      </c>
      <c r="E2644">
        <v>52055.898437999997</v>
      </c>
      <c r="F2644">
        <v>52055.898437999997</v>
      </c>
      <c r="G2644">
        <v>130858</v>
      </c>
    </row>
    <row r="2645" spans="1:7">
      <c r="A2645" s="3">
        <v>40290</v>
      </c>
      <c r="B2645">
        <v>51763.398437999997</v>
      </c>
      <c r="C2645">
        <v>52055.898437999997</v>
      </c>
      <c r="D2645">
        <v>51081</v>
      </c>
      <c r="E2645">
        <v>51178.5</v>
      </c>
      <c r="F2645">
        <v>51178.5</v>
      </c>
      <c r="G2645">
        <v>143981</v>
      </c>
    </row>
    <row r="2646" spans="1:7">
      <c r="A2646" s="3">
        <v>40291</v>
      </c>
      <c r="B2646">
        <v>51276</v>
      </c>
      <c r="C2646">
        <v>52445.800780999998</v>
      </c>
      <c r="D2646">
        <v>51081</v>
      </c>
      <c r="E2646">
        <v>51568.398437999997</v>
      </c>
      <c r="F2646">
        <v>51568.398437999997</v>
      </c>
      <c r="G2646">
        <v>135541</v>
      </c>
    </row>
    <row r="2647" spans="1:7">
      <c r="A2647" s="3">
        <v>40294</v>
      </c>
      <c r="B2647">
        <v>51763.398437999997</v>
      </c>
      <c r="C2647">
        <v>53030.699219000002</v>
      </c>
      <c r="D2647">
        <v>51568.398437999997</v>
      </c>
      <c r="E2647">
        <v>53030.699219000002</v>
      </c>
      <c r="F2647">
        <v>53030.699219000002</v>
      </c>
      <c r="G2647">
        <v>187348</v>
      </c>
    </row>
    <row r="2648" spans="1:7">
      <c r="A2648" s="3">
        <v>40295</v>
      </c>
      <c r="B2648">
        <v>53030.699219000002</v>
      </c>
      <c r="C2648">
        <v>53225.699219000002</v>
      </c>
      <c r="D2648">
        <v>52153.300780999998</v>
      </c>
      <c r="E2648">
        <v>52153.300780999998</v>
      </c>
      <c r="F2648">
        <v>52153.300780999998</v>
      </c>
      <c r="G2648">
        <v>137457</v>
      </c>
    </row>
    <row r="2649" spans="1:7">
      <c r="A2649" s="3">
        <v>40296</v>
      </c>
      <c r="B2649">
        <v>51276</v>
      </c>
      <c r="C2649">
        <v>51665.898437999997</v>
      </c>
      <c r="D2649">
        <v>50983.601562999997</v>
      </c>
      <c r="E2649">
        <v>51276</v>
      </c>
      <c r="F2649">
        <v>51276</v>
      </c>
      <c r="G2649">
        <v>153898</v>
      </c>
    </row>
    <row r="2650" spans="1:7">
      <c r="A2650" s="3">
        <v>40297</v>
      </c>
      <c r="B2650">
        <v>51471</v>
      </c>
      <c r="C2650">
        <v>51860.898437999997</v>
      </c>
      <c r="D2650">
        <v>50983.601562999997</v>
      </c>
      <c r="E2650">
        <v>50983.601562999997</v>
      </c>
      <c r="F2650">
        <v>50983.601562999997</v>
      </c>
      <c r="G2650">
        <v>118447</v>
      </c>
    </row>
    <row r="2651" spans="1:7">
      <c r="A2651" s="3">
        <v>40298</v>
      </c>
      <c r="B2651">
        <v>51276</v>
      </c>
      <c r="C2651">
        <v>51665.898437999997</v>
      </c>
      <c r="D2651">
        <v>50593.601562999997</v>
      </c>
      <c r="E2651">
        <v>50691.101562999997</v>
      </c>
      <c r="F2651">
        <v>50691.101562999997</v>
      </c>
      <c r="G2651">
        <v>205624</v>
      </c>
    </row>
    <row r="2652" spans="1:7">
      <c r="A2652" s="3">
        <v>40301</v>
      </c>
      <c r="B2652">
        <v>50691.101562999997</v>
      </c>
      <c r="C2652">
        <v>50983.601562999997</v>
      </c>
      <c r="D2652">
        <v>49326.300780999998</v>
      </c>
      <c r="E2652">
        <v>49618.800780999998</v>
      </c>
      <c r="F2652">
        <v>49618.800780999998</v>
      </c>
      <c r="G2652">
        <v>238137</v>
      </c>
    </row>
    <row r="2653" spans="1:7">
      <c r="A2653" s="3">
        <v>40302</v>
      </c>
      <c r="B2653">
        <v>49813.800780999998</v>
      </c>
      <c r="C2653">
        <v>50008.699219000002</v>
      </c>
      <c r="D2653">
        <v>48497.699219000002</v>
      </c>
      <c r="E2653">
        <v>48595.199219000002</v>
      </c>
      <c r="F2653">
        <v>48595.199219000002</v>
      </c>
      <c r="G2653">
        <v>234619</v>
      </c>
    </row>
    <row r="2654" spans="1:7">
      <c r="A2654" s="3">
        <v>40304</v>
      </c>
      <c r="B2654">
        <v>48595.199219000002</v>
      </c>
      <c r="C2654">
        <v>49911.199219000002</v>
      </c>
      <c r="D2654">
        <v>46986.800780999998</v>
      </c>
      <c r="E2654">
        <v>48497.699219000002</v>
      </c>
      <c r="F2654">
        <v>48497.699219000002</v>
      </c>
      <c r="G2654">
        <v>200225</v>
      </c>
    </row>
    <row r="2655" spans="1:7">
      <c r="A2655" s="3">
        <v>40305</v>
      </c>
      <c r="B2655">
        <v>47669.101562999997</v>
      </c>
      <c r="C2655">
        <v>47766.601562999997</v>
      </c>
      <c r="D2655">
        <v>46840.5</v>
      </c>
      <c r="E2655">
        <v>47376.699219000002</v>
      </c>
      <c r="F2655">
        <v>47376.699219000002</v>
      </c>
      <c r="G2655">
        <v>183851</v>
      </c>
    </row>
    <row r="2656" spans="1:7">
      <c r="A2656" s="3">
        <v>40308</v>
      </c>
      <c r="B2656">
        <v>47912.800780999998</v>
      </c>
      <c r="C2656">
        <v>49423.800780999998</v>
      </c>
      <c r="D2656">
        <v>47669.101562999997</v>
      </c>
      <c r="E2656">
        <v>48838.898437999997</v>
      </c>
      <c r="F2656">
        <v>48838.898437999997</v>
      </c>
      <c r="G2656">
        <v>174801</v>
      </c>
    </row>
    <row r="2657" spans="1:7">
      <c r="A2657" s="3">
        <v>40309</v>
      </c>
      <c r="B2657">
        <v>49716.300780999998</v>
      </c>
      <c r="C2657">
        <v>51958.398437999997</v>
      </c>
      <c r="D2657">
        <v>49033.898437999997</v>
      </c>
      <c r="E2657">
        <v>50691.101562999997</v>
      </c>
      <c r="F2657">
        <v>50691.101562999997</v>
      </c>
      <c r="G2657">
        <v>406941</v>
      </c>
    </row>
    <row r="2658" spans="1:7">
      <c r="A2658" s="3">
        <v>40310</v>
      </c>
      <c r="B2658">
        <v>51081</v>
      </c>
      <c r="C2658">
        <v>54687.898437999997</v>
      </c>
      <c r="D2658">
        <v>51081</v>
      </c>
      <c r="E2658">
        <v>54590.398437999997</v>
      </c>
      <c r="F2658">
        <v>54590.398437999997</v>
      </c>
      <c r="G2658">
        <v>782636</v>
      </c>
    </row>
    <row r="2659" spans="1:7">
      <c r="A2659" s="3">
        <v>40311</v>
      </c>
      <c r="B2659">
        <v>55272.800780999998</v>
      </c>
      <c r="C2659">
        <v>56637.601562999997</v>
      </c>
      <c r="D2659">
        <v>54298</v>
      </c>
      <c r="E2659">
        <v>56247.601562999997</v>
      </c>
      <c r="F2659">
        <v>56247.601562999997</v>
      </c>
      <c r="G2659">
        <v>805974</v>
      </c>
    </row>
    <row r="2660" spans="1:7">
      <c r="A2660" s="3">
        <v>40312</v>
      </c>
      <c r="B2660">
        <v>56247.601562999997</v>
      </c>
      <c r="C2660">
        <v>58197.300780999998</v>
      </c>
      <c r="D2660">
        <v>55077.800780999998</v>
      </c>
      <c r="E2660">
        <v>57904.800780999998</v>
      </c>
      <c r="F2660">
        <v>57904.800780999998</v>
      </c>
      <c r="G2660">
        <v>562013</v>
      </c>
    </row>
    <row r="2661" spans="1:7">
      <c r="A2661" s="3">
        <v>40315</v>
      </c>
      <c r="B2661">
        <v>56150.101562999997</v>
      </c>
      <c r="C2661">
        <v>57612.398437999997</v>
      </c>
      <c r="D2661">
        <v>54492.898437999997</v>
      </c>
      <c r="E2661">
        <v>56150.101562999997</v>
      </c>
      <c r="F2661">
        <v>56150.101562999997</v>
      </c>
      <c r="G2661">
        <v>380855</v>
      </c>
    </row>
    <row r="2662" spans="1:7">
      <c r="A2662" s="3">
        <v>40316</v>
      </c>
      <c r="B2662">
        <v>56930</v>
      </c>
      <c r="C2662">
        <v>58099.800780999998</v>
      </c>
      <c r="D2662">
        <v>55175.300780999998</v>
      </c>
      <c r="E2662">
        <v>56930</v>
      </c>
      <c r="F2662">
        <v>56930</v>
      </c>
      <c r="G2662">
        <v>422609</v>
      </c>
    </row>
    <row r="2663" spans="1:7">
      <c r="A2663" s="3">
        <v>40317</v>
      </c>
      <c r="B2663">
        <v>56345.101562999997</v>
      </c>
      <c r="C2663">
        <v>58099.800780999998</v>
      </c>
      <c r="D2663">
        <v>55565.199219000002</v>
      </c>
      <c r="E2663">
        <v>57222.5</v>
      </c>
      <c r="F2663">
        <v>57222.5</v>
      </c>
      <c r="G2663">
        <v>253628</v>
      </c>
    </row>
    <row r="2664" spans="1:7">
      <c r="A2664" s="3">
        <v>40318</v>
      </c>
      <c r="B2664">
        <v>56832.5</v>
      </c>
      <c r="C2664">
        <v>57514.898437999997</v>
      </c>
      <c r="D2664">
        <v>52933.199219000002</v>
      </c>
      <c r="E2664">
        <v>54298</v>
      </c>
      <c r="F2664">
        <v>54298</v>
      </c>
      <c r="G2664">
        <v>317914</v>
      </c>
    </row>
    <row r="2665" spans="1:7">
      <c r="A2665" s="3">
        <v>40322</v>
      </c>
      <c r="B2665">
        <v>54298</v>
      </c>
      <c r="C2665">
        <v>56345.101562999997</v>
      </c>
      <c r="D2665">
        <v>53420.601562999997</v>
      </c>
      <c r="E2665">
        <v>55272.800780999998</v>
      </c>
      <c r="F2665">
        <v>55272.800780999998</v>
      </c>
      <c r="G2665">
        <v>230379</v>
      </c>
    </row>
    <row r="2666" spans="1:7">
      <c r="A2666" s="3">
        <v>40323</v>
      </c>
      <c r="B2666">
        <v>54687.898437999997</v>
      </c>
      <c r="C2666">
        <v>55857.699219000002</v>
      </c>
      <c r="D2666">
        <v>52445.800780999998</v>
      </c>
      <c r="E2666">
        <v>54687.898437999997</v>
      </c>
      <c r="F2666">
        <v>54687.898437999997</v>
      </c>
      <c r="G2666">
        <v>382701</v>
      </c>
    </row>
    <row r="2667" spans="1:7">
      <c r="A2667" s="3">
        <v>40324</v>
      </c>
      <c r="B2667">
        <v>55370.300780999998</v>
      </c>
      <c r="C2667">
        <v>55857.699219000002</v>
      </c>
      <c r="D2667">
        <v>54492.898437999997</v>
      </c>
      <c r="E2667">
        <v>55467.800780999998</v>
      </c>
      <c r="F2667">
        <v>55467.800780999998</v>
      </c>
      <c r="G2667">
        <v>254560</v>
      </c>
    </row>
    <row r="2668" spans="1:7">
      <c r="A2668" s="3">
        <v>40325</v>
      </c>
      <c r="B2668">
        <v>55175.300780999998</v>
      </c>
      <c r="C2668">
        <v>56052.699219000002</v>
      </c>
      <c r="D2668">
        <v>54785.398437999997</v>
      </c>
      <c r="E2668">
        <v>55565.199219000002</v>
      </c>
      <c r="F2668">
        <v>55565.199219000002</v>
      </c>
      <c r="G2668">
        <v>212840</v>
      </c>
    </row>
    <row r="2669" spans="1:7">
      <c r="A2669" s="3">
        <v>40326</v>
      </c>
      <c r="B2669">
        <v>56345.101562999997</v>
      </c>
      <c r="C2669">
        <v>58489.699219000002</v>
      </c>
      <c r="D2669">
        <v>55662.699219000002</v>
      </c>
      <c r="E2669">
        <v>57612.398437999997</v>
      </c>
      <c r="F2669">
        <v>57612.398437999997</v>
      </c>
      <c r="G2669">
        <v>580987</v>
      </c>
    </row>
    <row r="2670" spans="1:7">
      <c r="A2670" s="3">
        <v>40329</v>
      </c>
      <c r="B2670">
        <v>58294.800780999998</v>
      </c>
      <c r="C2670">
        <v>60341.898437999997</v>
      </c>
      <c r="D2670">
        <v>58002.300780999998</v>
      </c>
      <c r="E2670">
        <v>59952</v>
      </c>
      <c r="F2670">
        <v>59952</v>
      </c>
      <c r="G2670">
        <v>682258</v>
      </c>
    </row>
    <row r="2671" spans="1:7">
      <c r="A2671" s="3">
        <v>40330</v>
      </c>
      <c r="B2671">
        <v>60049.5</v>
      </c>
      <c r="C2671">
        <v>60341.898437999997</v>
      </c>
      <c r="D2671">
        <v>58782.199219000002</v>
      </c>
      <c r="E2671">
        <v>59659.5</v>
      </c>
      <c r="F2671">
        <v>59659.5</v>
      </c>
      <c r="G2671">
        <v>291841</v>
      </c>
    </row>
    <row r="2672" spans="1:7">
      <c r="A2672" s="3">
        <v>40332</v>
      </c>
      <c r="B2672">
        <v>59659.5</v>
      </c>
      <c r="C2672">
        <v>60146.898437999997</v>
      </c>
      <c r="D2672">
        <v>59074.601562999997</v>
      </c>
      <c r="E2672">
        <v>59562</v>
      </c>
      <c r="F2672">
        <v>59562</v>
      </c>
      <c r="G2672">
        <v>211687</v>
      </c>
    </row>
    <row r="2673" spans="1:7">
      <c r="A2673" s="3">
        <v>40333</v>
      </c>
      <c r="B2673">
        <v>59952</v>
      </c>
      <c r="C2673">
        <v>61024.300780999998</v>
      </c>
      <c r="D2673">
        <v>57514.898437999997</v>
      </c>
      <c r="E2673">
        <v>57709.898437999997</v>
      </c>
      <c r="F2673">
        <v>57709.898437999997</v>
      </c>
      <c r="G2673">
        <v>555702</v>
      </c>
    </row>
    <row r="2674" spans="1:7">
      <c r="A2674" s="3">
        <v>40336</v>
      </c>
      <c r="B2674">
        <v>56442.601562999997</v>
      </c>
      <c r="C2674">
        <v>57514.898437999997</v>
      </c>
      <c r="D2674">
        <v>56247.601562999997</v>
      </c>
      <c r="E2674">
        <v>57125</v>
      </c>
      <c r="F2674">
        <v>57125</v>
      </c>
      <c r="G2674">
        <v>359571</v>
      </c>
    </row>
    <row r="2675" spans="1:7">
      <c r="A2675" s="3">
        <v>40337</v>
      </c>
      <c r="B2675">
        <v>57125</v>
      </c>
      <c r="C2675">
        <v>59269.601562999997</v>
      </c>
      <c r="D2675">
        <v>56832.5</v>
      </c>
      <c r="E2675">
        <v>58977.199219000002</v>
      </c>
      <c r="F2675">
        <v>58977.199219000002</v>
      </c>
      <c r="G2675">
        <v>194283</v>
      </c>
    </row>
    <row r="2676" spans="1:7">
      <c r="A2676" s="3">
        <v>40338</v>
      </c>
      <c r="B2676">
        <v>59074.601562999997</v>
      </c>
      <c r="C2676">
        <v>59854.5</v>
      </c>
      <c r="D2676">
        <v>58197.300780999998</v>
      </c>
      <c r="E2676">
        <v>59074.601562999997</v>
      </c>
      <c r="F2676">
        <v>59074.601562999997</v>
      </c>
      <c r="G2676">
        <v>193756</v>
      </c>
    </row>
    <row r="2677" spans="1:7">
      <c r="A2677" s="3">
        <v>40339</v>
      </c>
      <c r="B2677">
        <v>59367.101562999997</v>
      </c>
      <c r="C2677">
        <v>59464.601562999997</v>
      </c>
      <c r="D2677">
        <v>58587.199219000002</v>
      </c>
      <c r="E2677">
        <v>58684.699219000002</v>
      </c>
      <c r="F2677">
        <v>58684.699219000002</v>
      </c>
      <c r="G2677">
        <v>151723</v>
      </c>
    </row>
    <row r="2678" spans="1:7">
      <c r="A2678" s="3">
        <v>40340</v>
      </c>
      <c r="B2678">
        <v>59367.101562999997</v>
      </c>
      <c r="C2678">
        <v>59757</v>
      </c>
      <c r="D2678">
        <v>57904.800780999998</v>
      </c>
      <c r="E2678">
        <v>58294.800780999998</v>
      </c>
      <c r="F2678">
        <v>58294.800780999998</v>
      </c>
      <c r="G2678">
        <v>175528</v>
      </c>
    </row>
    <row r="2679" spans="1:7">
      <c r="A2679" s="3">
        <v>40343</v>
      </c>
      <c r="B2679">
        <v>58099.800780999998</v>
      </c>
      <c r="C2679">
        <v>58587.199219000002</v>
      </c>
      <c r="D2679">
        <v>57319.898437999997</v>
      </c>
      <c r="E2679">
        <v>58294.800780999998</v>
      </c>
      <c r="F2679">
        <v>58294.800780999998</v>
      </c>
      <c r="G2679">
        <v>238145</v>
      </c>
    </row>
    <row r="2680" spans="1:7">
      <c r="A2680" s="3">
        <v>40344</v>
      </c>
      <c r="B2680">
        <v>57807.398437999997</v>
      </c>
      <c r="C2680">
        <v>59269.601562999997</v>
      </c>
      <c r="D2680">
        <v>57807.398437999997</v>
      </c>
      <c r="E2680">
        <v>59269.601562999997</v>
      </c>
      <c r="F2680">
        <v>59269.601562999997</v>
      </c>
      <c r="G2680">
        <v>238214</v>
      </c>
    </row>
    <row r="2681" spans="1:7">
      <c r="A2681" s="3">
        <v>40345</v>
      </c>
      <c r="B2681">
        <v>59757</v>
      </c>
      <c r="C2681">
        <v>59757</v>
      </c>
      <c r="D2681">
        <v>58294.800780999998</v>
      </c>
      <c r="E2681">
        <v>58782.199219000002</v>
      </c>
      <c r="F2681">
        <v>58782.199219000002</v>
      </c>
      <c r="G2681">
        <v>239862</v>
      </c>
    </row>
    <row r="2682" spans="1:7">
      <c r="A2682" s="3">
        <v>40346</v>
      </c>
      <c r="B2682">
        <v>59074.601562999997</v>
      </c>
      <c r="C2682">
        <v>61414.199219000002</v>
      </c>
      <c r="D2682">
        <v>58392.300780999998</v>
      </c>
      <c r="E2682">
        <v>61316.699219000002</v>
      </c>
      <c r="F2682">
        <v>61316.699219000002</v>
      </c>
      <c r="G2682">
        <v>647461</v>
      </c>
    </row>
    <row r="2683" spans="1:7">
      <c r="A2683" s="3">
        <v>40347</v>
      </c>
      <c r="B2683">
        <v>61316.699219000002</v>
      </c>
      <c r="C2683">
        <v>61706.699219000002</v>
      </c>
      <c r="D2683">
        <v>60244.398437999997</v>
      </c>
      <c r="E2683">
        <v>61024.300780999998</v>
      </c>
      <c r="F2683">
        <v>61024.300780999998</v>
      </c>
      <c r="G2683">
        <v>257403</v>
      </c>
    </row>
    <row r="2684" spans="1:7">
      <c r="A2684" s="3">
        <v>40350</v>
      </c>
      <c r="B2684">
        <v>61414.199219000002</v>
      </c>
      <c r="C2684">
        <v>61999.101562999997</v>
      </c>
      <c r="D2684">
        <v>60146.898437999997</v>
      </c>
      <c r="E2684">
        <v>61609.199219000002</v>
      </c>
      <c r="F2684">
        <v>61609.199219000002</v>
      </c>
      <c r="G2684">
        <v>375091</v>
      </c>
    </row>
    <row r="2685" spans="1:7">
      <c r="A2685" s="3">
        <v>40351</v>
      </c>
      <c r="B2685">
        <v>61316.699219000002</v>
      </c>
      <c r="C2685">
        <v>61804.199219000002</v>
      </c>
      <c r="D2685">
        <v>59952</v>
      </c>
      <c r="E2685">
        <v>61219.300780999998</v>
      </c>
      <c r="F2685">
        <v>61219.300780999998</v>
      </c>
      <c r="G2685">
        <v>275446</v>
      </c>
    </row>
    <row r="2686" spans="1:7">
      <c r="A2686" s="3">
        <v>40352</v>
      </c>
      <c r="B2686">
        <v>60634.398437999997</v>
      </c>
      <c r="C2686">
        <v>61219.300780999998</v>
      </c>
      <c r="D2686">
        <v>60244.398437999997</v>
      </c>
      <c r="E2686">
        <v>60341.898437999997</v>
      </c>
      <c r="F2686">
        <v>60341.898437999997</v>
      </c>
      <c r="G2686">
        <v>129851</v>
      </c>
    </row>
    <row r="2687" spans="1:7">
      <c r="A2687" s="3">
        <v>40353</v>
      </c>
      <c r="B2687">
        <v>60439.398437999997</v>
      </c>
      <c r="C2687">
        <v>61804.199219000002</v>
      </c>
      <c r="D2687">
        <v>60049.5</v>
      </c>
      <c r="E2687">
        <v>60536.898437999997</v>
      </c>
      <c r="F2687">
        <v>60536.898437999997</v>
      </c>
      <c r="G2687">
        <v>290812</v>
      </c>
    </row>
    <row r="2688" spans="1:7">
      <c r="A2688" s="3">
        <v>40354</v>
      </c>
      <c r="B2688">
        <v>59757</v>
      </c>
      <c r="C2688">
        <v>61706.699219000002</v>
      </c>
      <c r="D2688">
        <v>59172.101562999997</v>
      </c>
      <c r="E2688">
        <v>61511.699219000002</v>
      </c>
      <c r="F2688">
        <v>61511.699219000002</v>
      </c>
      <c r="G2688">
        <v>378120</v>
      </c>
    </row>
    <row r="2689" spans="1:7">
      <c r="A2689" s="3">
        <v>40357</v>
      </c>
      <c r="B2689">
        <v>61901.601562999997</v>
      </c>
      <c r="C2689">
        <v>63363.898437999997</v>
      </c>
      <c r="D2689">
        <v>61706.699219000002</v>
      </c>
      <c r="E2689">
        <v>62973.898437999997</v>
      </c>
      <c r="F2689">
        <v>62973.898437999997</v>
      </c>
      <c r="G2689">
        <v>442112</v>
      </c>
    </row>
    <row r="2690" spans="1:7">
      <c r="A2690" s="3">
        <v>40358</v>
      </c>
      <c r="B2690">
        <v>63266.398437999997</v>
      </c>
      <c r="C2690">
        <v>64436.199219000002</v>
      </c>
      <c r="D2690">
        <v>61901.601562999997</v>
      </c>
      <c r="E2690">
        <v>61901.601562999997</v>
      </c>
      <c r="F2690">
        <v>61901.601562999997</v>
      </c>
      <c r="G2690">
        <v>744880</v>
      </c>
    </row>
    <row r="2691" spans="1:7">
      <c r="A2691" s="3">
        <v>40359</v>
      </c>
      <c r="B2691">
        <v>61414.199219000002</v>
      </c>
      <c r="C2691">
        <v>65216.101562999997</v>
      </c>
      <c r="D2691">
        <v>61219.300780999998</v>
      </c>
      <c r="E2691">
        <v>65216.101562999997</v>
      </c>
      <c r="F2691">
        <v>65216.101562999997</v>
      </c>
      <c r="G2691">
        <v>794307</v>
      </c>
    </row>
    <row r="2692" spans="1:7">
      <c r="A2692" s="3">
        <v>40360</v>
      </c>
      <c r="B2692">
        <v>64728.601562999997</v>
      </c>
      <c r="C2692">
        <v>68433</v>
      </c>
      <c r="D2692">
        <v>64338.699219000002</v>
      </c>
      <c r="E2692">
        <v>67653.101563000004</v>
      </c>
      <c r="F2692">
        <v>67653.101563000004</v>
      </c>
      <c r="G2692">
        <v>946059</v>
      </c>
    </row>
    <row r="2693" spans="1:7">
      <c r="A2693" s="3">
        <v>40361</v>
      </c>
      <c r="B2693">
        <v>67653.101563000004</v>
      </c>
      <c r="C2693">
        <v>68530.5</v>
      </c>
      <c r="D2693">
        <v>65508.5</v>
      </c>
      <c r="E2693">
        <v>66775.796875</v>
      </c>
      <c r="F2693">
        <v>66775.796875</v>
      </c>
      <c r="G2693">
        <v>552976</v>
      </c>
    </row>
    <row r="2694" spans="1:7">
      <c r="A2694" s="3">
        <v>40364</v>
      </c>
      <c r="B2694">
        <v>66775.796875</v>
      </c>
      <c r="C2694">
        <v>67458.203125</v>
      </c>
      <c r="D2694">
        <v>64533.699219000002</v>
      </c>
      <c r="E2694">
        <v>66093.398438000004</v>
      </c>
      <c r="F2694">
        <v>66093.398438000004</v>
      </c>
      <c r="G2694">
        <v>241656</v>
      </c>
    </row>
    <row r="2695" spans="1:7">
      <c r="A2695" s="3">
        <v>40365</v>
      </c>
      <c r="B2695">
        <v>66288.398438000004</v>
      </c>
      <c r="C2695">
        <v>66483.296875</v>
      </c>
      <c r="D2695">
        <v>64338.699219000002</v>
      </c>
      <c r="E2695">
        <v>65118.601562999997</v>
      </c>
      <c r="F2695">
        <v>65118.601562999997</v>
      </c>
      <c r="G2695">
        <v>274387</v>
      </c>
    </row>
    <row r="2696" spans="1:7">
      <c r="A2696" s="3">
        <v>40366</v>
      </c>
      <c r="B2696">
        <v>65801</v>
      </c>
      <c r="C2696">
        <v>68238</v>
      </c>
      <c r="D2696">
        <v>65411</v>
      </c>
      <c r="E2696">
        <v>68140.5</v>
      </c>
      <c r="F2696">
        <v>68140.5</v>
      </c>
      <c r="G2696">
        <v>493389</v>
      </c>
    </row>
    <row r="2697" spans="1:7">
      <c r="A2697" s="3">
        <v>40367</v>
      </c>
      <c r="B2697">
        <v>68530.5</v>
      </c>
      <c r="C2697">
        <v>68725.398438000004</v>
      </c>
      <c r="D2697">
        <v>67360.703125</v>
      </c>
      <c r="E2697">
        <v>67555.601563000004</v>
      </c>
      <c r="F2697">
        <v>67555.601563000004</v>
      </c>
      <c r="G2697">
        <v>289279</v>
      </c>
    </row>
    <row r="2698" spans="1:7">
      <c r="A2698" s="3">
        <v>40368</v>
      </c>
      <c r="B2698">
        <v>67848.101563000004</v>
      </c>
      <c r="C2698">
        <v>68433</v>
      </c>
      <c r="D2698">
        <v>66775.796875</v>
      </c>
      <c r="E2698">
        <v>67263.203125</v>
      </c>
      <c r="F2698">
        <v>67263.203125</v>
      </c>
      <c r="G2698">
        <v>203992</v>
      </c>
    </row>
    <row r="2699" spans="1:7">
      <c r="A2699" s="3">
        <v>40371</v>
      </c>
      <c r="B2699">
        <v>67848.101563000004</v>
      </c>
      <c r="C2699">
        <v>68628</v>
      </c>
      <c r="D2699">
        <v>67555.601563000004</v>
      </c>
      <c r="E2699">
        <v>68530.5</v>
      </c>
      <c r="F2699">
        <v>68530.5</v>
      </c>
      <c r="G2699">
        <v>230307</v>
      </c>
    </row>
    <row r="2700" spans="1:7">
      <c r="A2700" s="3">
        <v>40372</v>
      </c>
      <c r="B2700">
        <v>68725.398438000004</v>
      </c>
      <c r="C2700">
        <v>69212.898438000004</v>
      </c>
      <c r="D2700">
        <v>67848.101563000004</v>
      </c>
      <c r="E2700">
        <v>68530.5</v>
      </c>
      <c r="F2700">
        <v>68530.5</v>
      </c>
      <c r="G2700">
        <v>211097</v>
      </c>
    </row>
    <row r="2701" spans="1:7">
      <c r="A2701" s="3">
        <v>40373</v>
      </c>
      <c r="B2701">
        <v>68725.398438000004</v>
      </c>
      <c r="C2701">
        <v>69700.296875</v>
      </c>
      <c r="D2701">
        <v>65118.601562999997</v>
      </c>
      <c r="E2701">
        <v>66288.398438000004</v>
      </c>
      <c r="F2701">
        <v>66288.398438000004</v>
      </c>
      <c r="G2701">
        <v>793519</v>
      </c>
    </row>
    <row r="2702" spans="1:7">
      <c r="A2702" s="3">
        <v>40374</v>
      </c>
      <c r="B2702">
        <v>65898.398438000004</v>
      </c>
      <c r="C2702">
        <v>66873.296875</v>
      </c>
      <c r="D2702">
        <v>64826.101562999997</v>
      </c>
      <c r="E2702">
        <v>66288.398438000004</v>
      </c>
      <c r="F2702">
        <v>66288.398438000004</v>
      </c>
      <c r="G2702">
        <v>367904</v>
      </c>
    </row>
    <row r="2703" spans="1:7">
      <c r="A2703" s="3">
        <v>40375</v>
      </c>
      <c r="B2703">
        <v>66970.796875</v>
      </c>
      <c r="C2703">
        <v>67750.601563000004</v>
      </c>
      <c r="D2703">
        <v>66385.898438000004</v>
      </c>
      <c r="E2703">
        <v>66678.296875</v>
      </c>
      <c r="F2703">
        <v>66678.296875</v>
      </c>
      <c r="G2703">
        <v>300513</v>
      </c>
    </row>
    <row r="2704" spans="1:7">
      <c r="A2704" s="3">
        <v>40378</v>
      </c>
      <c r="B2704">
        <v>66093.398438000004</v>
      </c>
      <c r="C2704">
        <v>69310.296875</v>
      </c>
      <c r="D2704">
        <v>66093.398438000004</v>
      </c>
      <c r="E2704">
        <v>68822.898438000004</v>
      </c>
      <c r="F2704">
        <v>68822.898438000004</v>
      </c>
      <c r="G2704">
        <v>428193</v>
      </c>
    </row>
    <row r="2705" spans="1:7">
      <c r="A2705" s="3">
        <v>40379</v>
      </c>
      <c r="B2705">
        <v>69212.898438000004</v>
      </c>
      <c r="C2705">
        <v>69212.898438000004</v>
      </c>
      <c r="D2705">
        <v>67945.601563000004</v>
      </c>
      <c r="E2705">
        <v>68043.101563000004</v>
      </c>
      <c r="F2705">
        <v>68043.101563000004</v>
      </c>
      <c r="G2705">
        <v>153498</v>
      </c>
    </row>
    <row r="2706" spans="1:7">
      <c r="A2706" s="3">
        <v>40380</v>
      </c>
      <c r="B2706">
        <v>68335.5</v>
      </c>
      <c r="C2706">
        <v>68822.898438000004</v>
      </c>
      <c r="D2706">
        <v>67360.703125</v>
      </c>
      <c r="E2706">
        <v>67848.101563000004</v>
      </c>
      <c r="F2706">
        <v>67848.101563000004</v>
      </c>
      <c r="G2706">
        <v>159174</v>
      </c>
    </row>
    <row r="2707" spans="1:7">
      <c r="A2707" s="3">
        <v>40381</v>
      </c>
      <c r="B2707">
        <v>67263.203125</v>
      </c>
      <c r="C2707">
        <v>69212.898438000004</v>
      </c>
      <c r="D2707">
        <v>66483.296875</v>
      </c>
      <c r="E2707">
        <v>66775.796875</v>
      </c>
      <c r="F2707">
        <v>66775.796875</v>
      </c>
      <c r="G2707">
        <v>284263</v>
      </c>
    </row>
    <row r="2708" spans="1:7">
      <c r="A2708" s="3">
        <v>40382</v>
      </c>
      <c r="B2708">
        <v>67750.601563000004</v>
      </c>
      <c r="C2708">
        <v>67945.601563000004</v>
      </c>
      <c r="D2708">
        <v>64923.601562999997</v>
      </c>
      <c r="E2708">
        <v>65508.5</v>
      </c>
      <c r="F2708">
        <v>65508.5</v>
      </c>
      <c r="G2708">
        <v>345619</v>
      </c>
    </row>
    <row r="2709" spans="1:7">
      <c r="A2709" s="3">
        <v>40385</v>
      </c>
      <c r="B2709">
        <v>66093.398438000004</v>
      </c>
      <c r="C2709">
        <v>66093.398438000004</v>
      </c>
      <c r="D2709">
        <v>64826.101562999997</v>
      </c>
      <c r="E2709">
        <v>65021.101562999997</v>
      </c>
      <c r="F2709">
        <v>65021.101562999997</v>
      </c>
      <c r="G2709">
        <v>165739</v>
      </c>
    </row>
    <row r="2710" spans="1:7">
      <c r="A2710" s="3">
        <v>40386</v>
      </c>
      <c r="B2710">
        <v>65508.5</v>
      </c>
      <c r="C2710">
        <v>66873.296875</v>
      </c>
      <c r="D2710">
        <v>65118.601562999997</v>
      </c>
      <c r="E2710">
        <v>65118.601562999997</v>
      </c>
      <c r="F2710">
        <v>65118.601562999997</v>
      </c>
      <c r="G2710">
        <v>187835</v>
      </c>
    </row>
    <row r="2711" spans="1:7">
      <c r="A2711" s="3">
        <v>40387</v>
      </c>
      <c r="B2711">
        <v>65216.101562999997</v>
      </c>
      <c r="C2711">
        <v>65898.398438000004</v>
      </c>
      <c r="D2711">
        <v>63363.898437999997</v>
      </c>
      <c r="E2711">
        <v>64046.300780999998</v>
      </c>
      <c r="F2711">
        <v>64046.300780999998</v>
      </c>
      <c r="G2711">
        <v>242604</v>
      </c>
    </row>
    <row r="2712" spans="1:7">
      <c r="A2712" s="3">
        <v>40388</v>
      </c>
      <c r="B2712">
        <v>64046.300780999998</v>
      </c>
      <c r="C2712">
        <v>65606</v>
      </c>
      <c r="D2712">
        <v>64046.300780999998</v>
      </c>
      <c r="E2712">
        <v>65606</v>
      </c>
      <c r="F2712">
        <v>65606</v>
      </c>
      <c r="G2712">
        <v>160954</v>
      </c>
    </row>
    <row r="2713" spans="1:7">
      <c r="A2713" s="3">
        <v>40389</v>
      </c>
      <c r="B2713">
        <v>65801</v>
      </c>
      <c r="C2713">
        <v>65801</v>
      </c>
      <c r="D2713">
        <v>64338.699219000002</v>
      </c>
      <c r="E2713">
        <v>64826.101562999997</v>
      </c>
      <c r="F2713">
        <v>64826.101562999997</v>
      </c>
      <c r="G2713">
        <v>112276</v>
      </c>
    </row>
    <row r="2714" spans="1:7">
      <c r="A2714" s="3">
        <v>40392</v>
      </c>
      <c r="B2714">
        <v>64826.101562999997</v>
      </c>
      <c r="C2714">
        <v>65216.101562999997</v>
      </c>
      <c r="D2714">
        <v>63851.300780999998</v>
      </c>
      <c r="E2714">
        <v>64631.199219000002</v>
      </c>
      <c r="F2714">
        <v>64631.199219000002</v>
      </c>
      <c r="G2714">
        <v>102689</v>
      </c>
    </row>
    <row r="2715" spans="1:7">
      <c r="A2715" s="3">
        <v>40393</v>
      </c>
      <c r="B2715">
        <v>64826.101562999997</v>
      </c>
      <c r="C2715">
        <v>65995.898438000004</v>
      </c>
      <c r="D2715">
        <v>64338.699219000002</v>
      </c>
      <c r="E2715">
        <v>64533.699219000002</v>
      </c>
      <c r="F2715">
        <v>64533.699219000002</v>
      </c>
      <c r="G2715">
        <v>137944</v>
      </c>
    </row>
    <row r="2716" spans="1:7">
      <c r="A2716" s="3">
        <v>40394</v>
      </c>
      <c r="B2716">
        <v>64533.699219000002</v>
      </c>
      <c r="C2716">
        <v>64728.601562999997</v>
      </c>
      <c r="D2716">
        <v>62291.601562999997</v>
      </c>
      <c r="E2716">
        <v>64143.699219000002</v>
      </c>
      <c r="F2716">
        <v>64143.699219000002</v>
      </c>
      <c r="G2716">
        <v>300409</v>
      </c>
    </row>
    <row r="2717" spans="1:7">
      <c r="A2717" s="3">
        <v>40395</v>
      </c>
      <c r="B2717">
        <v>64241.199219000002</v>
      </c>
      <c r="C2717">
        <v>64533.699219000002</v>
      </c>
      <c r="D2717">
        <v>62584</v>
      </c>
      <c r="E2717">
        <v>62584</v>
      </c>
      <c r="F2717">
        <v>62584</v>
      </c>
      <c r="G2717">
        <v>181715</v>
      </c>
    </row>
    <row r="2718" spans="1:7">
      <c r="A2718" s="3">
        <v>40396</v>
      </c>
      <c r="B2718">
        <v>62291.601562999997</v>
      </c>
      <c r="C2718">
        <v>63656.300780999998</v>
      </c>
      <c r="D2718">
        <v>62291.601562999997</v>
      </c>
      <c r="E2718">
        <v>63363.898437999997</v>
      </c>
      <c r="F2718">
        <v>63363.898437999997</v>
      </c>
      <c r="G2718">
        <v>136316</v>
      </c>
    </row>
    <row r="2719" spans="1:7">
      <c r="A2719" s="3">
        <v>40399</v>
      </c>
      <c r="B2719">
        <v>63656.300780999998</v>
      </c>
      <c r="C2719">
        <v>65606</v>
      </c>
      <c r="D2719">
        <v>63656.300780999998</v>
      </c>
      <c r="E2719">
        <v>65508.5</v>
      </c>
      <c r="F2719">
        <v>65508.5</v>
      </c>
      <c r="G2719">
        <v>182731</v>
      </c>
    </row>
    <row r="2720" spans="1:7">
      <c r="A2720" s="3">
        <v>40400</v>
      </c>
      <c r="B2720">
        <v>65508.5</v>
      </c>
      <c r="C2720">
        <v>65703.5</v>
      </c>
      <c r="D2720">
        <v>64436.199219000002</v>
      </c>
      <c r="E2720">
        <v>64436.199219000002</v>
      </c>
      <c r="F2720">
        <v>64436.199219000002</v>
      </c>
      <c r="G2720">
        <v>111871</v>
      </c>
    </row>
    <row r="2721" spans="1:7">
      <c r="A2721" s="3">
        <v>40401</v>
      </c>
      <c r="B2721">
        <v>64728.601562999997</v>
      </c>
      <c r="C2721">
        <v>65411</v>
      </c>
      <c r="D2721">
        <v>63071.398437999997</v>
      </c>
      <c r="E2721">
        <v>63558.800780999998</v>
      </c>
      <c r="F2721">
        <v>63558.800780999998</v>
      </c>
      <c r="G2721">
        <v>120421</v>
      </c>
    </row>
    <row r="2722" spans="1:7">
      <c r="A2722" s="3">
        <v>40402</v>
      </c>
      <c r="B2722">
        <v>62486.5</v>
      </c>
      <c r="C2722">
        <v>63266.398437999997</v>
      </c>
      <c r="D2722">
        <v>62096.601562999997</v>
      </c>
      <c r="E2722">
        <v>62096.601562999997</v>
      </c>
      <c r="F2722">
        <v>62096.601562999997</v>
      </c>
      <c r="G2722">
        <v>133163</v>
      </c>
    </row>
    <row r="2723" spans="1:7">
      <c r="A2723" s="3">
        <v>40403</v>
      </c>
      <c r="B2723">
        <v>62291.601562999997</v>
      </c>
      <c r="C2723">
        <v>63168.898437999997</v>
      </c>
      <c r="D2723">
        <v>61121.800780999998</v>
      </c>
      <c r="E2723">
        <v>62486.5</v>
      </c>
      <c r="F2723">
        <v>62486.5</v>
      </c>
      <c r="G2723">
        <v>135721</v>
      </c>
    </row>
    <row r="2724" spans="1:7">
      <c r="A2724" s="3">
        <v>40406</v>
      </c>
      <c r="B2724">
        <v>62584</v>
      </c>
      <c r="C2724">
        <v>62584</v>
      </c>
      <c r="D2724">
        <v>60244.398437999997</v>
      </c>
      <c r="E2724">
        <v>60634.398437999997</v>
      </c>
      <c r="F2724">
        <v>60634.398437999997</v>
      </c>
      <c r="G2724">
        <v>191017</v>
      </c>
    </row>
    <row r="2725" spans="1:7">
      <c r="A2725" s="3">
        <v>40407</v>
      </c>
      <c r="B2725">
        <v>60634.398437999997</v>
      </c>
      <c r="C2725">
        <v>62486.5</v>
      </c>
      <c r="D2725">
        <v>60634.398437999997</v>
      </c>
      <c r="E2725">
        <v>61609.199219000002</v>
      </c>
      <c r="F2725">
        <v>61609.199219000002</v>
      </c>
      <c r="G2725">
        <v>245122</v>
      </c>
    </row>
    <row r="2726" spans="1:7">
      <c r="A2726" s="3">
        <v>40408</v>
      </c>
      <c r="B2726">
        <v>61706.699219000002</v>
      </c>
      <c r="C2726">
        <v>63851.300780999998</v>
      </c>
      <c r="D2726">
        <v>61024.300780999998</v>
      </c>
      <c r="E2726">
        <v>63461.398437999997</v>
      </c>
      <c r="F2726">
        <v>63461.398437999997</v>
      </c>
      <c r="G2726">
        <v>332691</v>
      </c>
    </row>
    <row r="2727" spans="1:7">
      <c r="A2727" s="3">
        <v>40409</v>
      </c>
      <c r="B2727">
        <v>63461.398437999997</v>
      </c>
      <c r="C2727">
        <v>64241.199219000002</v>
      </c>
      <c r="D2727">
        <v>62096.601562999997</v>
      </c>
      <c r="E2727">
        <v>62389.101562999997</v>
      </c>
      <c r="F2727">
        <v>62389.101562999997</v>
      </c>
      <c r="G2727">
        <v>255437</v>
      </c>
    </row>
    <row r="2728" spans="1:7">
      <c r="A2728" s="3">
        <v>40410</v>
      </c>
      <c r="B2728">
        <v>61511.699219000002</v>
      </c>
      <c r="C2728">
        <v>61999.101562999997</v>
      </c>
      <c r="D2728">
        <v>60926.800780999998</v>
      </c>
      <c r="E2728">
        <v>61511.699219000002</v>
      </c>
      <c r="F2728">
        <v>61511.699219000002</v>
      </c>
      <c r="G2728">
        <v>176292</v>
      </c>
    </row>
    <row r="2729" spans="1:7">
      <c r="A2729" s="3">
        <v>40413</v>
      </c>
      <c r="B2729">
        <v>61609.199219000002</v>
      </c>
      <c r="C2729">
        <v>62681.5</v>
      </c>
      <c r="D2729">
        <v>60536.898437999997</v>
      </c>
      <c r="E2729">
        <v>60536.898437999997</v>
      </c>
      <c r="F2729">
        <v>60536.898437999997</v>
      </c>
      <c r="G2729">
        <v>251110</v>
      </c>
    </row>
    <row r="2730" spans="1:7">
      <c r="A2730" s="3">
        <v>40414</v>
      </c>
      <c r="B2730">
        <v>60634.398437999997</v>
      </c>
      <c r="C2730">
        <v>62681.5</v>
      </c>
      <c r="D2730">
        <v>59464.601562999997</v>
      </c>
      <c r="E2730">
        <v>62291.601562999997</v>
      </c>
      <c r="F2730">
        <v>62291.601562999997</v>
      </c>
      <c r="G2730">
        <v>272477</v>
      </c>
    </row>
    <row r="2731" spans="1:7">
      <c r="A2731" s="3">
        <v>40415</v>
      </c>
      <c r="B2731">
        <v>62096.601562999997</v>
      </c>
      <c r="C2731">
        <v>63071.398437999997</v>
      </c>
      <c r="D2731">
        <v>61024.300780999998</v>
      </c>
      <c r="E2731">
        <v>61609.199219000002</v>
      </c>
      <c r="F2731">
        <v>61609.199219000002</v>
      </c>
      <c r="G2731">
        <v>223581</v>
      </c>
    </row>
    <row r="2732" spans="1:7">
      <c r="A2732" s="3">
        <v>40416</v>
      </c>
      <c r="B2732">
        <v>61804.199219000002</v>
      </c>
      <c r="C2732">
        <v>62389.101562999997</v>
      </c>
      <c r="D2732">
        <v>60634.398437999997</v>
      </c>
      <c r="E2732">
        <v>60634.398437999997</v>
      </c>
      <c r="F2732">
        <v>60634.398437999997</v>
      </c>
      <c r="G2732">
        <v>103727</v>
      </c>
    </row>
    <row r="2733" spans="1:7">
      <c r="A2733" s="3">
        <v>40417</v>
      </c>
      <c r="B2733">
        <v>61414.199219000002</v>
      </c>
      <c r="C2733">
        <v>61414.199219000002</v>
      </c>
      <c r="D2733">
        <v>59172.101562999997</v>
      </c>
      <c r="E2733">
        <v>60244.398437999997</v>
      </c>
      <c r="F2733">
        <v>60244.398437999997</v>
      </c>
      <c r="G2733">
        <v>181262</v>
      </c>
    </row>
    <row r="2734" spans="1:7">
      <c r="A2734" s="3">
        <v>40420</v>
      </c>
      <c r="B2734">
        <v>60634.398437999997</v>
      </c>
      <c r="C2734">
        <v>61414.199219000002</v>
      </c>
      <c r="D2734">
        <v>60049.5</v>
      </c>
      <c r="E2734">
        <v>60244.398437999997</v>
      </c>
      <c r="F2734">
        <v>60244.398437999997</v>
      </c>
      <c r="G2734">
        <v>159647</v>
      </c>
    </row>
    <row r="2735" spans="1:7">
      <c r="A2735" s="3">
        <v>40421</v>
      </c>
      <c r="B2735">
        <v>59757</v>
      </c>
      <c r="C2735">
        <v>61121.800780999998</v>
      </c>
      <c r="D2735">
        <v>59659.5</v>
      </c>
      <c r="E2735">
        <v>60926.800780999998</v>
      </c>
      <c r="F2735">
        <v>60926.800780999998</v>
      </c>
      <c r="G2735">
        <v>175123</v>
      </c>
    </row>
    <row r="2736" spans="1:7">
      <c r="A2736" s="3">
        <v>40422</v>
      </c>
      <c r="B2736">
        <v>60634.398437999997</v>
      </c>
      <c r="C2736">
        <v>62876.5</v>
      </c>
      <c r="D2736">
        <v>60634.398437999997</v>
      </c>
      <c r="E2736">
        <v>62876.5</v>
      </c>
      <c r="F2736">
        <v>62876.5</v>
      </c>
      <c r="G2736">
        <v>305673</v>
      </c>
    </row>
    <row r="2737" spans="1:7">
      <c r="A2737" s="3">
        <v>40423</v>
      </c>
      <c r="B2737">
        <v>63266.398437999997</v>
      </c>
      <c r="C2737">
        <v>64046.300780999998</v>
      </c>
      <c r="D2737">
        <v>62584</v>
      </c>
      <c r="E2737">
        <v>62779</v>
      </c>
      <c r="F2737">
        <v>62779</v>
      </c>
      <c r="G2737">
        <v>230191</v>
      </c>
    </row>
    <row r="2738" spans="1:7">
      <c r="A2738" s="3">
        <v>40424</v>
      </c>
      <c r="B2738">
        <v>63363.898437999997</v>
      </c>
      <c r="C2738">
        <v>65216.101562999997</v>
      </c>
      <c r="D2738">
        <v>63071.398437999997</v>
      </c>
      <c r="E2738">
        <v>64436.199219000002</v>
      </c>
      <c r="F2738">
        <v>64436.199219000002</v>
      </c>
      <c r="G2738">
        <v>401619</v>
      </c>
    </row>
    <row r="2739" spans="1:7">
      <c r="A2739" s="3">
        <v>40427</v>
      </c>
      <c r="B2739">
        <v>64826.101562999997</v>
      </c>
      <c r="C2739">
        <v>64826.101562999997</v>
      </c>
      <c r="D2739">
        <v>63266.398437999997</v>
      </c>
      <c r="E2739">
        <v>63851.300780999998</v>
      </c>
      <c r="F2739">
        <v>63851.300780999998</v>
      </c>
      <c r="G2739">
        <v>165704</v>
      </c>
    </row>
    <row r="2740" spans="1:7">
      <c r="A2740" s="3">
        <v>40428</v>
      </c>
      <c r="B2740">
        <v>63851.300780999998</v>
      </c>
      <c r="C2740">
        <v>65021.101562999997</v>
      </c>
      <c r="D2740">
        <v>62486.5</v>
      </c>
      <c r="E2740">
        <v>62584</v>
      </c>
      <c r="F2740">
        <v>62584</v>
      </c>
      <c r="G2740">
        <v>206308</v>
      </c>
    </row>
    <row r="2741" spans="1:7">
      <c r="A2741" s="3">
        <v>40429</v>
      </c>
      <c r="B2741">
        <v>62389.101562999997</v>
      </c>
      <c r="C2741">
        <v>63948.800780999998</v>
      </c>
      <c r="D2741">
        <v>62389.101562999997</v>
      </c>
      <c r="E2741">
        <v>63558.800780999998</v>
      </c>
      <c r="F2741">
        <v>63558.800780999998</v>
      </c>
      <c r="G2741">
        <v>134399</v>
      </c>
    </row>
    <row r="2742" spans="1:7">
      <c r="A2742" s="3">
        <v>40430</v>
      </c>
      <c r="B2742">
        <v>63656.300780999998</v>
      </c>
      <c r="C2742">
        <v>64241.199219000002</v>
      </c>
      <c r="D2742">
        <v>62973.898437999997</v>
      </c>
      <c r="E2742">
        <v>64241.199219000002</v>
      </c>
      <c r="F2742">
        <v>64241.199219000002</v>
      </c>
      <c r="G2742">
        <v>196287</v>
      </c>
    </row>
    <row r="2743" spans="1:7">
      <c r="A2743" s="3">
        <v>40431</v>
      </c>
      <c r="B2743">
        <v>64241.199219000002</v>
      </c>
      <c r="C2743">
        <v>64728.601562999997</v>
      </c>
      <c r="D2743">
        <v>62973.898437999997</v>
      </c>
      <c r="E2743">
        <v>63461.398437999997</v>
      </c>
      <c r="F2743">
        <v>63461.398437999997</v>
      </c>
      <c r="G2743">
        <v>273488</v>
      </c>
    </row>
    <row r="2744" spans="1:7">
      <c r="A2744" s="3">
        <v>40434</v>
      </c>
      <c r="B2744">
        <v>63461.398437999997</v>
      </c>
      <c r="C2744">
        <v>63851.300780999998</v>
      </c>
      <c r="D2744">
        <v>62486.5</v>
      </c>
      <c r="E2744">
        <v>63071.398437999997</v>
      </c>
      <c r="F2744">
        <v>63071.398437999997</v>
      </c>
      <c r="G2744">
        <v>266611</v>
      </c>
    </row>
    <row r="2745" spans="1:7">
      <c r="A2745" s="3">
        <v>40435</v>
      </c>
      <c r="B2745">
        <v>63363.898437999997</v>
      </c>
      <c r="C2745">
        <v>63363.898437999997</v>
      </c>
      <c r="D2745">
        <v>61414.199219000002</v>
      </c>
      <c r="E2745">
        <v>61804.199219000002</v>
      </c>
      <c r="F2745">
        <v>61804.199219000002</v>
      </c>
      <c r="G2745">
        <v>294399</v>
      </c>
    </row>
    <row r="2746" spans="1:7">
      <c r="A2746" s="3">
        <v>40436</v>
      </c>
      <c r="B2746">
        <v>61316.699219000002</v>
      </c>
      <c r="C2746">
        <v>62096.601562999997</v>
      </c>
      <c r="D2746">
        <v>60926.800780999998</v>
      </c>
      <c r="E2746">
        <v>61511.699219000002</v>
      </c>
      <c r="F2746">
        <v>61511.699219000002</v>
      </c>
      <c r="G2746">
        <v>182865</v>
      </c>
    </row>
    <row r="2747" spans="1:7">
      <c r="A2747" s="3">
        <v>40437</v>
      </c>
      <c r="B2747">
        <v>61901.601562999997</v>
      </c>
      <c r="C2747">
        <v>62389.101562999997</v>
      </c>
      <c r="D2747">
        <v>61414.199219000002</v>
      </c>
      <c r="E2747">
        <v>61414.199219000002</v>
      </c>
      <c r="F2747">
        <v>61414.199219000002</v>
      </c>
      <c r="G2747">
        <v>129487</v>
      </c>
    </row>
    <row r="2748" spans="1:7">
      <c r="A2748" s="3">
        <v>40438</v>
      </c>
      <c r="B2748">
        <v>61219.300780999998</v>
      </c>
      <c r="C2748">
        <v>63168.898437999997</v>
      </c>
      <c r="D2748">
        <v>61219.300780999998</v>
      </c>
      <c r="E2748">
        <v>63071.398437999997</v>
      </c>
      <c r="F2748">
        <v>63071.398437999997</v>
      </c>
      <c r="G2748">
        <v>167721</v>
      </c>
    </row>
    <row r="2749" spans="1:7">
      <c r="A2749" s="3">
        <v>40441</v>
      </c>
      <c r="B2749">
        <v>63071.398437999997</v>
      </c>
      <c r="C2749">
        <v>63656.300780999998</v>
      </c>
      <c r="D2749">
        <v>62584</v>
      </c>
      <c r="E2749">
        <v>62681.5</v>
      </c>
      <c r="F2749">
        <v>62681.5</v>
      </c>
      <c r="G2749">
        <v>100187</v>
      </c>
    </row>
    <row r="2750" spans="1:7">
      <c r="A2750" s="3">
        <v>40445</v>
      </c>
      <c r="B2750">
        <v>62681.5</v>
      </c>
      <c r="C2750">
        <v>62779</v>
      </c>
      <c r="D2750">
        <v>61706.699219000002</v>
      </c>
      <c r="E2750">
        <v>61804.199219000002</v>
      </c>
      <c r="F2750">
        <v>61804.199219000002</v>
      </c>
      <c r="G2750">
        <v>145406</v>
      </c>
    </row>
    <row r="2751" spans="1:7">
      <c r="A2751" s="3">
        <v>40448</v>
      </c>
      <c r="B2751">
        <v>61901.601562999997</v>
      </c>
      <c r="C2751">
        <v>62486.5</v>
      </c>
      <c r="D2751">
        <v>61219.300780999998</v>
      </c>
      <c r="E2751">
        <v>61414.199219000002</v>
      </c>
      <c r="F2751">
        <v>61414.199219000002</v>
      </c>
      <c r="G2751">
        <v>258622</v>
      </c>
    </row>
    <row r="2752" spans="1:7">
      <c r="A2752" s="3">
        <v>40449</v>
      </c>
      <c r="B2752">
        <v>61511.699219000002</v>
      </c>
      <c r="C2752">
        <v>63753.800780999998</v>
      </c>
      <c r="D2752">
        <v>60926.800780999998</v>
      </c>
      <c r="E2752">
        <v>63558.800780999998</v>
      </c>
      <c r="F2752">
        <v>63558.800780999998</v>
      </c>
      <c r="G2752">
        <v>408143</v>
      </c>
    </row>
    <row r="2753" spans="1:7">
      <c r="A2753" s="3">
        <v>40450</v>
      </c>
      <c r="B2753">
        <v>63948.800780999998</v>
      </c>
      <c r="C2753">
        <v>64728.601562999997</v>
      </c>
      <c r="D2753">
        <v>62973.898437999997</v>
      </c>
      <c r="E2753">
        <v>64631.199219000002</v>
      </c>
      <c r="F2753">
        <v>64631.199219000002</v>
      </c>
      <c r="G2753">
        <v>462389</v>
      </c>
    </row>
    <row r="2754" spans="1:7">
      <c r="A2754" s="3">
        <v>40451</v>
      </c>
      <c r="B2754">
        <v>64533.699219000002</v>
      </c>
      <c r="C2754">
        <v>65411</v>
      </c>
      <c r="D2754">
        <v>64143.699219000002</v>
      </c>
      <c r="E2754">
        <v>64728.601562999997</v>
      </c>
      <c r="F2754">
        <v>64728.601562999997</v>
      </c>
      <c r="G2754">
        <v>302344</v>
      </c>
    </row>
    <row r="2755" spans="1:7">
      <c r="A2755" s="3">
        <v>40452</v>
      </c>
      <c r="B2755">
        <v>64436.199219000002</v>
      </c>
      <c r="C2755">
        <v>66678.296875</v>
      </c>
      <c r="D2755">
        <v>64436.199219000002</v>
      </c>
      <c r="E2755">
        <v>66288.398438000004</v>
      </c>
      <c r="F2755">
        <v>66288.398438000004</v>
      </c>
      <c r="G2755">
        <v>495310</v>
      </c>
    </row>
    <row r="2756" spans="1:7">
      <c r="A2756" s="3">
        <v>40455</v>
      </c>
      <c r="B2756">
        <v>66775.796875</v>
      </c>
      <c r="C2756">
        <v>66873.296875</v>
      </c>
      <c r="D2756">
        <v>65411</v>
      </c>
      <c r="E2756">
        <v>65411</v>
      </c>
      <c r="F2756">
        <v>65411</v>
      </c>
      <c r="G2756">
        <v>286412</v>
      </c>
    </row>
    <row r="2757" spans="1:7">
      <c r="A2757" s="3">
        <v>40456</v>
      </c>
      <c r="B2757">
        <v>65118.601562999997</v>
      </c>
      <c r="C2757">
        <v>65606</v>
      </c>
      <c r="D2757">
        <v>64143.699219000002</v>
      </c>
      <c r="E2757">
        <v>64728.601562999997</v>
      </c>
      <c r="F2757">
        <v>64728.601562999997</v>
      </c>
      <c r="G2757">
        <v>188873</v>
      </c>
    </row>
    <row r="2758" spans="1:7">
      <c r="A2758" s="3">
        <v>40457</v>
      </c>
      <c r="B2758">
        <v>65216.101562999997</v>
      </c>
      <c r="C2758">
        <v>66678.296875</v>
      </c>
      <c r="D2758">
        <v>64436.199219000002</v>
      </c>
      <c r="E2758">
        <v>66483.296875</v>
      </c>
      <c r="F2758">
        <v>66483.296875</v>
      </c>
      <c r="G2758">
        <v>349905</v>
      </c>
    </row>
    <row r="2759" spans="1:7">
      <c r="A2759" s="3">
        <v>40458</v>
      </c>
      <c r="B2759">
        <v>66190.898438000004</v>
      </c>
      <c r="C2759">
        <v>66775.796875</v>
      </c>
      <c r="D2759">
        <v>64631.199219000002</v>
      </c>
      <c r="E2759">
        <v>65118.601562999997</v>
      </c>
      <c r="F2759">
        <v>65118.601562999997</v>
      </c>
      <c r="G2759">
        <v>281947</v>
      </c>
    </row>
    <row r="2760" spans="1:7">
      <c r="A2760" s="3">
        <v>40459</v>
      </c>
      <c r="B2760">
        <v>65118.601562999997</v>
      </c>
      <c r="C2760">
        <v>65216.101562999997</v>
      </c>
      <c r="D2760">
        <v>63363.898437999997</v>
      </c>
      <c r="E2760">
        <v>63558.800780999998</v>
      </c>
      <c r="F2760">
        <v>63558.800780999998</v>
      </c>
      <c r="G2760">
        <v>252613</v>
      </c>
    </row>
    <row r="2761" spans="1:7">
      <c r="A2761" s="3">
        <v>40462</v>
      </c>
      <c r="B2761">
        <v>64241.199219000002</v>
      </c>
      <c r="C2761">
        <v>64533.699219000002</v>
      </c>
      <c r="D2761">
        <v>63461.398437999997</v>
      </c>
      <c r="E2761">
        <v>63558.800780999998</v>
      </c>
      <c r="F2761">
        <v>63558.800780999998</v>
      </c>
      <c r="G2761">
        <v>537982</v>
      </c>
    </row>
    <row r="2762" spans="1:7">
      <c r="A2762" s="3">
        <v>40463</v>
      </c>
      <c r="B2762">
        <v>63851.300780999998</v>
      </c>
      <c r="C2762">
        <v>64241.199219000002</v>
      </c>
      <c r="D2762">
        <v>61511.699219000002</v>
      </c>
      <c r="E2762">
        <v>61999.101562999997</v>
      </c>
      <c r="F2762">
        <v>61999.101562999997</v>
      </c>
      <c r="G2762">
        <v>296071</v>
      </c>
    </row>
    <row r="2763" spans="1:7">
      <c r="A2763" s="3">
        <v>40464</v>
      </c>
      <c r="B2763">
        <v>61901.601562999997</v>
      </c>
      <c r="C2763">
        <v>62486.5</v>
      </c>
      <c r="D2763">
        <v>61219.300780999998</v>
      </c>
      <c r="E2763">
        <v>61706.699219000002</v>
      </c>
      <c r="F2763">
        <v>61706.699219000002</v>
      </c>
      <c r="G2763">
        <v>263499</v>
      </c>
    </row>
    <row r="2764" spans="1:7">
      <c r="A2764" s="3">
        <v>40465</v>
      </c>
      <c r="B2764">
        <v>61511.699219000002</v>
      </c>
      <c r="C2764">
        <v>62389.101562999997</v>
      </c>
      <c r="D2764">
        <v>61414.199219000002</v>
      </c>
      <c r="E2764">
        <v>62389.101562999997</v>
      </c>
      <c r="F2764">
        <v>62389.101562999997</v>
      </c>
      <c r="G2764">
        <v>277710</v>
      </c>
    </row>
    <row r="2765" spans="1:7">
      <c r="A2765" s="3">
        <v>40466</v>
      </c>
      <c r="B2765">
        <v>62194.101562999997</v>
      </c>
      <c r="C2765">
        <v>62973.898437999997</v>
      </c>
      <c r="D2765">
        <v>61706.699219000002</v>
      </c>
      <c r="E2765">
        <v>61999.101562999997</v>
      </c>
      <c r="F2765">
        <v>61999.101562999997</v>
      </c>
      <c r="G2765">
        <v>223518</v>
      </c>
    </row>
    <row r="2766" spans="1:7">
      <c r="A2766" s="3">
        <v>40469</v>
      </c>
      <c r="B2766">
        <v>62389.101562999997</v>
      </c>
      <c r="C2766">
        <v>63071.398437999997</v>
      </c>
      <c r="D2766">
        <v>61901.601562999997</v>
      </c>
      <c r="E2766">
        <v>61901.601562999997</v>
      </c>
      <c r="F2766">
        <v>61901.601562999997</v>
      </c>
      <c r="G2766">
        <v>196723</v>
      </c>
    </row>
    <row r="2767" spans="1:7">
      <c r="A2767" s="3">
        <v>40470</v>
      </c>
      <c r="B2767">
        <v>62389.101562999997</v>
      </c>
      <c r="C2767">
        <v>62876.5</v>
      </c>
      <c r="D2767">
        <v>61706.699219000002</v>
      </c>
      <c r="E2767">
        <v>61901.601562999997</v>
      </c>
      <c r="F2767">
        <v>61901.601562999997</v>
      </c>
      <c r="G2767">
        <v>154088</v>
      </c>
    </row>
    <row r="2768" spans="1:7">
      <c r="A2768" s="3">
        <v>40471</v>
      </c>
      <c r="B2768">
        <v>61511.699219000002</v>
      </c>
      <c r="C2768">
        <v>62389.101562999997</v>
      </c>
      <c r="D2768">
        <v>61414.199219000002</v>
      </c>
      <c r="E2768">
        <v>62194.101562999997</v>
      </c>
      <c r="F2768">
        <v>62194.101562999997</v>
      </c>
      <c r="G2768">
        <v>108919</v>
      </c>
    </row>
    <row r="2769" spans="1:7">
      <c r="A2769" s="3">
        <v>40472</v>
      </c>
      <c r="B2769">
        <v>62194.101562999997</v>
      </c>
      <c r="C2769">
        <v>62389.101562999997</v>
      </c>
      <c r="D2769">
        <v>61219.300780999998</v>
      </c>
      <c r="E2769">
        <v>61219.300780999998</v>
      </c>
      <c r="F2769">
        <v>61219.300780999998</v>
      </c>
      <c r="G2769">
        <v>222203</v>
      </c>
    </row>
    <row r="2770" spans="1:7">
      <c r="A2770" s="3">
        <v>40473</v>
      </c>
      <c r="B2770">
        <v>61121.800780999998</v>
      </c>
      <c r="C2770">
        <v>61804.199219000002</v>
      </c>
      <c r="D2770">
        <v>60634.398437999997</v>
      </c>
      <c r="E2770">
        <v>61414.199219000002</v>
      </c>
      <c r="F2770">
        <v>61414.199219000002</v>
      </c>
      <c r="G2770">
        <v>162660</v>
      </c>
    </row>
    <row r="2771" spans="1:7">
      <c r="A2771" s="3">
        <v>40476</v>
      </c>
      <c r="B2771">
        <v>61901.601562999997</v>
      </c>
      <c r="C2771">
        <v>61901.601562999997</v>
      </c>
      <c r="D2771">
        <v>61024.300780999998</v>
      </c>
      <c r="E2771">
        <v>61706.699219000002</v>
      </c>
      <c r="F2771">
        <v>61706.699219000002</v>
      </c>
      <c r="G2771">
        <v>127560</v>
      </c>
    </row>
    <row r="2772" spans="1:7">
      <c r="A2772" s="3">
        <v>40477</v>
      </c>
      <c r="B2772">
        <v>61511.699219000002</v>
      </c>
      <c r="C2772">
        <v>61804.199219000002</v>
      </c>
      <c r="D2772">
        <v>61316.699219000002</v>
      </c>
      <c r="E2772">
        <v>61511.699219000002</v>
      </c>
      <c r="F2772">
        <v>61511.699219000002</v>
      </c>
      <c r="G2772">
        <v>131468</v>
      </c>
    </row>
    <row r="2773" spans="1:7">
      <c r="A2773" s="3">
        <v>40478</v>
      </c>
      <c r="B2773">
        <v>61511.699219000002</v>
      </c>
      <c r="C2773">
        <v>63266.398437999997</v>
      </c>
      <c r="D2773">
        <v>61511.699219000002</v>
      </c>
      <c r="E2773">
        <v>62486.5</v>
      </c>
      <c r="F2773">
        <v>62486.5</v>
      </c>
      <c r="G2773">
        <v>338461</v>
      </c>
    </row>
    <row r="2774" spans="1:7">
      <c r="A2774" s="3">
        <v>40479</v>
      </c>
      <c r="B2774">
        <v>62486.5</v>
      </c>
      <c r="C2774">
        <v>64241.199219000002</v>
      </c>
      <c r="D2774">
        <v>62486.5</v>
      </c>
      <c r="E2774">
        <v>63266.398437999997</v>
      </c>
      <c r="F2774">
        <v>63266.398437999997</v>
      </c>
      <c r="G2774">
        <v>290570</v>
      </c>
    </row>
    <row r="2775" spans="1:7">
      <c r="A2775" s="3">
        <v>40480</v>
      </c>
      <c r="B2775">
        <v>64046.300780999998</v>
      </c>
      <c r="C2775">
        <v>64046.300780999998</v>
      </c>
      <c r="D2775">
        <v>61024.300780999998</v>
      </c>
      <c r="E2775">
        <v>61121.800780999998</v>
      </c>
      <c r="F2775">
        <v>61121.800780999998</v>
      </c>
      <c r="G2775">
        <v>273165</v>
      </c>
    </row>
    <row r="2776" spans="1:7">
      <c r="A2776" s="3">
        <v>40483</v>
      </c>
      <c r="B2776">
        <v>61219.300780999998</v>
      </c>
      <c r="C2776">
        <v>61316.699219000002</v>
      </c>
      <c r="D2776">
        <v>59854.5</v>
      </c>
      <c r="E2776">
        <v>60634.398437999997</v>
      </c>
      <c r="F2776">
        <v>60634.398437999997</v>
      </c>
      <c r="G2776">
        <v>208439</v>
      </c>
    </row>
    <row r="2777" spans="1:7">
      <c r="A2777" s="3">
        <v>40484</v>
      </c>
      <c r="B2777">
        <v>60829.300780999998</v>
      </c>
      <c r="C2777">
        <v>61511.699219000002</v>
      </c>
      <c r="D2777">
        <v>60146.898437999997</v>
      </c>
      <c r="E2777">
        <v>60439.398437999997</v>
      </c>
      <c r="F2777">
        <v>60439.398437999997</v>
      </c>
      <c r="G2777">
        <v>138444</v>
      </c>
    </row>
    <row r="2778" spans="1:7">
      <c r="A2778" s="3">
        <v>40485</v>
      </c>
      <c r="B2778">
        <v>61024.300780999998</v>
      </c>
      <c r="C2778">
        <v>61804.199219000002</v>
      </c>
      <c r="D2778">
        <v>60439.398437999997</v>
      </c>
      <c r="E2778">
        <v>60634.398437999997</v>
      </c>
      <c r="F2778">
        <v>60634.398437999997</v>
      </c>
      <c r="G2778">
        <v>190855</v>
      </c>
    </row>
    <row r="2779" spans="1:7">
      <c r="A2779" s="3">
        <v>40486</v>
      </c>
      <c r="B2779">
        <v>60926.800780999998</v>
      </c>
      <c r="C2779">
        <v>61706.699219000002</v>
      </c>
      <c r="D2779">
        <v>60439.398437999997</v>
      </c>
      <c r="E2779">
        <v>61024.300780999998</v>
      </c>
      <c r="F2779">
        <v>61024.300780999998</v>
      </c>
      <c r="G2779">
        <v>130270</v>
      </c>
    </row>
    <row r="2780" spans="1:7">
      <c r="A2780" s="3">
        <v>40487</v>
      </c>
      <c r="B2780">
        <v>61511.699219000002</v>
      </c>
      <c r="C2780">
        <v>61609.199219000002</v>
      </c>
      <c r="D2780">
        <v>60439.398437999997</v>
      </c>
      <c r="E2780">
        <v>60536.898437999997</v>
      </c>
      <c r="F2780">
        <v>60536.898437999997</v>
      </c>
      <c r="G2780">
        <v>159373</v>
      </c>
    </row>
    <row r="2781" spans="1:7">
      <c r="A2781" s="3">
        <v>40490</v>
      </c>
      <c r="B2781">
        <v>61414.199219000002</v>
      </c>
      <c r="C2781">
        <v>61414.199219000002</v>
      </c>
      <c r="D2781">
        <v>60536.898437999997</v>
      </c>
      <c r="E2781">
        <v>60634.398437999997</v>
      </c>
      <c r="F2781">
        <v>60634.398437999997</v>
      </c>
      <c r="G2781">
        <v>91446</v>
      </c>
    </row>
    <row r="2782" spans="1:7">
      <c r="A2782" s="3">
        <v>40491</v>
      </c>
      <c r="B2782">
        <v>60926.800780999998</v>
      </c>
      <c r="C2782">
        <v>63266.398437999997</v>
      </c>
      <c r="D2782">
        <v>60634.398437999997</v>
      </c>
      <c r="E2782">
        <v>63168.898437999997</v>
      </c>
      <c r="F2782">
        <v>63168.898437999997</v>
      </c>
      <c r="G2782">
        <v>314492</v>
      </c>
    </row>
    <row r="2783" spans="1:7">
      <c r="A2783" s="3">
        <v>40492</v>
      </c>
      <c r="B2783">
        <v>63363.898437999997</v>
      </c>
      <c r="C2783">
        <v>63363.898437999997</v>
      </c>
      <c r="D2783">
        <v>61804.199219000002</v>
      </c>
      <c r="E2783">
        <v>61804.199219000002</v>
      </c>
      <c r="F2783">
        <v>61804.199219000002</v>
      </c>
      <c r="G2783">
        <v>263913</v>
      </c>
    </row>
    <row r="2784" spans="1:7">
      <c r="A2784" s="3">
        <v>40493</v>
      </c>
      <c r="B2784">
        <v>61804.199219000002</v>
      </c>
      <c r="C2784">
        <v>61901.601562999997</v>
      </c>
      <c r="D2784">
        <v>60439.398437999997</v>
      </c>
      <c r="E2784">
        <v>60439.398437999997</v>
      </c>
      <c r="F2784">
        <v>60439.398437999997</v>
      </c>
      <c r="G2784">
        <v>258691</v>
      </c>
    </row>
    <row r="2785" spans="1:7">
      <c r="A2785" s="3">
        <v>40494</v>
      </c>
      <c r="B2785">
        <v>60829.300780999998</v>
      </c>
      <c r="C2785">
        <v>61316.699219000002</v>
      </c>
      <c r="D2785">
        <v>58294.800780999998</v>
      </c>
      <c r="E2785">
        <v>59172.101562999997</v>
      </c>
      <c r="F2785">
        <v>59172.101562999997</v>
      </c>
      <c r="G2785">
        <v>279820</v>
      </c>
    </row>
    <row r="2786" spans="1:7">
      <c r="A2786" s="3">
        <v>40497</v>
      </c>
      <c r="B2786">
        <v>58782.199219000002</v>
      </c>
      <c r="C2786">
        <v>59464.601562999997</v>
      </c>
      <c r="D2786">
        <v>56345.101562999997</v>
      </c>
      <c r="E2786">
        <v>58294.800780999998</v>
      </c>
      <c r="F2786">
        <v>58294.800780999998</v>
      </c>
      <c r="G2786">
        <v>244551</v>
      </c>
    </row>
    <row r="2787" spans="1:7">
      <c r="A2787" s="3">
        <v>40498</v>
      </c>
      <c r="B2787">
        <v>58294.800780999998</v>
      </c>
      <c r="C2787">
        <v>58977.199219000002</v>
      </c>
      <c r="D2787">
        <v>57417.398437999997</v>
      </c>
      <c r="E2787">
        <v>58002.300780999998</v>
      </c>
      <c r="F2787">
        <v>58002.300780999998</v>
      </c>
      <c r="G2787">
        <v>141429</v>
      </c>
    </row>
    <row r="2788" spans="1:7">
      <c r="A2788" s="3">
        <v>40499</v>
      </c>
      <c r="B2788">
        <v>56930</v>
      </c>
      <c r="C2788">
        <v>58879.699219000002</v>
      </c>
      <c r="D2788">
        <v>56930</v>
      </c>
      <c r="E2788">
        <v>58489.699219000002</v>
      </c>
      <c r="F2788">
        <v>58489.699219000002</v>
      </c>
      <c r="G2788">
        <v>74355</v>
      </c>
    </row>
    <row r="2789" spans="1:7">
      <c r="A2789" s="3">
        <v>40500</v>
      </c>
      <c r="B2789">
        <v>58489.699219000002</v>
      </c>
      <c r="C2789">
        <v>59172.101562999997</v>
      </c>
      <c r="D2789">
        <v>58099.800780999998</v>
      </c>
      <c r="E2789">
        <v>58489.699219000002</v>
      </c>
      <c r="F2789">
        <v>58489.699219000002</v>
      </c>
      <c r="G2789">
        <v>108956</v>
      </c>
    </row>
    <row r="2790" spans="1:7">
      <c r="A2790" s="3">
        <v>40501</v>
      </c>
      <c r="B2790">
        <v>58587.199219000002</v>
      </c>
      <c r="C2790">
        <v>59269.601562999997</v>
      </c>
      <c r="D2790">
        <v>57222.5</v>
      </c>
      <c r="E2790">
        <v>58197.300780999998</v>
      </c>
      <c r="F2790">
        <v>58197.300780999998</v>
      </c>
      <c r="G2790">
        <v>218802</v>
      </c>
    </row>
    <row r="2791" spans="1:7">
      <c r="A2791" s="3">
        <v>40504</v>
      </c>
      <c r="B2791">
        <v>58294.800780999998</v>
      </c>
      <c r="C2791">
        <v>58977.199219000002</v>
      </c>
      <c r="D2791">
        <v>57514.898437999997</v>
      </c>
      <c r="E2791">
        <v>57514.898437999997</v>
      </c>
      <c r="F2791">
        <v>57514.898437999997</v>
      </c>
      <c r="G2791">
        <v>545063</v>
      </c>
    </row>
    <row r="2792" spans="1:7">
      <c r="A2792" s="3">
        <v>40505</v>
      </c>
      <c r="B2792">
        <v>57904.800780999998</v>
      </c>
      <c r="C2792">
        <v>58197.300780999998</v>
      </c>
      <c r="D2792">
        <v>56345.101562999997</v>
      </c>
      <c r="E2792">
        <v>56540.101562999997</v>
      </c>
      <c r="F2792">
        <v>56540.101562999997</v>
      </c>
      <c r="G2792">
        <v>272862</v>
      </c>
    </row>
    <row r="2793" spans="1:7">
      <c r="A2793" s="3">
        <v>40506</v>
      </c>
      <c r="B2793">
        <v>54298</v>
      </c>
      <c r="C2793">
        <v>55857.699219000002</v>
      </c>
      <c r="D2793">
        <v>53908</v>
      </c>
      <c r="E2793">
        <v>55077.800780999998</v>
      </c>
      <c r="F2793">
        <v>55077.800780999998</v>
      </c>
      <c r="G2793">
        <v>290015</v>
      </c>
    </row>
    <row r="2794" spans="1:7">
      <c r="A2794" s="3">
        <v>40507</v>
      </c>
      <c r="B2794">
        <v>56052.699219000002</v>
      </c>
      <c r="C2794">
        <v>56540.101562999997</v>
      </c>
      <c r="D2794">
        <v>54980.398437999997</v>
      </c>
      <c r="E2794">
        <v>55175.300780999998</v>
      </c>
      <c r="F2794">
        <v>55175.300780999998</v>
      </c>
      <c r="G2794">
        <v>230707</v>
      </c>
    </row>
    <row r="2795" spans="1:7">
      <c r="A2795" s="3">
        <v>40508</v>
      </c>
      <c r="B2795">
        <v>55760.199219000002</v>
      </c>
      <c r="C2795">
        <v>55857.699219000002</v>
      </c>
      <c r="D2795">
        <v>54590.398437999997</v>
      </c>
      <c r="E2795">
        <v>54785.398437999997</v>
      </c>
      <c r="F2795">
        <v>54785.398437999997</v>
      </c>
      <c r="G2795">
        <v>121870</v>
      </c>
    </row>
    <row r="2796" spans="1:7">
      <c r="A2796" s="3">
        <v>40511</v>
      </c>
      <c r="B2796">
        <v>54298</v>
      </c>
      <c r="C2796">
        <v>55370.300780999998</v>
      </c>
      <c r="D2796">
        <v>53810.601562999997</v>
      </c>
      <c r="E2796">
        <v>54005.5</v>
      </c>
      <c r="F2796">
        <v>54005.5</v>
      </c>
      <c r="G2796">
        <v>109360</v>
      </c>
    </row>
    <row r="2797" spans="1:7">
      <c r="A2797" s="3">
        <v>40512</v>
      </c>
      <c r="B2797">
        <v>54492.898437999997</v>
      </c>
      <c r="C2797">
        <v>55467.800780999998</v>
      </c>
      <c r="D2797">
        <v>54005.5</v>
      </c>
      <c r="E2797">
        <v>54005.5</v>
      </c>
      <c r="F2797">
        <v>54005.5</v>
      </c>
      <c r="G2797">
        <v>194192</v>
      </c>
    </row>
    <row r="2798" spans="1:7">
      <c r="A2798" s="3">
        <v>40513</v>
      </c>
      <c r="B2798">
        <v>54200.5</v>
      </c>
      <c r="C2798">
        <v>56150.101562999997</v>
      </c>
      <c r="D2798">
        <v>54103</v>
      </c>
      <c r="E2798">
        <v>55955.199219000002</v>
      </c>
      <c r="F2798">
        <v>55955.199219000002</v>
      </c>
      <c r="G2798">
        <v>177096</v>
      </c>
    </row>
    <row r="2799" spans="1:7">
      <c r="A2799" s="3">
        <v>40514</v>
      </c>
      <c r="B2799">
        <v>56442.601562999997</v>
      </c>
      <c r="C2799">
        <v>56442.601562999997</v>
      </c>
      <c r="D2799">
        <v>55272.800780999998</v>
      </c>
      <c r="E2799">
        <v>55467.800780999998</v>
      </c>
      <c r="F2799">
        <v>55467.800780999998</v>
      </c>
      <c r="G2799">
        <v>201061</v>
      </c>
    </row>
    <row r="2800" spans="1:7">
      <c r="A2800" s="3">
        <v>40515</v>
      </c>
      <c r="B2800">
        <v>55662.699219000002</v>
      </c>
      <c r="C2800">
        <v>55955.199219000002</v>
      </c>
      <c r="D2800">
        <v>54395.5</v>
      </c>
      <c r="E2800">
        <v>55467.800780999998</v>
      </c>
      <c r="F2800">
        <v>55467.800780999998</v>
      </c>
      <c r="G2800">
        <v>140430</v>
      </c>
    </row>
    <row r="2801" spans="1:7">
      <c r="A2801" s="3">
        <v>40518</v>
      </c>
      <c r="B2801">
        <v>56052.699219000002</v>
      </c>
      <c r="C2801">
        <v>56832.5</v>
      </c>
      <c r="D2801">
        <v>55272.800780999998</v>
      </c>
      <c r="E2801">
        <v>55272.800780999998</v>
      </c>
      <c r="F2801">
        <v>55272.800780999998</v>
      </c>
      <c r="G2801">
        <v>143480</v>
      </c>
    </row>
    <row r="2802" spans="1:7">
      <c r="A2802" s="3">
        <v>40519</v>
      </c>
      <c r="B2802">
        <v>55272.800780999998</v>
      </c>
      <c r="C2802">
        <v>55662.699219000002</v>
      </c>
      <c r="D2802">
        <v>54492.898437999997</v>
      </c>
      <c r="E2802">
        <v>54590.398437999997</v>
      </c>
      <c r="F2802">
        <v>54590.398437999997</v>
      </c>
      <c r="G2802">
        <v>130580</v>
      </c>
    </row>
    <row r="2803" spans="1:7">
      <c r="A2803" s="3">
        <v>40520</v>
      </c>
      <c r="B2803">
        <v>54980.398437999997</v>
      </c>
      <c r="C2803">
        <v>55467.800780999998</v>
      </c>
      <c r="D2803">
        <v>53908</v>
      </c>
      <c r="E2803">
        <v>54395.5</v>
      </c>
      <c r="F2803">
        <v>54395.5</v>
      </c>
      <c r="G2803">
        <v>170843</v>
      </c>
    </row>
    <row r="2804" spans="1:7">
      <c r="A2804" s="3">
        <v>40521</v>
      </c>
      <c r="B2804">
        <v>54882.898437999997</v>
      </c>
      <c r="C2804">
        <v>55760.199219000002</v>
      </c>
      <c r="D2804">
        <v>54492.898437999997</v>
      </c>
      <c r="E2804">
        <v>55467.800780999998</v>
      </c>
      <c r="F2804">
        <v>55467.800780999998</v>
      </c>
      <c r="G2804">
        <v>147876</v>
      </c>
    </row>
    <row r="2805" spans="1:7">
      <c r="A2805" s="3">
        <v>40522</v>
      </c>
      <c r="B2805">
        <v>55467.800780999998</v>
      </c>
      <c r="C2805">
        <v>57417.398437999997</v>
      </c>
      <c r="D2805">
        <v>54980.398437999997</v>
      </c>
      <c r="E2805">
        <v>57027.5</v>
      </c>
      <c r="F2805">
        <v>57027.5</v>
      </c>
      <c r="G2805">
        <v>266443</v>
      </c>
    </row>
    <row r="2806" spans="1:7">
      <c r="A2806" s="3">
        <v>40525</v>
      </c>
      <c r="B2806">
        <v>57319.898437999997</v>
      </c>
      <c r="C2806">
        <v>57319.898437999997</v>
      </c>
      <c r="D2806">
        <v>56345.101562999997</v>
      </c>
      <c r="E2806">
        <v>56735</v>
      </c>
      <c r="F2806">
        <v>56735</v>
      </c>
      <c r="G2806">
        <v>119667</v>
      </c>
    </row>
    <row r="2807" spans="1:7">
      <c r="A2807" s="3">
        <v>40526</v>
      </c>
      <c r="B2807">
        <v>56735</v>
      </c>
      <c r="C2807">
        <v>56735</v>
      </c>
      <c r="D2807">
        <v>56052.699219000002</v>
      </c>
      <c r="E2807">
        <v>56442.601562999997</v>
      </c>
      <c r="F2807">
        <v>56442.601562999997</v>
      </c>
      <c r="G2807">
        <v>134942</v>
      </c>
    </row>
    <row r="2808" spans="1:7">
      <c r="A2808" s="3">
        <v>40527</v>
      </c>
      <c r="B2808">
        <v>56735</v>
      </c>
      <c r="C2808">
        <v>57222.5</v>
      </c>
      <c r="D2808">
        <v>55955.199219000002</v>
      </c>
      <c r="E2808">
        <v>56442.601562999997</v>
      </c>
      <c r="F2808">
        <v>56442.601562999997</v>
      </c>
      <c r="G2808">
        <v>157936</v>
      </c>
    </row>
    <row r="2809" spans="1:7">
      <c r="A2809" s="3">
        <v>40528</v>
      </c>
      <c r="B2809">
        <v>56637.601562999997</v>
      </c>
      <c r="C2809">
        <v>58099.800780999998</v>
      </c>
      <c r="D2809">
        <v>56052.699219000002</v>
      </c>
      <c r="E2809">
        <v>56735</v>
      </c>
      <c r="F2809">
        <v>56735</v>
      </c>
      <c r="G2809">
        <v>209724</v>
      </c>
    </row>
    <row r="2810" spans="1:7">
      <c r="A2810" s="3">
        <v>40529</v>
      </c>
      <c r="B2810">
        <v>57222.5</v>
      </c>
      <c r="C2810">
        <v>57222.5</v>
      </c>
      <c r="D2810">
        <v>55857.699219000002</v>
      </c>
      <c r="E2810">
        <v>56247.601562999997</v>
      </c>
      <c r="F2810">
        <v>56247.601562999997</v>
      </c>
      <c r="G2810">
        <v>183967</v>
      </c>
    </row>
    <row r="2811" spans="1:7">
      <c r="A2811" s="3">
        <v>40532</v>
      </c>
      <c r="B2811">
        <v>55370.300780999998</v>
      </c>
      <c r="C2811">
        <v>55760.199219000002</v>
      </c>
      <c r="D2811">
        <v>54785.398437999997</v>
      </c>
      <c r="E2811">
        <v>55175.300780999998</v>
      </c>
      <c r="F2811">
        <v>55175.300780999998</v>
      </c>
      <c r="G2811">
        <v>202880</v>
      </c>
    </row>
    <row r="2812" spans="1:7">
      <c r="A2812" s="3">
        <v>40533</v>
      </c>
      <c r="B2812">
        <v>55565.199219000002</v>
      </c>
      <c r="C2812">
        <v>57125</v>
      </c>
      <c r="D2812">
        <v>55565.199219000002</v>
      </c>
      <c r="E2812">
        <v>56930</v>
      </c>
      <c r="F2812">
        <v>56930</v>
      </c>
      <c r="G2812">
        <v>245493</v>
      </c>
    </row>
    <row r="2813" spans="1:7">
      <c r="A2813" s="3">
        <v>40534</v>
      </c>
      <c r="B2813">
        <v>57027.5</v>
      </c>
      <c r="C2813">
        <v>57514.898437999997</v>
      </c>
      <c r="D2813">
        <v>56540.101562999997</v>
      </c>
      <c r="E2813">
        <v>56735</v>
      </c>
      <c r="F2813">
        <v>56735</v>
      </c>
      <c r="G2813">
        <v>180468</v>
      </c>
    </row>
    <row r="2814" spans="1:7">
      <c r="A2814" s="3">
        <v>40535</v>
      </c>
      <c r="B2814">
        <v>56930</v>
      </c>
      <c r="C2814">
        <v>57514.898437999997</v>
      </c>
      <c r="D2814">
        <v>56247.601562999997</v>
      </c>
      <c r="E2814">
        <v>57027.5</v>
      </c>
      <c r="F2814">
        <v>57027.5</v>
      </c>
      <c r="G2814">
        <v>186098</v>
      </c>
    </row>
    <row r="2815" spans="1:7">
      <c r="A2815" s="3">
        <v>40536</v>
      </c>
      <c r="B2815">
        <v>57027.5</v>
      </c>
      <c r="C2815">
        <v>58002.300780999998</v>
      </c>
      <c r="D2815">
        <v>56930</v>
      </c>
      <c r="E2815">
        <v>57027.5</v>
      </c>
      <c r="F2815">
        <v>57027.5</v>
      </c>
      <c r="G2815">
        <v>184842</v>
      </c>
    </row>
    <row r="2816" spans="1:7">
      <c r="A2816" s="3">
        <v>40539</v>
      </c>
      <c r="B2816">
        <v>57027.5</v>
      </c>
      <c r="C2816">
        <v>59464.601562999997</v>
      </c>
      <c r="D2816">
        <v>57027.5</v>
      </c>
      <c r="E2816">
        <v>58782.199219000002</v>
      </c>
      <c r="F2816">
        <v>58782.199219000002</v>
      </c>
      <c r="G2816">
        <v>438257</v>
      </c>
    </row>
    <row r="2817" spans="1:7">
      <c r="A2817" s="3">
        <v>40540</v>
      </c>
      <c r="B2817">
        <v>59269.601562999997</v>
      </c>
      <c r="C2817">
        <v>60439.398437999997</v>
      </c>
      <c r="D2817">
        <v>58392.300780999998</v>
      </c>
      <c r="E2817">
        <v>59172.101562999997</v>
      </c>
      <c r="F2817">
        <v>59172.101562999997</v>
      </c>
      <c r="G2817">
        <v>448713</v>
      </c>
    </row>
    <row r="2818" spans="1:7">
      <c r="A2818" s="3">
        <v>40541</v>
      </c>
      <c r="B2818">
        <v>59367.101562999997</v>
      </c>
      <c r="C2818">
        <v>60439.398437999997</v>
      </c>
      <c r="D2818">
        <v>59172.101562999997</v>
      </c>
      <c r="E2818">
        <v>60146.898437999997</v>
      </c>
      <c r="F2818">
        <v>60146.898437999997</v>
      </c>
      <c r="G2818">
        <v>218533</v>
      </c>
    </row>
    <row r="2819" spans="1:7">
      <c r="A2819" s="3">
        <v>40542</v>
      </c>
      <c r="B2819">
        <v>60341.898437999997</v>
      </c>
      <c r="C2819">
        <v>60439.398437999997</v>
      </c>
      <c r="D2819">
        <v>59367.101562999997</v>
      </c>
      <c r="E2819">
        <v>60244.398437999997</v>
      </c>
      <c r="F2819">
        <v>60244.398437999997</v>
      </c>
      <c r="G2819">
        <v>183415</v>
      </c>
    </row>
    <row r="2820" spans="1:7">
      <c r="A2820" s="3">
        <v>40546</v>
      </c>
      <c r="B2820">
        <v>60439.398437999997</v>
      </c>
      <c r="C2820">
        <v>60536.898437999997</v>
      </c>
      <c r="D2820">
        <v>58977.199219000002</v>
      </c>
      <c r="E2820">
        <v>59074.601562999997</v>
      </c>
      <c r="F2820">
        <v>59074.601562999997</v>
      </c>
      <c r="G2820">
        <v>214442</v>
      </c>
    </row>
    <row r="2821" spans="1:7">
      <c r="A2821" s="3">
        <v>40547</v>
      </c>
      <c r="B2821">
        <v>59269.601562999997</v>
      </c>
      <c r="C2821">
        <v>60926.800780999998</v>
      </c>
      <c r="D2821">
        <v>58587.199219000002</v>
      </c>
      <c r="E2821">
        <v>60731.800780999998</v>
      </c>
      <c r="F2821">
        <v>60731.800780999998</v>
      </c>
      <c r="G2821">
        <v>397569</v>
      </c>
    </row>
    <row r="2822" spans="1:7">
      <c r="A2822" s="3">
        <v>40548</v>
      </c>
      <c r="B2822">
        <v>61024.300780999998</v>
      </c>
      <c r="C2822">
        <v>61706.699219000002</v>
      </c>
      <c r="D2822">
        <v>60146.898437999997</v>
      </c>
      <c r="E2822">
        <v>61121.800780999998</v>
      </c>
      <c r="F2822">
        <v>61121.800780999998</v>
      </c>
      <c r="G2822">
        <v>291419</v>
      </c>
    </row>
    <row r="2823" spans="1:7">
      <c r="A2823" s="3">
        <v>40549</v>
      </c>
      <c r="B2823">
        <v>60731.800780999998</v>
      </c>
      <c r="C2823">
        <v>61414.199219000002</v>
      </c>
      <c r="D2823">
        <v>59757</v>
      </c>
      <c r="E2823">
        <v>60244.398437999997</v>
      </c>
      <c r="F2823">
        <v>60244.398437999997</v>
      </c>
      <c r="G2823">
        <v>210913</v>
      </c>
    </row>
    <row r="2824" spans="1:7">
      <c r="A2824" s="3">
        <v>40550</v>
      </c>
      <c r="B2824">
        <v>59757</v>
      </c>
      <c r="C2824">
        <v>60731.800780999998</v>
      </c>
      <c r="D2824">
        <v>59659.5</v>
      </c>
      <c r="E2824">
        <v>60244.398437999997</v>
      </c>
      <c r="F2824">
        <v>60244.398437999997</v>
      </c>
      <c r="G2824">
        <v>117698</v>
      </c>
    </row>
    <row r="2825" spans="1:7">
      <c r="A2825" s="3">
        <v>40553</v>
      </c>
      <c r="B2825">
        <v>60146.898437999997</v>
      </c>
      <c r="C2825">
        <v>60439.398437999997</v>
      </c>
      <c r="D2825">
        <v>59074.601562999997</v>
      </c>
      <c r="E2825">
        <v>59172.101562999997</v>
      </c>
      <c r="F2825">
        <v>59172.101562999997</v>
      </c>
      <c r="G2825">
        <v>166274</v>
      </c>
    </row>
    <row r="2826" spans="1:7">
      <c r="A2826" s="3">
        <v>40554</v>
      </c>
      <c r="B2826">
        <v>58977.199219000002</v>
      </c>
      <c r="C2826">
        <v>60244.398437999997</v>
      </c>
      <c r="D2826">
        <v>58977.199219000002</v>
      </c>
      <c r="E2826">
        <v>59854.5</v>
      </c>
      <c r="F2826">
        <v>59854.5</v>
      </c>
      <c r="G2826">
        <v>168542</v>
      </c>
    </row>
    <row r="2827" spans="1:7">
      <c r="A2827" s="3">
        <v>40555</v>
      </c>
      <c r="B2827">
        <v>59854.5</v>
      </c>
      <c r="C2827">
        <v>60341.898437999997</v>
      </c>
      <c r="D2827">
        <v>59367.101562999997</v>
      </c>
      <c r="E2827">
        <v>59854.5</v>
      </c>
      <c r="F2827">
        <v>59854.5</v>
      </c>
      <c r="G2827">
        <v>151779</v>
      </c>
    </row>
    <row r="2828" spans="1:7">
      <c r="A2828" s="3">
        <v>40556</v>
      </c>
      <c r="B2828">
        <v>60049.5</v>
      </c>
      <c r="C2828">
        <v>60146.898437999997</v>
      </c>
      <c r="D2828">
        <v>58879.699219000002</v>
      </c>
      <c r="E2828">
        <v>59074.601562999997</v>
      </c>
      <c r="F2828">
        <v>59074.601562999997</v>
      </c>
      <c r="G2828">
        <v>167293</v>
      </c>
    </row>
    <row r="2829" spans="1:7">
      <c r="A2829" s="3">
        <v>40557</v>
      </c>
      <c r="B2829">
        <v>59074.601562999997</v>
      </c>
      <c r="C2829">
        <v>59172.101562999997</v>
      </c>
      <c r="D2829">
        <v>57319.898437999997</v>
      </c>
      <c r="E2829">
        <v>57514.898437999997</v>
      </c>
      <c r="F2829">
        <v>57514.898437999997</v>
      </c>
      <c r="G2829">
        <v>262892</v>
      </c>
    </row>
    <row r="2830" spans="1:7">
      <c r="A2830" s="3">
        <v>40560</v>
      </c>
      <c r="B2830">
        <v>57904.800780999998</v>
      </c>
      <c r="C2830">
        <v>58099.800780999998</v>
      </c>
      <c r="D2830">
        <v>56832.5</v>
      </c>
      <c r="E2830">
        <v>56832.5</v>
      </c>
      <c r="F2830">
        <v>56832.5</v>
      </c>
      <c r="G2830">
        <v>178431</v>
      </c>
    </row>
    <row r="2831" spans="1:7">
      <c r="A2831" s="3">
        <v>40561</v>
      </c>
      <c r="B2831">
        <v>56247.601562999997</v>
      </c>
      <c r="C2831">
        <v>57027.5</v>
      </c>
      <c r="D2831">
        <v>56247.601562999997</v>
      </c>
      <c r="E2831">
        <v>56442.601562999997</v>
      </c>
      <c r="F2831">
        <v>56442.601562999997</v>
      </c>
      <c r="G2831">
        <v>171385</v>
      </c>
    </row>
    <row r="2832" spans="1:7">
      <c r="A2832" s="3">
        <v>40562</v>
      </c>
      <c r="B2832">
        <v>56442.601562999997</v>
      </c>
      <c r="C2832">
        <v>57222.5</v>
      </c>
      <c r="D2832">
        <v>56247.601562999997</v>
      </c>
      <c r="E2832">
        <v>56442.601562999997</v>
      </c>
      <c r="F2832">
        <v>56442.601562999997</v>
      </c>
      <c r="G2832">
        <v>131002</v>
      </c>
    </row>
    <row r="2833" spans="1:7">
      <c r="A2833" s="3">
        <v>40563</v>
      </c>
      <c r="B2833">
        <v>56442.601562999997</v>
      </c>
      <c r="C2833">
        <v>56442.601562999997</v>
      </c>
      <c r="D2833">
        <v>55272.800780999998</v>
      </c>
      <c r="E2833">
        <v>55272.800780999998</v>
      </c>
      <c r="F2833">
        <v>55272.800780999998</v>
      </c>
      <c r="G2833">
        <v>239360</v>
      </c>
    </row>
    <row r="2834" spans="1:7">
      <c r="A2834" s="3">
        <v>40564</v>
      </c>
      <c r="B2834">
        <v>55272.800780999998</v>
      </c>
      <c r="C2834">
        <v>56345.101562999997</v>
      </c>
      <c r="D2834">
        <v>54200.5</v>
      </c>
      <c r="E2834">
        <v>54590.398437999997</v>
      </c>
      <c r="F2834">
        <v>54590.398437999997</v>
      </c>
      <c r="G2834">
        <v>402964</v>
      </c>
    </row>
    <row r="2835" spans="1:7">
      <c r="A2835" s="3">
        <v>40567</v>
      </c>
      <c r="B2835">
        <v>54785.398437999997</v>
      </c>
      <c r="C2835">
        <v>55272.800780999998</v>
      </c>
      <c r="D2835">
        <v>54005.5</v>
      </c>
      <c r="E2835">
        <v>54200.5</v>
      </c>
      <c r="F2835">
        <v>54200.5</v>
      </c>
      <c r="G2835">
        <v>212141</v>
      </c>
    </row>
    <row r="2836" spans="1:7">
      <c r="A2836" s="3">
        <v>40568</v>
      </c>
      <c r="B2836">
        <v>54590.398437999997</v>
      </c>
      <c r="C2836">
        <v>55272.800780999998</v>
      </c>
      <c r="D2836">
        <v>54395.5</v>
      </c>
      <c r="E2836">
        <v>54395.5</v>
      </c>
      <c r="F2836">
        <v>54395.5</v>
      </c>
      <c r="G2836">
        <v>312259</v>
      </c>
    </row>
    <row r="2837" spans="1:7">
      <c r="A2837" s="3">
        <v>40569</v>
      </c>
      <c r="B2837">
        <v>54882.898437999997</v>
      </c>
      <c r="C2837">
        <v>56832.5</v>
      </c>
      <c r="D2837">
        <v>54785.398437999997</v>
      </c>
      <c r="E2837">
        <v>56735</v>
      </c>
      <c r="F2837">
        <v>56735</v>
      </c>
      <c r="G2837">
        <v>267823</v>
      </c>
    </row>
    <row r="2838" spans="1:7">
      <c r="A2838" s="3">
        <v>40570</v>
      </c>
      <c r="B2838">
        <v>56735</v>
      </c>
      <c r="C2838">
        <v>57709.898437999997</v>
      </c>
      <c r="D2838">
        <v>56247.601562999997</v>
      </c>
      <c r="E2838">
        <v>56930</v>
      </c>
      <c r="F2838">
        <v>56930</v>
      </c>
      <c r="G2838">
        <v>234089</v>
      </c>
    </row>
    <row r="2839" spans="1:7">
      <c r="A2839" s="3">
        <v>40571</v>
      </c>
      <c r="B2839">
        <v>57222.5</v>
      </c>
      <c r="C2839">
        <v>57612.398437999997</v>
      </c>
      <c r="D2839">
        <v>56637.601562999997</v>
      </c>
      <c r="E2839">
        <v>57417.398437999997</v>
      </c>
      <c r="F2839">
        <v>57417.398437999997</v>
      </c>
      <c r="G2839">
        <v>237044</v>
      </c>
    </row>
    <row r="2840" spans="1:7">
      <c r="A2840" s="3">
        <v>40574</v>
      </c>
      <c r="B2840">
        <v>56832.5</v>
      </c>
      <c r="C2840">
        <v>58489.699219000002</v>
      </c>
      <c r="D2840">
        <v>56540.101562999997</v>
      </c>
      <c r="E2840">
        <v>58197.300780999998</v>
      </c>
      <c r="F2840">
        <v>58197.300780999998</v>
      </c>
      <c r="G2840">
        <v>254377</v>
      </c>
    </row>
    <row r="2841" spans="1:7">
      <c r="A2841" s="3">
        <v>40575</v>
      </c>
      <c r="B2841">
        <v>58294.800780999998</v>
      </c>
      <c r="C2841">
        <v>58392.300780999998</v>
      </c>
      <c r="D2841">
        <v>57417.398437999997</v>
      </c>
      <c r="E2841">
        <v>57417.398437999997</v>
      </c>
      <c r="F2841">
        <v>57417.398437999997</v>
      </c>
      <c r="G2841">
        <v>172243</v>
      </c>
    </row>
    <row r="2842" spans="1:7">
      <c r="A2842" s="3">
        <v>40581</v>
      </c>
      <c r="B2842">
        <v>57904.800780999998</v>
      </c>
      <c r="C2842">
        <v>58977.199219000002</v>
      </c>
      <c r="D2842">
        <v>57319.898437999997</v>
      </c>
      <c r="E2842">
        <v>58587.199219000002</v>
      </c>
      <c r="F2842">
        <v>58587.199219000002</v>
      </c>
      <c r="G2842">
        <v>205262</v>
      </c>
    </row>
    <row r="2843" spans="1:7">
      <c r="A2843" s="3">
        <v>40582</v>
      </c>
      <c r="B2843">
        <v>58587.199219000002</v>
      </c>
      <c r="C2843">
        <v>58782.199219000002</v>
      </c>
      <c r="D2843">
        <v>57319.898437999997</v>
      </c>
      <c r="E2843">
        <v>57612.398437999997</v>
      </c>
      <c r="F2843">
        <v>57612.398437999997</v>
      </c>
      <c r="G2843">
        <v>99012</v>
      </c>
    </row>
    <row r="2844" spans="1:7">
      <c r="A2844" s="3">
        <v>40583</v>
      </c>
      <c r="B2844">
        <v>57709.898437999997</v>
      </c>
      <c r="C2844">
        <v>58294.800780999998</v>
      </c>
      <c r="D2844">
        <v>56540.101562999997</v>
      </c>
      <c r="E2844">
        <v>57417.398437999997</v>
      </c>
      <c r="F2844">
        <v>57417.398437999997</v>
      </c>
      <c r="G2844">
        <v>143966</v>
      </c>
    </row>
    <row r="2845" spans="1:7">
      <c r="A2845" s="3">
        <v>40584</v>
      </c>
      <c r="B2845">
        <v>57319.898437999997</v>
      </c>
      <c r="C2845">
        <v>58197.300780999998</v>
      </c>
      <c r="D2845">
        <v>56247.601562999997</v>
      </c>
      <c r="E2845">
        <v>56247.601562999997</v>
      </c>
      <c r="F2845">
        <v>56247.601562999997</v>
      </c>
      <c r="G2845">
        <v>141068</v>
      </c>
    </row>
    <row r="2846" spans="1:7">
      <c r="A2846" s="3">
        <v>40585</v>
      </c>
      <c r="B2846">
        <v>56442.601562999997</v>
      </c>
      <c r="C2846">
        <v>57027.5</v>
      </c>
      <c r="D2846">
        <v>56052.699219000002</v>
      </c>
      <c r="E2846">
        <v>56247.601562999997</v>
      </c>
      <c r="F2846">
        <v>56247.601562999997</v>
      </c>
      <c r="G2846">
        <v>133192</v>
      </c>
    </row>
    <row r="2847" spans="1:7">
      <c r="A2847" s="3">
        <v>40588</v>
      </c>
      <c r="B2847">
        <v>56540.101562999997</v>
      </c>
      <c r="C2847">
        <v>57027.5</v>
      </c>
      <c r="D2847">
        <v>56052.699219000002</v>
      </c>
      <c r="E2847">
        <v>56637.601562999997</v>
      </c>
      <c r="F2847">
        <v>56637.601562999997</v>
      </c>
      <c r="G2847">
        <v>106542</v>
      </c>
    </row>
    <row r="2848" spans="1:7">
      <c r="A2848" s="3">
        <v>40589</v>
      </c>
      <c r="B2848">
        <v>56052.699219000002</v>
      </c>
      <c r="C2848">
        <v>56735</v>
      </c>
      <c r="D2848">
        <v>55467.800780999998</v>
      </c>
      <c r="E2848">
        <v>55857.699219000002</v>
      </c>
      <c r="F2848">
        <v>55857.699219000002</v>
      </c>
      <c r="G2848">
        <v>145892</v>
      </c>
    </row>
    <row r="2849" spans="1:7">
      <c r="A2849" s="3">
        <v>40590</v>
      </c>
      <c r="B2849">
        <v>55467.800780999998</v>
      </c>
      <c r="C2849">
        <v>57709.898437999997</v>
      </c>
      <c r="D2849">
        <v>55467.800780999998</v>
      </c>
      <c r="E2849">
        <v>56832.5</v>
      </c>
      <c r="F2849">
        <v>56832.5</v>
      </c>
      <c r="G2849">
        <v>148157</v>
      </c>
    </row>
    <row r="2850" spans="1:7">
      <c r="A2850" s="3">
        <v>40591</v>
      </c>
      <c r="B2850">
        <v>56930</v>
      </c>
      <c r="C2850">
        <v>58099.800780999998</v>
      </c>
      <c r="D2850">
        <v>56735</v>
      </c>
      <c r="E2850">
        <v>58099.800780999998</v>
      </c>
      <c r="F2850">
        <v>58099.800780999998</v>
      </c>
      <c r="G2850">
        <v>284800</v>
      </c>
    </row>
    <row r="2851" spans="1:7">
      <c r="A2851" s="3">
        <v>40592</v>
      </c>
      <c r="B2851">
        <v>58197.300780999998</v>
      </c>
      <c r="C2851">
        <v>59172.101562999997</v>
      </c>
      <c r="D2851">
        <v>57904.800780999998</v>
      </c>
      <c r="E2851">
        <v>58879.699219000002</v>
      </c>
      <c r="F2851">
        <v>58879.699219000002</v>
      </c>
      <c r="G2851">
        <v>304516</v>
      </c>
    </row>
    <row r="2852" spans="1:7">
      <c r="A2852" s="3">
        <v>40595</v>
      </c>
      <c r="B2852">
        <v>58684.699219000002</v>
      </c>
      <c r="C2852">
        <v>59659.5</v>
      </c>
      <c r="D2852">
        <v>58197.300780999998</v>
      </c>
      <c r="E2852">
        <v>58782.199219000002</v>
      </c>
      <c r="F2852">
        <v>58782.199219000002</v>
      </c>
      <c r="G2852">
        <v>174589</v>
      </c>
    </row>
    <row r="2853" spans="1:7">
      <c r="A2853" s="3">
        <v>40596</v>
      </c>
      <c r="B2853">
        <v>58782.199219000002</v>
      </c>
      <c r="C2853">
        <v>58782.199219000002</v>
      </c>
      <c r="D2853">
        <v>57027.5</v>
      </c>
      <c r="E2853">
        <v>57319.898437999997</v>
      </c>
      <c r="F2853">
        <v>57319.898437999997</v>
      </c>
      <c r="G2853">
        <v>168519</v>
      </c>
    </row>
    <row r="2854" spans="1:7">
      <c r="A2854" s="3">
        <v>40597</v>
      </c>
      <c r="B2854">
        <v>57319.898437999997</v>
      </c>
      <c r="C2854">
        <v>58197.300780999998</v>
      </c>
      <c r="D2854">
        <v>56052.699219000002</v>
      </c>
      <c r="E2854">
        <v>57319.898437999997</v>
      </c>
      <c r="F2854">
        <v>57319.898437999997</v>
      </c>
      <c r="G2854">
        <v>177015</v>
      </c>
    </row>
    <row r="2855" spans="1:7">
      <c r="A2855" s="3">
        <v>40598</v>
      </c>
      <c r="B2855">
        <v>57125</v>
      </c>
      <c r="C2855">
        <v>57807.398437999997</v>
      </c>
      <c r="D2855">
        <v>56540.101562999997</v>
      </c>
      <c r="E2855">
        <v>56832.5</v>
      </c>
      <c r="F2855">
        <v>56832.5</v>
      </c>
      <c r="G2855">
        <v>107314</v>
      </c>
    </row>
    <row r="2856" spans="1:7">
      <c r="A2856" s="3">
        <v>40599</v>
      </c>
      <c r="B2856">
        <v>56930</v>
      </c>
      <c r="C2856">
        <v>58684.699219000002</v>
      </c>
      <c r="D2856">
        <v>56052.699219000002</v>
      </c>
      <c r="E2856">
        <v>58489.699219000002</v>
      </c>
      <c r="F2856">
        <v>58489.699219000002</v>
      </c>
      <c r="G2856">
        <v>164094</v>
      </c>
    </row>
    <row r="2857" spans="1:7">
      <c r="A2857" s="3">
        <v>40602</v>
      </c>
      <c r="B2857">
        <v>58489.699219000002</v>
      </c>
      <c r="C2857">
        <v>58587.199219000002</v>
      </c>
      <c r="D2857">
        <v>56540.101562999997</v>
      </c>
      <c r="E2857">
        <v>57319.898437999997</v>
      </c>
      <c r="F2857">
        <v>57319.898437999997</v>
      </c>
      <c r="G2857">
        <v>115173</v>
      </c>
    </row>
    <row r="2858" spans="1:7">
      <c r="A2858" s="3">
        <v>40604</v>
      </c>
      <c r="B2858">
        <v>56735</v>
      </c>
      <c r="C2858">
        <v>57514.898437999997</v>
      </c>
      <c r="D2858">
        <v>55955.199219000002</v>
      </c>
      <c r="E2858">
        <v>55955.199219000002</v>
      </c>
      <c r="F2858">
        <v>55955.199219000002</v>
      </c>
      <c r="G2858">
        <v>109160</v>
      </c>
    </row>
    <row r="2859" spans="1:7">
      <c r="A2859" s="3">
        <v>40605</v>
      </c>
      <c r="B2859">
        <v>56345.101562999997</v>
      </c>
      <c r="C2859">
        <v>56832.5</v>
      </c>
      <c r="D2859">
        <v>55955.199219000002</v>
      </c>
      <c r="E2859">
        <v>56637.601562999997</v>
      </c>
      <c r="F2859">
        <v>56637.601562999997</v>
      </c>
      <c r="G2859">
        <v>117368</v>
      </c>
    </row>
    <row r="2860" spans="1:7">
      <c r="A2860" s="3">
        <v>40606</v>
      </c>
      <c r="B2860">
        <v>56637.601562999997</v>
      </c>
      <c r="C2860">
        <v>56832.5</v>
      </c>
      <c r="D2860">
        <v>55467.800780999998</v>
      </c>
      <c r="E2860">
        <v>56150.101562999997</v>
      </c>
      <c r="F2860">
        <v>56150.101562999997</v>
      </c>
      <c r="G2860">
        <v>186105</v>
      </c>
    </row>
    <row r="2861" spans="1:7">
      <c r="A2861" s="3">
        <v>40609</v>
      </c>
      <c r="B2861">
        <v>55565.199219000002</v>
      </c>
      <c r="C2861">
        <v>56052.699219000002</v>
      </c>
      <c r="D2861">
        <v>54980.398437999997</v>
      </c>
      <c r="E2861">
        <v>55077.800780999998</v>
      </c>
      <c r="F2861">
        <v>55077.800780999998</v>
      </c>
      <c r="G2861">
        <v>107579</v>
      </c>
    </row>
    <row r="2862" spans="1:7">
      <c r="A2862" s="3">
        <v>40610</v>
      </c>
      <c r="B2862">
        <v>55175.300780999998</v>
      </c>
      <c r="C2862">
        <v>57027.5</v>
      </c>
      <c r="D2862">
        <v>55175.300780999998</v>
      </c>
      <c r="E2862">
        <v>57027.5</v>
      </c>
      <c r="F2862">
        <v>57027.5</v>
      </c>
      <c r="G2862">
        <v>153534</v>
      </c>
    </row>
    <row r="2863" spans="1:7">
      <c r="A2863" s="3">
        <v>40611</v>
      </c>
      <c r="B2863">
        <v>57612.398437999997</v>
      </c>
      <c r="C2863">
        <v>57612.398437999997</v>
      </c>
      <c r="D2863">
        <v>56150.101562999997</v>
      </c>
      <c r="E2863">
        <v>57417.398437999997</v>
      </c>
      <c r="F2863">
        <v>57417.398437999997</v>
      </c>
      <c r="G2863">
        <v>129140</v>
      </c>
    </row>
    <row r="2864" spans="1:7">
      <c r="A2864" s="3">
        <v>40612</v>
      </c>
      <c r="B2864">
        <v>58977.199219000002</v>
      </c>
      <c r="C2864">
        <v>60731.800780999998</v>
      </c>
      <c r="D2864">
        <v>58977.199219000002</v>
      </c>
      <c r="E2864">
        <v>60146.898437999997</v>
      </c>
      <c r="F2864">
        <v>60146.898437999997</v>
      </c>
      <c r="G2864">
        <v>704757</v>
      </c>
    </row>
    <row r="2865" spans="1:7">
      <c r="A2865" s="3">
        <v>40613</v>
      </c>
      <c r="B2865">
        <v>59562</v>
      </c>
      <c r="C2865">
        <v>61609.199219000002</v>
      </c>
      <c r="D2865">
        <v>59074.601562999997</v>
      </c>
      <c r="E2865">
        <v>60926.800780999998</v>
      </c>
      <c r="F2865">
        <v>60926.800780999998</v>
      </c>
      <c r="G2865">
        <v>537330</v>
      </c>
    </row>
    <row r="2866" spans="1:7">
      <c r="A2866" s="3">
        <v>40616</v>
      </c>
      <c r="B2866">
        <v>60244.398437999997</v>
      </c>
      <c r="C2866">
        <v>60926.800780999998</v>
      </c>
      <c r="D2866">
        <v>58392.300780999998</v>
      </c>
      <c r="E2866">
        <v>60829.300780999998</v>
      </c>
      <c r="F2866">
        <v>60829.300780999998</v>
      </c>
      <c r="G2866">
        <v>303017</v>
      </c>
    </row>
    <row r="2867" spans="1:7">
      <c r="A2867" s="3">
        <v>40617</v>
      </c>
      <c r="B2867">
        <v>61414.199219000002</v>
      </c>
      <c r="C2867">
        <v>62584</v>
      </c>
      <c r="D2867">
        <v>57612.398437999997</v>
      </c>
      <c r="E2867">
        <v>59464.601562999997</v>
      </c>
      <c r="F2867">
        <v>59464.601562999997</v>
      </c>
      <c r="G2867">
        <v>422955</v>
      </c>
    </row>
    <row r="2868" spans="1:7">
      <c r="A2868" s="3">
        <v>40618</v>
      </c>
      <c r="B2868">
        <v>60439.398437999997</v>
      </c>
      <c r="C2868">
        <v>60829.300780999998</v>
      </c>
      <c r="D2868">
        <v>58782.199219000002</v>
      </c>
      <c r="E2868">
        <v>59757</v>
      </c>
      <c r="F2868">
        <v>59757</v>
      </c>
      <c r="G2868">
        <v>225706</v>
      </c>
    </row>
    <row r="2869" spans="1:7">
      <c r="A2869" s="3">
        <v>40619</v>
      </c>
      <c r="B2869">
        <v>58489.699219000002</v>
      </c>
      <c r="C2869">
        <v>60146.898437999997</v>
      </c>
      <c r="D2869">
        <v>58099.800780999998</v>
      </c>
      <c r="E2869">
        <v>59562</v>
      </c>
      <c r="F2869">
        <v>59562</v>
      </c>
      <c r="G2869">
        <v>197250</v>
      </c>
    </row>
    <row r="2870" spans="1:7">
      <c r="A2870" s="3">
        <v>40620</v>
      </c>
      <c r="B2870">
        <v>59659.5</v>
      </c>
      <c r="C2870">
        <v>61804.199219000002</v>
      </c>
      <c r="D2870">
        <v>58977.199219000002</v>
      </c>
      <c r="E2870">
        <v>61316.699219000002</v>
      </c>
      <c r="F2870">
        <v>61316.699219000002</v>
      </c>
      <c r="G2870">
        <v>285558</v>
      </c>
    </row>
    <row r="2871" spans="1:7">
      <c r="A2871" s="3">
        <v>40623</v>
      </c>
      <c r="B2871">
        <v>61121.800780999998</v>
      </c>
      <c r="C2871">
        <v>61901.601562999997</v>
      </c>
      <c r="D2871">
        <v>59562</v>
      </c>
      <c r="E2871">
        <v>60634.398437999997</v>
      </c>
      <c r="F2871">
        <v>60634.398437999997</v>
      </c>
      <c r="G2871">
        <v>441904</v>
      </c>
    </row>
    <row r="2872" spans="1:7">
      <c r="A2872" s="3">
        <v>40624</v>
      </c>
      <c r="B2872">
        <v>60536.898437999997</v>
      </c>
      <c r="C2872">
        <v>62291.601562999997</v>
      </c>
      <c r="D2872">
        <v>59757</v>
      </c>
      <c r="E2872">
        <v>60439.398437999997</v>
      </c>
      <c r="F2872">
        <v>60439.398437999997</v>
      </c>
      <c r="G2872">
        <v>354778</v>
      </c>
    </row>
    <row r="2873" spans="1:7">
      <c r="A2873" s="3">
        <v>40625</v>
      </c>
      <c r="B2873">
        <v>60536.898437999997</v>
      </c>
      <c r="C2873">
        <v>61706.699219000002</v>
      </c>
      <c r="D2873">
        <v>59854.5</v>
      </c>
      <c r="E2873">
        <v>61609.199219000002</v>
      </c>
      <c r="F2873">
        <v>61609.199219000002</v>
      </c>
      <c r="G2873">
        <v>225396</v>
      </c>
    </row>
    <row r="2874" spans="1:7">
      <c r="A2874" s="3">
        <v>40626</v>
      </c>
      <c r="B2874">
        <v>61999.101562999997</v>
      </c>
      <c r="C2874">
        <v>62876.5</v>
      </c>
      <c r="D2874">
        <v>61219.300780999998</v>
      </c>
      <c r="E2874">
        <v>61901.601562999997</v>
      </c>
      <c r="F2874">
        <v>61901.601562999997</v>
      </c>
      <c r="G2874">
        <v>334053</v>
      </c>
    </row>
    <row r="2875" spans="1:7">
      <c r="A2875" s="3">
        <v>40627</v>
      </c>
      <c r="B2875">
        <v>61901.601562999997</v>
      </c>
      <c r="C2875">
        <v>61901.601562999997</v>
      </c>
      <c r="D2875">
        <v>60536.898437999997</v>
      </c>
      <c r="E2875">
        <v>60536.898437999997</v>
      </c>
      <c r="F2875">
        <v>60536.898437999997</v>
      </c>
      <c r="G2875">
        <v>255847</v>
      </c>
    </row>
    <row r="2876" spans="1:7">
      <c r="A2876" s="3">
        <v>40630</v>
      </c>
      <c r="B2876">
        <v>61414.199219000002</v>
      </c>
      <c r="C2876">
        <v>61511.699219000002</v>
      </c>
      <c r="D2876">
        <v>60049.5</v>
      </c>
      <c r="E2876">
        <v>60341.898437999997</v>
      </c>
      <c r="F2876">
        <v>60341.898437999997</v>
      </c>
      <c r="G2876">
        <v>169988</v>
      </c>
    </row>
    <row r="2877" spans="1:7">
      <c r="A2877" s="3">
        <v>40631</v>
      </c>
      <c r="B2877">
        <v>60634.398437999997</v>
      </c>
      <c r="C2877">
        <v>63266.398437999997</v>
      </c>
      <c r="D2877">
        <v>60244.398437999997</v>
      </c>
      <c r="E2877">
        <v>63266.398437999997</v>
      </c>
      <c r="F2877">
        <v>63266.398437999997</v>
      </c>
      <c r="G2877">
        <v>581764</v>
      </c>
    </row>
    <row r="2878" spans="1:7">
      <c r="A2878" s="3">
        <v>40632</v>
      </c>
      <c r="B2878">
        <v>63266.398437999997</v>
      </c>
      <c r="C2878">
        <v>63753.800780999998</v>
      </c>
      <c r="D2878">
        <v>62584</v>
      </c>
      <c r="E2878">
        <v>63168.898437999997</v>
      </c>
      <c r="F2878">
        <v>63168.898437999997</v>
      </c>
      <c r="G2878">
        <v>365179</v>
      </c>
    </row>
    <row r="2879" spans="1:7">
      <c r="A2879" s="3">
        <v>40633</v>
      </c>
      <c r="B2879">
        <v>63168.898437999997</v>
      </c>
      <c r="C2879">
        <v>64046.300780999998</v>
      </c>
      <c r="D2879">
        <v>62389.101562999997</v>
      </c>
      <c r="E2879">
        <v>62584</v>
      </c>
      <c r="F2879">
        <v>62584</v>
      </c>
      <c r="G2879">
        <v>293189</v>
      </c>
    </row>
    <row r="2880" spans="1:7">
      <c r="A2880" s="3">
        <v>40634</v>
      </c>
      <c r="B2880">
        <v>62779</v>
      </c>
      <c r="C2880">
        <v>63851.300780999998</v>
      </c>
      <c r="D2880">
        <v>62584</v>
      </c>
      <c r="E2880">
        <v>62876.5</v>
      </c>
      <c r="F2880">
        <v>62876.5</v>
      </c>
      <c r="G2880">
        <v>285081</v>
      </c>
    </row>
    <row r="2881" spans="1:7">
      <c r="A2881" s="3">
        <v>40637</v>
      </c>
      <c r="B2881">
        <v>62973.898437999997</v>
      </c>
      <c r="C2881">
        <v>63851.300780999998</v>
      </c>
      <c r="D2881">
        <v>61804.199219000002</v>
      </c>
      <c r="E2881">
        <v>62291.601562999997</v>
      </c>
      <c r="F2881">
        <v>62291.601562999997</v>
      </c>
      <c r="G2881">
        <v>249614</v>
      </c>
    </row>
    <row r="2882" spans="1:7">
      <c r="A2882" s="3">
        <v>40638</v>
      </c>
      <c r="B2882">
        <v>62389.101562999997</v>
      </c>
      <c r="C2882">
        <v>64436.199219000002</v>
      </c>
      <c r="D2882">
        <v>61999.101562999997</v>
      </c>
      <c r="E2882">
        <v>64436.199219000002</v>
      </c>
      <c r="F2882">
        <v>64436.199219000002</v>
      </c>
      <c r="G2882">
        <v>299316</v>
      </c>
    </row>
    <row r="2883" spans="1:7">
      <c r="A2883" s="3">
        <v>40639</v>
      </c>
      <c r="B2883">
        <v>64338.699219000002</v>
      </c>
      <c r="C2883">
        <v>64631.199219000002</v>
      </c>
      <c r="D2883">
        <v>63266.398437999997</v>
      </c>
      <c r="E2883">
        <v>64143.699219000002</v>
      </c>
      <c r="F2883">
        <v>64143.699219000002</v>
      </c>
      <c r="G2883">
        <v>352180</v>
      </c>
    </row>
    <row r="2884" spans="1:7">
      <c r="A2884" s="3">
        <v>40640</v>
      </c>
      <c r="B2884">
        <v>63948.800780999998</v>
      </c>
      <c r="C2884">
        <v>64826.101562999997</v>
      </c>
      <c r="D2884">
        <v>63461.398437999997</v>
      </c>
      <c r="E2884">
        <v>64533.699219000002</v>
      </c>
      <c r="F2884">
        <v>64533.699219000002</v>
      </c>
      <c r="G2884">
        <v>206055</v>
      </c>
    </row>
    <row r="2885" spans="1:7">
      <c r="A2885" s="3">
        <v>40641</v>
      </c>
      <c r="B2885">
        <v>64338.699219000002</v>
      </c>
      <c r="C2885">
        <v>65216.101562999997</v>
      </c>
      <c r="D2885">
        <v>63656.300780999998</v>
      </c>
      <c r="E2885">
        <v>64143.699219000002</v>
      </c>
      <c r="F2885">
        <v>64143.699219000002</v>
      </c>
      <c r="G2885">
        <v>226775</v>
      </c>
    </row>
    <row r="2886" spans="1:7">
      <c r="A2886" s="3">
        <v>40644</v>
      </c>
      <c r="B2886">
        <v>64143.699219000002</v>
      </c>
      <c r="C2886">
        <v>64826.101562999997</v>
      </c>
      <c r="D2886">
        <v>60634.398437999997</v>
      </c>
      <c r="E2886">
        <v>60634.398437999997</v>
      </c>
      <c r="F2886">
        <v>60634.398437999997</v>
      </c>
      <c r="G2886">
        <v>429419</v>
      </c>
    </row>
    <row r="2887" spans="1:7">
      <c r="A2887" s="3">
        <v>40645</v>
      </c>
      <c r="B2887">
        <v>60926.800780999998</v>
      </c>
      <c r="C2887">
        <v>61219.300780999998</v>
      </c>
      <c r="D2887">
        <v>58782.199219000002</v>
      </c>
      <c r="E2887">
        <v>59269.601562999997</v>
      </c>
      <c r="F2887">
        <v>59269.601562999997</v>
      </c>
      <c r="G2887">
        <v>546713</v>
      </c>
    </row>
    <row r="2888" spans="1:7">
      <c r="A2888" s="3">
        <v>40646</v>
      </c>
      <c r="B2888">
        <v>59367.101562999997</v>
      </c>
      <c r="C2888">
        <v>60049.5</v>
      </c>
      <c r="D2888">
        <v>58977.199219000002</v>
      </c>
      <c r="E2888">
        <v>59854.5</v>
      </c>
      <c r="F2888">
        <v>59854.5</v>
      </c>
      <c r="G2888">
        <v>202483</v>
      </c>
    </row>
    <row r="2889" spans="1:7">
      <c r="A2889" s="3">
        <v>40647</v>
      </c>
      <c r="B2889">
        <v>59854.5</v>
      </c>
      <c r="C2889">
        <v>61219.300780999998</v>
      </c>
      <c r="D2889">
        <v>59464.601562999997</v>
      </c>
      <c r="E2889">
        <v>61219.300780999998</v>
      </c>
      <c r="F2889">
        <v>61219.300780999998</v>
      </c>
      <c r="G2889">
        <v>226866</v>
      </c>
    </row>
    <row r="2890" spans="1:7">
      <c r="A2890" s="3">
        <v>40648</v>
      </c>
      <c r="B2890">
        <v>61414.199219000002</v>
      </c>
      <c r="C2890">
        <v>61511.699219000002</v>
      </c>
      <c r="D2890">
        <v>60341.898437999997</v>
      </c>
      <c r="E2890">
        <v>61121.800780999998</v>
      </c>
      <c r="F2890">
        <v>61121.800780999998</v>
      </c>
      <c r="G2890">
        <v>203340</v>
      </c>
    </row>
    <row r="2891" spans="1:7">
      <c r="A2891" s="3">
        <v>40651</v>
      </c>
      <c r="B2891">
        <v>61414.199219000002</v>
      </c>
      <c r="C2891">
        <v>63461.398437999997</v>
      </c>
      <c r="D2891">
        <v>60731.800780999998</v>
      </c>
      <c r="E2891">
        <v>63363.898437999997</v>
      </c>
      <c r="F2891">
        <v>63363.898437999997</v>
      </c>
      <c r="G2891">
        <v>365509</v>
      </c>
    </row>
    <row r="2892" spans="1:7">
      <c r="A2892" s="3">
        <v>40652</v>
      </c>
      <c r="B2892">
        <v>62681.5</v>
      </c>
      <c r="C2892">
        <v>64533.699219000002</v>
      </c>
      <c r="D2892">
        <v>62389.101562999997</v>
      </c>
      <c r="E2892">
        <v>62779</v>
      </c>
      <c r="F2892">
        <v>62779</v>
      </c>
      <c r="G2892">
        <v>360449</v>
      </c>
    </row>
    <row r="2893" spans="1:7">
      <c r="A2893" s="3">
        <v>40653</v>
      </c>
      <c r="B2893">
        <v>63558.800780999998</v>
      </c>
      <c r="C2893">
        <v>64631.199219000002</v>
      </c>
      <c r="D2893">
        <v>62194.101562999997</v>
      </c>
      <c r="E2893">
        <v>62681.5</v>
      </c>
      <c r="F2893">
        <v>62681.5</v>
      </c>
      <c r="G2893">
        <v>372122</v>
      </c>
    </row>
    <row r="2894" spans="1:7">
      <c r="A2894" s="3">
        <v>40654</v>
      </c>
      <c r="B2894">
        <v>63266.398437999997</v>
      </c>
      <c r="C2894">
        <v>72039.898438000004</v>
      </c>
      <c r="D2894">
        <v>63266.398437999997</v>
      </c>
      <c r="E2894">
        <v>72039.898438000004</v>
      </c>
      <c r="F2894">
        <v>72039.898438000004</v>
      </c>
      <c r="G2894">
        <v>1768537</v>
      </c>
    </row>
    <row r="2895" spans="1:7">
      <c r="A2895" s="3">
        <v>40655</v>
      </c>
      <c r="B2895">
        <v>73112.203125</v>
      </c>
      <c r="C2895">
        <v>77011.5</v>
      </c>
      <c r="D2895">
        <v>73112.203125</v>
      </c>
      <c r="E2895">
        <v>75549.203125</v>
      </c>
      <c r="F2895">
        <v>75549.203125</v>
      </c>
      <c r="G2895">
        <v>2302046</v>
      </c>
    </row>
    <row r="2896" spans="1:7">
      <c r="A2896" s="3">
        <v>40658</v>
      </c>
      <c r="B2896">
        <v>74769.398438000004</v>
      </c>
      <c r="C2896">
        <v>75841.703125</v>
      </c>
      <c r="D2896">
        <v>72332.296875</v>
      </c>
      <c r="E2896">
        <v>75646.703125</v>
      </c>
      <c r="F2896">
        <v>75646.703125</v>
      </c>
      <c r="G2896">
        <v>822266</v>
      </c>
    </row>
    <row r="2897" spans="1:7">
      <c r="A2897" s="3">
        <v>40659</v>
      </c>
      <c r="B2897">
        <v>77401.398438000004</v>
      </c>
      <c r="C2897">
        <v>77498.898438000004</v>
      </c>
      <c r="D2897">
        <v>72527.296875</v>
      </c>
      <c r="E2897">
        <v>72527.296875</v>
      </c>
      <c r="F2897">
        <v>72527.296875</v>
      </c>
      <c r="G2897">
        <v>635233</v>
      </c>
    </row>
    <row r="2898" spans="1:7">
      <c r="A2898" s="3">
        <v>40660</v>
      </c>
      <c r="B2898">
        <v>73502.101563000004</v>
      </c>
      <c r="C2898">
        <v>74574.398438000004</v>
      </c>
      <c r="D2898">
        <v>68725.398438000004</v>
      </c>
      <c r="E2898">
        <v>70382.601563000004</v>
      </c>
      <c r="F2898">
        <v>70382.601563000004</v>
      </c>
      <c r="G2898">
        <v>757203</v>
      </c>
    </row>
    <row r="2899" spans="1:7">
      <c r="A2899" s="3">
        <v>40661</v>
      </c>
      <c r="B2899">
        <v>71162.5</v>
      </c>
      <c r="C2899">
        <v>73014.703125</v>
      </c>
      <c r="D2899">
        <v>69895.203125</v>
      </c>
      <c r="E2899">
        <v>70675.101563000004</v>
      </c>
      <c r="F2899">
        <v>70675.101563000004</v>
      </c>
      <c r="G2899">
        <v>569940</v>
      </c>
    </row>
    <row r="2900" spans="1:7">
      <c r="A2900" s="3">
        <v>40662</v>
      </c>
      <c r="B2900">
        <v>71065</v>
      </c>
      <c r="C2900">
        <v>73794.601563000004</v>
      </c>
      <c r="D2900">
        <v>69505.296875</v>
      </c>
      <c r="E2900">
        <v>73697.101563000004</v>
      </c>
      <c r="F2900">
        <v>73697.101563000004</v>
      </c>
      <c r="G2900">
        <v>651242</v>
      </c>
    </row>
    <row r="2901" spans="1:7">
      <c r="A2901" s="3">
        <v>40665</v>
      </c>
      <c r="B2901">
        <v>73599.601563000004</v>
      </c>
      <c r="C2901">
        <v>74184.5</v>
      </c>
      <c r="D2901">
        <v>71844.898438000004</v>
      </c>
      <c r="E2901">
        <v>72722.203125</v>
      </c>
      <c r="F2901">
        <v>72722.203125</v>
      </c>
      <c r="G2901">
        <v>369627</v>
      </c>
    </row>
    <row r="2902" spans="1:7">
      <c r="A2902" s="3">
        <v>40666</v>
      </c>
      <c r="B2902">
        <v>72332.296875</v>
      </c>
      <c r="C2902">
        <v>73112.203125</v>
      </c>
      <c r="D2902">
        <v>68920.398438000004</v>
      </c>
      <c r="E2902">
        <v>69895.203125</v>
      </c>
      <c r="F2902">
        <v>69895.203125</v>
      </c>
      <c r="G2902">
        <v>356203</v>
      </c>
    </row>
    <row r="2903" spans="1:7">
      <c r="A2903" s="3">
        <v>40667</v>
      </c>
      <c r="B2903">
        <v>69700.296875</v>
      </c>
      <c r="C2903">
        <v>70967.5</v>
      </c>
      <c r="D2903">
        <v>68043.101563000004</v>
      </c>
      <c r="E2903">
        <v>70090.203125</v>
      </c>
      <c r="F2903">
        <v>70090.203125</v>
      </c>
      <c r="G2903">
        <v>311112</v>
      </c>
    </row>
    <row r="2904" spans="1:7">
      <c r="A2904" s="3">
        <v>40669</v>
      </c>
      <c r="B2904">
        <v>69992.703125</v>
      </c>
      <c r="C2904">
        <v>70967.5</v>
      </c>
      <c r="D2904">
        <v>68628</v>
      </c>
      <c r="E2904">
        <v>70187.703125</v>
      </c>
      <c r="F2904">
        <v>70187.703125</v>
      </c>
      <c r="G2904">
        <v>198252</v>
      </c>
    </row>
    <row r="2905" spans="1:7">
      <c r="A2905" s="3">
        <v>40672</v>
      </c>
      <c r="B2905">
        <v>70285.203125</v>
      </c>
      <c r="C2905">
        <v>70675.101563000004</v>
      </c>
      <c r="D2905">
        <v>67555.601563000004</v>
      </c>
      <c r="E2905">
        <v>67555.601563000004</v>
      </c>
      <c r="F2905">
        <v>67555.601563000004</v>
      </c>
      <c r="G2905">
        <v>292165</v>
      </c>
    </row>
    <row r="2906" spans="1:7">
      <c r="A2906" s="3">
        <v>40674</v>
      </c>
      <c r="B2906">
        <v>67848.101563000004</v>
      </c>
      <c r="C2906">
        <v>68433</v>
      </c>
      <c r="D2906">
        <v>65801</v>
      </c>
      <c r="E2906">
        <v>66775.796875</v>
      </c>
      <c r="F2906">
        <v>66775.796875</v>
      </c>
      <c r="G2906">
        <v>349741</v>
      </c>
    </row>
    <row r="2907" spans="1:7">
      <c r="A2907" s="3">
        <v>40675</v>
      </c>
      <c r="B2907">
        <v>66678.296875</v>
      </c>
      <c r="C2907">
        <v>68238</v>
      </c>
      <c r="D2907">
        <v>66190.898438000004</v>
      </c>
      <c r="E2907">
        <v>66775.796875</v>
      </c>
      <c r="F2907">
        <v>66775.796875</v>
      </c>
      <c r="G2907">
        <v>210479</v>
      </c>
    </row>
    <row r="2908" spans="1:7">
      <c r="A2908" s="3">
        <v>40676</v>
      </c>
      <c r="B2908">
        <v>67750.601563000004</v>
      </c>
      <c r="C2908">
        <v>68238</v>
      </c>
      <c r="D2908">
        <v>65898.398438000004</v>
      </c>
      <c r="E2908">
        <v>65898.398438000004</v>
      </c>
      <c r="F2908">
        <v>65898.398438000004</v>
      </c>
      <c r="G2908">
        <v>157920</v>
      </c>
    </row>
    <row r="2909" spans="1:7">
      <c r="A2909" s="3">
        <v>40679</v>
      </c>
      <c r="B2909">
        <v>65898.398438000004</v>
      </c>
      <c r="C2909">
        <v>66483.296875</v>
      </c>
      <c r="D2909">
        <v>64338.699219000002</v>
      </c>
      <c r="E2909">
        <v>64533.699219000002</v>
      </c>
      <c r="F2909">
        <v>64533.699219000002</v>
      </c>
      <c r="G2909">
        <v>210406</v>
      </c>
    </row>
    <row r="2910" spans="1:7">
      <c r="A2910" s="3">
        <v>40680</v>
      </c>
      <c r="B2910">
        <v>64728.601562999997</v>
      </c>
      <c r="C2910">
        <v>67653.101563000004</v>
      </c>
      <c r="D2910">
        <v>64533.699219000002</v>
      </c>
      <c r="E2910">
        <v>67263.203125</v>
      </c>
      <c r="F2910">
        <v>67263.203125</v>
      </c>
      <c r="G2910">
        <v>301711</v>
      </c>
    </row>
    <row r="2911" spans="1:7">
      <c r="A2911" s="3">
        <v>40681</v>
      </c>
      <c r="B2911">
        <v>67653.101563000004</v>
      </c>
      <c r="C2911">
        <v>68530.5</v>
      </c>
      <c r="D2911">
        <v>66483.296875</v>
      </c>
      <c r="E2911">
        <v>66873.296875</v>
      </c>
      <c r="F2911">
        <v>66873.296875</v>
      </c>
      <c r="G2911">
        <v>181269</v>
      </c>
    </row>
    <row r="2912" spans="1:7">
      <c r="A2912" s="3">
        <v>40682</v>
      </c>
      <c r="B2912">
        <v>66970.796875</v>
      </c>
      <c r="C2912">
        <v>68530.5</v>
      </c>
      <c r="D2912">
        <v>66288.398438000004</v>
      </c>
      <c r="E2912">
        <v>66580.796875</v>
      </c>
      <c r="F2912">
        <v>66580.796875</v>
      </c>
      <c r="G2912">
        <v>292739</v>
      </c>
    </row>
    <row r="2913" spans="1:7">
      <c r="A2913" s="3">
        <v>40683</v>
      </c>
      <c r="B2913">
        <v>67068.203125</v>
      </c>
      <c r="C2913">
        <v>67555.601563000004</v>
      </c>
      <c r="D2913">
        <v>64533.699219000002</v>
      </c>
      <c r="E2913">
        <v>65606</v>
      </c>
      <c r="F2913">
        <v>65606</v>
      </c>
      <c r="G2913">
        <v>186362</v>
      </c>
    </row>
    <row r="2914" spans="1:7">
      <c r="A2914" s="3">
        <v>40686</v>
      </c>
      <c r="B2914">
        <v>65313.5</v>
      </c>
      <c r="C2914">
        <v>65508.5</v>
      </c>
      <c r="D2914">
        <v>62973.898437999997</v>
      </c>
      <c r="E2914">
        <v>62973.898437999997</v>
      </c>
      <c r="F2914">
        <v>62973.898437999997</v>
      </c>
      <c r="G2914">
        <v>177865</v>
      </c>
    </row>
    <row r="2915" spans="1:7">
      <c r="A2915" s="3">
        <v>40687</v>
      </c>
      <c r="B2915">
        <v>62486.5</v>
      </c>
      <c r="C2915">
        <v>63948.800780999998</v>
      </c>
      <c r="D2915">
        <v>62389.101562999997</v>
      </c>
      <c r="E2915">
        <v>62876.5</v>
      </c>
      <c r="F2915">
        <v>62876.5</v>
      </c>
      <c r="G2915">
        <v>177473</v>
      </c>
    </row>
    <row r="2916" spans="1:7">
      <c r="A2916" s="3">
        <v>40688</v>
      </c>
      <c r="B2916">
        <v>63363.898437999997</v>
      </c>
      <c r="C2916">
        <v>63851.300780999998</v>
      </c>
      <c r="D2916">
        <v>59952</v>
      </c>
      <c r="E2916">
        <v>60439.398437999997</v>
      </c>
      <c r="F2916">
        <v>60439.398437999997</v>
      </c>
      <c r="G2916">
        <v>213451</v>
      </c>
    </row>
    <row r="2917" spans="1:7">
      <c r="A2917" s="3">
        <v>40689</v>
      </c>
      <c r="B2917">
        <v>61511.699219000002</v>
      </c>
      <c r="C2917">
        <v>63168.898437999997</v>
      </c>
      <c r="D2917">
        <v>60049.5</v>
      </c>
      <c r="E2917">
        <v>62876.5</v>
      </c>
      <c r="F2917">
        <v>62876.5</v>
      </c>
      <c r="G2917">
        <v>204749</v>
      </c>
    </row>
    <row r="2918" spans="1:7">
      <c r="A2918" s="3">
        <v>40690</v>
      </c>
      <c r="B2918">
        <v>62486.5</v>
      </c>
      <c r="C2918">
        <v>63948.800780999998</v>
      </c>
      <c r="D2918">
        <v>61609.199219000002</v>
      </c>
      <c r="E2918">
        <v>61999.101562999997</v>
      </c>
      <c r="F2918">
        <v>61999.101562999997</v>
      </c>
      <c r="G2918">
        <v>150060</v>
      </c>
    </row>
    <row r="2919" spans="1:7">
      <c r="A2919" s="3">
        <v>40693</v>
      </c>
      <c r="B2919">
        <v>62584</v>
      </c>
      <c r="C2919">
        <v>62876.5</v>
      </c>
      <c r="D2919">
        <v>61609.199219000002</v>
      </c>
      <c r="E2919">
        <v>61999.101562999997</v>
      </c>
      <c r="F2919">
        <v>61999.101562999997</v>
      </c>
      <c r="G2919">
        <v>96664</v>
      </c>
    </row>
    <row r="2920" spans="1:7">
      <c r="A2920" s="3">
        <v>40694</v>
      </c>
      <c r="B2920">
        <v>62096.601562999997</v>
      </c>
      <c r="C2920">
        <v>65313.5</v>
      </c>
      <c r="D2920">
        <v>62096.601562999997</v>
      </c>
      <c r="E2920">
        <v>64143.699219000002</v>
      </c>
      <c r="F2920">
        <v>64143.699219000002</v>
      </c>
      <c r="G2920">
        <v>290929</v>
      </c>
    </row>
    <row r="2921" spans="1:7">
      <c r="A2921" s="3">
        <v>40695</v>
      </c>
      <c r="B2921">
        <v>64728.601562999997</v>
      </c>
      <c r="C2921">
        <v>65313.5</v>
      </c>
      <c r="D2921">
        <v>63558.800780999998</v>
      </c>
      <c r="E2921">
        <v>64631.199219000002</v>
      </c>
      <c r="F2921">
        <v>64631.199219000002</v>
      </c>
      <c r="G2921">
        <v>182295</v>
      </c>
    </row>
    <row r="2922" spans="1:7">
      <c r="A2922" s="3">
        <v>40696</v>
      </c>
      <c r="B2922">
        <v>63266.398437999997</v>
      </c>
      <c r="C2922">
        <v>64338.699219000002</v>
      </c>
      <c r="D2922">
        <v>62876.5</v>
      </c>
      <c r="E2922">
        <v>63656.300780999998</v>
      </c>
      <c r="F2922">
        <v>63656.300780999998</v>
      </c>
      <c r="G2922">
        <v>195026</v>
      </c>
    </row>
    <row r="2923" spans="1:7">
      <c r="A2923" s="3">
        <v>40697</v>
      </c>
      <c r="B2923">
        <v>64143.699219000002</v>
      </c>
      <c r="C2923">
        <v>65995.898438000004</v>
      </c>
      <c r="D2923">
        <v>63558.800780999998</v>
      </c>
      <c r="E2923">
        <v>64826.101562999997</v>
      </c>
      <c r="F2923">
        <v>64826.101562999997</v>
      </c>
      <c r="G2923">
        <v>212707</v>
      </c>
    </row>
    <row r="2924" spans="1:7">
      <c r="A2924" s="3">
        <v>40701</v>
      </c>
      <c r="B2924">
        <v>64436.199219000002</v>
      </c>
      <c r="C2924">
        <v>65411</v>
      </c>
      <c r="D2924">
        <v>63851.300780999998</v>
      </c>
      <c r="E2924">
        <v>65313.5</v>
      </c>
      <c r="F2924">
        <v>65313.5</v>
      </c>
      <c r="G2924">
        <v>134936</v>
      </c>
    </row>
    <row r="2925" spans="1:7">
      <c r="A2925" s="3">
        <v>40702</v>
      </c>
      <c r="B2925">
        <v>65313.5</v>
      </c>
      <c r="C2925">
        <v>65606</v>
      </c>
      <c r="D2925">
        <v>62681.5</v>
      </c>
      <c r="E2925">
        <v>63071.398437999997</v>
      </c>
      <c r="F2925">
        <v>63071.398437999997</v>
      </c>
      <c r="G2925">
        <v>202669</v>
      </c>
    </row>
    <row r="2926" spans="1:7">
      <c r="A2926" s="3">
        <v>40703</v>
      </c>
      <c r="B2926">
        <v>62779</v>
      </c>
      <c r="C2926">
        <v>65995.898438000004</v>
      </c>
      <c r="D2926">
        <v>62584</v>
      </c>
      <c r="E2926">
        <v>65898.398438000004</v>
      </c>
      <c r="F2926">
        <v>65898.398438000004</v>
      </c>
      <c r="G2926">
        <v>192669</v>
      </c>
    </row>
    <row r="2927" spans="1:7">
      <c r="A2927" s="3">
        <v>40704</v>
      </c>
      <c r="B2927">
        <v>66288.398438000004</v>
      </c>
      <c r="C2927">
        <v>66483.296875</v>
      </c>
      <c r="D2927">
        <v>64436.199219000002</v>
      </c>
      <c r="E2927">
        <v>64728.601562999997</v>
      </c>
      <c r="F2927">
        <v>64728.601562999997</v>
      </c>
      <c r="G2927">
        <v>160355</v>
      </c>
    </row>
    <row r="2928" spans="1:7">
      <c r="A2928" s="3">
        <v>40707</v>
      </c>
      <c r="B2928">
        <v>64241.199219000002</v>
      </c>
      <c r="C2928">
        <v>64923.601562999997</v>
      </c>
      <c r="D2928">
        <v>61414.199219000002</v>
      </c>
      <c r="E2928">
        <v>63461.398437999997</v>
      </c>
      <c r="F2928">
        <v>63461.398437999997</v>
      </c>
      <c r="G2928">
        <v>190624</v>
      </c>
    </row>
    <row r="2929" spans="1:7">
      <c r="A2929" s="3">
        <v>40708</v>
      </c>
      <c r="B2929">
        <v>62973.898437999997</v>
      </c>
      <c r="C2929">
        <v>65118.601562999997</v>
      </c>
      <c r="D2929">
        <v>62876.5</v>
      </c>
      <c r="E2929">
        <v>65021.101562999997</v>
      </c>
      <c r="F2929">
        <v>65021.101562999997</v>
      </c>
      <c r="G2929">
        <v>130618</v>
      </c>
    </row>
    <row r="2930" spans="1:7">
      <c r="A2930" s="3">
        <v>40709</v>
      </c>
      <c r="B2930">
        <v>65801</v>
      </c>
      <c r="C2930">
        <v>67750.601563000004</v>
      </c>
      <c r="D2930">
        <v>65118.601562999997</v>
      </c>
      <c r="E2930">
        <v>67458.203125</v>
      </c>
      <c r="F2930">
        <v>67458.203125</v>
      </c>
      <c r="G2930">
        <v>275724</v>
      </c>
    </row>
    <row r="2931" spans="1:7">
      <c r="A2931" s="3">
        <v>40710</v>
      </c>
      <c r="B2931">
        <v>66970.796875</v>
      </c>
      <c r="C2931">
        <v>69310.296875</v>
      </c>
      <c r="D2931">
        <v>66483.296875</v>
      </c>
      <c r="E2931">
        <v>66775.796875</v>
      </c>
      <c r="F2931">
        <v>66775.796875</v>
      </c>
      <c r="G2931">
        <v>498103</v>
      </c>
    </row>
    <row r="2932" spans="1:7">
      <c r="A2932" s="3">
        <v>40711</v>
      </c>
      <c r="B2932">
        <v>67653.101563000004</v>
      </c>
      <c r="C2932">
        <v>69212.898438000004</v>
      </c>
      <c r="D2932">
        <v>67165.703125</v>
      </c>
      <c r="E2932">
        <v>68725.398438000004</v>
      </c>
      <c r="F2932">
        <v>68725.398438000004</v>
      </c>
      <c r="G2932">
        <v>319329</v>
      </c>
    </row>
    <row r="2933" spans="1:7">
      <c r="A2933" s="3">
        <v>40714</v>
      </c>
      <c r="B2933">
        <v>68920.398438000004</v>
      </c>
      <c r="C2933">
        <v>69700.296875</v>
      </c>
      <c r="D2933">
        <v>68043.101563000004</v>
      </c>
      <c r="E2933">
        <v>68725.398438000004</v>
      </c>
      <c r="F2933">
        <v>68725.398438000004</v>
      </c>
      <c r="G2933">
        <v>204393</v>
      </c>
    </row>
    <row r="2934" spans="1:7">
      <c r="A2934" s="3">
        <v>40715</v>
      </c>
      <c r="B2934">
        <v>69407.796875</v>
      </c>
      <c r="C2934">
        <v>69602.796875</v>
      </c>
      <c r="D2934">
        <v>66580.796875</v>
      </c>
      <c r="E2934">
        <v>67263.203125</v>
      </c>
      <c r="F2934">
        <v>67263.203125</v>
      </c>
      <c r="G2934">
        <v>215069</v>
      </c>
    </row>
    <row r="2935" spans="1:7">
      <c r="A2935" s="3">
        <v>40716</v>
      </c>
      <c r="B2935">
        <v>68822.898438000004</v>
      </c>
      <c r="C2935">
        <v>71162.5</v>
      </c>
      <c r="D2935">
        <v>68043.101563000004</v>
      </c>
      <c r="E2935">
        <v>69602.796875</v>
      </c>
      <c r="F2935">
        <v>69602.796875</v>
      </c>
      <c r="G2935">
        <v>461562</v>
      </c>
    </row>
    <row r="2936" spans="1:7">
      <c r="A2936" s="3">
        <v>40717</v>
      </c>
      <c r="B2936">
        <v>68920.398438000004</v>
      </c>
      <c r="C2936">
        <v>69992.703125</v>
      </c>
      <c r="D2936">
        <v>67165.703125</v>
      </c>
      <c r="E2936">
        <v>67555.601563000004</v>
      </c>
      <c r="F2936">
        <v>67555.601563000004</v>
      </c>
      <c r="G2936">
        <v>242264</v>
      </c>
    </row>
    <row r="2937" spans="1:7">
      <c r="A2937" s="3">
        <v>40718</v>
      </c>
      <c r="B2937">
        <v>67360.703125</v>
      </c>
      <c r="C2937">
        <v>69895.203125</v>
      </c>
      <c r="D2937">
        <v>67360.703125</v>
      </c>
      <c r="E2937">
        <v>68140.5</v>
      </c>
      <c r="F2937">
        <v>68140.5</v>
      </c>
      <c r="G2937">
        <v>212018</v>
      </c>
    </row>
    <row r="2938" spans="1:7">
      <c r="A2938" s="3">
        <v>40721</v>
      </c>
      <c r="B2938">
        <v>67263.203125</v>
      </c>
      <c r="C2938">
        <v>69212.898438000004</v>
      </c>
      <c r="D2938">
        <v>66873.296875</v>
      </c>
      <c r="E2938">
        <v>68238</v>
      </c>
      <c r="F2938">
        <v>68238</v>
      </c>
      <c r="G2938">
        <v>204131</v>
      </c>
    </row>
    <row r="2939" spans="1:7">
      <c r="A2939" s="3">
        <v>40722</v>
      </c>
      <c r="B2939">
        <v>69017.898438000004</v>
      </c>
      <c r="C2939">
        <v>70187.703125</v>
      </c>
      <c r="D2939">
        <v>67945.601563000004</v>
      </c>
      <c r="E2939">
        <v>68140.5</v>
      </c>
      <c r="F2939">
        <v>68140.5</v>
      </c>
      <c r="G2939">
        <v>215721</v>
      </c>
    </row>
    <row r="2940" spans="1:7">
      <c r="A2940" s="3">
        <v>40723</v>
      </c>
      <c r="B2940">
        <v>68725.398438000004</v>
      </c>
      <c r="C2940">
        <v>69602.796875</v>
      </c>
      <c r="D2940">
        <v>67555.601563000004</v>
      </c>
      <c r="E2940">
        <v>69212.898438000004</v>
      </c>
      <c r="F2940">
        <v>69212.898438000004</v>
      </c>
      <c r="G2940">
        <v>174463</v>
      </c>
    </row>
    <row r="2941" spans="1:7">
      <c r="A2941" s="3">
        <v>40724</v>
      </c>
      <c r="B2941">
        <v>69602.796875</v>
      </c>
      <c r="C2941">
        <v>69895.203125</v>
      </c>
      <c r="D2941">
        <v>68335.5</v>
      </c>
      <c r="E2941">
        <v>69797.796875</v>
      </c>
      <c r="F2941">
        <v>69797.796875</v>
      </c>
      <c r="G2941">
        <v>158230</v>
      </c>
    </row>
    <row r="2942" spans="1:7">
      <c r="A2942" s="3">
        <v>40725</v>
      </c>
      <c r="B2942">
        <v>70285.203125</v>
      </c>
      <c r="C2942">
        <v>70285.203125</v>
      </c>
      <c r="D2942">
        <v>69212.898438000004</v>
      </c>
      <c r="E2942">
        <v>69992.703125</v>
      </c>
      <c r="F2942">
        <v>69992.703125</v>
      </c>
      <c r="G2942">
        <v>148071</v>
      </c>
    </row>
    <row r="2943" spans="1:7">
      <c r="A2943" s="3">
        <v>40728</v>
      </c>
      <c r="B2943">
        <v>70187.703125</v>
      </c>
      <c r="C2943">
        <v>70382.601563000004</v>
      </c>
      <c r="D2943">
        <v>68433</v>
      </c>
      <c r="E2943">
        <v>69505.296875</v>
      </c>
      <c r="F2943">
        <v>69505.296875</v>
      </c>
      <c r="G2943">
        <v>179872</v>
      </c>
    </row>
    <row r="2944" spans="1:7">
      <c r="A2944" s="3">
        <v>40729</v>
      </c>
      <c r="B2944">
        <v>69310.296875</v>
      </c>
      <c r="C2944">
        <v>69602.796875</v>
      </c>
      <c r="D2944">
        <v>68238</v>
      </c>
      <c r="E2944">
        <v>68920.398438000004</v>
      </c>
      <c r="F2944">
        <v>68920.398438000004</v>
      </c>
      <c r="G2944">
        <v>166110</v>
      </c>
    </row>
    <row r="2945" spans="1:7">
      <c r="A2945" s="3">
        <v>40730</v>
      </c>
      <c r="B2945">
        <v>69017.898438000004</v>
      </c>
      <c r="C2945">
        <v>69505.296875</v>
      </c>
      <c r="D2945">
        <v>67945.601563000004</v>
      </c>
      <c r="E2945">
        <v>69505.296875</v>
      </c>
      <c r="F2945">
        <v>69505.296875</v>
      </c>
      <c r="G2945">
        <v>143554</v>
      </c>
    </row>
    <row r="2946" spans="1:7">
      <c r="A2946" s="3">
        <v>40731</v>
      </c>
      <c r="B2946">
        <v>68530.5</v>
      </c>
      <c r="C2946">
        <v>70675.101563000004</v>
      </c>
      <c r="D2946">
        <v>66970.796875</v>
      </c>
      <c r="E2946">
        <v>70577.601563000004</v>
      </c>
      <c r="F2946">
        <v>70577.601563000004</v>
      </c>
      <c r="G2946">
        <v>289856</v>
      </c>
    </row>
    <row r="2947" spans="1:7">
      <c r="A2947" s="3">
        <v>40732</v>
      </c>
      <c r="B2947">
        <v>70675.101563000004</v>
      </c>
      <c r="C2947">
        <v>71942.398438000004</v>
      </c>
      <c r="D2947">
        <v>69992.703125</v>
      </c>
      <c r="E2947">
        <v>71747.398438000004</v>
      </c>
      <c r="F2947">
        <v>71747.398438000004</v>
      </c>
      <c r="G2947">
        <v>244261</v>
      </c>
    </row>
    <row r="2948" spans="1:7">
      <c r="A2948" s="3">
        <v>40735</v>
      </c>
      <c r="B2948">
        <v>71747.398438000004</v>
      </c>
      <c r="C2948">
        <v>72137.296875</v>
      </c>
      <c r="D2948">
        <v>70675.101563000004</v>
      </c>
      <c r="E2948">
        <v>71552.398438000004</v>
      </c>
      <c r="F2948">
        <v>71552.398438000004</v>
      </c>
      <c r="G2948">
        <v>151204</v>
      </c>
    </row>
    <row r="2949" spans="1:7">
      <c r="A2949" s="3">
        <v>40736</v>
      </c>
      <c r="B2949">
        <v>70675.101563000004</v>
      </c>
      <c r="C2949">
        <v>71455</v>
      </c>
      <c r="D2949">
        <v>69797.796875</v>
      </c>
      <c r="E2949">
        <v>70285.203125</v>
      </c>
      <c r="F2949">
        <v>70285.203125</v>
      </c>
      <c r="G2949">
        <v>175565</v>
      </c>
    </row>
    <row r="2950" spans="1:7">
      <c r="A2950" s="3">
        <v>40737</v>
      </c>
      <c r="B2950">
        <v>71162.5</v>
      </c>
      <c r="C2950">
        <v>73697.101563000004</v>
      </c>
      <c r="D2950">
        <v>70675.101563000004</v>
      </c>
      <c r="E2950">
        <v>73014.703125</v>
      </c>
      <c r="F2950">
        <v>73014.703125</v>
      </c>
      <c r="G2950">
        <v>358000</v>
      </c>
    </row>
    <row r="2951" spans="1:7">
      <c r="A2951" s="3">
        <v>40738</v>
      </c>
      <c r="B2951">
        <v>73404.601563000004</v>
      </c>
      <c r="C2951">
        <v>74087</v>
      </c>
      <c r="D2951">
        <v>72137.296875</v>
      </c>
      <c r="E2951">
        <v>74087</v>
      </c>
      <c r="F2951">
        <v>74087</v>
      </c>
      <c r="G2951">
        <v>293686</v>
      </c>
    </row>
    <row r="2952" spans="1:7">
      <c r="A2952" s="3">
        <v>40739</v>
      </c>
      <c r="B2952">
        <v>74087</v>
      </c>
      <c r="C2952">
        <v>75841.703125</v>
      </c>
      <c r="D2952">
        <v>73697.101563000004</v>
      </c>
      <c r="E2952">
        <v>75744.203125</v>
      </c>
      <c r="F2952">
        <v>75744.203125</v>
      </c>
      <c r="G2952">
        <v>277836</v>
      </c>
    </row>
    <row r="2953" spans="1:7">
      <c r="A2953" s="3">
        <v>40742</v>
      </c>
      <c r="B2953">
        <v>76036.703125</v>
      </c>
      <c r="C2953">
        <v>76329.101563000004</v>
      </c>
      <c r="D2953">
        <v>74769.398438000004</v>
      </c>
      <c r="E2953">
        <v>75061.796875</v>
      </c>
      <c r="F2953">
        <v>75061.796875</v>
      </c>
      <c r="G2953">
        <v>226287</v>
      </c>
    </row>
    <row r="2954" spans="1:7">
      <c r="A2954" s="3">
        <v>40743</v>
      </c>
      <c r="B2954">
        <v>74964.296875</v>
      </c>
      <c r="C2954">
        <v>77011.5</v>
      </c>
      <c r="D2954">
        <v>74866.898438000004</v>
      </c>
      <c r="E2954">
        <v>76036.703125</v>
      </c>
      <c r="F2954">
        <v>76036.703125</v>
      </c>
      <c r="G2954">
        <v>265194</v>
      </c>
    </row>
    <row r="2955" spans="1:7">
      <c r="A2955" s="3">
        <v>40744</v>
      </c>
      <c r="B2955">
        <v>76231.601563000004</v>
      </c>
      <c r="C2955">
        <v>76329.101563000004</v>
      </c>
      <c r="D2955">
        <v>73989.5</v>
      </c>
      <c r="E2955">
        <v>76036.703125</v>
      </c>
      <c r="F2955">
        <v>76036.703125</v>
      </c>
      <c r="G2955">
        <v>304045</v>
      </c>
    </row>
    <row r="2956" spans="1:7">
      <c r="A2956" s="3">
        <v>40745</v>
      </c>
      <c r="B2956">
        <v>75939.203125</v>
      </c>
      <c r="C2956">
        <v>76231.601563000004</v>
      </c>
      <c r="D2956">
        <v>74184.5</v>
      </c>
      <c r="E2956">
        <v>74184.5</v>
      </c>
      <c r="F2956">
        <v>74184.5</v>
      </c>
      <c r="G2956">
        <v>132330</v>
      </c>
    </row>
    <row r="2957" spans="1:7">
      <c r="A2957" s="3">
        <v>40746</v>
      </c>
      <c r="B2957">
        <v>74671.898438000004</v>
      </c>
      <c r="C2957">
        <v>75549.203125</v>
      </c>
      <c r="D2957">
        <v>73014.703125</v>
      </c>
      <c r="E2957">
        <v>75061.796875</v>
      </c>
      <c r="F2957">
        <v>75061.796875</v>
      </c>
      <c r="G2957">
        <v>186748</v>
      </c>
    </row>
    <row r="2958" spans="1:7">
      <c r="A2958" s="3">
        <v>40749</v>
      </c>
      <c r="B2958">
        <v>75061.796875</v>
      </c>
      <c r="C2958">
        <v>77011.5</v>
      </c>
      <c r="D2958">
        <v>74282</v>
      </c>
      <c r="E2958">
        <v>76621.601563000004</v>
      </c>
      <c r="F2958">
        <v>76621.601563000004</v>
      </c>
      <c r="G2958">
        <v>232369</v>
      </c>
    </row>
    <row r="2959" spans="1:7">
      <c r="A2959" s="3">
        <v>40750</v>
      </c>
      <c r="B2959">
        <v>76621.601563000004</v>
      </c>
      <c r="C2959">
        <v>78181.296875</v>
      </c>
      <c r="D2959">
        <v>76134.101563000004</v>
      </c>
      <c r="E2959">
        <v>76914</v>
      </c>
      <c r="F2959">
        <v>76914</v>
      </c>
      <c r="G2959">
        <v>196272</v>
      </c>
    </row>
    <row r="2960" spans="1:7">
      <c r="A2960" s="3">
        <v>40751</v>
      </c>
      <c r="B2960">
        <v>76426.601563000004</v>
      </c>
      <c r="C2960">
        <v>78181.296875</v>
      </c>
      <c r="D2960">
        <v>75549.203125</v>
      </c>
      <c r="E2960">
        <v>76914</v>
      </c>
      <c r="F2960">
        <v>76914</v>
      </c>
      <c r="G2960">
        <v>213682</v>
      </c>
    </row>
    <row r="2961" spans="1:7">
      <c r="A2961" s="3">
        <v>40752</v>
      </c>
      <c r="B2961">
        <v>76036.703125</v>
      </c>
      <c r="C2961">
        <v>79936</v>
      </c>
      <c r="D2961">
        <v>75841.703125</v>
      </c>
      <c r="E2961">
        <v>79448.601563000004</v>
      </c>
      <c r="F2961">
        <v>79448.601563000004</v>
      </c>
      <c r="G2961">
        <v>330655</v>
      </c>
    </row>
    <row r="2962" spans="1:7">
      <c r="A2962" s="3">
        <v>40753</v>
      </c>
      <c r="B2962">
        <v>79936</v>
      </c>
      <c r="C2962">
        <v>80715.796875</v>
      </c>
      <c r="D2962">
        <v>77303.898438000004</v>
      </c>
      <c r="E2962">
        <v>77888.796875</v>
      </c>
      <c r="F2962">
        <v>77888.796875</v>
      </c>
      <c r="G2962">
        <v>258614</v>
      </c>
    </row>
    <row r="2963" spans="1:7">
      <c r="A2963" s="3">
        <v>40756</v>
      </c>
      <c r="B2963">
        <v>78376.203125</v>
      </c>
      <c r="C2963">
        <v>79351.101563000004</v>
      </c>
      <c r="D2963">
        <v>76914</v>
      </c>
      <c r="E2963">
        <v>77986.296875</v>
      </c>
      <c r="F2963">
        <v>77986.296875</v>
      </c>
      <c r="G2963">
        <v>195530</v>
      </c>
    </row>
    <row r="2964" spans="1:7">
      <c r="A2964" s="3">
        <v>40757</v>
      </c>
      <c r="B2964">
        <v>77303.898438000004</v>
      </c>
      <c r="C2964">
        <v>80520.898438000004</v>
      </c>
      <c r="D2964">
        <v>76524.101563000004</v>
      </c>
      <c r="E2964">
        <v>77206.5</v>
      </c>
      <c r="F2964">
        <v>77206.5</v>
      </c>
      <c r="G2964">
        <v>460042</v>
      </c>
    </row>
    <row r="2965" spans="1:7">
      <c r="A2965" s="3">
        <v>40758</v>
      </c>
      <c r="B2965">
        <v>76231.601563000004</v>
      </c>
      <c r="C2965">
        <v>78278.796875</v>
      </c>
      <c r="D2965">
        <v>75061.796875</v>
      </c>
      <c r="E2965">
        <v>78278.796875</v>
      </c>
      <c r="F2965">
        <v>78278.796875</v>
      </c>
      <c r="G2965">
        <v>257228</v>
      </c>
    </row>
    <row r="2966" spans="1:7">
      <c r="A2966" s="3">
        <v>40759</v>
      </c>
      <c r="B2966">
        <v>78376.203125</v>
      </c>
      <c r="C2966">
        <v>78571.203125</v>
      </c>
      <c r="D2966">
        <v>73794.601563000004</v>
      </c>
      <c r="E2966">
        <v>73892</v>
      </c>
      <c r="F2966">
        <v>73892</v>
      </c>
      <c r="G2966">
        <v>211880</v>
      </c>
    </row>
    <row r="2967" spans="1:7">
      <c r="A2967" s="3">
        <v>40760</v>
      </c>
      <c r="B2967">
        <v>70187.703125</v>
      </c>
      <c r="C2967">
        <v>72624.796875</v>
      </c>
      <c r="D2967">
        <v>68433</v>
      </c>
      <c r="E2967">
        <v>72527.296875</v>
      </c>
      <c r="F2967">
        <v>72527.296875</v>
      </c>
      <c r="G2967">
        <v>337142</v>
      </c>
    </row>
    <row r="2968" spans="1:7">
      <c r="A2968" s="3">
        <v>40763</v>
      </c>
      <c r="B2968">
        <v>71260</v>
      </c>
      <c r="C2968">
        <v>73014.703125</v>
      </c>
      <c r="D2968">
        <v>62681.5</v>
      </c>
      <c r="E2968">
        <v>70967.5</v>
      </c>
      <c r="F2968">
        <v>70967.5</v>
      </c>
      <c r="G2968">
        <v>336887</v>
      </c>
    </row>
    <row r="2969" spans="1:7">
      <c r="A2969" s="3">
        <v>40764</v>
      </c>
      <c r="B2969">
        <v>68725.398438000004</v>
      </c>
      <c r="C2969">
        <v>68725.398438000004</v>
      </c>
      <c r="D2969">
        <v>60926.800780999998</v>
      </c>
      <c r="E2969">
        <v>67750.601563000004</v>
      </c>
      <c r="F2969">
        <v>67750.601563000004</v>
      </c>
      <c r="G2969">
        <v>413636</v>
      </c>
    </row>
    <row r="2970" spans="1:7">
      <c r="A2970" s="3">
        <v>40765</v>
      </c>
      <c r="B2970">
        <v>70382.601563000004</v>
      </c>
      <c r="C2970">
        <v>71357.5</v>
      </c>
      <c r="D2970">
        <v>66190.898438000004</v>
      </c>
      <c r="E2970">
        <v>66288.398438000004</v>
      </c>
      <c r="F2970">
        <v>66288.398438000004</v>
      </c>
      <c r="G2970">
        <v>420051</v>
      </c>
    </row>
    <row r="2971" spans="1:7">
      <c r="A2971" s="3">
        <v>40766</v>
      </c>
      <c r="B2971">
        <v>62973.898437999997</v>
      </c>
      <c r="C2971">
        <v>67068.203125</v>
      </c>
      <c r="D2971">
        <v>62486.5</v>
      </c>
      <c r="E2971">
        <v>66385.898438000004</v>
      </c>
      <c r="F2971">
        <v>66385.898438000004</v>
      </c>
      <c r="G2971">
        <v>250807</v>
      </c>
    </row>
    <row r="2972" spans="1:7">
      <c r="A2972" s="3">
        <v>40767</v>
      </c>
      <c r="B2972">
        <v>67555.601563000004</v>
      </c>
      <c r="C2972">
        <v>70090.203125</v>
      </c>
      <c r="D2972">
        <v>66970.796875</v>
      </c>
      <c r="E2972">
        <v>68238</v>
      </c>
      <c r="F2972">
        <v>68238</v>
      </c>
      <c r="G2972">
        <v>358675</v>
      </c>
    </row>
    <row r="2973" spans="1:7">
      <c r="A2973" s="3">
        <v>40771</v>
      </c>
      <c r="B2973">
        <v>70187.703125</v>
      </c>
      <c r="C2973">
        <v>76231.601563000004</v>
      </c>
      <c r="D2973">
        <v>70187.703125</v>
      </c>
      <c r="E2973">
        <v>74866.898438000004</v>
      </c>
      <c r="F2973">
        <v>74866.898438000004</v>
      </c>
      <c r="G2973">
        <v>490123</v>
      </c>
    </row>
    <row r="2974" spans="1:7">
      <c r="A2974" s="3">
        <v>40772</v>
      </c>
      <c r="B2974">
        <v>75451.796875</v>
      </c>
      <c r="C2974">
        <v>81203.203125</v>
      </c>
      <c r="D2974">
        <v>75451.796875</v>
      </c>
      <c r="E2974">
        <v>80618.398438000004</v>
      </c>
      <c r="F2974">
        <v>80618.398438000004</v>
      </c>
      <c r="G2974">
        <v>883435</v>
      </c>
    </row>
    <row r="2975" spans="1:7">
      <c r="A2975" s="3">
        <v>40773</v>
      </c>
      <c r="B2975">
        <v>80033.5</v>
      </c>
      <c r="C2975">
        <v>83835.296875</v>
      </c>
      <c r="D2975">
        <v>79058.601563000004</v>
      </c>
      <c r="E2975">
        <v>82763</v>
      </c>
      <c r="F2975">
        <v>82763</v>
      </c>
      <c r="G2975">
        <v>770706</v>
      </c>
    </row>
    <row r="2976" spans="1:7">
      <c r="A2976" s="3">
        <v>40774</v>
      </c>
      <c r="B2976">
        <v>80130.898438000004</v>
      </c>
      <c r="C2976">
        <v>82373</v>
      </c>
      <c r="D2976">
        <v>78961.101563000004</v>
      </c>
      <c r="E2976">
        <v>80228.398438000004</v>
      </c>
      <c r="F2976">
        <v>80228.398438000004</v>
      </c>
      <c r="G2976">
        <v>508419</v>
      </c>
    </row>
    <row r="2977" spans="1:7">
      <c r="A2977" s="3">
        <v>40777</v>
      </c>
      <c r="B2977">
        <v>79643.5</v>
      </c>
      <c r="C2977">
        <v>80813.296875</v>
      </c>
      <c r="D2977">
        <v>74574.398438000004</v>
      </c>
      <c r="E2977">
        <v>76816.5</v>
      </c>
      <c r="F2977">
        <v>76816.5</v>
      </c>
      <c r="G2977">
        <v>385079</v>
      </c>
    </row>
    <row r="2978" spans="1:7">
      <c r="A2978" s="3">
        <v>40778</v>
      </c>
      <c r="B2978">
        <v>77693.898438000004</v>
      </c>
      <c r="C2978">
        <v>78571.203125</v>
      </c>
      <c r="D2978">
        <v>74964.296875</v>
      </c>
      <c r="E2978">
        <v>77888.796875</v>
      </c>
      <c r="F2978">
        <v>77888.796875</v>
      </c>
      <c r="G2978">
        <v>333603</v>
      </c>
    </row>
    <row r="2979" spans="1:7">
      <c r="A2979" s="3">
        <v>40779</v>
      </c>
      <c r="B2979">
        <v>78083.796875</v>
      </c>
      <c r="C2979">
        <v>78083.796875</v>
      </c>
      <c r="D2979">
        <v>74769.398438000004</v>
      </c>
      <c r="E2979">
        <v>77986.296875</v>
      </c>
      <c r="F2979">
        <v>77986.296875</v>
      </c>
      <c r="G2979">
        <v>297552</v>
      </c>
    </row>
    <row r="2980" spans="1:7">
      <c r="A2980" s="3">
        <v>40780</v>
      </c>
      <c r="B2980">
        <v>77986.296875</v>
      </c>
      <c r="C2980">
        <v>79156.101563000004</v>
      </c>
      <c r="D2980">
        <v>74866.898438000004</v>
      </c>
      <c r="E2980">
        <v>76036.703125</v>
      </c>
      <c r="F2980">
        <v>76036.703125</v>
      </c>
      <c r="G2980">
        <v>371144</v>
      </c>
    </row>
    <row r="2981" spans="1:7">
      <c r="A2981" s="3">
        <v>40781</v>
      </c>
      <c r="B2981">
        <v>75256.796875</v>
      </c>
      <c r="C2981">
        <v>76329.101563000004</v>
      </c>
      <c r="D2981">
        <v>72137.296875</v>
      </c>
      <c r="E2981">
        <v>72624.796875</v>
      </c>
      <c r="F2981">
        <v>72624.796875</v>
      </c>
      <c r="G2981">
        <v>277214</v>
      </c>
    </row>
    <row r="2982" spans="1:7">
      <c r="A2982" s="3">
        <v>40784</v>
      </c>
      <c r="B2982">
        <v>73794.601563000004</v>
      </c>
      <c r="C2982">
        <v>76036.703125</v>
      </c>
      <c r="D2982">
        <v>72819.703125</v>
      </c>
      <c r="E2982">
        <v>75354.296875</v>
      </c>
      <c r="F2982">
        <v>75354.296875</v>
      </c>
      <c r="G2982">
        <v>218053</v>
      </c>
    </row>
    <row r="2983" spans="1:7">
      <c r="A2983" s="3">
        <v>40785</v>
      </c>
      <c r="B2983">
        <v>75646.703125</v>
      </c>
      <c r="C2983">
        <v>77401.398438000004</v>
      </c>
      <c r="D2983">
        <v>75159.296875</v>
      </c>
      <c r="E2983">
        <v>75939.203125</v>
      </c>
      <c r="F2983">
        <v>75939.203125</v>
      </c>
      <c r="G2983">
        <v>181175</v>
      </c>
    </row>
    <row r="2984" spans="1:7">
      <c r="A2984" s="3">
        <v>40786</v>
      </c>
      <c r="B2984">
        <v>76231.601563000004</v>
      </c>
      <c r="C2984">
        <v>79936</v>
      </c>
      <c r="D2984">
        <v>75939.203125</v>
      </c>
      <c r="E2984">
        <v>79546</v>
      </c>
      <c r="F2984">
        <v>79546</v>
      </c>
      <c r="G2984">
        <v>273559</v>
      </c>
    </row>
    <row r="2985" spans="1:7">
      <c r="A2985" s="3">
        <v>40787</v>
      </c>
      <c r="B2985">
        <v>79058.601563000004</v>
      </c>
      <c r="C2985">
        <v>80423.398438000004</v>
      </c>
      <c r="D2985">
        <v>77011.5</v>
      </c>
      <c r="E2985">
        <v>77401.398438000004</v>
      </c>
      <c r="F2985">
        <v>77401.398438000004</v>
      </c>
      <c r="G2985">
        <v>357503</v>
      </c>
    </row>
    <row r="2986" spans="1:7">
      <c r="A2986" s="3">
        <v>40788</v>
      </c>
      <c r="B2986">
        <v>77596.398438000004</v>
      </c>
      <c r="C2986">
        <v>79156.101563000004</v>
      </c>
      <c r="D2986">
        <v>77011.5</v>
      </c>
      <c r="E2986">
        <v>78278.796875</v>
      </c>
      <c r="F2986">
        <v>78278.796875</v>
      </c>
      <c r="G2986">
        <v>145005</v>
      </c>
    </row>
    <row r="2987" spans="1:7">
      <c r="A2987" s="3">
        <v>40791</v>
      </c>
      <c r="B2987">
        <v>77011.5</v>
      </c>
      <c r="C2987">
        <v>78863.703125</v>
      </c>
      <c r="D2987">
        <v>75549.203125</v>
      </c>
      <c r="E2987">
        <v>77498.898438000004</v>
      </c>
      <c r="F2987">
        <v>77498.898438000004</v>
      </c>
      <c r="G2987">
        <v>191961</v>
      </c>
    </row>
    <row r="2988" spans="1:7">
      <c r="A2988" s="3">
        <v>40792</v>
      </c>
      <c r="B2988">
        <v>76914</v>
      </c>
      <c r="C2988">
        <v>77498.898438000004</v>
      </c>
      <c r="D2988">
        <v>73892</v>
      </c>
      <c r="E2988">
        <v>74769.398438000004</v>
      </c>
      <c r="F2988">
        <v>74769.398438000004</v>
      </c>
      <c r="G2988">
        <v>137926</v>
      </c>
    </row>
    <row r="2989" spans="1:7">
      <c r="A2989" s="3">
        <v>40793</v>
      </c>
      <c r="B2989">
        <v>75939.203125</v>
      </c>
      <c r="C2989">
        <v>76719</v>
      </c>
      <c r="D2989">
        <v>73502.101563000004</v>
      </c>
      <c r="E2989">
        <v>76036.703125</v>
      </c>
      <c r="F2989">
        <v>76036.703125</v>
      </c>
      <c r="G2989">
        <v>226294</v>
      </c>
    </row>
    <row r="2990" spans="1:7">
      <c r="A2990" s="3">
        <v>40794</v>
      </c>
      <c r="B2990">
        <v>76524.101563000004</v>
      </c>
      <c r="C2990">
        <v>78376.203125</v>
      </c>
      <c r="D2990">
        <v>74769.398438000004</v>
      </c>
      <c r="E2990">
        <v>74769.398438000004</v>
      </c>
      <c r="F2990">
        <v>74769.398438000004</v>
      </c>
      <c r="G2990">
        <v>202245</v>
      </c>
    </row>
    <row r="2991" spans="1:7">
      <c r="A2991" s="3">
        <v>40795</v>
      </c>
      <c r="B2991">
        <v>73892</v>
      </c>
      <c r="C2991">
        <v>75451.796875</v>
      </c>
      <c r="D2991">
        <v>73112.203125</v>
      </c>
      <c r="E2991">
        <v>73209.703125</v>
      </c>
      <c r="F2991">
        <v>73209.703125</v>
      </c>
      <c r="G2991">
        <v>137057</v>
      </c>
    </row>
    <row r="2992" spans="1:7">
      <c r="A2992" s="3">
        <v>40800</v>
      </c>
      <c r="B2992">
        <v>73209.703125</v>
      </c>
      <c r="C2992">
        <v>73599.601563000004</v>
      </c>
      <c r="D2992">
        <v>67555.601563000004</v>
      </c>
      <c r="E2992">
        <v>68433</v>
      </c>
      <c r="F2992">
        <v>68433</v>
      </c>
      <c r="G2992">
        <v>203820</v>
      </c>
    </row>
    <row r="2993" spans="1:7">
      <c r="A2993" s="3">
        <v>40801</v>
      </c>
      <c r="B2993">
        <v>71065</v>
      </c>
      <c r="C2993">
        <v>71065</v>
      </c>
      <c r="D2993">
        <v>66678.296875</v>
      </c>
      <c r="E2993">
        <v>68530.5</v>
      </c>
      <c r="F2993">
        <v>68530.5</v>
      </c>
      <c r="G2993">
        <v>149322</v>
      </c>
    </row>
    <row r="2994" spans="1:7">
      <c r="A2994" s="3">
        <v>40802</v>
      </c>
      <c r="B2994">
        <v>69797.796875</v>
      </c>
      <c r="C2994">
        <v>72137.296875</v>
      </c>
      <c r="D2994">
        <v>69310.296875</v>
      </c>
      <c r="E2994">
        <v>70480.101563000004</v>
      </c>
      <c r="F2994">
        <v>70480.101563000004</v>
      </c>
      <c r="G2994">
        <v>211287</v>
      </c>
    </row>
    <row r="2995" spans="1:7">
      <c r="A2995" s="3">
        <v>40805</v>
      </c>
      <c r="B2995">
        <v>70480.101563000004</v>
      </c>
      <c r="C2995">
        <v>72429.796875</v>
      </c>
      <c r="D2995">
        <v>69407.796875</v>
      </c>
      <c r="E2995">
        <v>71065</v>
      </c>
      <c r="F2995">
        <v>71065</v>
      </c>
      <c r="G2995">
        <v>89799</v>
      </c>
    </row>
    <row r="2996" spans="1:7">
      <c r="A2996" s="3">
        <v>40806</v>
      </c>
      <c r="B2996">
        <v>72137.296875</v>
      </c>
      <c r="C2996">
        <v>74476.898438000004</v>
      </c>
      <c r="D2996">
        <v>71649.898438000004</v>
      </c>
      <c r="E2996">
        <v>73599.601563000004</v>
      </c>
      <c r="F2996">
        <v>73599.601563000004</v>
      </c>
      <c r="G2996">
        <v>219827</v>
      </c>
    </row>
    <row r="2997" spans="1:7">
      <c r="A2997" s="3">
        <v>40807</v>
      </c>
      <c r="B2997">
        <v>73599.601563000004</v>
      </c>
      <c r="C2997">
        <v>75939.203125</v>
      </c>
      <c r="D2997">
        <v>73307.101563000004</v>
      </c>
      <c r="E2997">
        <v>74379.398438000004</v>
      </c>
      <c r="F2997">
        <v>74379.398438000004</v>
      </c>
      <c r="G2997">
        <v>126484</v>
      </c>
    </row>
    <row r="2998" spans="1:7">
      <c r="A2998" s="3">
        <v>40808</v>
      </c>
      <c r="B2998">
        <v>72527.296875</v>
      </c>
      <c r="C2998">
        <v>74769.398438000004</v>
      </c>
      <c r="D2998">
        <v>71649.898438000004</v>
      </c>
      <c r="E2998">
        <v>73112.203125</v>
      </c>
      <c r="F2998">
        <v>73112.203125</v>
      </c>
      <c r="G2998">
        <v>110357</v>
      </c>
    </row>
    <row r="2999" spans="1:7">
      <c r="A2999" s="3">
        <v>40809</v>
      </c>
      <c r="B2999">
        <v>70382.601563000004</v>
      </c>
      <c r="C2999">
        <v>71162.5</v>
      </c>
      <c r="D2999">
        <v>67750.601563000004</v>
      </c>
      <c r="E2999">
        <v>69212.898438000004</v>
      </c>
      <c r="F2999">
        <v>69212.898438000004</v>
      </c>
      <c r="G2999">
        <v>127077</v>
      </c>
    </row>
    <row r="3000" spans="1:7">
      <c r="A3000" s="3">
        <v>40812</v>
      </c>
      <c r="B3000">
        <v>69212.898438000004</v>
      </c>
      <c r="C3000">
        <v>69700.296875</v>
      </c>
      <c r="D3000">
        <v>58879.699219000002</v>
      </c>
      <c r="E3000">
        <v>62194.101562999997</v>
      </c>
      <c r="F3000">
        <v>62194.101562999997</v>
      </c>
      <c r="G3000">
        <v>399319</v>
      </c>
    </row>
    <row r="3001" spans="1:7">
      <c r="A3001" s="3">
        <v>40813</v>
      </c>
      <c r="B3001">
        <v>63461.398437999997</v>
      </c>
      <c r="C3001">
        <v>65313.5</v>
      </c>
      <c r="D3001">
        <v>61511.699219000002</v>
      </c>
      <c r="E3001">
        <v>62291.601562999997</v>
      </c>
      <c r="F3001">
        <v>62291.601562999997</v>
      </c>
      <c r="G3001">
        <v>302472</v>
      </c>
    </row>
    <row r="3002" spans="1:7">
      <c r="A3002" s="3">
        <v>40814</v>
      </c>
      <c r="B3002">
        <v>63168.898437999997</v>
      </c>
      <c r="C3002">
        <v>63558.800780999998</v>
      </c>
      <c r="D3002">
        <v>59952</v>
      </c>
      <c r="E3002">
        <v>62096.601562999997</v>
      </c>
      <c r="F3002">
        <v>62096.601562999997</v>
      </c>
      <c r="G3002">
        <v>291711</v>
      </c>
    </row>
    <row r="3003" spans="1:7">
      <c r="A3003" s="3">
        <v>40815</v>
      </c>
      <c r="B3003">
        <v>61511.699219000002</v>
      </c>
      <c r="C3003">
        <v>61706.699219000002</v>
      </c>
      <c r="D3003">
        <v>58684.699219000002</v>
      </c>
      <c r="E3003">
        <v>60731.800780999998</v>
      </c>
      <c r="F3003">
        <v>60731.800780999998</v>
      </c>
      <c r="G3003">
        <v>317357</v>
      </c>
    </row>
    <row r="3004" spans="1:7">
      <c r="A3004" s="3">
        <v>40816</v>
      </c>
      <c r="B3004">
        <v>61121.800780999998</v>
      </c>
      <c r="C3004">
        <v>63948.800780999998</v>
      </c>
      <c r="D3004">
        <v>60536.898437999997</v>
      </c>
      <c r="E3004">
        <v>63071.398437999997</v>
      </c>
      <c r="F3004">
        <v>63071.398437999997</v>
      </c>
      <c r="G3004">
        <v>293070</v>
      </c>
    </row>
    <row r="3005" spans="1:7">
      <c r="A3005" s="3">
        <v>40820</v>
      </c>
      <c r="B3005">
        <v>59562</v>
      </c>
      <c r="C3005">
        <v>62096.601562999997</v>
      </c>
      <c r="D3005">
        <v>59367.101562999997</v>
      </c>
      <c r="E3005">
        <v>61414.199219000002</v>
      </c>
      <c r="F3005">
        <v>61414.199219000002</v>
      </c>
      <c r="G3005">
        <v>167446</v>
      </c>
    </row>
    <row r="3006" spans="1:7">
      <c r="A3006" s="3">
        <v>40821</v>
      </c>
      <c r="B3006">
        <v>63168.898437999997</v>
      </c>
      <c r="C3006">
        <v>63266.398437999997</v>
      </c>
      <c r="D3006">
        <v>60439.398437999997</v>
      </c>
      <c r="E3006">
        <v>62876.5</v>
      </c>
      <c r="F3006">
        <v>62876.5</v>
      </c>
      <c r="G3006">
        <v>181496</v>
      </c>
    </row>
    <row r="3007" spans="1:7">
      <c r="A3007" s="3">
        <v>40822</v>
      </c>
      <c r="B3007">
        <v>64533.699219000002</v>
      </c>
      <c r="C3007">
        <v>64728.601562999997</v>
      </c>
      <c r="D3007">
        <v>60731.800780999998</v>
      </c>
      <c r="E3007">
        <v>62291.601562999997</v>
      </c>
      <c r="F3007">
        <v>62291.601562999997</v>
      </c>
      <c r="G3007">
        <v>253450</v>
      </c>
    </row>
    <row r="3008" spans="1:7">
      <c r="A3008" s="3">
        <v>40823</v>
      </c>
      <c r="B3008">
        <v>62876.5</v>
      </c>
      <c r="C3008">
        <v>64046.300780999998</v>
      </c>
      <c r="D3008">
        <v>62194.101562999997</v>
      </c>
      <c r="E3008">
        <v>62291.601562999997</v>
      </c>
      <c r="F3008">
        <v>62291.601562999997</v>
      </c>
      <c r="G3008">
        <v>176827</v>
      </c>
    </row>
    <row r="3009" spans="1:7">
      <c r="A3009" s="3">
        <v>40826</v>
      </c>
      <c r="B3009">
        <v>62486.5</v>
      </c>
      <c r="C3009">
        <v>65216.101562999997</v>
      </c>
      <c r="D3009">
        <v>61999.101562999997</v>
      </c>
      <c r="E3009">
        <v>64826.101562999997</v>
      </c>
      <c r="F3009">
        <v>64826.101562999997</v>
      </c>
      <c r="G3009">
        <v>196916</v>
      </c>
    </row>
    <row r="3010" spans="1:7">
      <c r="A3010" s="3">
        <v>40827</v>
      </c>
      <c r="B3010">
        <v>66093.398438000004</v>
      </c>
      <c r="C3010">
        <v>66580.796875</v>
      </c>
      <c r="D3010">
        <v>63461.398437999997</v>
      </c>
      <c r="E3010">
        <v>63461.398437999997</v>
      </c>
      <c r="F3010">
        <v>63461.398437999997</v>
      </c>
      <c r="G3010">
        <v>224853</v>
      </c>
    </row>
    <row r="3011" spans="1:7">
      <c r="A3011" s="3">
        <v>40828</v>
      </c>
      <c r="B3011">
        <v>63948.800780999998</v>
      </c>
      <c r="C3011">
        <v>66775.796875</v>
      </c>
      <c r="D3011">
        <v>63168.898437999997</v>
      </c>
      <c r="E3011">
        <v>66288.398438000004</v>
      </c>
      <c r="F3011">
        <v>66288.398438000004</v>
      </c>
      <c r="G3011">
        <v>200694</v>
      </c>
    </row>
    <row r="3012" spans="1:7">
      <c r="A3012" s="3">
        <v>40829</v>
      </c>
      <c r="B3012">
        <v>66873.296875</v>
      </c>
      <c r="C3012">
        <v>67653.101563000004</v>
      </c>
      <c r="D3012">
        <v>65021.101562999997</v>
      </c>
      <c r="E3012">
        <v>65118.601562999997</v>
      </c>
      <c r="F3012">
        <v>65118.601562999997</v>
      </c>
      <c r="G3012">
        <v>221690</v>
      </c>
    </row>
    <row r="3013" spans="1:7">
      <c r="A3013" s="3">
        <v>40830</v>
      </c>
      <c r="B3013">
        <v>64826.101562999997</v>
      </c>
      <c r="C3013">
        <v>66093.398438000004</v>
      </c>
      <c r="D3013">
        <v>63558.800780999998</v>
      </c>
      <c r="E3013">
        <v>65313.5</v>
      </c>
      <c r="F3013">
        <v>65313.5</v>
      </c>
      <c r="G3013">
        <v>216723</v>
      </c>
    </row>
    <row r="3014" spans="1:7">
      <c r="A3014" s="3">
        <v>40833</v>
      </c>
      <c r="B3014">
        <v>65508.5</v>
      </c>
      <c r="C3014">
        <v>67555.601563000004</v>
      </c>
      <c r="D3014">
        <v>65411</v>
      </c>
      <c r="E3014">
        <v>66873.296875</v>
      </c>
      <c r="F3014">
        <v>66873.296875</v>
      </c>
      <c r="G3014">
        <v>160370</v>
      </c>
    </row>
    <row r="3015" spans="1:7">
      <c r="A3015" s="3">
        <v>40834</v>
      </c>
      <c r="B3015">
        <v>65801</v>
      </c>
      <c r="C3015">
        <v>71162.5</v>
      </c>
      <c r="D3015">
        <v>65606</v>
      </c>
      <c r="E3015">
        <v>68822.898438000004</v>
      </c>
      <c r="F3015">
        <v>68822.898438000004</v>
      </c>
      <c r="G3015">
        <v>305997</v>
      </c>
    </row>
    <row r="3016" spans="1:7">
      <c r="A3016" s="3">
        <v>40835</v>
      </c>
      <c r="B3016">
        <v>69407.796875</v>
      </c>
      <c r="C3016">
        <v>70772.601563000004</v>
      </c>
      <c r="D3016">
        <v>68433</v>
      </c>
      <c r="E3016">
        <v>69115.398438000004</v>
      </c>
      <c r="F3016">
        <v>69115.398438000004</v>
      </c>
      <c r="G3016">
        <v>118048</v>
      </c>
    </row>
    <row r="3017" spans="1:7">
      <c r="A3017" s="3">
        <v>40836</v>
      </c>
      <c r="B3017">
        <v>69115.398438000004</v>
      </c>
      <c r="C3017">
        <v>70382.601563000004</v>
      </c>
      <c r="D3017">
        <v>67555.601563000004</v>
      </c>
      <c r="E3017">
        <v>68725.398438000004</v>
      </c>
      <c r="F3017">
        <v>68725.398438000004</v>
      </c>
      <c r="G3017">
        <v>142007</v>
      </c>
    </row>
    <row r="3018" spans="1:7">
      <c r="A3018" s="3">
        <v>40837</v>
      </c>
      <c r="B3018">
        <v>68822.898438000004</v>
      </c>
      <c r="C3018">
        <v>69310.296875</v>
      </c>
      <c r="D3018">
        <v>66873.296875</v>
      </c>
      <c r="E3018">
        <v>68822.898438000004</v>
      </c>
      <c r="F3018">
        <v>68822.898438000004</v>
      </c>
      <c r="G3018">
        <v>121184</v>
      </c>
    </row>
    <row r="3019" spans="1:7">
      <c r="A3019" s="3">
        <v>40840</v>
      </c>
      <c r="B3019">
        <v>68822.898438000004</v>
      </c>
      <c r="C3019">
        <v>69797.796875</v>
      </c>
      <c r="D3019">
        <v>68335.5</v>
      </c>
      <c r="E3019">
        <v>69505.296875</v>
      </c>
      <c r="F3019">
        <v>69505.296875</v>
      </c>
      <c r="G3019">
        <v>118761</v>
      </c>
    </row>
    <row r="3020" spans="1:7">
      <c r="A3020" s="3">
        <v>40841</v>
      </c>
      <c r="B3020">
        <v>69017.898438000004</v>
      </c>
      <c r="C3020">
        <v>69115.398438000004</v>
      </c>
      <c r="D3020">
        <v>67458.203125</v>
      </c>
      <c r="E3020">
        <v>67458.203125</v>
      </c>
      <c r="F3020">
        <v>67458.203125</v>
      </c>
      <c r="G3020">
        <v>89098</v>
      </c>
    </row>
    <row r="3021" spans="1:7">
      <c r="A3021" s="3">
        <v>40842</v>
      </c>
      <c r="B3021">
        <v>67360.703125</v>
      </c>
      <c r="C3021">
        <v>69212.898438000004</v>
      </c>
      <c r="D3021">
        <v>65995.898438000004</v>
      </c>
      <c r="E3021">
        <v>68530.5</v>
      </c>
      <c r="F3021">
        <v>68530.5</v>
      </c>
      <c r="G3021">
        <v>101162</v>
      </c>
    </row>
    <row r="3022" spans="1:7">
      <c r="A3022" s="3">
        <v>40843</v>
      </c>
      <c r="B3022">
        <v>69212.898438000004</v>
      </c>
      <c r="C3022">
        <v>70480.101563000004</v>
      </c>
      <c r="D3022">
        <v>68335.5</v>
      </c>
      <c r="E3022">
        <v>69797.796875</v>
      </c>
      <c r="F3022">
        <v>69797.796875</v>
      </c>
      <c r="G3022">
        <v>129100</v>
      </c>
    </row>
    <row r="3023" spans="1:7">
      <c r="A3023" s="3">
        <v>40844</v>
      </c>
      <c r="B3023">
        <v>70772.601563000004</v>
      </c>
      <c r="C3023">
        <v>70772.601563000004</v>
      </c>
      <c r="D3023">
        <v>67750.601563000004</v>
      </c>
      <c r="E3023">
        <v>70187.703125</v>
      </c>
      <c r="F3023">
        <v>70187.703125</v>
      </c>
      <c r="G3023">
        <v>146680</v>
      </c>
    </row>
    <row r="3024" spans="1:7">
      <c r="A3024" s="3">
        <v>40847</v>
      </c>
      <c r="B3024">
        <v>71357.5</v>
      </c>
      <c r="C3024">
        <v>71357.5</v>
      </c>
      <c r="D3024">
        <v>68628</v>
      </c>
      <c r="E3024">
        <v>70090.203125</v>
      </c>
      <c r="F3024">
        <v>70090.203125</v>
      </c>
      <c r="G3024">
        <v>105452</v>
      </c>
    </row>
    <row r="3025" spans="1:7">
      <c r="A3025" s="3">
        <v>40848</v>
      </c>
      <c r="B3025">
        <v>69700.296875</v>
      </c>
      <c r="C3025">
        <v>70187.703125</v>
      </c>
      <c r="D3025">
        <v>68920.398438000004</v>
      </c>
      <c r="E3025">
        <v>69505.296875</v>
      </c>
      <c r="F3025">
        <v>69505.296875</v>
      </c>
      <c r="G3025">
        <v>71024</v>
      </c>
    </row>
    <row r="3026" spans="1:7">
      <c r="A3026" s="3">
        <v>40849</v>
      </c>
      <c r="B3026">
        <v>67653.101563000004</v>
      </c>
      <c r="C3026">
        <v>69115.398438000004</v>
      </c>
      <c r="D3026">
        <v>67555.601563000004</v>
      </c>
      <c r="E3026">
        <v>67945.601563000004</v>
      </c>
      <c r="F3026">
        <v>67945.601563000004</v>
      </c>
      <c r="G3026">
        <v>111744</v>
      </c>
    </row>
    <row r="3027" spans="1:7">
      <c r="A3027" s="3">
        <v>40850</v>
      </c>
      <c r="B3027">
        <v>68433</v>
      </c>
      <c r="C3027">
        <v>68628</v>
      </c>
      <c r="D3027">
        <v>66775.796875</v>
      </c>
      <c r="E3027">
        <v>67848.101563000004</v>
      </c>
      <c r="F3027">
        <v>67848.101563000004</v>
      </c>
      <c r="G3027">
        <v>70638</v>
      </c>
    </row>
    <row r="3028" spans="1:7">
      <c r="A3028" s="3">
        <v>40851</v>
      </c>
      <c r="B3028">
        <v>68530.5</v>
      </c>
      <c r="C3028">
        <v>69700.296875</v>
      </c>
      <c r="D3028">
        <v>68238</v>
      </c>
      <c r="E3028">
        <v>68433</v>
      </c>
      <c r="F3028">
        <v>68433</v>
      </c>
      <c r="G3028">
        <v>99384</v>
      </c>
    </row>
    <row r="3029" spans="1:7">
      <c r="A3029" s="3">
        <v>40854</v>
      </c>
      <c r="B3029">
        <v>68530.5</v>
      </c>
      <c r="C3029">
        <v>68920.398438000004</v>
      </c>
      <c r="D3029">
        <v>65995.898438000004</v>
      </c>
      <c r="E3029">
        <v>65995.898438000004</v>
      </c>
      <c r="F3029">
        <v>65995.898438000004</v>
      </c>
      <c r="G3029">
        <v>151535</v>
      </c>
    </row>
    <row r="3030" spans="1:7">
      <c r="A3030" s="3">
        <v>40855</v>
      </c>
      <c r="B3030">
        <v>65508.5</v>
      </c>
      <c r="C3030">
        <v>66288.398438000004</v>
      </c>
      <c r="D3030">
        <v>64533.699219000002</v>
      </c>
      <c r="E3030">
        <v>64533.699219000002</v>
      </c>
      <c r="F3030">
        <v>64533.699219000002</v>
      </c>
      <c r="G3030">
        <v>187843</v>
      </c>
    </row>
    <row r="3031" spans="1:7">
      <c r="A3031" s="3">
        <v>40856</v>
      </c>
      <c r="B3031">
        <v>64728.601562999997</v>
      </c>
      <c r="C3031">
        <v>65508.5</v>
      </c>
      <c r="D3031">
        <v>63851.300780999998</v>
      </c>
      <c r="E3031">
        <v>65118.601562999997</v>
      </c>
      <c r="F3031">
        <v>65118.601562999997</v>
      </c>
      <c r="G3031">
        <v>149614</v>
      </c>
    </row>
    <row r="3032" spans="1:7">
      <c r="A3032" s="3">
        <v>40857</v>
      </c>
      <c r="B3032">
        <v>63753.800780999998</v>
      </c>
      <c r="C3032">
        <v>64533.699219000002</v>
      </c>
      <c r="D3032">
        <v>61999.101562999997</v>
      </c>
      <c r="E3032">
        <v>63363.898437999997</v>
      </c>
      <c r="F3032">
        <v>63363.898437999997</v>
      </c>
      <c r="G3032">
        <v>133646</v>
      </c>
    </row>
    <row r="3033" spans="1:7">
      <c r="A3033" s="3">
        <v>40858</v>
      </c>
      <c r="B3033">
        <v>65021.101562999997</v>
      </c>
      <c r="C3033">
        <v>66385.898438000004</v>
      </c>
      <c r="D3033">
        <v>63656.300780999998</v>
      </c>
      <c r="E3033">
        <v>65606</v>
      </c>
      <c r="F3033">
        <v>65606</v>
      </c>
      <c r="G3033">
        <v>105711</v>
      </c>
    </row>
    <row r="3034" spans="1:7">
      <c r="A3034" s="3">
        <v>40861</v>
      </c>
      <c r="B3034">
        <v>66385.898438000004</v>
      </c>
      <c r="C3034">
        <v>67263.203125</v>
      </c>
      <c r="D3034">
        <v>65898.398438000004</v>
      </c>
      <c r="E3034">
        <v>66093.398438000004</v>
      </c>
      <c r="F3034">
        <v>66093.398438000004</v>
      </c>
      <c r="G3034">
        <v>133803</v>
      </c>
    </row>
    <row r="3035" spans="1:7">
      <c r="A3035" s="3">
        <v>40862</v>
      </c>
      <c r="B3035">
        <v>66678.296875</v>
      </c>
      <c r="C3035">
        <v>66775.796875</v>
      </c>
      <c r="D3035">
        <v>63363.898437999997</v>
      </c>
      <c r="E3035">
        <v>63461.398437999997</v>
      </c>
      <c r="F3035">
        <v>63461.398437999997</v>
      </c>
      <c r="G3035">
        <v>185162</v>
      </c>
    </row>
    <row r="3036" spans="1:7">
      <c r="A3036" s="3">
        <v>40863</v>
      </c>
      <c r="B3036">
        <v>63753.800780999998</v>
      </c>
      <c r="C3036">
        <v>64923.601562999997</v>
      </c>
      <c r="D3036">
        <v>63266.398437999997</v>
      </c>
      <c r="E3036">
        <v>64143.699219000002</v>
      </c>
      <c r="F3036">
        <v>64143.699219000002</v>
      </c>
      <c r="G3036">
        <v>143341</v>
      </c>
    </row>
    <row r="3037" spans="1:7">
      <c r="A3037" s="3">
        <v>40864</v>
      </c>
      <c r="B3037">
        <v>64143.699219000002</v>
      </c>
      <c r="C3037">
        <v>65313.5</v>
      </c>
      <c r="D3037">
        <v>63363.898437999997</v>
      </c>
      <c r="E3037">
        <v>65216.101562999997</v>
      </c>
      <c r="F3037">
        <v>65216.101562999997</v>
      </c>
      <c r="G3037">
        <v>93804</v>
      </c>
    </row>
    <row r="3038" spans="1:7">
      <c r="A3038" s="3">
        <v>40865</v>
      </c>
      <c r="B3038">
        <v>64046.300780999998</v>
      </c>
      <c r="C3038">
        <v>65995.898438000004</v>
      </c>
      <c r="D3038">
        <v>64046.300780999998</v>
      </c>
      <c r="E3038">
        <v>65606</v>
      </c>
      <c r="F3038">
        <v>65606</v>
      </c>
      <c r="G3038">
        <v>133993</v>
      </c>
    </row>
    <row r="3039" spans="1:7">
      <c r="A3039" s="3">
        <v>40868</v>
      </c>
      <c r="B3039">
        <v>65898.398438000004</v>
      </c>
      <c r="C3039">
        <v>65898.398438000004</v>
      </c>
      <c r="D3039">
        <v>63851.300780999998</v>
      </c>
      <c r="E3039">
        <v>65216.101562999997</v>
      </c>
      <c r="F3039">
        <v>65216.101562999997</v>
      </c>
      <c r="G3039">
        <v>80681</v>
      </c>
    </row>
    <row r="3040" spans="1:7">
      <c r="A3040" s="3">
        <v>40869</v>
      </c>
      <c r="B3040">
        <v>63851.300780999998</v>
      </c>
      <c r="C3040">
        <v>65801</v>
      </c>
      <c r="D3040">
        <v>63851.300780999998</v>
      </c>
      <c r="E3040">
        <v>65703.5</v>
      </c>
      <c r="F3040">
        <v>65703.5</v>
      </c>
      <c r="G3040">
        <v>112270</v>
      </c>
    </row>
    <row r="3041" spans="1:7">
      <c r="A3041" s="3">
        <v>40870</v>
      </c>
      <c r="B3041">
        <v>64923.601562999997</v>
      </c>
      <c r="C3041">
        <v>65216.101562999997</v>
      </c>
      <c r="D3041">
        <v>60829.300780999998</v>
      </c>
      <c r="E3041">
        <v>61999.101562999997</v>
      </c>
      <c r="F3041">
        <v>61999.101562999997</v>
      </c>
      <c r="G3041">
        <v>160562</v>
      </c>
    </row>
    <row r="3042" spans="1:7">
      <c r="A3042" s="3">
        <v>40871</v>
      </c>
      <c r="B3042">
        <v>61999.101562999997</v>
      </c>
      <c r="C3042">
        <v>64436.199219000002</v>
      </c>
      <c r="D3042">
        <v>61804.199219000002</v>
      </c>
      <c r="E3042">
        <v>63753.800780999998</v>
      </c>
      <c r="F3042">
        <v>63753.800780999998</v>
      </c>
      <c r="G3042">
        <v>102689</v>
      </c>
    </row>
    <row r="3043" spans="1:7">
      <c r="A3043" s="3">
        <v>40872</v>
      </c>
      <c r="B3043">
        <v>63558.800780999998</v>
      </c>
      <c r="C3043">
        <v>65021.101562999997</v>
      </c>
      <c r="D3043">
        <v>63363.898437999997</v>
      </c>
      <c r="E3043">
        <v>63558.800780999998</v>
      </c>
      <c r="F3043">
        <v>63558.800780999998</v>
      </c>
      <c r="G3043">
        <v>103281</v>
      </c>
    </row>
    <row r="3044" spans="1:7">
      <c r="A3044" s="3">
        <v>40875</v>
      </c>
      <c r="B3044">
        <v>64436.199219000002</v>
      </c>
      <c r="C3044">
        <v>65216.101562999997</v>
      </c>
      <c r="D3044">
        <v>62486.5</v>
      </c>
      <c r="E3044">
        <v>63753.800780999998</v>
      </c>
      <c r="F3044">
        <v>63753.800780999998</v>
      </c>
      <c r="G3044">
        <v>97471</v>
      </c>
    </row>
    <row r="3045" spans="1:7">
      <c r="A3045" s="3">
        <v>40876</v>
      </c>
      <c r="B3045">
        <v>63461.398437999997</v>
      </c>
      <c r="C3045">
        <v>64826.101562999997</v>
      </c>
      <c r="D3045">
        <v>63071.398437999997</v>
      </c>
      <c r="E3045">
        <v>63558.800780999998</v>
      </c>
      <c r="F3045">
        <v>63558.800780999998</v>
      </c>
      <c r="G3045">
        <v>94448</v>
      </c>
    </row>
    <row r="3046" spans="1:7">
      <c r="A3046" s="3">
        <v>40877</v>
      </c>
      <c r="B3046">
        <v>63753.800780999998</v>
      </c>
      <c r="C3046">
        <v>64338.699219000002</v>
      </c>
      <c r="D3046">
        <v>61609.199219000002</v>
      </c>
      <c r="E3046">
        <v>63851.300780999998</v>
      </c>
      <c r="F3046">
        <v>63851.300780999998</v>
      </c>
      <c r="G3046">
        <v>139600</v>
      </c>
    </row>
    <row r="3047" spans="1:7">
      <c r="A3047" s="3">
        <v>40878</v>
      </c>
      <c r="B3047">
        <v>65313.5</v>
      </c>
      <c r="C3047">
        <v>65703.5</v>
      </c>
      <c r="D3047">
        <v>63363.898437999997</v>
      </c>
      <c r="E3047">
        <v>63851.300780999998</v>
      </c>
      <c r="F3047">
        <v>63851.300780999998</v>
      </c>
      <c r="G3047">
        <v>231534</v>
      </c>
    </row>
    <row r="3048" spans="1:7">
      <c r="A3048" s="3">
        <v>40879</v>
      </c>
      <c r="B3048">
        <v>63851.300780999998</v>
      </c>
      <c r="C3048">
        <v>64631.199219000002</v>
      </c>
      <c r="D3048">
        <v>62194.101562999997</v>
      </c>
      <c r="E3048">
        <v>62681.5</v>
      </c>
      <c r="F3048">
        <v>62681.5</v>
      </c>
      <c r="G3048">
        <v>192678</v>
      </c>
    </row>
    <row r="3049" spans="1:7">
      <c r="A3049" s="3">
        <v>40882</v>
      </c>
      <c r="B3049">
        <v>63168.898437999997</v>
      </c>
      <c r="C3049">
        <v>63656.300780999998</v>
      </c>
      <c r="D3049">
        <v>62779</v>
      </c>
      <c r="E3049">
        <v>63461.398437999997</v>
      </c>
      <c r="F3049">
        <v>63461.398437999997</v>
      </c>
      <c r="G3049">
        <v>71339</v>
      </c>
    </row>
    <row r="3050" spans="1:7">
      <c r="A3050" s="3">
        <v>40883</v>
      </c>
      <c r="B3050">
        <v>63753.800780999998</v>
      </c>
      <c r="C3050">
        <v>64631.199219000002</v>
      </c>
      <c r="D3050">
        <v>63558.800780999998</v>
      </c>
      <c r="E3050">
        <v>64241.199219000002</v>
      </c>
      <c r="F3050">
        <v>64241.199219000002</v>
      </c>
      <c r="G3050">
        <v>118597</v>
      </c>
    </row>
    <row r="3051" spans="1:7">
      <c r="A3051" s="3">
        <v>40884</v>
      </c>
      <c r="B3051">
        <v>64338.699219000002</v>
      </c>
      <c r="C3051">
        <v>64826.101562999997</v>
      </c>
      <c r="D3051">
        <v>63656.300780999998</v>
      </c>
      <c r="E3051">
        <v>64826.101562999997</v>
      </c>
      <c r="F3051">
        <v>64826.101562999997</v>
      </c>
      <c r="G3051">
        <v>164047</v>
      </c>
    </row>
    <row r="3052" spans="1:7">
      <c r="A3052" s="3">
        <v>40885</v>
      </c>
      <c r="B3052">
        <v>64143.699219000002</v>
      </c>
      <c r="C3052">
        <v>67068.203125</v>
      </c>
      <c r="D3052">
        <v>64143.699219000002</v>
      </c>
      <c r="E3052">
        <v>66970.796875</v>
      </c>
      <c r="F3052">
        <v>66970.796875</v>
      </c>
      <c r="G3052">
        <v>233141</v>
      </c>
    </row>
    <row r="3053" spans="1:7">
      <c r="A3053" s="3">
        <v>40886</v>
      </c>
      <c r="B3053">
        <v>66775.796875</v>
      </c>
      <c r="C3053">
        <v>66970.796875</v>
      </c>
      <c r="D3053">
        <v>65118.601562999997</v>
      </c>
      <c r="E3053">
        <v>65995.898438000004</v>
      </c>
      <c r="F3053">
        <v>65995.898438000004</v>
      </c>
      <c r="G3053">
        <v>194019</v>
      </c>
    </row>
    <row r="3054" spans="1:7">
      <c r="A3054" s="3">
        <v>40889</v>
      </c>
      <c r="B3054">
        <v>66678.296875</v>
      </c>
      <c r="C3054">
        <v>67263.203125</v>
      </c>
      <c r="D3054">
        <v>65898.398438000004</v>
      </c>
      <c r="E3054">
        <v>66483.296875</v>
      </c>
      <c r="F3054">
        <v>66483.296875</v>
      </c>
      <c r="G3054">
        <v>136032</v>
      </c>
    </row>
    <row r="3055" spans="1:7">
      <c r="A3055" s="3">
        <v>40890</v>
      </c>
      <c r="B3055">
        <v>65703.5</v>
      </c>
      <c r="C3055">
        <v>66385.898438000004</v>
      </c>
      <c r="D3055">
        <v>64923.601562999997</v>
      </c>
      <c r="E3055">
        <v>65411</v>
      </c>
      <c r="F3055">
        <v>65411</v>
      </c>
      <c r="G3055">
        <v>117771</v>
      </c>
    </row>
    <row r="3056" spans="1:7">
      <c r="A3056" s="3">
        <v>40891</v>
      </c>
      <c r="B3056">
        <v>64923.601562999997</v>
      </c>
      <c r="C3056">
        <v>66190.898438000004</v>
      </c>
      <c r="D3056">
        <v>63266.398437999997</v>
      </c>
      <c r="E3056">
        <v>64046.300780999998</v>
      </c>
      <c r="F3056">
        <v>64046.300780999998</v>
      </c>
      <c r="G3056">
        <v>144033</v>
      </c>
    </row>
    <row r="3057" spans="1:7">
      <c r="A3057" s="3">
        <v>40892</v>
      </c>
      <c r="B3057">
        <v>63363.898437999997</v>
      </c>
      <c r="C3057">
        <v>63461.398437999997</v>
      </c>
      <c r="D3057">
        <v>61999.101562999997</v>
      </c>
      <c r="E3057">
        <v>62096.601562999997</v>
      </c>
      <c r="F3057">
        <v>62096.601562999997</v>
      </c>
      <c r="G3057">
        <v>132418</v>
      </c>
    </row>
    <row r="3058" spans="1:7">
      <c r="A3058" s="3">
        <v>40893</v>
      </c>
      <c r="B3058">
        <v>62486.5</v>
      </c>
      <c r="C3058">
        <v>63168.898437999997</v>
      </c>
      <c r="D3058">
        <v>61316.699219000002</v>
      </c>
      <c r="E3058">
        <v>61414.199219000002</v>
      </c>
      <c r="F3058">
        <v>61414.199219000002</v>
      </c>
      <c r="G3058">
        <v>102755</v>
      </c>
    </row>
    <row r="3059" spans="1:7">
      <c r="A3059" s="3">
        <v>40896</v>
      </c>
      <c r="B3059">
        <v>61804.199219000002</v>
      </c>
      <c r="C3059">
        <v>61804.199219000002</v>
      </c>
      <c r="D3059">
        <v>58002.300780999998</v>
      </c>
      <c r="E3059">
        <v>58002.300780999998</v>
      </c>
      <c r="F3059">
        <v>58002.300780999998</v>
      </c>
      <c r="G3059">
        <v>172153</v>
      </c>
    </row>
    <row r="3060" spans="1:7">
      <c r="A3060" s="3">
        <v>40897</v>
      </c>
      <c r="B3060">
        <v>58879.699219000002</v>
      </c>
      <c r="C3060">
        <v>60439.398437999997</v>
      </c>
      <c r="D3060">
        <v>58002.300780999998</v>
      </c>
      <c r="E3060">
        <v>60439.398437999997</v>
      </c>
      <c r="F3060">
        <v>60439.398437999997</v>
      </c>
      <c r="G3060">
        <v>95739</v>
      </c>
    </row>
    <row r="3061" spans="1:7">
      <c r="A3061" s="3">
        <v>40898</v>
      </c>
      <c r="B3061">
        <v>61316.699219000002</v>
      </c>
      <c r="C3061">
        <v>61511.699219000002</v>
      </c>
      <c r="D3061">
        <v>60049.5</v>
      </c>
      <c r="E3061">
        <v>60049.5</v>
      </c>
      <c r="F3061">
        <v>60049.5</v>
      </c>
      <c r="G3061">
        <v>101413</v>
      </c>
    </row>
    <row r="3062" spans="1:7">
      <c r="A3062" s="3">
        <v>40899</v>
      </c>
      <c r="B3062">
        <v>60341.898437999997</v>
      </c>
      <c r="C3062">
        <v>61804.199219000002</v>
      </c>
      <c r="D3062">
        <v>59367.101562999997</v>
      </c>
      <c r="E3062">
        <v>60146.898437999997</v>
      </c>
      <c r="F3062">
        <v>60146.898437999997</v>
      </c>
      <c r="G3062">
        <v>74738</v>
      </c>
    </row>
    <row r="3063" spans="1:7">
      <c r="A3063" s="3">
        <v>40900</v>
      </c>
      <c r="B3063">
        <v>60536.898437999997</v>
      </c>
      <c r="C3063">
        <v>61414.199219000002</v>
      </c>
      <c r="D3063">
        <v>60439.398437999997</v>
      </c>
      <c r="E3063">
        <v>61024.300780999998</v>
      </c>
      <c r="F3063">
        <v>61024.300780999998</v>
      </c>
      <c r="G3063">
        <v>52904</v>
      </c>
    </row>
    <row r="3064" spans="1:7">
      <c r="A3064" s="3">
        <v>40903</v>
      </c>
      <c r="B3064">
        <v>61999.101562999997</v>
      </c>
      <c r="C3064">
        <v>62194.101562999997</v>
      </c>
      <c r="D3064">
        <v>60536.898437999997</v>
      </c>
      <c r="E3064">
        <v>61121.800780999998</v>
      </c>
      <c r="F3064">
        <v>61121.800780999998</v>
      </c>
      <c r="G3064">
        <v>66893</v>
      </c>
    </row>
    <row r="3065" spans="1:7">
      <c r="A3065" s="3">
        <v>40904</v>
      </c>
      <c r="B3065">
        <v>61024.300780999998</v>
      </c>
      <c r="C3065">
        <v>61511.699219000002</v>
      </c>
      <c r="D3065">
        <v>59562</v>
      </c>
      <c r="E3065">
        <v>60926.800780999998</v>
      </c>
      <c r="F3065">
        <v>60926.800780999998</v>
      </c>
      <c r="G3065">
        <v>117399</v>
      </c>
    </row>
    <row r="3066" spans="1:7">
      <c r="A3066" s="3">
        <v>40905</v>
      </c>
      <c r="B3066">
        <v>60146.898437999997</v>
      </c>
      <c r="C3066">
        <v>60439.398437999997</v>
      </c>
      <c r="D3066">
        <v>59074.601562999997</v>
      </c>
      <c r="E3066">
        <v>59757</v>
      </c>
      <c r="F3066">
        <v>59757</v>
      </c>
      <c r="G3066">
        <v>86446</v>
      </c>
    </row>
    <row r="3067" spans="1:7">
      <c r="A3067" s="3">
        <v>40906</v>
      </c>
      <c r="B3067">
        <v>59464.601562999997</v>
      </c>
      <c r="C3067">
        <v>62486.5</v>
      </c>
      <c r="D3067">
        <v>59074.601562999997</v>
      </c>
      <c r="E3067">
        <v>62486.5</v>
      </c>
      <c r="F3067">
        <v>62486.5</v>
      </c>
      <c r="G3067">
        <v>147410</v>
      </c>
    </row>
    <row r="3068" spans="1:7">
      <c r="A3068" s="3">
        <v>40910</v>
      </c>
      <c r="B3068">
        <v>62486.5</v>
      </c>
      <c r="C3068">
        <v>62486.5</v>
      </c>
      <c r="D3068">
        <v>60244.398437999997</v>
      </c>
      <c r="E3068">
        <v>60731.800780999998</v>
      </c>
      <c r="F3068">
        <v>60731.800780999998</v>
      </c>
      <c r="G3068">
        <v>80696</v>
      </c>
    </row>
    <row r="3069" spans="1:7">
      <c r="A3069" s="3">
        <v>40911</v>
      </c>
      <c r="B3069">
        <v>61219.300780999998</v>
      </c>
      <c r="C3069">
        <v>61706.699219000002</v>
      </c>
      <c r="D3069">
        <v>60829.300780999998</v>
      </c>
      <c r="E3069">
        <v>61414.199219000002</v>
      </c>
      <c r="F3069">
        <v>61414.199219000002</v>
      </c>
      <c r="G3069">
        <v>130817</v>
      </c>
    </row>
    <row r="3070" spans="1:7">
      <c r="A3070" s="3">
        <v>40912</v>
      </c>
      <c r="B3070">
        <v>61609.199219000002</v>
      </c>
      <c r="C3070">
        <v>61609.199219000002</v>
      </c>
      <c r="D3070">
        <v>60244.398437999997</v>
      </c>
      <c r="E3070">
        <v>60244.398437999997</v>
      </c>
      <c r="F3070">
        <v>60244.398437999997</v>
      </c>
      <c r="G3070">
        <v>92342</v>
      </c>
    </row>
    <row r="3071" spans="1:7">
      <c r="A3071" s="3">
        <v>40913</v>
      </c>
      <c r="B3071">
        <v>60634.398437999997</v>
      </c>
      <c r="C3071">
        <v>61706.699219000002</v>
      </c>
      <c r="D3071">
        <v>60049.5</v>
      </c>
      <c r="E3071">
        <v>60536.898437999997</v>
      </c>
      <c r="F3071">
        <v>60536.898437999997</v>
      </c>
      <c r="G3071">
        <v>95170</v>
      </c>
    </row>
    <row r="3072" spans="1:7">
      <c r="A3072" s="3">
        <v>40914</v>
      </c>
      <c r="B3072">
        <v>61121.800780999998</v>
      </c>
      <c r="C3072">
        <v>62291.601562999997</v>
      </c>
      <c r="D3072">
        <v>60341.898437999997</v>
      </c>
      <c r="E3072">
        <v>60731.800780999998</v>
      </c>
      <c r="F3072">
        <v>60731.800780999998</v>
      </c>
      <c r="G3072">
        <v>89315</v>
      </c>
    </row>
    <row r="3073" spans="1:7">
      <c r="A3073" s="3">
        <v>40917</v>
      </c>
      <c r="B3073">
        <v>60926.800780999998</v>
      </c>
      <c r="C3073">
        <v>62876.5</v>
      </c>
      <c r="D3073">
        <v>60341.898437999997</v>
      </c>
      <c r="E3073">
        <v>61999.101562999997</v>
      </c>
      <c r="F3073">
        <v>61999.101562999997</v>
      </c>
      <c r="G3073">
        <v>166545</v>
      </c>
    </row>
    <row r="3074" spans="1:7">
      <c r="A3074" s="3">
        <v>40918</v>
      </c>
      <c r="B3074">
        <v>62389.101562999997</v>
      </c>
      <c r="C3074">
        <v>65898.398438000004</v>
      </c>
      <c r="D3074">
        <v>62389.101562999997</v>
      </c>
      <c r="E3074">
        <v>65703.5</v>
      </c>
      <c r="F3074">
        <v>65703.5</v>
      </c>
      <c r="G3074">
        <v>295364</v>
      </c>
    </row>
    <row r="3075" spans="1:7">
      <c r="A3075" s="3">
        <v>40919</v>
      </c>
      <c r="B3075">
        <v>65703.5</v>
      </c>
      <c r="C3075">
        <v>66775.796875</v>
      </c>
      <c r="D3075">
        <v>65313.5</v>
      </c>
      <c r="E3075">
        <v>65508.5</v>
      </c>
      <c r="F3075">
        <v>65508.5</v>
      </c>
      <c r="G3075">
        <v>189509</v>
      </c>
    </row>
    <row r="3076" spans="1:7">
      <c r="A3076" s="3">
        <v>40920</v>
      </c>
      <c r="B3076">
        <v>66288.398438000004</v>
      </c>
      <c r="C3076">
        <v>66288.398438000004</v>
      </c>
      <c r="D3076">
        <v>63753.800780999998</v>
      </c>
      <c r="E3076">
        <v>65216.101562999997</v>
      </c>
      <c r="F3076">
        <v>65216.101562999997</v>
      </c>
      <c r="G3076">
        <v>174122</v>
      </c>
    </row>
    <row r="3077" spans="1:7">
      <c r="A3077" s="3">
        <v>40921</v>
      </c>
      <c r="B3077">
        <v>65021.101562999997</v>
      </c>
      <c r="C3077">
        <v>66093.398438000004</v>
      </c>
      <c r="D3077">
        <v>64241.199219000002</v>
      </c>
      <c r="E3077">
        <v>65216.101562999997</v>
      </c>
      <c r="F3077">
        <v>65216.101562999997</v>
      </c>
      <c r="G3077">
        <v>103956</v>
      </c>
    </row>
    <row r="3078" spans="1:7">
      <c r="A3078" s="3">
        <v>40924</v>
      </c>
      <c r="B3078">
        <v>65606</v>
      </c>
      <c r="C3078">
        <v>66580.796875</v>
      </c>
      <c r="D3078">
        <v>64533.699219000002</v>
      </c>
      <c r="E3078">
        <v>65313.5</v>
      </c>
      <c r="F3078">
        <v>65313.5</v>
      </c>
      <c r="G3078">
        <v>108707</v>
      </c>
    </row>
    <row r="3079" spans="1:7">
      <c r="A3079" s="3">
        <v>40925</v>
      </c>
      <c r="B3079">
        <v>65606</v>
      </c>
      <c r="C3079">
        <v>66190.898438000004</v>
      </c>
      <c r="D3079">
        <v>64533.699219000002</v>
      </c>
      <c r="E3079">
        <v>65995.898438000004</v>
      </c>
      <c r="F3079">
        <v>65995.898438000004</v>
      </c>
      <c r="G3079">
        <v>86476</v>
      </c>
    </row>
    <row r="3080" spans="1:7">
      <c r="A3080" s="3">
        <v>40926</v>
      </c>
      <c r="B3080">
        <v>65411</v>
      </c>
      <c r="C3080">
        <v>65898.398438000004</v>
      </c>
      <c r="D3080">
        <v>62389.101562999997</v>
      </c>
      <c r="E3080">
        <v>63071.398437999997</v>
      </c>
      <c r="F3080">
        <v>63071.398437999997</v>
      </c>
      <c r="G3080">
        <v>264324</v>
      </c>
    </row>
    <row r="3081" spans="1:7">
      <c r="A3081" s="3">
        <v>40927</v>
      </c>
      <c r="B3081">
        <v>63071.398437999997</v>
      </c>
      <c r="C3081">
        <v>63656.300780999998</v>
      </c>
      <c r="D3081">
        <v>61804.199219000002</v>
      </c>
      <c r="E3081">
        <v>62291.601562999997</v>
      </c>
      <c r="F3081">
        <v>62291.601562999997</v>
      </c>
      <c r="G3081">
        <v>214043</v>
      </c>
    </row>
    <row r="3082" spans="1:7">
      <c r="A3082" s="3">
        <v>40928</v>
      </c>
      <c r="B3082">
        <v>62291.601562999997</v>
      </c>
      <c r="C3082">
        <v>63168.898437999997</v>
      </c>
      <c r="D3082">
        <v>61609.199219000002</v>
      </c>
      <c r="E3082">
        <v>62486.5</v>
      </c>
      <c r="F3082">
        <v>62486.5</v>
      </c>
      <c r="G3082">
        <v>180622</v>
      </c>
    </row>
    <row r="3083" spans="1:7">
      <c r="A3083" s="3">
        <v>40933</v>
      </c>
      <c r="B3083">
        <v>62486.5</v>
      </c>
      <c r="C3083">
        <v>62973.898437999997</v>
      </c>
      <c r="D3083">
        <v>61414.199219000002</v>
      </c>
      <c r="E3083">
        <v>62584</v>
      </c>
      <c r="F3083">
        <v>62584</v>
      </c>
      <c r="G3083">
        <v>191357</v>
      </c>
    </row>
    <row r="3084" spans="1:7">
      <c r="A3084" s="3">
        <v>40934</v>
      </c>
      <c r="B3084">
        <v>62681.5</v>
      </c>
      <c r="C3084">
        <v>64143.699219000002</v>
      </c>
      <c r="D3084">
        <v>62681.5</v>
      </c>
      <c r="E3084">
        <v>63851.300780999998</v>
      </c>
      <c r="F3084">
        <v>63851.300780999998</v>
      </c>
      <c r="G3084">
        <v>131543</v>
      </c>
    </row>
    <row r="3085" spans="1:7">
      <c r="A3085" s="3">
        <v>40935</v>
      </c>
      <c r="B3085">
        <v>63851.300780999998</v>
      </c>
      <c r="C3085">
        <v>63851.300780999998</v>
      </c>
      <c r="D3085">
        <v>62973.898437999997</v>
      </c>
      <c r="E3085">
        <v>63071.398437999997</v>
      </c>
      <c r="F3085">
        <v>63071.398437999997</v>
      </c>
      <c r="G3085">
        <v>85187</v>
      </c>
    </row>
    <row r="3086" spans="1:7">
      <c r="A3086" s="3">
        <v>40938</v>
      </c>
      <c r="B3086">
        <v>63558.800780999998</v>
      </c>
      <c r="C3086">
        <v>63558.800780999998</v>
      </c>
      <c r="D3086">
        <v>61414.199219000002</v>
      </c>
      <c r="E3086">
        <v>61414.199219000002</v>
      </c>
      <c r="F3086">
        <v>61414.199219000002</v>
      </c>
      <c r="G3086">
        <v>157955</v>
      </c>
    </row>
    <row r="3087" spans="1:7">
      <c r="A3087" s="3">
        <v>40939</v>
      </c>
      <c r="B3087">
        <v>61999.101562999997</v>
      </c>
      <c r="C3087">
        <v>63266.398437999997</v>
      </c>
      <c r="D3087">
        <v>61609.199219000002</v>
      </c>
      <c r="E3087">
        <v>62973.898437999997</v>
      </c>
      <c r="F3087">
        <v>62973.898437999997</v>
      </c>
      <c r="G3087">
        <v>143228</v>
      </c>
    </row>
    <row r="3088" spans="1:7">
      <c r="A3088" s="3">
        <v>40940</v>
      </c>
      <c r="B3088">
        <v>62973.898437999997</v>
      </c>
      <c r="C3088">
        <v>66385.898438000004</v>
      </c>
      <c r="D3088">
        <v>62486.5</v>
      </c>
      <c r="E3088">
        <v>66288.398438000004</v>
      </c>
      <c r="F3088">
        <v>66288.398438000004</v>
      </c>
      <c r="G3088">
        <v>349164</v>
      </c>
    </row>
    <row r="3089" spans="1:7">
      <c r="A3089" s="3">
        <v>40941</v>
      </c>
      <c r="B3089">
        <v>67263.203125</v>
      </c>
      <c r="C3089">
        <v>67263.203125</v>
      </c>
      <c r="D3089">
        <v>65021.101562999997</v>
      </c>
      <c r="E3089">
        <v>65801</v>
      </c>
      <c r="F3089">
        <v>65801</v>
      </c>
      <c r="G3089">
        <v>235317</v>
      </c>
    </row>
    <row r="3090" spans="1:7">
      <c r="A3090" s="3">
        <v>40942</v>
      </c>
      <c r="B3090">
        <v>65995.898438000004</v>
      </c>
      <c r="C3090">
        <v>69017.898438000004</v>
      </c>
      <c r="D3090">
        <v>65313.5</v>
      </c>
      <c r="E3090">
        <v>68725.398438000004</v>
      </c>
      <c r="F3090">
        <v>68725.398438000004</v>
      </c>
      <c r="G3090">
        <v>306159</v>
      </c>
    </row>
    <row r="3091" spans="1:7">
      <c r="A3091" s="3">
        <v>40945</v>
      </c>
      <c r="B3091">
        <v>69407.796875</v>
      </c>
      <c r="C3091">
        <v>72429.796875</v>
      </c>
      <c r="D3091">
        <v>68433</v>
      </c>
      <c r="E3091">
        <v>71162.5</v>
      </c>
      <c r="F3091">
        <v>71162.5</v>
      </c>
      <c r="G3091">
        <v>506123</v>
      </c>
    </row>
    <row r="3092" spans="1:7">
      <c r="A3092" s="3">
        <v>40946</v>
      </c>
      <c r="B3092">
        <v>71162.5</v>
      </c>
      <c r="C3092">
        <v>72722.203125</v>
      </c>
      <c r="D3092">
        <v>69407.796875</v>
      </c>
      <c r="E3092">
        <v>70090.203125</v>
      </c>
      <c r="F3092">
        <v>70090.203125</v>
      </c>
      <c r="G3092">
        <v>190531</v>
      </c>
    </row>
    <row r="3093" spans="1:7">
      <c r="A3093" s="3">
        <v>40947</v>
      </c>
      <c r="B3093">
        <v>70187.703125</v>
      </c>
      <c r="C3093">
        <v>70870.101563000004</v>
      </c>
      <c r="D3093">
        <v>69602.796875</v>
      </c>
      <c r="E3093">
        <v>70382.601563000004</v>
      </c>
      <c r="F3093">
        <v>70382.601563000004</v>
      </c>
      <c r="G3093">
        <v>163653</v>
      </c>
    </row>
    <row r="3094" spans="1:7">
      <c r="A3094" s="3">
        <v>40948</v>
      </c>
      <c r="B3094">
        <v>70090.203125</v>
      </c>
      <c r="C3094">
        <v>72039.898438000004</v>
      </c>
      <c r="D3094">
        <v>69700.296875</v>
      </c>
      <c r="E3094">
        <v>70870.101563000004</v>
      </c>
      <c r="F3094">
        <v>70870.101563000004</v>
      </c>
      <c r="G3094">
        <v>286551</v>
      </c>
    </row>
    <row r="3095" spans="1:7">
      <c r="A3095" s="3">
        <v>40949</v>
      </c>
      <c r="B3095">
        <v>71357.5</v>
      </c>
      <c r="C3095">
        <v>72137.296875</v>
      </c>
      <c r="D3095">
        <v>67750.601563000004</v>
      </c>
      <c r="E3095">
        <v>68140.5</v>
      </c>
      <c r="F3095">
        <v>68140.5</v>
      </c>
      <c r="G3095">
        <v>303460</v>
      </c>
    </row>
    <row r="3096" spans="1:7">
      <c r="A3096" s="3">
        <v>40952</v>
      </c>
      <c r="B3096">
        <v>68628</v>
      </c>
      <c r="C3096">
        <v>69017.898438000004</v>
      </c>
      <c r="D3096">
        <v>66775.796875</v>
      </c>
      <c r="E3096">
        <v>67165.703125</v>
      </c>
      <c r="F3096">
        <v>67165.703125</v>
      </c>
      <c r="G3096">
        <v>284187</v>
      </c>
    </row>
    <row r="3097" spans="1:7">
      <c r="A3097" s="3">
        <v>40953</v>
      </c>
      <c r="B3097">
        <v>67165.703125</v>
      </c>
      <c r="C3097">
        <v>68822.898438000004</v>
      </c>
      <c r="D3097">
        <v>66775.796875</v>
      </c>
      <c r="E3097">
        <v>68043.101563000004</v>
      </c>
      <c r="F3097">
        <v>68043.101563000004</v>
      </c>
      <c r="G3097">
        <v>227205</v>
      </c>
    </row>
    <row r="3098" spans="1:7">
      <c r="A3098" s="3">
        <v>40954</v>
      </c>
      <c r="B3098">
        <v>68238</v>
      </c>
      <c r="C3098">
        <v>69212.898438000004</v>
      </c>
      <c r="D3098">
        <v>67653.101563000004</v>
      </c>
      <c r="E3098">
        <v>68140.5</v>
      </c>
      <c r="F3098">
        <v>68140.5</v>
      </c>
      <c r="G3098">
        <v>167785</v>
      </c>
    </row>
    <row r="3099" spans="1:7">
      <c r="A3099" s="3">
        <v>40955</v>
      </c>
      <c r="B3099">
        <v>68140.5</v>
      </c>
      <c r="C3099">
        <v>69017.898438000004</v>
      </c>
      <c r="D3099">
        <v>66970.796875</v>
      </c>
      <c r="E3099">
        <v>66970.796875</v>
      </c>
      <c r="F3099">
        <v>66970.796875</v>
      </c>
      <c r="G3099">
        <v>133488</v>
      </c>
    </row>
    <row r="3100" spans="1:7">
      <c r="A3100" s="3">
        <v>40956</v>
      </c>
      <c r="B3100">
        <v>67653.101563000004</v>
      </c>
      <c r="C3100">
        <v>68140.5</v>
      </c>
      <c r="D3100">
        <v>66775.796875</v>
      </c>
      <c r="E3100">
        <v>67068.203125</v>
      </c>
      <c r="F3100">
        <v>67068.203125</v>
      </c>
      <c r="G3100">
        <v>102909</v>
      </c>
    </row>
    <row r="3101" spans="1:7">
      <c r="A3101" s="3">
        <v>40959</v>
      </c>
      <c r="B3101">
        <v>67068.203125</v>
      </c>
      <c r="C3101">
        <v>68822.898438000004</v>
      </c>
      <c r="D3101">
        <v>67068.203125</v>
      </c>
      <c r="E3101">
        <v>68238</v>
      </c>
      <c r="F3101">
        <v>68238</v>
      </c>
      <c r="G3101">
        <v>133708</v>
      </c>
    </row>
    <row r="3102" spans="1:7">
      <c r="A3102" s="3">
        <v>40960</v>
      </c>
      <c r="B3102">
        <v>68140.5</v>
      </c>
      <c r="C3102">
        <v>68530.5</v>
      </c>
      <c r="D3102">
        <v>66385.898438000004</v>
      </c>
      <c r="E3102">
        <v>68530.5</v>
      </c>
      <c r="F3102">
        <v>68530.5</v>
      </c>
      <c r="G3102">
        <v>141530</v>
      </c>
    </row>
    <row r="3103" spans="1:7">
      <c r="A3103" s="3">
        <v>40961</v>
      </c>
      <c r="B3103">
        <v>68335.5</v>
      </c>
      <c r="C3103">
        <v>68335.5</v>
      </c>
      <c r="D3103">
        <v>66580.796875</v>
      </c>
      <c r="E3103">
        <v>66580.796875</v>
      </c>
      <c r="F3103">
        <v>66580.796875</v>
      </c>
      <c r="G3103">
        <v>144776</v>
      </c>
    </row>
    <row r="3104" spans="1:7">
      <c r="A3104" s="3">
        <v>40962</v>
      </c>
      <c r="B3104">
        <v>66873.296875</v>
      </c>
      <c r="C3104">
        <v>67653.101563000004</v>
      </c>
      <c r="D3104">
        <v>65411</v>
      </c>
      <c r="E3104">
        <v>66678.296875</v>
      </c>
      <c r="F3104">
        <v>66678.296875</v>
      </c>
      <c r="G3104">
        <v>236926</v>
      </c>
    </row>
    <row r="3105" spans="1:7">
      <c r="A3105" s="3">
        <v>40963</v>
      </c>
      <c r="B3105">
        <v>67068.203125</v>
      </c>
      <c r="C3105">
        <v>67848.101563000004</v>
      </c>
      <c r="D3105">
        <v>66385.898438000004</v>
      </c>
      <c r="E3105">
        <v>67068.203125</v>
      </c>
      <c r="F3105">
        <v>67068.203125</v>
      </c>
      <c r="G3105">
        <v>87237</v>
      </c>
    </row>
    <row r="3106" spans="1:7">
      <c r="A3106" s="3">
        <v>40966</v>
      </c>
      <c r="B3106">
        <v>67068.203125</v>
      </c>
      <c r="C3106">
        <v>67555.601563000004</v>
      </c>
      <c r="D3106">
        <v>65216.101562999997</v>
      </c>
      <c r="E3106">
        <v>67458.203125</v>
      </c>
      <c r="F3106">
        <v>67458.203125</v>
      </c>
      <c r="G3106">
        <v>142374</v>
      </c>
    </row>
    <row r="3107" spans="1:7">
      <c r="A3107" s="3">
        <v>40967</v>
      </c>
      <c r="B3107">
        <v>67068.203125</v>
      </c>
      <c r="C3107">
        <v>67750.601563000004</v>
      </c>
      <c r="D3107">
        <v>65898.398438000004</v>
      </c>
      <c r="E3107">
        <v>67360.703125</v>
      </c>
      <c r="F3107">
        <v>67360.703125</v>
      </c>
      <c r="G3107">
        <v>101860</v>
      </c>
    </row>
    <row r="3108" spans="1:7">
      <c r="A3108" s="3">
        <v>40968</v>
      </c>
      <c r="B3108">
        <v>67360.703125</v>
      </c>
      <c r="C3108">
        <v>68725.398438000004</v>
      </c>
      <c r="D3108">
        <v>67360.703125</v>
      </c>
      <c r="E3108">
        <v>67945.601563000004</v>
      </c>
      <c r="F3108">
        <v>67945.601563000004</v>
      </c>
      <c r="G3108">
        <v>145489</v>
      </c>
    </row>
    <row r="3109" spans="1:7">
      <c r="A3109" s="3">
        <v>40970</v>
      </c>
      <c r="B3109">
        <v>67945.601563000004</v>
      </c>
      <c r="C3109">
        <v>69700.296875</v>
      </c>
      <c r="D3109">
        <v>67165.703125</v>
      </c>
      <c r="E3109">
        <v>68725.398438000004</v>
      </c>
      <c r="F3109">
        <v>68725.398438000004</v>
      </c>
      <c r="G3109">
        <v>193459</v>
      </c>
    </row>
    <row r="3110" spans="1:7">
      <c r="A3110" s="3">
        <v>40973</v>
      </c>
      <c r="B3110">
        <v>69017.898438000004</v>
      </c>
      <c r="C3110">
        <v>69115.398438000004</v>
      </c>
      <c r="D3110">
        <v>66580.796875</v>
      </c>
      <c r="E3110">
        <v>66580.796875</v>
      </c>
      <c r="F3110">
        <v>66580.796875</v>
      </c>
      <c r="G3110">
        <v>138439</v>
      </c>
    </row>
    <row r="3111" spans="1:7">
      <c r="A3111" s="3">
        <v>40974</v>
      </c>
      <c r="B3111">
        <v>66580.796875</v>
      </c>
      <c r="C3111">
        <v>67068.203125</v>
      </c>
      <c r="D3111">
        <v>64436.199219000002</v>
      </c>
      <c r="E3111">
        <v>65606</v>
      </c>
      <c r="F3111">
        <v>65606</v>
      </c>
      <c r="G3111">
        <v>224172</v>
      </c>
    </row>
    <row r="3112" spans="1:7">
      <c r="A3112" s="3">
        <v>40975</v>
      </c>
      <c r="B3112">
        <v>64533.699219000002</v>
      </c>
      <c r="C3112">
        <v>65995.898438000004</v>
      </c>
      <c r="D3112">
        <v>64533.699219000002</v>
      </c>
      <c r="E3112">
        <v>65216.101562999997</v>
      </c>
      <c r="F3112">
        <v>65216.101562999997</v>
      </c>
      <c r="G3112">
        <v>42354</v>
      </c>
    </row>
    <row r="3113" spans="1:7">
      <c r="A3113" s="3">
        <v>40976</v>
      </c>
      <c r="B3113">
        <v>65606</v>
      </c>
      <c r="C3113">
        <v>65606</v>
      </c>
      <c r="D3113">
        <v>64631.199219000002</v>
      </c>
      <c r="E3113">
        <v>65021.101562999997</v>
      </c>
      <c r="F3113">
        <v>65021.101562999997</v>
      </c>
      <c r="G3113">
        <v>149896</v>
      </c>
    </row>
    <row r="3114" spans="1:7">
      <c r="A3114" s="3">
        <v>40977</v>
      </c>
      <c r="B3114">
        <v>65216.101562999997</v>
      </c>
      <c r="C3114">
        <v>65508.5</v>
      </c>
      <c r="D3114">
        <v>64143.699219000002</v>
      </c>
      <c r="E3114">
        <v>64241.199219000002</v>
      </c>
      <c r="F3114">
        <v>64241.199219000002</v>
      </c>
      <c r="G3114">
        <v>146171</v>
      </c>
    </row>
    <row r="3115" spans="1:7">
      <c r="A3115" s="3">
        <v>40980</v>
      </c>
      <c r="B3115">
        <v>64533.699219000002</v>
      </c>
      <c r="C3115">
        <v>65703.5</v>
      </c>
      <c r="D3115">
        <v>64533.699219000002</v>
      </c>
      <c r="E3115">
        <v>65216.101562999997</v>
      </c>
      <c r="F3115">
        <v>65216.101562999997</v>
      </c>
      <c r="G3115">
        <v>110975</v>
      </c>
    </row>
    <row r="3116" spans="1:7">
      <c r="A3116" s="3">
        <v>40981</v>
      </c>
      <c r="B3116">
        <v>65411</v>
      </c>
      <c r="C3116">
        <v>65898.398438000004</v>
      </c>
      <c r="D3116">
        <v>64533.699219000002</v>
      </c>
      <c r="E3116">
        <v>64826.101562999997</v>
      </c>
      <c r="F3116">
        <v>64826.101562999997</v>
      </c>
      <c r="G3116">
        <v>106031</v>
      </c>
    </row>
    <row r="3117" spans="1:7">
      <c r="A3117" s="3">
        <v>40982</v>
      </c>
      <c r="B3117">
        <v>65508.5</v>
      </c>
      <c r="C3117">
        <v>65995.898438000004</v>
      </c>
      <c r="D3117">
        <v>64923.601562999997</v>
      </c>
      <c r="E3117">
        <v>65118.601562999997</v>
      </c>
      <c r="F3117">
        <v>65118.601562999997</v>
      </c>
      <c r="G3117">
        <v>109235</v>
      </c>
    </row>
    <row r="3118" spans="1:7">
      <c r="A3118" s="3">
        <v>40983</v>
      </c>
      <c r="B3118">
        <v>64923.601562999997</v>
      </c>
      <c r="C3118">
        <v>65606</v>
      </c>
      <c r="D3118">
        <v>63753.800780999998</v>
      </c>
      <c r="E3118">
        <v>63948.800780999998</v>
      </c>
      <c r="F3118">
        <v>63948.800780999998</v>
      </c>
      <c r="G3118">
        <v>118993</v>
      </c>
    </row>
    <row r="3119" spans="1:7">
      <c r="A3119" s="3">
        <v>40984</v>
      </c>
      <c r="B3119">
        <v>64143.699219000002</v>
      </c>
      <c r="C3119">
        <v>64631.199219000002</v>
      </c>
      <c r="D3119">
        <v>63753.800780999998</v>
      </c>
      <c r="E3119">
        <v>64338.699219000002</v>
      </c>
      <c r="F3119">
        <v>64338.699219000002</v>
      </c>
      <c r="G3119">
        <v>47333</v>
      </c>
    </row>
    <row r="3120" spans="1:7">
      <c r="A3120" s="3">
        <v>40987</v>
      </c>
      <c r="B3120">
        <v>64143.699219000002</v>
      </c>
      <c r="C3120">
        <v>65021.101562999997</v>
      </c>
      <c r="D3120">
        <v>63266.398437999997</v>
      </c>
      <c r="E3120">
        <v>63753.800780999998</v>
      </c>
      <c r="F3120">
        <v>63753.800780999998</v>
      </c>
      <c r="G3120">
        <v>104368</v>
      </c>
    </row>
    <row r="3121" spans="1:7">
      <c r="A3121" s="3">
        <v>40988</v>
      </c>
      <c r="B3121">
        <v>63363.898437999997</v>
      </c>
      <c r="C3121">
        <v>63753.800780999998</v>
      </c>
      <c r="D3121">
        <v>61901.601562999997</v>
      </c>
      <c r="E3121">
        <v>63168.898437999997</v>
      </c>
      <c r="F3121">
        <v>63168.898437999997</v>
      </c>
      <c r="G3121">
        <v>167618</v>
      </c>
    </row>
    <row r="3122" spans="1:7">
      <c r="A3122" s="3">
        <v>40989</v>
      </c>
      <c r="B3122">
        <v>63168.898437999997</v>
      </c>
      <c r="C3122">
        <v>63266.398437999997</v>
      </c>
      <c r="D3122">
        <v>61609.199219000002</v>
      </c>
      <c r="E3122">
        <v>61804.199219000002</v>
      </c>
      <c r="F3122">
        <v>61804.199219000002</v>
      </c>
      <c r="G3122">
        <v>150840</v>
      </c>
    </row>
    <row r="3123" spans="1:7">
      <c r="A3123" s="3">
        <v>40990</v>
      </c>
      <c r="B3123">
        <v>61609.199219000002</v>
      </c>
      <c r="C3123">
        <v>62291.601562999997</v>
      </c>
      <c r="D3123">
        <v>59952</v>
      </c>
      <c r="E3123">
        <v>60634.398437999997</v>
      </c>
      <c r="F3123">
        <v>60634.398437999997</v>
      </c>
      <c r="G3123">
        <v>196502</v>
      </c>
    </row>
    <row r="3124" spans="1:7">
      <c r="A3124" s="3">
        <v>40991</v>
      </c>
      <c r="B3124">
        <v>60146.898437999997</v>
      </c>
      <c r="C3124">
        <v>60829.300780999998</v>
      </c>
      <c r="D3124">
        <v>59757</v>
      </c>
      <c r="E3124">
        <v>60536.898437999997</v>
      </c>
      <c r="F3124">
        <v>60536.898437999997</v>
      </c>
      <c r="G3124">
        <v>176708</v>
      </c>
    </row>
    <row r="3125" spans="1:7">
      <c r="A3125" s="3">
        <v>40994</v>
      </c>
      <c r="B3125">
        <v>60731.800780999998</v>
      </c>
      <c r="C3125">
        <v>61219.300780999998</v>
      </c>
      <c r="D3125">
        <v>59464.601562999997</v>
      </c>
      <c r="E3125">
        <v>59952</v>
      </c>
      <c r="F3125">
        <v>59952</v>
      </c>
      <c r="G3125">
        <v>111235</v>
      </c>
    </row>
    <row r="3126" spans="1:7">
      <c r="A3126" s="3">
        <v>40995</v>
      </c>
      <c r="B3126">
        <v>60341.898437999997</v>
      </c>
      <c r="C3126">
        <v>62681.5</v>
      </c>
      <c r="D3126">
        <v>59952</v>
      </c>
      <c r="E3126">
        <v>62486.5</v>
      </c>
      <c r="F3126">
        <v>62486.5</v>
      </c>
      <c r="G3126">
        <v>206667</v>
      </c>
    </row>
    <row r="3127" spans="1:7">
      <c r="A3127" s="3">
        <v>40996</v>
      </c>
      <c r="B3127">
        <v>62291.601562999997</v>
      </c>
      <c r="C3127">
        <v>62876.5</v>
      </c>
      <c r="D3127">
        <v>61804.199219000002</v>
      </c>
      <c r="E3127">
        <v>62584</v>
      </c>
      <c r="F3127">
        <v>62584</v>
      </c>
      <c r="G3127">
        <v>87603</v>
      </c>
    </row>
    <row r="3128" spans="1:7">
      <c r="A3128" s="3">
        <v>40997</v>
      </c>
      <c r="B3128">
        <v>62291.601562999997</v>
      </c>
      <c r="C3128">
        <v>62681.5</v>
      </c>
      <c r="D3128">
        <v>61121.800780999998</v>
      </c>
      <c r="E3128">
        <v>62389.101562999997</v>
      </c>
      <c r="F3128">
        <v>62389.101562999997</v>
      </c>
      <c r="G3128">
        <v>87966</v>
      </c>
    </row>
    <row r="3129" spans="1:7">
      <c r="A3129" s="3">
        <v>40998</v>
      </c>
      <c r="B3129">
        <v>62779</v>
      </c>
      <c r="C3129">
        <v>62779</v>
      </c>
      <c r="D3129">
        <v>61609.199219000002</v>
      </c>
      <c r="E3129">
        <v>62389.101562999997</v>
      </c>
      <c r="F3129">
        <v>62389.101562999997</v>
      </c>
      <c r="G3129">
        <v>115885</v>
      </c>
    </row>
    <row r="3130" spans="1:7">
      <c r="A3130" s="3">
        <v>41001</v>
      </c>
      <c r="B3130">
        <v>62389.101562999997</v>
      </c>
      <c r="C3130">
        <v>62681.5</v>
      </c>
      <c r="D3130">
        <v>61609.199219000002</v>
      </c>
      <c r="E3130">
        <v>61609.199219000002</v>
      </c>
      <c r="F3130">
        <v>61609.199219000002</v>
      </c>
      <c r="G3130">
        <v>78658</v>
      </c>
    </row>
    <row r="3131" spans="1:7">
      <c r="A3131" s="3">
        <v>41002</v>
      </c>
      <c r="B3131">
        <v>61609.199219000002</v>
      </c>
      <c r="C3131">
        <v>62876.5</v>
      </c>
      <c r="D3131">
        <v>61121.800780999998</v>
      </c>
      <c r="E3131">
        <v>62486.5</v>
      </c>
      <c r="F3131">
        <v>62486.5</v>
      </c>
      <c r="G3131">
        <v>91069</v>
      </c>
    </row>
    <row r="3132" spans="1:7">
      <c r="A3132" s="3">
        <v>41003</v>
      </c>
      <c r="B3132">
        <v>62779</v>
      </c>
      <c r="C3132">
        <v>62779</v>
      </c>
      <c r="D3132">
        <v>61121.800780999998</v>
      </c>
      <c r="E3132">
        <v>61121.800780999998</v>
      </c>
      <c r="F3132">
        <v>61121.800780999998</v>
      </c>
      <c r="G3132">
        <v>71609</v>
      </c>
    </row>
    <row r="3133" spans="1:7">
      <c r="A3133" s="3">
        <v>41004</v>
      </c>
      <c r="B3133">
        <v>60634.398437999997</v>
      </c>
      <c r="C3133">
        <v>62681.5</v>
      </c>
      <c r="D3133">
        <v>60634.398437999997</v>
      </c>
      <c r="E3133">
        <v>61999.101562999997</v>
      </c>
      <c r="F3133">
        <v>61999.101562999997</v>
      </c>
      <c r="G3133">
        <v>88098</v>
      </c>
    </row>
    <row r="3134" spans="1:7">
      <c r="A3134" s="3">
        <v>41005</v>
      </c>
      <c r="B3134">
        <v>62584</v>
      </c>
      <c r="C3134">
        <v>62681.5</v>
      </c>
      <c r="D3134">
        <v>61804.199219000002</v>
      </c>
      <c r="E3134">
        <v>62194.101562999997</v>
      </c>
      <c r="F3134">
        <v>62194.101562999997</v>
      </c>
      <c r="G3134">
        <v>62214</v>
      </c>
    </row>
    <row r="3135" spans="1:7">
      <c r="A3135" s="3">
        <v>41008</v>
      </c>
      <c r="B3135">
        <v>61999.101562999997</v>
      </c>
      <c r="C3135">
        <v>62194.101562999997</v>
      </c>
      <c r="D3135">
        <v>61219.300780999998</v>
      </c>
      <c r="E3135">
        <v>61219.300780999998</v>
      </c>
      <c r="F3135">
        <v>61219.300780999998</v>
      </c>
      <c r="G3135">
        <v>84954</v>
      </c>
    </row>
    <row r="3136" spans="1:7">
      <c r="A3136" s="3">
        <v>41009</v>
      </c>
      <c r="B3136">
        <v>61511.699219000002</v>
      </c>
      <c r="C3136">
        <v>61609.199219000002</v>
      </c>
      <c r="D3136">
        <v>59562</v>
      </c>
      <c r="E3136">
        <v>59854.5</v>
      </c>
      <c r="F3136">
        <v>59854.5</v>
      </c>
      <c r="G3136">
        <v>164196</v>
      </c>
    </row>
    <row r="3137" spans="1:7">
      <c r="A3137" s="3">
        <v>41011</v>
      </c>
      <c r="B3137">
        <v>59854.5</v>
      </c>
      <c r="C3137">
        <v>60439.398437999997</v>
      </c>
      <c r="D3137">
        <v>59172.101562999997</v>
      </c>
      <c r="E3137">
        <v>60146.898437999997</v>
      </c>
      <c r="F3137">
        <v>60146.898437999997</v>
      </c>
      <c r="G3137">
        <v>81060</v>
      </c>
    </row>
    <row r="3138" spans="1:7">
      <c r="A3138" s="3">
        <v>41012</v>
      </c>
      <c r="B3138">
        <v>60439.398437999997</v>
      </c>
      <c r="C3138">
        <v>61609.199219000002</v>
      </c>
      <c r="D3138">
        <v>60244.398437999997</v>
      </c>
      <c r="E3138">
        <v>61316.699219000002</v>
      </c>
      <c r="F3138">
        <v>61316.699219000002</v>
      </c>
      <c r="G3138">
        <v>73408</v>
      </c>
    </row>
    <row r="3139" spans="1:7">
      <c r="A3139" s="3">
        <v>41015</v>
      </c>
      <c r="B3139">
        <v>60536.898437999997</v>
      </c>
      <c r="C3139">
        <v>60536.898437999997</v>
      </c>
      <c r="D3139">
        <v>59757</v>
      </c>
      <c r="E3139">
        <v>60049.5</v>
      </c>
      <c r="F3139">
        <v>60049.5</v>
      </c>
      <c r="G3139">
        <v>68481</v>
      </c>
    </row>
    <row r="3140" spans="1:7">
      <c r="A3140" s="3">
        <v>41016</v>
      </c>
      <c r="B3140">
        <v>60244.398437999997</v>
      </c>
      <c r="C3140">
        <v>60341.898437999997</v>
      </c>
      <c r="D3140">
        <v>59172.101562999997</v>
      </c>
      <c r="E3140">
        <v>59952</v>
      </c>
      <c r="F3140">
        <v>59952</v>
      </c>
      <c r="G3140">
        <v>106791</v>
      </c>
    </row>
    <row r="3141" spans="1:7">
      <c r="A3141" s="3">
        <v>41017</v>
      </c>
      <c r="B3141">
        <v>60341.898437999997</v>
      </c>
      <c r="C3141">
        <v>60536.898437999997</v>
      </c>
      <c r="D3141">
        <v>59172.101562999997</v>
      </c>
      <c r="E3141">
        <v>59367.101562999997</v>
      </c>
      <c r="F3141">
        <v>59367.101562999997</v>
      </c>
      <c r="G3141">
        <v>120735</v>
      </c>
    </row>
    <row r="3142" spans="1:7">
      <c r="A3142" s="3">
        <v>41018</v>
      </c>
      <c r="B3142">
        <v>59659.5</v>
      </c>
      <c r="C3142">
        <v>59854.5</v>
      </c>
      <c r="D3142">
        <v>59367.101562999997</v>
      </c>
      <c r="E3142">
        <v>59464.601562999997</v>
      </c>
      <c r="F3142">
        <v>59464.601562999997</v>
      </c>
      <c r="G3142">
        <v>57167</v>
      </c>
    </row>
    <row r="3143" spans="1:7">
      <c r="A3143" s="3">
        <v>41019</v>
      </c>
      <c r="B3143">
        <v>59172.101562999997</v>
      </c>
      <c r="C3143">
        <v>59659.5</v>
      </c>
      <c r="D3143">
        <v>59074.601562999997</v>
      </c>
      <c r="E3143">
        <v>59172.101562999997</v>
      </c>
      <c r="F3143">
        <v>59172.101562999997</v>
      </c>
      <c r="G3143">
        <v>86403</v>
      </c>
    </row>
    <row r="3144" spans="1:7">
      <c r="A3144" s="3">
        <v>41022</v>
      </c>
      <c r="B3144">
        <v>59562</v>
      </c>
      <c r="C3144">
        <v>59562</v>
      </c>
      <c r="D3144">
        <v>58684.699219000002</v>
      </c>
      <c r="E3144">
        <v>58879.699219000002</v>
      </c>
      <c r="F3144">
        <v>58879.699219000002</v>
      </c>
      <c r="G3144">
        <v>53387</v>
      </c>
    </row>
    <row r="3145" spans="1:7">
      <c r="A3145" s="3">
        <v>41023</v>
      </c>
      <c r="B3145">
        <v>58294.800780999998</v>
      </c>
      <c r="C3145">
        <v>59074.601562999997</v>
      </c>
      <c r="D3145">
        <v>57904.800780999998</v>
      </c>
      <c r="E3145">
        <v>58489.699219000002</v>
      </c>
      <c r="F3145">
        <v>58489.699219000002</v>
      </c>
      <c r="G3145">
        <v>75763</v>
      </c>
    </row>
    <row r="3146" spans="1:7">
      <c r="A3146" s="3">
        <v>41024</v>
      </c>
      <c r="B3146">
        <v>58684.699219000002</v>
      </c>
      <c r="C3146">
        <v>58782.199219000002</v>
      </c>
      <c r="D3146">
        <v>55857.699219000002</v>
      </c>
      <c r="E3146">
        <v>56150.101562999997</v>
      </c>
      <c r="F3146">
        <v>56150.101562999997</v>
      </c>
      <c r="G3146">
        <v>120213</v>
      </c>
    </row>
    <row r="3147" spans="1:7">
      <c r="A3147" s="3">
        <v>41025</v>
      </c>
      <c r="B3147">
        <v>56247.601562999997</v>
      </c>
      <c r="C3147">
        <v>56735</v>
      </c>
      <c r="D3147">
        <v>53615.601562999997</v>
      </c>
      <c r="E3147">
        <v>54005.5</v>
      </c>
      <c r="F3147">
        <v>54005.5</v>
      </c>
      <c r="G3147">
        <v>150275</v>
      </c>
    </row>
    <row r="3148" spans="1:7">
      <c r="A3148" s="3">
        <v>41026</v>
      </c>
      <c r="B3148">
        <v>54005.5</v>
      </c>
      <c r="C3148">
        <v>54687.898437999997</v>
      </c>
      <c r="D3148">
        <v>53225.699219000002</v>
      </c>
      <c r="E3148">
        <v>53908</v>
      </c>
      <c r="F3148">
        <v>53908</v>
      </c>
      <c r="G3148">
        <v>78647</v>
      </c>
    </row>
    <row r="3149" spans="1:7">
      <c r="A3149" s="3">
        <v>41029</v>
      </c>
      <c r="B3149">
        <v>54590.398437999997</v>
      </c>
      <c r="C3149">
        <v>54980.398437999997</v>
      </c>
      <c r="D3149">
        <v>52835.699219000002</v>
      </c>
      <c r="E3149">
        <v>54882.898437999997</v>
      </c>
      <c r="F3149">
        <v>54882.898437999997</v>
      </c>
      <c r="G3149">
        <v>87441</v>
      </c>
    </row>
    <row r="3150" spans="1:7">
      <c r="A3150" s="3">
        <v>41031</v>
      </c>
      <c r="B3150">
        <v>54882.898437999997</v>
      </c>
      <c r="C3150">
        <v>55955.199219000002</v>
      </c>
      <c r="D3150">
        <v>54590.398437999997</v>
      </c>
      <c r="E3150">
        <v>55077.800780999998</v>
      </c>
      <c r="F3150">
        <v>55077.800780999998</v>
      </c>
      <c r="G3150">
        <v>82134</v>
      </c>
    </row>
    <row r="3151" spans="1:7">
      <c r="A3151" s="3">
        <v>41032</v>
      </c>
      <c r="B3151">
        <v>55077.800780999998</v>
      </c>
      <c r="C3151">
        <v>56442.601562999997</v>
      </c>
      <c r="D3151">
        <v>55077.800780999998</v>
      </c>
      <c r="E3151">
        <v>55857.699219000002</v>
      </c>
      <c r="F3151">
        <v>55857.699219000002</v>
      </c>
      <c r="G3151">
        <v>68816</v>
      </c>
    </row>
    <row r="3152" spans="1:7">
      <c r="A3152" s="3">
        <v>41033</v>
      </c>
      <c r="B3152">
        <v>56052.699219000002</v>
      </c>
      <c r="C3152">
        <v>57807.398437999997</v>
      </c>
      <c r="D3152">
        <v>55955.199219000002</v>
      </c>
      <c r="E3152">
        <v>57807.398437999997</v>
      </c>
      <c r="F3152">
        <v>57807.398437999997</v>
      </c>
      <c r="G3152">
        <v>90530</v>
      </c>
    </row>
    <row r="3153" spans="1:7">
      <c r="A3153" s="3">
        <v>41036</v>
      </c>
      <c r="B3153">
        <v>56832.5</v>
      </c>
      <c r="C3153">
        <v>57125</v>
      </c>
      <c r="D3153">
        <v>56052.699219000002</v>
      </c>
      <c r="E3153">
        <v>56735</v>
      </c>
      <c r="F3153">
        <v>56735</v>
      </c>
      <c r="G3153">
        <v>66124</v>
      </c>
    </row>
    <row r="3154" spans="1:7">
      <c r="A3154" s="3">
        <v>41037</v>
      </c>
      <c r="B3154">
        <v>56832.5</v>
      </c>
      <c r="C3154">
        <v>57027.5</v>
      </c>
      <c r="D3154">
        <v>55760.199219000002</v>
      </c>
      <c r="E3154">
        <v>57027.5</v>
      </c>
      <c r="F3154">
        <v>57027.5</v>
      </c>
      <c r="G3154">
        <v>106239</v>
      </c>
    </row>
    <row r="3155" spans="1:7">
      <c r="A3155" s="3">
        <v>41038</v>
      </c>
      <c r="B3155">
        <v>56540.101562999997</v>
      </c>
      <c r="C3155">
        <v>57514.898437999997</v>
      </c>
      <c r="D3155">
        <v>55760.199219000002</v>
      </c>
      <c r="E3155">
        <v>57514.898437999997</v>
      </c>
      <c r="F3155">
        <v>57514.898437999997</v>
      </c>
      <c r="G3155">
        <v>59978</v>
      </c>
    </row>
    <row r="3156" spans="1:7">
      <c r="A3156" s="3">
        <v>41039</v>
      </c>
      <c r="B3156">
        <v>56735</v>
      </c>
      <c r="C3156">
        <v>57222.5</v>
      </c>
      <c r="D3156">
        <v>56052.699219000002</v>
      </c>
      <c r="E3156">
        <v>57125</v>
      </c>
      <c r="F3156">
        <v>57125</v>
      </c>
      <c r="G3156">
        <v>137942</v>
      </c>
    </row>
    <row r="3157" spans="1:7">
      <c r="A3157" s="3">
        <v>41040</v>
      </c>
      <c r="B3157">
        <v>57027.5</v>
      </c>
      <c r="C3157">
        <v>57514.898437999997</v>
      </c>
      <c r="D3157">
        <v>55857.699219000002</v>
      </c>
      <c r="E3157">
        <v>56832.5</v>
      </c>
      <c r="F3157">
        <v>56832.5</v>
      </c>
      <c r="G3157">
        <v>90463</v>
      </c>
    </row>
    <row r="3158" spans="1:7">
      <c r="A3158" s="3">
        <v>41043</v>
      </c>
      <c r="B3158">
        <v>56540.101562999997</v>
      </c>
      <c r="C3158">
        <v>57125</v>
      </c>
      <c r="D3158">
        <v>55662.699219000002</v>
      </c>
      <c r="E3158">
        <v>55662.699219000002</v>
      </c>
      <c r="F3158">
        <v>55662.699219000002</v>
      </c>
      <c r="G3158">
        <v>66886</v>
      </c>
    </row>
    <row r="3159" spans="1:7">
      <c r="A3159" s="3">
        <v>41044</v>
      </c>
      <c r="B3159">
        <v>54785.398437999997</v>
      </c>
      <c r="C3159">
        <v>55955.199219000002</v>
      </c>
      <c r="D3159">
        <v>54590.398437999997</v>
      </c>
      <c r="E3159">
        <v>55077.800780999998</v>
      </c>
      <c r="F3159">
        <v>55077.800780999998</v>
      </c>
      <c r="G3159">
        <v>68309</v>
      </c>
    </row>
    <row r="3160" spans="1:7">
      <c r="A3160" s="3">
        <v>41045</v>
      </c>
      <c r="B3160">
        <v>54882.898437999997</v>
      </c>
      <c r="C3160">
        <v>55662.699219000002</v>
      </c>
      <c r="D3160">
        <v>54103</v>
      </c>
      <c r="E3160">
        <v>55370.300780999998</v>
      </c>
      <c r="F3160">
        <v>55370.300780999998</v>
      </c>
      <c r="G3160">
        <v>84684</v>
      </c>
    </row>
    <row r="3161" spans="1:7">
      <c r="A3161" s="3">
        <v>41046</v>
      </c>
      <c r="B3161">
        <v>55370.300780999998</v>
      </c>
      <c r="C3161">
        <v>55760.199219000002</v>
      </c>
      <c r="D3161">
        <v>53713.101562999997</v>
      </c>
      <c r="E3161">
        <v>54200.5</v>
      </c>
      <c r="F3161">
        <v>54200.5</v>
      </c>
      <c r="G3161">
        <v>182767</v>
      </c>
    </row>
    <row r="3162" spans="1:7">
      <c r="A3162" s="3">
        <v>41047</v>
      </c>
      <c r="B3162">
        <v>53323.101562999997</v>
      </c>
      <c r="C3162">
        <v>53420.601562999997</v>
      </c>
      <c r="D3162">
        <v>51178.5</v>
      </c>
      <c r="E3162">
        <v>52348.300780999998</v>
      </c>
      <c r="F3162">
        <v>52348.300780999998</v>
      </c>
      <c r="G3162">
        <v>136892</v>
      </c>
    </row>
    <row r="3163" spans="1:7">
      <c r="A3163" s="3">
        <v>41050</v>
      </c>
      <c r="B3163">
        <v>52640.800780999998</v>
      </c>
      <c r="C3163">
        <v>52738.199219000002</v>
      </c>
      <c r="D3163">
        <v>50398.699219000002</v>
      </c>
      <c r="E3163">
        <v>50983.601562999997</v>
      </c>
      <c r="F3163">
        <v>50983.601562999997</v>
      </c>
      <c r="G3163">
        <v>83820</v>
      </c>
    </row>
    <row r="3164" spans="1:7">
      <c r="A3164" s="3">
        <v>41051</v>
      </c>
      <c r="B3164">
        <v>51373.5</v>
      </c>
      <c r="C3164">
        <v>51665.898437999997</v>
      </c>
      <c r="D3164">
        <v>50106.199219000002</v>
      </c>
      <c r="E3164">
        <v>51081</v>
      </c>
      <c r="F3164">
        <v>51081</v>
      </c>
      <c r="G3164">
        <v>129502</v>
      </c>
    </row>
    <row r="3165" spans="1:7">
      <c r="A3165" s="3">
        <v>41052</v>
      </c>
      <c r="B3165">
        <v>50886.101562999997</v>
      </c>
      <c r="C3165">
        <v>50886.101562999997</v>
      </c>
      <c r="D3165">
        <v>49131.398437999997</v>
      </c>
      <c r="E3165">
        <v>50008.699219000002</v>
      </c>
      <c r="F3165">
        <v>50008.699219000002</v>
      </c>
      <c r="G3165">
        <v>127129</v>
      </c>
    </row>
    <row r="3166" spans="1:7">
      <c r="A3166" s="3">
        <v>41053</v>
      </c>
      <c r="B3166">
        <v>49716.300780999998</v>
      </c>
      <c r="C3166">
        <v>50301.199219000002</v>
      </c>
      <c r="D3166">
        <v>48692.699219000002</v>
      </c>
      <c r="E3166">
        <v>49033.898437999997</v>
      </c>
      <c r="F3166">
        <v>49033.898437999997</v>
      </c>
      <c r="G3166">
        <v>131810</v>
      </c>
    </row>
    <row r="3167" spans="1:7">
      <c r="A3167" s="3">
        <v>41054</v>
      </c>
      <c r="B3167">
        <v>49326.300780999998</v>
      </c>
      <c r="C3167">
        <v>51665.898437999997</v>
      </c>
      <c r="D3167">
        <v>49033.898437999997</v>
      </c>
      <c r="E3167">
        <v>51373.5</v>
      </c>
      <c r="F3167">
        <v>51373.5</v>
      </c>
      <c r="G3167">
        <v>155044</v>
      </c>
    </row>
    <row r="3168" spans="1:7">
      <c r="A3168" s="3">
        <v>41058</v>
      </c>
      <c r="B3168">
        <v>51373.5</v>
      </c>
      <c r="C3168">
        <v>54103</v>
      </c>
      <c r="D3168">
        <v>51373.5</v>
      </c>
      <c r="E3168">
        <v>52933.199219000002</v>
      </c>
      <c r="F3168">
        <v>52933.199219000002</v>
      </c>
      <c r="G3168">
        <v>118878</v>
      </c>
    </row>
    <row r="3169" spans="1:7">
      <c r="A3169" s="3">
        <v>41059</v>
      </c>
      <c r="B3169">
        <v>52640.800780999998</v>
      </c>
      <c r="C3169">
        <v>52738.199219000002</v>
      </c>
      <c r="D3169">
        <v>51178.5</v>
      </c>
      <c r="E3169">
        <v>51178.5</v>
      </c>
      <c r="F3169">
        <v>51178.5</v>
      </c>
      <c r="G3169">
        <v>103730</v>
      </c>
    </row>
    <row r="3170" spans="1:7">
      <c r="A3170" s="3">
        <v>41060</v>
      </c>
      <c r="B3170">
        <v>50301.199219000002</v>
      </c>
      <c r="C3170">
        <v>51178.5</v>
      </c>
      <c r="D3170">
        <v>50008.699219000002</v>
      </c>
      <c r="E3170">
        <v>50593.601562999997</v>
      </c>
      <c r="F3170">
        <v>50593.601562999997</v>
      </c>
      <c r="G3170">
        <v>95594</v>
      </c>
    </row>
    <row r="3171" spans="1:7">
      <c r="A3171" s="3">
        <v>41061</v>
      </c>
      <c r="B3171">
        <v>50593.601562999997</v>
      </c>
      <c r="C3171">
        <v>51763.398437999997</v>
      </c>
      <c r="D3171">
        <v>50301.199219000002</v>
      </c>
      <c r="E3171">
        <v>50398.699219000002</v>
      </c>
      <c r="F3171">
        <v>50398.699219000002</v>
      </c>
      <c r="G3171">
        <v>59859</v>
      </c>
    </row>
    <row r="3172" spans="1:7">
      <c r="A3172" s="3">
        <v>41064</v>
      </c>
      <c r="B3172">
        <v>48838.898437999997</v>
      </c>
      <c r="C3172">
        <v>49618.800780999998</v>
      </c>
      <c r="D3172">
        <v>48595.199219000002</v>
      </c>
      <c r="E3172">
        <v>49521.300780999998</v>
      </c>
      <c r="F3172">
        <v>49521.300780999998</v>
      </c>
      <c r="G3172">
        <v>80087</v>
      </c>
    </row>
    <row r="3173" spans="1:7">
      <c r="A3173" s="3">
        <v>41065</v>
      </c>
      <c r="B3173">
        <v>49813.800780999998</v>
      </c>
      <c r="C3173">
        <v>50301.199219000002</v>
      </c>
      <c r="D3173">
        <v>49326.300780999998</v>
      </c>
      <c r="E3173">
        <v>49911.199219000002</v>
      </c>
      <c r="F3173">
        <v>49911.199219000002</v>
      </c>
      <c r="G3173">
        <v>89286</v>
      </c>
    </row>
    <row r="3174" spans="1:7">
      <c r="A3174" s="3">
        <v>41067</v>
      </c>
      <c r="B3174">
        <v>49911.199219000002</v>
      </c>
      <c r="C3174">
        <v>51276</v>
      </c>
      <c r="D3174">
        <v>49911.199219000002</v>
      </c>
      <c r="E3174">
        <v>50691.101562999997</v>
      </c>
      <c r="F3174">
        <v>50691.101562999997</v>
      </c>
      <c r="G3174">
        <v>55182</v>
      </c>
    </row>
    <row r="3175" spans="1:7">
      <c r="A3175" s="3">
        <v>41068</v>
      </c>
      <c r="B3175">
        <v>50788.601562999997</v>
      </c>
      <c r="C3175">
        <v>51178.5</v>
      </c>
      <c r="D3175">
        <v>49911.199219000002</v>
      </c>
      <c r="E3175">
        <v>50203.699219000002</v>
      </c>
      <c r="F3175">
        <v>50203.699219000002</v>
      </c>
      <c r="G3175">
        <v>50273</v>
      </c>
    </row>
    <row r="3176" spans="1:7">
      <c r="A3176" s="3">
        <v>41071</v>
      </c>
      <c r="B3176">
        <v>50788.601562999997</v>
      </c>
      <c r="C3176">
        <v>51471</v>
      </c>
      <c r="D3176">
        <v>50691.101562999997</v>
      </c>
      <c r="E3176">
        <v>51373.5</v>
      </c>
      <c r="F3176">
        <v>51373.5</v>
      </c>
      <c r="G3176">
        <v>65766</v>
      </c>
    </row>
    <row r="3177" spans="1:7">
      <c r="A3177" s="3">
        <v>41072</v>
      </c>
      <c r="B3177">
        <v>50496.101562999997</v>
      </c>
      <c r="C3177">
        <v>51373.5</v>
      </c>
      <c r="D3177">
        <v>50496.101562999997</v>
      </c>
      <c r="E3177">
        <v>51276</v>
      </c>
      <c r="F3177">
        <v>51276</v>
      </c>
      <c r="G3177">
        <v>36918</v>
      </c>
    </row>
    <row r="3178" spans="1:7">
      <c r="A3178" s="3">
        <v>41073</v>
      </c>
      <c r="B3178">
        <v>51763.398437999997</v>
      </c>
      <c r="C3178">
        <v>51763.398437999997</v>
      </c>
      <c r="D3178">
        <v>50691.101562999997</v>
      </c>
      <c r="E3178">
        <v>50691.101562999997</v>
      </c>
      <c r="F3178">
        <v>50691.101562999997</v>
      </c>
      <c r="G3178">
        <v>50283</v>
      </c>
    </row>
    <row r="3179" spans="1:7">
      <c r="A3179" s="3">
        <v>41074</v>
      </c>
      <c r="B3179">
        <v>50301.199219000002</v>
      </c>
      <c r="C3179">
        <v>51763.398437999997</v>
      </c>
      <c r="D3179">
        <v>50301.199219000002</v>
      </c>
      <c r="E3179">
        <v>51373.5</v>
      </c>
      <c r="F3179">
        <v>51373.5</v>
      </c>
      <c r="G3179">
        <v>83454</v>
      </c>
    </row>
    <row r="3180" spans="1:7">
      <c r="A3180" s="3">
        <v>41075</v>
      </c>
      <c r="B3180">
        <v>51568.398437999997</v>
      </c>
      <c r="C3180">
        <v>51568.398437999997</v>
      </c>
      <c r="D3180">
        <v>50788.601562999997</v>
      </c>
      <c r="E3180">
        <v>50886.101562999997</v>
      </c>
      <c r="F3180">
        <v>50886.101562999997</v>
      </c>
      <c r="G3180">
        <v>60995</v>
      </c>
    </row>
    <row r="3181" spans="1:7">
      <c r="A3181" s="3">
        <v>41078</v>
      </c>
      <c r="B3181">
        <v>51860.898437999997</v>
      </c>
      <c r="C3181">
        <v>52835.699219000002</v>
      </c>
      <c r="D3181">
        <v>51665.898437999997</v>
      </c>
      <c r="E3181">
        <v>52640.800780999998</v>
      </c>
      <c r="F3181">
        <v>52640.800780999998</v>
      </c>
      <c r="G3181">
        <v>87423</v>
      </c>
    </row>
    <row r="3182" spans="1:7">
      <c r="A3182" s="3">
        <v>41079</v>
      </c>
      <c r="B3182">
        <v>52445.800780999998</v>
      </c>
      <c r="C3182">
        <v>54298</v>
      </c>
      <c r="D3182">
        <v>52348.300780999998</v>
      </c>
      <c r="E3182">
        <v>54200.5</v>
      </c>
      <c r="F3182">
        <v>54200.5</v>
      </c>
      <c r="G3182">
        <v>120773</v>
      </c>
    </row>
    <row r="3183" spans="1:7">
      <c r="A3183" s="3">
        <v>41080</v>
      </c>
      <c r="B3183">
        <v>54590.398437999997</v>
      </c>
      <c r="C3183">
        <v>54980.398437999997</v>
      </c>
      <c r="D3183">
        <v>53810.601562999997</v>
      </c>
      <c r="E3183">
        <v>54687.898437999997</v>
      </c>
      <c r="F3183">
        <v>54687.898437999997</v>
      </c>
      <c r="G3183">
        <v>93178</v>
      </c>
    </row>
    <row r="3184" spans="1:7">
      <c r="A3184" s="3">
        <v>41081</v>
      </c>
      <c r="B3184">
        <v>54590.398437999997</v>
      </c>
      <c r="C3184">
        <v>55760.199219000002</v>
      </c>
      <c r="D3184">
        <v>54200.5</v>
      </c>
      <c r="E3184">
        <v>55077.800780999998</v>
      </c>
      <c r="F3184">
        <v>55077.800780999998</v>
      </c>
      <c r="G3184">
        <v>92964</v>
      </c>
    </row>
    <row r="3185" spans="1:7">
      <c r="A3185" s="3">
        <v>41082</v>
      </c>
      <c r="B3185">
        <v>54590.398437999997</v>
      </c>
      <c r="C3185">
        <v>54882.898437999997</v>
      </c>
      <c r="D3185">
        <v>54005.5</v>
      </c>
      <c r="E3185">
        <v>54298</v>
      </c>
      <c r="F3185">
        <v>54298</v>
      </c>
      <c r="G3185">
        <v>76030</v>
      </c>
    </row>
    <row r="3186" spans="1:7">
      <c r="A3186" s="3">
        <v>41085</v>
      </c>
      <c r="B3186">
        <v>54298</v>
      </c>
      <c r="C3186">
        <v>55662.699219000002</v>
      </c>
      <c r="D3186">
        <v>53030.699219000002</v>
      </c>
      <c r="E3186">
        <v>55467.800780999998</v>
      </c>
      <c r="F3186">
        <v>55467.800780999998</v>
      </c>
      <c r="G3186">
        <v>74739</v>
      </c>
    </row>
    <row r="3187" spans="1:7">
      <c r="A3187" s="3">
        <v>41086</v>
      </c>
      <c r="B3187">
        <v>54298</v>
      </c>
      <c r="C3187">
        <v>54882.898437999997</v>
      </c>
      <c r="D3187">
        <v>53908</v>
      </c>
      <c r="E3187">
        <v>54103</v>
      </c>
      <c r="F3187">
        <v>54103</v>
      </c>
      <c r="G3187">
        <v>85428</v>
      </c>
    </row>
    <row r="3188" spans="1:7">
      <c r="A3188" s="3">
        <v>41087</v>
      </c>
      <c r="B3188">
        <v>53908</v>
      </c>
      <c r="C3188">
        <v>55565.199219000002</v>
      </c>
      <c r="D3188">
        <v>53713.101562999997</v>
      </c>
      <c r="E3188">
        <v>55077.800780999998</v>
      </c>
      <c r="F3188">
        <v>55077.800780999998</v>
      </c>
      <c r="G3188">
        <v>95859</v>
      </c>
    </row>
    <row r="3189" spans="1:7">
      <c r="A3189" s="3">
        <v>41088</v>
      </c>
      <c r="B3189">
        <v>54980.398437999997</v>
      </c>
      <c r="C3189">
        <v>56052.699219000002</v>
      </c>
      <c r="D3189">
        <v>54687.898437999997</v>
      </c>
      <c r="E3189">
        <v>55467.800780999998</v>
      </c>
      <c r="F3189">
        <v>55467.800780999998</v>
      </c>
      <c r="G3189">
        <v>129903</v>
      </c>
    </row>
    <row r="3190" spans="1:7">
      <c r="A3190" s="3">
        <v>41089</v>
      </c>
      <c r="B3190">
        <v>55077.800780999998</v>
      </c>
      <c r="C3190">
        <v>56442.601562999997</v>
      </c>
      <c r="D3190">
        <v>54590.398437999997</v>
      </c>
      <c r="E3190">
        <v>56247.601562999997</v>
      </c>
      <c r="F3190">
        <v>56247.601562999997</v>
      </c>
      <c r="G3190">
        <v>115716</v>
      </c>
    </row>
    <row r="3191" spans="1:7">
      <c r="A3191" s="3">
        <v>41092</v>
      </c>
      <c r="B3191">
        <v>56247.601562999997</v>
      </c>
      <c r="C3191">
        <v>56637.601562999997</v>
      </c>
      <c r="D3191">
        <v>55565.199219000002</v>
      </c>
      <c r="E3191">
        <v>56247.601562999997</v>
      </c>
      <c r="F3191">
        <v>56247.601562999997</v>
      </c>
      <c r="G3191">
        <v>58450</v>
      </c>
    </row>
    <row r="3192" spans="1:7">
      <c r="A3192" s="3">
        <v>41093</v>
      </c>
      <c r="B3192">
        <v>56345.101562999997</v>
      </c>
      <c r="C3192">
        <v>57222.5</v>
      </c>
      <c r="D3192">
        <v>55955.199219000002</v>
      </c>
      <c r="E3192">
        <v>56345.101562999997</v>
      </c>
      <c r="F3192">
        <v>56345.101562999997</v>
      </c>
      <c r="G3192">
        <v>85568</v>
      </c>
    </row>
    <row r="3193" spans="1:7">
      <c r="A3193" s="3">
        <v>41094</v>
      </c>
      <c r="B3193">
        <v>56150.101562999997</v>
      </c>
      <c r="C3193">
        <v>56930</v>
      </c>
      <c r="D3193">
        <v>55857.699219000002</v>
      </c>
      <c r="E3193">
        <v>56247.601562999997</v>
      </c>
      <c r="F3193">
        <v>56247.601562999997</v>
      </c>
      <c r="G3193">
        <v>50772</v>
      </c>
    </row>
    <row r="3194" spans="1:7">
      <c r="A3194" s="3">
        <v>41095</v>
      </c>
      <c r="B3194">
        <v>56247.601562999997</v>
      </c>
      <c r="C3194">
        <v>56540.101562999997</v>
      </c>
      <c r="D3194">
        <v>55272.800780999998</v>
      </c>
      <c r="E3194">
        <v>55370.300780999998</v>
      </c>
      <c r="F3194">
        <v>55370.300780999998</v>
      </c>
      <c r="G3194">
        <v>35705</v>
      </c>
    </row>
    <row r="3195" spans="1:7">
      <c r="A3195" s="3">
        <v>41096</v>
      </c>
      <c r="B3195">
        <v>55175.300780999998</v>
      </c>
      <c r="C3195">
        <v>56150.101562999997</v>
      </c>
      <c r="D3195">
        <v>54980.398437999997</v>
      </c>
      <c r="E3195">
        <v>54980.398437999997</v>
      </c>
      <c r="F3195">
        <v>54980.398437999997</v>
      </c>
      <c r="G3195">
        <v>23040</v>
      </c>
    </row>
    <row r="3196" spans="1:7">
      <c r="A3196" s="3">
        <v>41099</v>
      </c>
      <c r="B3196">
        <v>54980.398437999997</v>
      </c>
      <c r="C3196">
        <v>55857.699219000002</v>
      </c>
      <c r="D3196">
        <v>54687.898437999997</v>
      </c>
      <c r="E3196">
        <v>55272.800780999998</v>
      </c>
      <c r="F3196">
        <v>55272.800780999998</v>
      </c>
      <c r="G3196">
        <v>25268</v>
      </c>
    </row>
    <row r="3197" spans="1:7">
      <c r="A3197" s="3">
        <v>41100</v>
      </c>
      <c r="B3197">
        <v>55272.800780999998</v>
      </c>
      <c r="C3197">
        <v>55662.699219000002</v>
      </c>
      <c r="D3197">
        <v>54103</v>
      </c>
      <c r="E3197">
        <v>55272.800780999998</v>
      </c>
      <c r="F3197">
        <v>55272.800780999998</v>
      </c>
      <c r="G3197">
        <v>30440</v>
      </c>
    </row>
    <row r="3198" spans="1:7">
      <c r="A3198" s="3">
        <v>41101</v>
      </c>
      <c r="B3198">
        <v>54882.898437999997</v>
      </c>
      <c r="C3198">
        <v>55857.699219000002</v>
      </c>
      <c r="D3198">
        <v>54882.898437999997</v>
      </c>
      <c r="E3198">
        <v>55370.300780999998</v>
      </c>
      <c r="F3198">
        <v>55370.300780999998</v>
      </c>
      <c r="G3198">
        <v>36308</v>
      </c>
    </row>
    <row r="3199" spans="1:7">
      <c r="A3199" s="3">
        <v>41102</v>
      </c>
      <c r="B3199">
        <v>55272.800780999998</v>
      </c>
      <c r="C3199">
        <v>55857.699219000002</v>
      </c>
      <c r="D3199">
        <v>53323.101562999997</v>
      </c>
      <c r="E3199">
        <v>53323.101562999997</v>
      </c>
      <c r="F3199">
        <v>53323.101562999997</v>
      </c>
      <c r="G3199">
        <v>72935</v>
      </c>
    </row>
    <row r="3200" spans="1:7">
      <c r="A3200" s="3">
        <v>41103</v>
      </c>
      <c r="B3200">
        <v>53615.601562999997</v>
      </c>
      <c r="C3200">
        <v>53810.601562999997</v>
      </c>
      <c r="D3200">
        <v>52250.800780999998</v>
      </c>
      <c r="E3200">
        <v>53225.699219000002</v>
      </c>
      <c r="F3200">
        <v>53225.699219000002</v>
      </c>
      <c r="G3200">
        <v>52753</v>
      </c>
    </row>
    <row r="3201" spans="1:7">
      <c r="A3201" s="3">
        <v>41106</v>
      </c>
      <c r="B3201">
        <v>53323.101562999997</v>
      </c>
      <c r="C3201">
        <v>56150.101562999997</v>
      </c>
      <c r="D3201">
        <v>53323.101562999997</v>
      </c>
      <c r="E3201">
        <v>55370.300780999998</v>
      </c>
      <c r="F3201">
        <v>55370.300780999998</v>
      </c>
      <c r="G3201">
        <v>98095</v>
      </c>
    </row>
    <row r="3202" spans="1:7">
      <c r="A3202" s="3">
        <v>41107</v>
      </c>
      <c r="B3202">
        <v>54980.398437999997</v>
      </c>
      <c r="C3202">
        <v>57125</v>
      </c>
      <c r="D3202">
        <v>54980.398437999997</v>
      </c>
      <c r="E3202">
        <v>56930</v>
      </c>
      <c r="F3202">
        <v>56930</v>
      </c>
      <c r="G3202">
        <v>132193</v>
      </c>
    </row>
    <row r="3203" spans="1:7">
      <c r="A3203" s="3">
        <v>41108</v>
      </c>
      <c r="B3203">
        <v>57125</v>
      </c>
      <c r="C3203">
        <v>57222.5</v>
      </c>
      <c r="D3203">
        <v>56052.699219000002</v>
      </c>
      <c r="E3203">
        <v>56150.101562999997</v>
      </c>
      <c r="F3203">
        <v>56150.101562999997</v>
      </c>
      <c r="G3203">
        <v>78735</v>
      </c>
    </row>
    <row r="3204" spans="1:7">
      <c r="A3204" s="3">
        <v>41109</v>
      </c>
      <c r="B3204">
        <v>56735</v>
      </c>
      <c r="C3204">
        <v>57709.898437999997</v>
      </c>
      <c r="D3204">
        <v>56052.699219000002</v>
      </c>
      <c r="E3204">
        <v>57709.898437999997</v>
      </c>
      <c r="F3204">
        <v>57709.898437999997</v>
      </c>
      <c r="G3204">
        <v>140103</v>
      </c>
    </row>
    <row r="3205" spans="1:7">
      <c r="A3205" s="3">
        <v>41110</v>
      </c>
      <c r="B3205">
        <v>57709.898437999997</v>
      </c>
      <c r="C3205">
        <v>58002.300780999998</v>
      </c>
      <c r="D3205">
        <v>57125</v>
      </c>
      <c r="E3205">
        <v>57709.898437999997</v>
      </c>
      <c r="F3205">
        <v>57709.898437999997</v>
      </c>
      <c r="G3205">
        <v>65787</v>
      </c>
    </row>
    <row r="3206" spans="1:7">
      <c r="A3206" s="3">
        <v>41113</v>
      </c>
      <c r="B3206">
        <v>57027.5</v>
      </c>
      <c r="C3206">
        <v>57807.398437999997</v>
      </c>
      <c r="D3206">
        <v>56150.101562999997</v>
      </c>
      <c r="E3206">
        <v>57612.398437999997</v>
      </c>
      <c r="F3206">
        <v>57612.398437999997</v>
      </c>
      <c r="G3206">
        <v>73314</v>
      </c>
    </row>
    <row r="3207" spans="1:7">
      <c r="A3207" s="3">
        <v>41114</v>
      </c>
      <c r="B3207">
        <v>57125</v>
      </c>
      <c r="C3207">
        <v>57904.800780999998</v>
      </c>
      <c r="D3207">
        <v>55467.800780999998</v>
      </c>
      <c r="E3207">
        <v>55565.199219000002</v>
      </c>
      <c r="F3207">
        <v>55565.199219000002</v>
      </c>
      <c r="G3207">
        <v>97614</v>
      </c>
    </row>
    <row r="3208" spans="1:7">
      <c r="A3208" s="3">
        <v>41115</v>
      </c>
      <c r="B3208">
        <v>54687.898437999997</v>
      </c>
      <c r="C3208">
        <v>56247.601562999997</v>
      </c>
      <c r="D3208">
        <v>53713.101562999997</v>
      </c>
      <c r="E3208">
        <v>54492.898437999997</v>
      </c>
      <c r="F3208">
        <v>54492.898437999997</v>
      </c>
      <c r="G3208">
        <v>55920</v>
      </c>
    </row>
    <row r="3209" spans="1:7">
      <c r="A3209" s="3">
        <v>41116</v>
      </c>
      <c r="B3209">
        <v>54882.898437999997</v>
      </c>
      <c r="C3209">
        <v>56247.601562999997</v>
      </c>
      <c r="D3209">
        <v>54298</v>
      </c>
      <c r="E3209">
        <v>56247.601562999997</v>
      </c>
      <c r="F3209">
        <v>56247.601562999997</v>
      </c>
      <c r="G3209">
        <v>48694</v>
      </c>
    </row>
    <row r="3210" spans="1:7">
      <c r="A3210" s="3">
        <v>41117</v>
      </c>
      <c r="B3210">
        <v>57319.898437999997</v>
      </c>
      <c r="C3210">
        <v>57417.398437999997</v>
      </c>
      <c r="D3210">
        <v>56247.601562999997</v>
      </c>
      <c r="E3210">
        <v>57319.898437999997</v>
      </c>
      <c r="F3210">
        <v>57319.898437999997</v>
      </c>
      <c r="G3210">
        <v>65166</v>
      </c>
    </row>
    <row r="3211" spans="1:7">
      <c r="A3211" s="3">
        <v>41120</v>
      </c>
      <c r="B3211">
        <v>57904.800780999998</v>
      </c>
      <c r="C3211">
        <v>57904.800780999998</v>
      </c>
      <c r="D3211">
        <v>56247.601562999997</v>
      </c>
      <c r="E3211">
        <v>56832.5</v>
      </c>
      <c r="F3211">
        <v>56832.5</v>
      </c>
      <c r="G3211">
        <v>33823</v>
      </c>
    </row>
    <row r="3212" spans="1:7">
      <c r="A3212" s="3">
        <v>41121</v>
      </c>
      <c r="B3212">
        <v>56345.101562999997</v>
      </c>
      <c r="C3212">
        <v>57807.398437999997</v>
      </c>
      <c r="D3212">
        <v>56345.101562999997</v>
      </c>
      <c r="E3212">
        <v>57125</v>
      </c>
      <c r="F3212">
        <v>57125</v>
      </c>
      <c r="G3212">
        <v>87320</v>
      </c>
    </row>
    <row r="3213" spans="1:7">
      <c r="A3213" s="3">
        <v>41122</v>
      </c>
      <c r="B3213">
        <v>57319.898437999997</v>
      </c>
      <c r="C3213">
        <v>59464.601562999997</v>
      </c>
      <c r="D3213">
        <v>57125</v>
      </c>
      <c r="E3213">
        <v>58977.199219000002</v>
      </c>
      <c r="F3213">
        <v>58977.199219000002</v>
      </c>
      <c r="G3213">
        <v>217193</v>
      </c>
    </row>
    <row r="3214" spans="1:7">
      <c r="A3214" s="3">
        <v>41123</v>
      </c>
      <c r="B3214">
        <v>58977.199219000002</v>
      </c>
      <c r="C3214">
        <v>59269.601562999997</v>
      </c>
      <c r="D3214">
        <v>58002.300780999998</v>
      </c>
      <c r="E3214">
        <v>58782.199219000002</v>
      </c>
      <c r="F3214">
        <v>58782.199219000002</v>
      </c>
      <c r="G3214">
        <v>58354</v>
      </c>
    </row>
    <row r="3215" spans="1:7">
      <c r="A3215" s="3">
        <v>41124</v>
      </c>
      <c r="B3215">
        <v>58294.800780999998</v>
      </c>
      <c r="C3215">
        <v>59659.5</v>
      </c>
      <c r="D3215">
        <v>58099.800780999998</v>
      </c>
      <c r="E3215">
        <v>59074.601562999997</v>
      </c>
      <c r="F3215">
        <v>59074.601562999997</v>
      </c>
      <c r="G3215">
        <v>85233</v>
      </c>
    </row>
    <row r="3216" spans="1:7">
      <c r="A3216" s="3">
        <v>41127</v>
      </c>
      <c r="B3216">
        <v>59952</v>
      </c>
      <c r="C3216">
        <v>60341.898437999997</v>
      </c>
      <c r="D3216">
        <v>58684.699219000002</v>
      </c>
      <c r="E3216">
        <v>59269.601562999997</v>
      </c>
      <c r="F3216">
        <v>59269.601562999997</v>
      </c>
      <c r="G3216">
        <v>100151</v>
      </c>
    </row>
    <row r="3217" spans="1:7">
      <c r="A3217" s="3">
        <v>41128</v>
      </c>
      <c r="B3217">
        <v>58977.199219000002</v>
      </c>
      <c r="C3217">
        <v>59659.5</v>
      </c>
      <c r="D3217">
        <v>58392.300780999998</v>
      </c>
      <c r="E3217">
        <v>58879.699219000002</v>
      </c>
      <c r="F3217">
        <v>58879.699219000002</v>
      </c>
      <c r="G3217">
        <v>75713</v>
      </c>
    </row>
    <row r="3218" spans="1:7">
      <c r="A3218" s="3">
        <v>41129</v>
      </c>
      <c r="B3218">
        <v>58684.699219000002</v>
      </c>
      <c r="C3218">
        <v>60244.398437999997</v>
      </c>
      <c r="D3218">
        <v>58489.699219000002</v>
      </c>
      <c r="E3218">
        <v>59172.101562999997</v>
      </c>
      <c r="F3218">
        <v>59172.101562999997</v>
      </c>
      <c r="G3218">
        <v>120709</v>
      </c>
    </row>
    <row r="3219" spans="1:7">
      <c r="A3219" s="3">
        <v>41130</v>
      </c>
      <c r="B3219">
        <v>59172.101562999997</v>
      </c>
      <c r="C3219">
        <v>59854.5</v>
      </c>
      <c r="D3219">
        <v>58977.199219000002</v>
      </c>
      <c r="E3219">
        <v>59269.601562999997</v>
      </c>
      <c r="F3219">
        <v>59269.601562999997</v>
      </c>
      <c r="G3219">
        <v>119787</v>
      </c>
    </row>
    <row r="3220" spans="1:7">
      <c r="A3220" s="3">
        <v>41131</v>
      </c>
      <c r="B3220">
        <v>59464.601562999997</v>
      </c>
      <c r="C3220">
        <v>60146.898437999997</v>
      </c>
      <c r="D3220">
        <v>58782.199219000002</v>
      </c>
      <c r="E3220">
        <v>58782.199219000002</v>
      </c>
      <c r="F3220">
        <v>58782.199219000002</v>
      </c>
      <c r="G3220">
        <v>60533</v>
      </c>
    </row>
    <row r="3221" spans="1:7">
      <c r="A3221" s="3">
        <v>41134</v>
      </c>
      <c r="B3221">
        <v>58489.699219000002</v>
      </c>
      <c r="C3221">
        <v>59757</v>
      </c>
      <c r="D3221">
        <v>58294.800780999998</v>
      </c>
      <c r="E3221">
        <v>59172.101562999997</v>
      </c>
      <c r="F3221">
        <v>59172.101562999997</v>
      </c>
      <c r="G3221">
        <v>76717</v>
      </c>
    </row>
    <row r="3222" spans="1:7">
      <c r="A3222" s="3">
        <v>41135</v>
      </c>
      <c r="B3222">
        <v>59172.101562999997</v>
      </c>
      <c r="C3222">
        <v>60341.898437999997</v>
      </c>
      <c r="D3222">
        <v>59172.101562999997</v>
      </c>
      <c r="E3222">
        <v>59854.5</v>
      </c>
      <c r="F3222">
        <v>59854.5</v>
      </c>
      <c r="G3222">
        <v>94927</v>
      </c>
    </row>
    <row r="3223" spans="1:7">
      <c r="A3223" s="3">
        <v>41137</v>
      </c>
      <c r="B3223">
        <v>59854.5</v>
      </c>
      <c r="C3223">
        <v>61219.300780999998</v>
      </c>
      <c r="D3223">
        <v>59854.5</v>
      </c>
      <c r="E3223">
        <v>61219.300780999998</v>
      </c>
      <c r="F3223">
        <v>61219.300780999998</v>
      </c>
      <c r="G3223">
        <v>115144</v>
      </c>
    </row>
    <row r="3224" spans="1:7">
      <c r="A3224" s="3">
        <v>41138</v>
      </c>
      <c r="B3224">
        <v>61219.300780999998</v>
      </c>
      <c r="C3224">
        <v>61804.199219000002</v>
      </c>
      <c r="D3224">
        <v>60536.898437999997</v>
      </c>
      <c r="E3224">
        <v>61024.300780999998</v>
      </c>
      <c r="F3224">
        <v>61024.300780999998</v>
      </c>
      <c r="G3224">
        <v>81509</v>
      </c>
    </row>
    <row r="3225" spans="1:7">
      <c r="A3225" s="3">
        <v>41141</v>
      </c>
      <c r="B3225">
        <v>61414.199219000002</v>
      </c>
      <c r="C3225">
        <v>62096.601562999997</v>
      </c>
      <c r="D3225">
        <v>61024.300780999998</v>
      </c>
      <c r="E3225">
        <v>61414.199219000002</v>
      </c>
      <c r="F3225">
        <v>61414.199219000002</v>
      </c>
      <c r="G3225">
        <v>77750</v>
      </c>
    </row>
    <row r="3226" spans="1:7">
      <c r="A3226" s="3">
        <v>41142</v>
      </c>
      <c r="B3226">
        <v>62096.601562999997</v>
      </c>
      <c r="C3226">
        <v>62096.601562999997</v>
      </c>
      <c r="D3226">
        <v>59659.5</v>
      </c>
      <c r="E3226">
        <v>59659.5</v>
      </c>
      <c r="F3226">
        <v>59659.5</v>
      </c>
      <c r="G3226">
        <v>107476</v>
      </c>
    </row>
    <row r="3227" spans="1:7">
      <c r="A3227" s="3">
        <v>41143</v>
      </c>
      <c r="B3227">
        <v>60146.898437999997</v>
      </c>
      <c r="C3227">
        <v>61121.800780999998</v>
      </c>
      <c r="D3227">
        <v>59659.5</v>
      </c>
      <c r="E3227">
        <v>60439.398437999997</v>
      </c>
      <c r="F3227">
        <v>60439.398437999997</v>
      </c>
      <c r="G3227">
        <v>114659</v>
      </c>
    </row>
    <row r="3228" spans="1:7">
      <c r="A3228" s="3">
        <v>41144</v>
      </c>
      <c r="B3228">
        <v>60926.800780999998</v>
      </c>
      <c r="C3228">
        <v>61121.800780999998</v>
      </c>
      <c r="D3228">
        <v>59854.5</v>
      </c>
      <c r="E3228">
        <v>60439.398437999997</v>
      </c>
      <c r="F3228">
        <v>60439.398437999997</v>
      </c>
      <c r="G3228">
        <v>89391</v>
      </c>
    </row>
    <row r="3229" spans="1:7">
      <c r="A3229" s="3">
        <v>41145</v>
      </c>
      <c r="B3229">
        <v>59952</v>
      </c>
      <c r="C3229">
        <v>60634.398437999997</v>
      </c>
      <c r="D3229">
        <v>59659.5</v>
      </c>
      <c r="E3229">
        <v>60341.898437999997</v>
      </c>
      <c r="F3229">
        <v>60341.898437999997</v>
      </c>
      <c r="G3229">
        <v>78571</v>
      </c>
    </row>
    <row r="3230" spans="1:7">
      <c r="A3230" s="3">
        <v>41148</v>
      </c>
      <c r="B3230">
        <v>60731.800780999998</v>
      </c>
      <c r="C3230">
        <v>61219.300780999998</v>
      </c>
      <c r="D3230">
        <v>60049.5</v>
      </c>
      <c r="E3230">
        <v>60439.398437999997</v>
      </c>
      <c r="F3230">
        <v>60439.398437999997</v>
      </c>
      <c r="G3230">
        <v>85117</v>
      </c>
    </row>
    <row r="3231" spans="1:7">
      <c r="A3231" s="3">
        <v>41149</v>
      </c>
      <c r="B3231">
        <v>60439.398437999997</v>
      </c>
      <c r="C3231">
        <v>61609.199219000002</v>
      </c>
      <c r="D3231">
        <v>60244.398437999997</v>
      </c>
      <c r="E3231">
        <v>61414.199219000002</v>
      </c>
      <c r="F3231">
        <v>61414.199219000002</v>
      </c>
      <c r="G3231">
        <v>99323</v>
      </c>
    </row>
    <row r="3232" spans="1:7">
      <c r="A3232" s="3">
        <v>41150</v>
      </c>
      <c r="B3232">
        <v>61706.699219000002</v>
      </c>
      <c r="C3232">
        <v>61706.699219000002</v>
      </c>
      <c r="D3232">
        <v>60536.898437999997</v>
      </c>
      <c r="E3232">
        <v>60536.898437999997</v>
      </c>
      <c r="F3232">
        <v>60536.898437999997</v>
      </c>
      <c r="G3232">
        <v>81700</v>
      </c>
    </row>
    <row r="3233" spans="1:7">
      <c r="A3233" s="3">
        <v>41151</v>
      </c>
      <c r="B3233">
        <v>60536.898437999997</v>
      </c>
      <c r="C3233">
        <v>60829.300780999998</v>
      </c>
      <c r="D3233">
        <v>58392.300780999998</v>
      </c>
      <c r="E3233">
        <v>58977.199219000002</v>
      </c>
      <c r="F3233">
        <v>58977.199219000002</v>
      </c>
      <c r="G3233">
        <v>128906</v>
      </c>
    </row>
    <row r="3234" spans="1:7">
      <c r="A3234" s="3">
        <v>41152</v>
      </c>
      <c r="B3234">
        <v>58294.800780999998</v>
      </c>
      <c r="C3234">
        <v>60146.898437999997</v>
      </c>
      <c r="D3234">
        <v>58294.800780999998</v>
      </c>
      <c r="E3234">
        <v>59367.101562999997</v>
      </c>
      <c r="F3234">
        <v>59367.101562999997</v>
      </c>
      <c r="G3234">
        <v>97523</v>
      </c>
    </row>
    <row r="3235" spans="1:7">
      <c r="A3235" s="3">
        <v>41155</v>
      </c>
      <c r="B3235">
        <v>59367.101562999997</v>
      </c>
      <c r="C3235">
        <v>59659.5</v>
      </c>
      <c r="D3235">
        <v>58587.199219000002</v>
      </c>
      <c r="E3235">
        <v>59172.101562999997</v>
      </c>
      <c r="F3235">
        <v>59172.101562999997</v>
      </c>
      <c r="G3235">
        <v>106011</v>
      </c>
    </row>
    <row r="3236" spans="1:7">
      <c r="A3236" s="3">
        <v>41156</v>
      </c>
      <c r="B3236">
        <v>58879.699219000002</v>
      </c>
      <c r="C3236">
        <v>59464.601562999997</v>
      </c>
      <c r="D3236">
        <v>58197.300780999998</v>
      </c>
      <c r="E3236">
        <v>58197.300780999998</v>
      </c>
      <c r="F3236">
        <v>58197.300780999998</v>
      </c>
      <c r="G3236">
        <v>132361</v>
      </c>
    </row>
    <row r="3237" spans="1:7">
      <c r="A3237" s="3">
        <v>41157</v>
      </c>
      <c r="B3237">
        <v>58002.300780999998</v>
      </c>
      <c r="C3237">
        <v>58392.300780999998</v>
      </c>
      <c r="D3237">
        <v>57222.5</v>
      </c>
      <c r="E3237">
        <v>57417.398437999997</v>
      </c>
      <c r="F3237">
        <v>57417.398437999997</v>
      </c>
      <c r="G3237">
        <v>80961</v>
      </c>
    </row>
    <row r="3238" spans="1:7">
      <c r="A3238" s="3">
        <v>41158</v>
      </c>
      <c r="B3238">
        <v>57514.898437999997</v>
      </c>
      <c r="C3238">
        <v>59367.101562999997</v>
      </c>
      <c r="D3238">
        <v>57222.5</v>
      </c>
      <c r="E3238">
        <v>58782.199219000002</v>
      </c>
      <c r="F3238">
        <v>58782.199219000002</v>
      </c>
      <c r="G3238">
        <v>86472</v>
      </c>
    </row>
    <row r="3239" spans="1:7">
      <c r="A3239" s="3">
        <v>41159</v>
      </c>
      <c r="B3239">
        <v>59659.5</v>
      </c>
      <c r="C3239">
        <v>60341.898437999997</v>
      </c>
      <c r="D3239">
        <v>58782.199219000002</v>
      </c>
      <c r="E3239">
        <v>60341.898437999997</v>
      </c>
      <c r="F3239">
        <v>60341.898437999997</v>
      </c>
      <c r="G3239">
        <v>113185</v>
      </c>
    </row>
    <row r="3240" spans="1:7">
      <c r="A3240" s="3">
        <v>41162</v>
      </c>
      <c r="B3240">
        <v>60049.5</v>
      </c>
      <c r="C3240">
        <v>60731.800780999998</v>
      </c>
      <c r="D3240">
        <v>60049.5</v>
      </c>
      <c r="E3240">
        <v>60731.800780999998</v>
      </c>
      <c r="F3240">
        <v>60731.800780999998</v>
      </c>
      <c r="G3240">
        <v>41088</v>
      </c>
    </row>
    <row r="3241" spans="1:7">
      <c r="A3241" s="3">
        <v>41163</v>
      </c>
      <c r="B3241">
        <v>60244.398437999997</v>
      </c>
      <c r="C3241">
        <v>60244.398437999997</v>
      </c>
      <c r="D3241">
        <v>59172.101562999997</v>
      </c>
      <c r="E3241">
        <v>59464.601562999997</v>
      </c>
      <c r="F3241">
        <v>59464.601562999997</v>
      </c>
      <c r="G3241">
        <v>54190</v>
      </c>
    </row>
    <row r="3242" spans="1:7">
      <c r="A3242" s="3">
        <v>41164</v>
      </c>
      <c r="B3242">
        <v>59464.601562999997</v>
      </c>
      <c r="C3242">
        <v>59952</v>
      </c>
      <c r="D3242">
        <v>59074.601562999997</v>
      </c>
      <c r="E3242">
        <v>59562</v>
      </c>
      <c r="F3242">
        <v>59562</v>
      </c>
      <c r="G3242">
        <v>81902</v>
      </c>
    </row>
    <row r="3243" spans="1:7">
      <c r="A3243" s="3">
        <v>41165</v>
      </c>
      <c r="B3243">
        <v>59659.5</v>
      </c>
      <c r="C3243">
        <v>60244.398437999997</v>
      </c>
      <c r="D3243">
        <v>59269.601562999997</v>
      </c>
      <c r="E3243">
        <v>60049.5</v>
      </c>
      <c r="F3243">
        <v>60049.5</v>
      </c>
      <c r="G3243">
        <v>46815</v>
      </c>
    </row>
    <row r="3244" spans="1:7">
      <c r="A3244" s="3">
        <v>41166</v>
      </c>
      <c r="B3244">
        <v>60536.898437999997</v>
      </c>
      <c r="C3244">
        <v>60829.300780999998</v>
      </c>
      <c r="D3244">
        <v>60146.898437999997</v>
      </c>
      <c r="E3244">
        <v>60244.398437999997</v>
      </c>
      <c r="F3244">
        <v>60244.398437999997</v>
      </c>
      <c r="G3244">
        <v>119523</v>
      </c>
    </row>
    <row r="3245" spans="1:7">
      <c r="A3245" s="3">
        <v>41169</v>
      </c>
      <c r="B3245">
        <v>59757</v>
      </c>
      <c r="C3245">
        <v>61024.300780999998</v>
      </c>
      <c r="D3245">
        <v>59757</v>
      </c>
      <c r="E3245">
        <v>60731.800780999998</v>
      </c>
      <c r="F3245">
        <v>60731.800780999998</v>
      </c>
      <c r="G3245">
        <v>74599</v>
      </c>
    </row>
    <row r="3246" spans="1:7">
      <c r="A3246" s="3">
        <v>41170</v>
      </c>
      <c r="B3246">
        <v>60829.300780999998</v>
      </c>
      <c r="C3246">
        <v>61706.699219000002</v>
      </c>
      <c r="D3246">
        <v>60731.800780999998</v>
      </c>
      <c r="E3246">
        <v>61219.300780999998</v>
      </c>
      <c r="F3246">
        <v>61219.300780999998</v>
      </c>
      <c r="G3246">
        <v>121896</v>
      </c>
    </row>
    <row r="3247" spans="1:7">
      <c r="A3247" s="3">
        <v>41171</v>
      </c>
      <c r="B3247">
        <v>61511.699219000002</v>
      </c>
      <c r="C3247">
        <v>62486.5</v>
      </c>
      <c r="D3247">
        <v>61024.300780999998</v>
      </c>
      <c r="E3247">
        <v>62389.101562999997</v>
      </c>
      <c r="F3247">
        <v>62389.101562999997</v>
      </c>
      <c r="G3247">
        <v>147716</v>
      </c>
    </row>
    <row r="3248" spans="1:7">
      <c r="A3248" s="3">
        <v>41172</v>
      </c>
      <c r="B3248">
        <v>62389.101562999997</v>
      </c>
      <c r="C3248">
        <v>62681.5</v>
      </c>
      <c r="D3248">
        <v>61804.199219000002</v>
      </c>
      <c r="E3248">
        <v>62389.101562999997</v>
      </c>
      <c r="F3248">
        <v>62389.101562999997</v>
      </c>
      <c r="G3248">
        <v>81997</v>
      </c>
    </row>
    <row r="3249" spans="1:7">
      <c r="A3249" s="3">
        <v>41173</v>
      </c>
      <c r="B3249">
        <v>62486.5</v>
      </c>
      <c r="C3249">
        <v>64338.699219000002</v>
      </c>
      <c r="D3249">
        <v>53713.101562999997</v>
      </c>
      <c r="E3249">
        <v>64338.699219000002</v>
      </c>
      <c r="F3249">
        <v>64338.699219000002</v>
      </c>
      <c r="G3249">
        <v>342003</v>
      </c>
    </row>
    <row r="3250" spans="1:7">
      <c r="A3250" s="3">
        <v>41176</v>
      </c>
      <c r="B3250">
        <v>63851.300780999998</v>
      </c>
      <c r="C3250">
        <v>64631.199219000002</v>
      </c>
      <c r="D3250">
        <v>62486.5</v>
      </c>
      <c r="E3250">
        <v>63753.800780999998</v>
      </c>
      <c r="F3250">
        <v>63753.800780999998</v>
      </c>
      <c r="G3250">
        <v>101508</v>
      </c>
    </row>
    <row r="3251" spans="1:7">
      <c r="A3251" s="3">
        <v>41177</v>
      </c>
      <c r="B3251">
        <v>63753.800780999998</v>
      </c>
      <c r="C3251">
        <v>63851.300780999998</v>
      </c>
      <c r="D3251">
        <v>62779</v>
      </c>
      <c r="E3251">
        <v>63753.800780999998</v>
      </c>
      <c r="F3251">
        <v>63753.800780999998</v>
      </c>
      <c r="G3251">
        <v>70775</v>
      </c>
    </row>
    <row r="3252" spans="1:7">
      <c r="A3252" s="3">
        <v>41178</v>
      </c>
      <c r="B3252">
        <v>63363.898437999997</v>
      </c>
      <c r="C3252">
        <v>64241.199219000002</v>
      </c>
      <c r="D3252">
        <v>62389.101562999997</v>
      </c>
      <c r="E3252">
        <v>64241.199219000002</v>
      </c>
      <c r="F3252">
        <v>64241.199219000002</v>
      </c>
      <c r="G3252">
        <v>62668</v>
      </c>
    </row>
    <row r="3253" spans="1:7">
      <c r="A3253" s="3">
        <v>41179</v>
      </c>
      <c r="B3253">
        <v>63363.898437999997</v>
      </c>
      <c r="C3253">
        <v>64338.699219000002</v>
      </c>
      <c r="D3253">
        <v>62584</v>
      </c>
      <c r="E3253">
        <v>62973.898437999997</v>
      </c>
      <c r="F3253">
        <v>62973.898437999997</v>
      </c>
      <c r="G3253">
        <v>96006</v>
      </c>
    </row>
    <row r="3254" spans="1:7">
      <c r="A3254" s="3">
        <v>41180</v>
      </c>
      <c r="B3254">
        <v>63363.898437999997</v>
      </c>
      <c r="C3254">
        <v>64728.601562999997</v>
      </c>
      <c r="D3254">
        <v>62779</v>
      </c>
      <c r="E3254">
        <v>63656.300780999998</v>
      </c>
      <c r="F3254">
        <v>63656.300780999998</v>
      </c>
      <c r="G3254">
        <v>158817</v>
      </c>
    </row>
    <row r="3255" spans="1:7">
      <c r="A3255" s="3">
        <v>41184</v>
      </c>
      <c r="B3255">
        <v>63656.300780999998</v>
      </c>
      <c r="C3255">
        <v>65606</v>
      </c>
      <c r="D3255">
        <v>63461.398437999997</v>
      </c>
      <c r="E3255">
        <v>65118.601562999997</v>
      </c>
      <c r="F3255">
        <v>65118.601562999997</v>
      </c>
      <c r="G3255">
        <v>92869</v>
      </c>
    </row>
    <row r="3256" spans="1:7">
      <c r="A3256" s="3">
        <v>41186</v>
      </c>
      <c r="B3256">
        <v>65118.601562999997</v>
      </c>
      <c r="C3256">
        <v>65118.601562999997</v>
      </c>
      <c r="D3256">
        <v>62291.601562999997</v>
      </c>
      <c r="E3256">
        <v>62876.5</v>
      </c>
      <c r="F3256">
        <v>62876.5</v>
      </c>
      <c r="G3256">
        <v>100458</v>
      </c>
    </row>
    <row r="3257" spans="1:7">
      <c r="A3257" s="3">
        <v>41187</v>
      </c>
      <c r="B3257">
        <v>62876.5</v>
      </c>
      <c r="C3257">
        <v>64241.199219000002</v>
      </c>
      <c r="D3257">
        <v>62291.601562999997</v>
      </c>
      <c r="E3257">
        <v>62389.101562999997</v>
      </c>
      <c r="F3257">
        <v>62389.101562999997</v>
      </c>
      <c r="G3257">
        <v>120493</v>
      </c>
    </row>
    <row r="3258" spans="1:7">
      <c r="A3258" s="3">
        <v>41190</v>
      </c>
      <c r="B3258">
        <v>63461.398437999997</v>
      </c>
      <c r="C3258">
        <v>65703.5</v>
      </c>
      <c r="D3258">
        <v>62876.5</v>
      </c>
      <c r="E3258">
        <v>65021.101562999997</v>
      </c>
      <c r="F3258">
        <v>65021.101562999997</v>
      </c>
      <c r="G3258">
        <v>214733</v>
      </c>
    </row>
    <row r="3259" spans="1:7">
      <c r="A3259" s="3">
        <v>41191</v>
      </c>
      <c r="B3259">
        <v>65508.5</v>
      </c>
      <c r="C3259">
        <v>66873.296875</v>
      </c>
      <c r="D3259">
        <v>65313.5</v>
      </c>
      <c r="E3259">
        <v>66873.296875</v>
      </c>
      <c r="F3259">
        <v>66873.296875</v>
      </c>
      <c r="G3259">
        <v>177915</v>
      </c>
    </row>
    <row r="3260" spans="1:7">
      <c r="A3260" s="3">
        <v>41192</v>
      </c>
      <c r="B3260">
        <v>67165.703125</v>
      </c>
      <c r="C3260">
        <v>67263.203125</v>
      </c>
      <c r="D3260">
        <v>65313.5</v>
      </c>
      <c r="E3260">
        <v>65313.5</v>
      </c>
      <c r="F3260">
        <v>65313.5</v>
      </c>
      <c r="G3260">
        <v>139632</v>
      </c>
    </row>
    <row r="3261" spans="1:7">
      <c r="A3261" s="3">
        <v>41193</v>
      </c>
      <c r="B3261">
        <v>65021.101562999997</v>
      </c>
      <c r="C3261">
        <v>66190.898438000004</v>
      </c>
      <c r="D3261">
        <v>63851.300780999998</v>
      </c>
      <c r="E3261">
        <v>64338.699219000002</v>
      </c>
      <c r="F3261">
        <v>64338.699219000002</v>
      </c>
      <c r="G3261">
        <v>94748</v>
      </c>
    </row>
    <row r="3262" spans="1:7">
      <c r="A3262" s="3">
        <v>41194</v>
      </c>
      <c r="B3262">
        <v>64826.101562999997</v>
      </c>
      <c r="C3262">
        <v>67848.101563000004</v>
      </c>
      <c r="D3262">
        <v>64338.699219000002</v>
      </c>
      <c r="E3262">
        <v>67555.601563000004</v>
      </c>
      <c r="F3262">
        <v>67555.601563000004</v>
      </c>
      <c r="G3262">
        <v>123577</v>
      </c>
    </row>
    <row r="3263" spans="1:7">
      <c r="A3263" s="3">
        <v>41197</v>
      </c>
      <c r="B3263">
        <v>67945.601563000004</v>
      </c>
      <c r="C3263">
        <v>68822.898438000004</v>
      </c>
      <c r="D3263">
        <v>66970.796875</v>
      </c>
      <c r="E3263">
        <v>68043.101563000004</v>
      </c>
      <c r="F3263">
        <v>68043.101563000004</v>
      </c>
      <c r="G3263">
        <v>163967</v>
      </c>
    </row>
    <row r="3264" spans="1:7">
      <c r="A3264" s="3">
        <v>41198</v>
      </c>
      <c r="B3264">
        <v>68140.5</v>
      </c>
      <c r="C3264">
        <v>68530.5</v>
      </c>
      <c r="D3264">
        <v>66580.796875</v>
      </c>
      <c r="E3264">
        <v>68043.101563000004</v>
      </c>
      <c r="F3264">
        <v>68043.101563000004</v>
      </c>
      <c r="G3264">
        <v>108409</v>
      </c>
    </row>
    <row r="3265" spans="1:7">
      <c r="A3265" s="3">
        <v>41199</v>
      </c>
      <c r="B3265">
        <v>68140.5</v>
      </c>
      <c r="C3265">
        <v>68822.898438000004</v>
      </c>
      <c r="D3265">
        <v>67068.203125</v>
      </c>
      <c r="E3265">
        <v>67750.601563000004</v>
      </c>
      <c r="F3265">
        <v>67750.601563000004</v>
      </c>
      <c r="G3265">
        <v>123129</v>
      </c>
    </row>
    <row r="3266" spans="1:7">
      <c r="A3266" s="3">
        <v>41200</v>
      </c>
      <c r="B3266">
        <v>68140.5</v>
      </c>
      <c r="C3266">
        <v>68628</v>
      </c>
      <c r="D3266">
        <v>66873.296875</v>
      </c>
      <c r="E3266">
        <v>67750.601563000004</v>
      </c>
      <c r="F3266">
        <v>67750.601563000004</v>
      </c>
      <c r="G3266">
        <v>104649</v>
      </c>
    </row>
    <row r="3267" spans="1:7">
      <c r="A3267" s="3">
        <v>41201</v>
      </c>
      <c r="B3267">
        <v>67750.601563000004</v>
      </c>
      <c r="C3267">
        <v>67750.601563000004</v>
      </c>
      <c r="D3267">
        <v>65508.5</v>
      </c>
      <c r="E3267">
        <v>66775.796875</v>
      </c>
      <c r="F3267">
        <v>66775.796875</v>
      </c>
      <c r="G3267">
        <v>109093</v>
      </c>
    </row>
    <row r="3268" spans="1:7">
      <c r="A3268" s="3">
        <v>41204</v>
      </c>
      <c r="B3268">
        <v>65411</v>
      </c>
      <c r="C3268">
        <v>67068.203125</v>
      </c>
      <c r="D3268">
        <v>65411</v>
      </c>
      <c r="E3268">
        <v>66483.296875</v>
      </c>
      <c r="F3268">
        <v>66483.296875</v>
      </c>
      <c r="G3268">
        <v>59824</v>
      </c>
    </row>
    <row r="3269" spans="1:7">
      <c r="A3269" s="3">
        <v>41205</v>
      </c>
      <c r="B3269">
        <v>67263.203125</v>
      </c>
      <c r="C3269">
        <v>69505.296875</v>
      </c>
      <c r="D3269">
        <v>67263.203125</v>
      </c>
      <c r="E3269">
        <v>68043.101563000004</v>
      </c>
      <c r="F3269">
        <v>68043.101563000004</v>
      </c>
      <c r="G3269">
        <v>183429</v>
      </c>
    </row>
    <row r="3270" spans="1:7">
      <c r="A3270" s="3">
        <v>41206</v>
      </c>
      <c r="B3270">
        <v>67458.203125</v>
      </c>
      <c r="C3270">
        <v>69407.796875</v>
      </c>
      <c r="D3270">
        <v>66580.796875</v>
      </c>
      <c r="E3270">
        <v>66678.296875</v>
      </c>
      <c r="F3270">
        <v>66678.296875</v>
      </c>
      <c r="G3270">
        <v>155166</v>
      </c>
    </row>
    <row r="3271" spans="1:7">
      <c r="A3271" s="3">
        <v>41207</v>
      </c>
      <c r="B3271">
        <v>67263.203125</v>
      </c>
      <c r="C3271">
        <v>67945.601563000004</v>
      </c>
      <c r="D3271">
        <v>66483.296875</v>
      </c>
      <c r="E3271">
        <v>66483.296875</v>
      </c>
      <c r="F3271">
        <v>66483.296875</v>
      </c>
      <c r="G3271">
        <v>75123</v>
      </c>
    </row>
    <row r="3272" spans="1:7">
      <c r="A3272" s="3">
        <v>41208</v>
      </c>
      <c r="B3272">
        <v>66580.796875</v>
      </c>
      <c r="C3272">
        <v>66873.296875</v>
      </c>
      <c r="D3272">
        <v>63558.800780999998</v>
      </c>
      <c r="E3272">
        <v>65703.5</v>
      </c>
      <c r="F3272">
        <v>65703.5</v>
      </c>
      <c r="G3272">
        <v>124261</v>
      </c>
    </row>
    <row r="3273" spans="1:7">
      <c r="A3273" s="3">
        <v>41211</v>
      </c>
      <c r="B3273">
        <v>65703.5</v>
      </c>
      <c r="C3273">
        <v>65995.898438000004</v>
      </c>
      <c r="D3273">
        <v>64436.199219000002</v>
      </c>
      <c r="E3273">
        <v>64436.199219000002</v>
      </c>
      <c r="F3273">
        <v>64436.199219000002</v>
      </c>
      <c r="G3273">
        <v>52555</v>
      </c>
    </row>
    <row r="3274" spans="1:7">
      <c r="A3274" s="3">
        <v>41212</v>
      </c>
      <c r="B3274">
        <v>64241.199219000002</v>
      </c>
      <c r="C3274">
        <v>65995.898438000004</v>
      </c>
      <c r="D3274">
        <v>63753.800780999998</v>
      </c>
      <c r="E3274">
        <v>64436.199219000002</v>
      </c>
      <c r="F3274">
        <v>64436.199219000002</v>
      </c>
      <c r="G3274">
        <v>73124</v>
      </c>
    </row>
    <row r="3275" spans="1:7">
      <c r="A3275" s="3">
        <v>41213</v>
      </c>
      <c r="B3275">
        <v>64533.699219000002</v>
      </c>
      <c r="C3275">
        <v>65606</v>
      </c>
      <c r="D3275">
        <v>64241.199219000002</v>
      </c>
      <c r="E3275">
        <v>65508.5</v>
      </c>
      <c r="F3275">
        <v>65508.5</v>
      </c>
      <c r="G3275">
        <v>89545</v>
      </c>
    </row>
    <row r="3276" spans="1:7">
      <c r="A3276" s="3">
        <v>41214</v>
      </c>
      <c r="B3276">
        <v>66093.398438000004</v>
      </c>
      <c r="C3276">
        <v>66483.296875</v>
      </c>
      <c r="D3276">
        <v>64533.699219000002</v>
      </c>
      <c r="E3276">
        <v>66190.898438000004</v>
      </c>
      <c r="F3276">
        <v>66190.898438000004</v>
      </c>
      <c r="G3276">
        <v>79708</v>
      </c>
    </row>
    <row r="3277" spans="1:7">
      <c r="A3277" s="3">
        <v>41215</v>
      </c>
      <c r="B3277">
        <v>66580.796875</v>
      </c>
      <c r="C3277">
        <v>67263.203125</v>
      </c>
      <c r="D3277">
        <v>65801</v>
      </c>
      <c r="E3277">
        <v>66385.898438000004</v>
      </c>
      <c r="F3277">
        <v>66385.898438000004</v>
      </c>
      <c r="G3277">
        <v>141402</v>
      </c>
    </row>
    <row r="3278" spans="1:7">
      <c r="A3278" s="3">
        <v>41218</v>
      </c>
      <c r="B3278">
        <v>66580.796875</v>
      </c>
      <c r="C3278">
        <v>67068.203125</v>
      </c>
      <c r="D3278">
        <v>64728.601562999997</v>
      </c>
      <c r="E3278">
        <v>65411</v>
      </c>
      <c r="F3278">
        <v>65411</v>
      </c>
      <c r="G3278">
        <v>56107</v>
      </c>
    </row>
    <row r="3279" spans="1:7">
      <c r="A3279" s="3">
        <v>41219</v>
      </c>
      <c r="B3279">
        <v>64826.101562999997</v>
      </c>
      <c r="C3279">
        <v>66970.796875</v>
      </c>
      <c r="D3279">
        <v>64826.101562999997</v>
      </c>
      <c r="E3279">
        <v>66970.796875</v>
      </c>
      <c r="F3279">
        <v>66970.796875</v>
      </c>
      <c r="G3279">
        <v>62416</v>
      </c>
    </row>
    <row r="3280" spans="1:7">
      <c r="A3280" s="3">
        <v>41220</v>
      </c>
      <c r="B3280">
        <v>66580.796875</v>
      </c>
      <c r="C3280">
        <v>66775.796875</v>
      </c>
      <c r="D3280">
        <v>65021.101562999997</v>
      </c>
      <c r="E3280">
        <v>66190.898438000004</v>
      </c>
      <c r="F3280">
        <v>66190.898438000004</v>
      </c>
      <c r="G3280">
        <v>129807</v>
      </c>
    </row>
    <row r="3281" spans="1:7">
      <c r="A3281" s="3">
        <v>41221</v>
      </c>
      <c r="B3281">
        <v>65118.601562999997</v>
      </c>
      <c r="C3281">
        <v>65703.5</v>
      </c>
      <c r="D3281">
        <v>63948.800780999998</v>
      </c>
      <c r="E3281">
        <v>64241.199219000002</v>
      </c>
      <c r="F3281">
        <v>64241.199219000002</v>
      </c>
      <c r="G3281">
        <v>137224</v>
      </c>
    </row>
    <row r="3282" spans="1:7">
      <c r="A3282" s="3">
        <v>41222</v>
      </c>
      <c r="B3282">
        <v>63558.800780999998</v>
      </c>
      <c r="C3282">
        <v>65313.5</v>
      </c>
      <c r="D3282">
        <v>62681.5</v>
      </c>
      <c r="E3282">
        <v>65313.5</v>
      </c>
      <c r="F3282">
        <v>65313.5</v>
      </c>
      <c r="G3282">
        <v>97432</v>
      </c>
    </row>
    <row r="3283" spans="1:7">
      <c r="A3283" s="3">
        <v>41225</v>
      </c>
      <c r="B3283">
        <v>64826.101562999997</v>
      </c>
      <c r="C3283">
        <v>65313.5</v>
      </c>
      <c r="D3283">
        <v>64241.199219000002</v>
      </c>
      <c r="E3283">
        <v>64533.699219000002</v>
      </c>
      <c r="F3283">
        <v>64533.699219000002</v>
      </c>
      <c r="G3283">
        <v>46880</v>
      </c>
    </row>
    <row r="3284" spans="1:7">
      <c r="A3284" s="3">
        <v>41226</v>
      </c>
      <c r="B3284">
        <v>64923.601562999997</v>
      </c>
      <c r="C3284">
        <v>64923.601562999997</v>
      </c>
      <c r="D3284">
        <v>61706.699219000002</v>
      </c>
      <c r="E3284">
        <v>63558.800780999998</v>
      </c>
      <c r="F3284">
        <v>63558.800780999998</v>
      </c>
      <c r="G3284">
        <v>144216</v>
      </c>
    </row>
    <row r="3285" spans="1:7">
      <c r="A3285" s="3">
        <v>41227</v>
      </c>
      <c r="B3285">
        <v>62876.5</v>
      </c>
      <c r="C3285">
        <v>63363.898437999997</v>
      </c>
      <c r="D3285">
        <v>60439.398437999997</v>
      </c>
      <c r="E3285">
        <v>60829.300780999998</v>
      </c>
      <c r="F3285">
        <v>60829.300780999998</v>
      </c>
      <c r="G3285">
        <v>141578</v>
      </c>
    </row>
    <row r="3286" spans="1:7">
      <c r="A3286" s="3">
        <v>41228</v>
      </c>
      <c r="B3286">
        <v>59952</v>
      </c>
      <c r="C3286">
        <v>60926.800780999998</v>
      </c>
      <c r="D3286">
        <v>59464.601562999997</v>
      </c>
      <c r="E3286">
        <v>60244.398437999997</v>
      </c>
      <c r="F3286">
        <v>60244.398437999997</v>
      </c>
      <c r="G3286">
        <v>86174</v>
      </c>
    </row>
    <row r="3287" spans="1:7">
      <c r="A3287" s="3">
        <v>41229</v>
      </c>
      <c r="B3287">
        <v>59952</v>
      </c>
      <c r="C3287">
        <v>61121.800780999998</v>
      </c>
      <c r="D3287">
        <v>59757</v>
      </c>
      <c r="E3287">
        <v>61121.800780999998</v>
      </c>
      <c r="F3287">
        <v>61121.800780999998</v>
      </c>
      <c r="G3287">
        <v>80141</v>
      </c>
    </row>
    <row r="3288" spans="1:7">
      <c r="A3288" s="3">
        <v>41232</v>
      </c>
      <c r="B3288">
        <v>61609.199219000002</v>
      </c>
      <c r="C3288">
        <v>62291.601562999997</v>
      </c>
      <c r="D3288">
        <v>61121.800780999998</v>
      </c>
      <c r="E3288">
        <v>61804.199219000002</v>
      </c>
      <c r="F3288">
        <v>61804.199219000002</v>
      </c>
      <c r="G3288">
        <v>70956</v>
      </c>
    </row>
    <row r="3289" spans="1:7">
      <c r="A3289" s="3">
        <v>41233</v>
      </c>
      <c r="B3289">
        <v>61706.699219000002</v>
      </c>
      <c r="C3289">
        <v>62194.101562999997</v>
      </c>
      <c r="D3289">
        <v>60536.898437999997</v>
      </c>
      <c r="E3289">
        <v>60829.300780999998</v>
      </c>
      <c r="F3289">
        <v>60829.300780999998</v>
      </c>
      <c r="G3289">
        <v>103884</v>
      </c>
    </row>
    <row r="3290" spans="1:7">
      <c r="A3290" s="3">
        <v>41234</v>
      </c>
      <c r="B3290">
        <v>60439.398437999997</v>
      </c>
      <c r="C3290">
        <v>61024.300780999998</v>
      </c>
      <c r="D3290">
        <v>58684.699219000002</v>
      </c>
      <c r="E3290">
        <v>59172.101562999997</v>
      </c>
      <c r="F3290">
        <v>59172.101562999997</v>
      </c>
      <c r="G3290">
        <v>110193</v>
      </c>
    </row>
    <row r="3291" spans="1:7">
      <c r="A3291" s="3">
        <v>41235</v>
      </c>
      <c r="B3291">
        <v>59464.601562999997</v>
      </c>
      <c r="C3291">
        <v>60146.898437999997</v>
      </c>
      <c r="D3291">
        <v>58002.300780999998</v>
      </c>
      <c r="E3291">
        <v>58002.300780999998</v>
      </c>
      <c r="F3291">
        <v>58002.300780999998</v>
      </c>
      <c r="G3291">
        <v>158220</v>
      </c>
    </row>
    <row r="3292" spans="1:7">
      <c r="A3292" s="3">
        <v>41236</v>
      </c>
      <c r="B3292">
        <v>57904.800780999998</v>
      </c>
      <c r="C3292">
        <v>59172.101562999997</v>
      </c>
      <c r="D3292">
        <v>56540.101562999997</v>
      </c>
      <c r="E3292">
        <v>59172.101562999997</v>
      </c>
      <c r="F3292">
        <v>59172.101562999997</v>
      </c>
      <c r="G3292">
        <v>225617</v>
      </c>
    </row>
    <row r="3293" spans="1:7">
      <c r="A3293" s="3">
        <v>41239</v>
      </c>
      <c r="B3293">
        <v>59172.101562999997</v>
      </c>
      <c r="C3293">
        <v>59367.101562999997</v>
      </c>
      <c r="D3293">
        <v>58002.300780999998</v>
      </c>
      <c r="E3293">
        <v>58489.699219000002</v>
      </c>
      <c r="F3293">
        <v>58489.699219000002</v>
      </c>
      <c r="G3293">
        <v>98664</v>
      </c>
    </row>
    <row r="3294" spans="1:7">
      <c r="A3294" s="3">
        <v>41240</v>
      </c>
      <c r="B3294">
        <v>58782.199219000002</v>
      </c>
      <c r="C3294">
        <v>59367.101562999997</v>
      </c>
      <c r="D3294">
        <v>58197.300780999998</v>
      </c>
      <c r="E3294">
        <v>58684.699219000002</v>
      </c>
      <c r="F3294">
        <v>58684.699219000002</v>
      </c>
      <c r="G3294">
        <v>69537</v>
      </c>
    </row>
    <row r="3295" spans="1:7">
      <c r="A3295" s="3">
        <v>41241</v>
      </c>
      <c r="B3295">
        <v>58684.699219000002</v>
      </c>
      <c r="C3295">
        <v>58684.699219000002</v>
      </c>
      <c r="D3295">
        <v>56442.601562999997</v>
      </c>
      <c r="E3295">
        <v>56442.601562999997</v>
      </c>
      <c r="F3295">
        <v>56442.601562999997</v>
      </c>
      <c r="G3295">
        <v>169798</v>
      </c>
    </row>
    <row r="3296" spans="1:7">
      <c r="A3296" s="3">
        <v>41242</v>
      </c>
      <c r="B3296">
        <v>57027.5</v>
      </c>
      <c r="C3296">
        <v>58392.300780999998</v>
      </c>
      <c r="D3296">
        <v>56345.101562999997</v>
      </c>
      <c r="E3296">
        <v>56735</v>
      </c>
      <c r="F3296">
        <v>56735</v>
      </c>
      <c r="G3296">
        <v>203553</v>
      </c>
    </row>
    <row r="3297" spans="1:7">
      <c r="A3297" s="3">
        <v>41243</v>
      </c>
      <c r="B3297">
        <v>56735</v>
      </c>
      <c r="C3297">
        <v>58294.800780999998</v>
      </c>
      <c r="D3297">
        <v>56735</v>
      </c>
      <c r="E3297">
        <v>58294.800780999998</v>
      </c>
      <c r="F3297">
        <v>58294.800780999998</v>
      </c>
      <c r="G3297">
        <v>169440</v>
      </c>
    </row>
    <row r="3298" spans="1:7">
      <c r="A3298" s="3">
        <v>41246</v>
      </c>
      <c r="B3298">
        <v>57807.398437999997</v>
      </c>
      <c r="C3298">
        <v>58782.199219000002</v>
      </c>
      <c r="D3298">
        <v>57612.398437999997</v>
      </c>
      <c r="E3298">
        <v>57709.898437999997</v>
      </c>
      <c r="F3298">
        <v>57709.898437999997</v>
      </c>
      <c r="G3298">
        <v>72135</v>
      </c>
    </row>
    <row r="3299" spans="1:7">
      <c r="A3299" s="3">
        <v>41247</v>
      </c>
      <c r="B3299">
        <v>57612.398437999997</v>
      </c>
      <c r="C3299">
        <v>57709.898437999997</v>
      </c>
      <c r="D3299">
        <v>56247.601562999997</v>
      </c>
      <c r="E3299">
        <v>56442.601562999997</v>
      </c>
      <c r="F3299">
        <v>56442.601562999997</v>
      </c>
      <c r="G3299">
        <v>165844</v>
      </c>
    </row>
    <row r="3300" spans="1:7">
      <c r="A3300" s="3">
        <v>41248</v>
      </c>
      <c r="B3300">
        <v>56442.601562999997</v>
      </c>
      <c r="C3300">
        <v>58002.300780999998</v>
      </c>
      <c r="D3300">
        <v>56150.101562999997</v>
      </c>
      <c r="E3300">
        <v>57904.800780999998</v>
      </c>
      <c r="F3300">
        <v>57904.800780999998</v>
      </c>
      <c r="G3300">
        <v>222108</v>
      </c>
    </row>
    <row r="3301" spans="1:7">
      <c r="A3301" s="3">
        <v>41249</v>
      </c>
      <c r="B3301">
        <v>57709.898437999997</v>
      </c>
      <c r="C3301">
        <v>58977.199219000002</v>
      </c>
      <c r="D3301">
        <v>57027.5</v>
      </c>
      <c r="E3301">
        <v>58782.199219000002</v>
      </c>
      <c r="F3301">
        <v>58782.199219000002</v>
      </c>
      <c r="G3301">
        <v>146845</v>
      </c>
    </row>
    <row r="3302" spans="1:7">
      <c r="A3302" s="3">
        <v>41250</v>
      </c>
      <c r="B3302">
        <v>58684.699219000002</v>
      </c>
      <c r="C3302">
        <v>58782.199219000002</v>
      </c>
      <c r="D3302">
        <v>57222.5</v>
      </c>
      <c r="E3302">
        <v>57709.898437999997</v>
      </c>
      <c r="F3302">
        <v>57709.898437999997</v>
      </c>
      <c r="G3302">
        <v>101223</v>
      </c>
    </row>
    <row r="3303" spans="1:7">
      <c r="A3303" s="3">
        <v>41253</v>
      </c>
      <c r="B3303">
        <v>57514.898437999997</v>
      </c>
      <c r="C3303">
        <v>58099.800780999998</v>
      </c>
      <c r="D3303">
        <v>57125</v>
      </c>
      <c r="E3303">
        <v>57222.5</v>
      </c>
      <c r="F3303">
        <v>57222.5</v>
      </c>
      <c r="G3303">
        <v>72767</v>
      </c>
    </row>
    <row r="3304" spans="1:7">
      <c r="A3304" s="3">
        <v>41254</v>
      </c>
      <c r="B3304">
        <v>57222.5</v>
      </c>
      <c r="C3304">
        <v>58294.800780999998</v>
      </c>
      <c r="D3304">
        <v>57222.5</v>
      </c>
      <c r="E3304">
        <v>57514.898437999997</v>
      </c>
      <c r="F3304">
        <v>57514.898437999997</v>
      </c>
      <c r="G3304">
        <v>100424</v>
      </c>
    </row>
    <row r="3305" spans="1:7">
      <c r="A3305" s="3">
        <v>41255</v>
      </c>
      <c r="B3305">
        <v>57904.800780999998</v>
      </c>
      <c r="C3305">
        <v>59757</v>
      </c>
      <c r="D3305">
        <v>57709.898437999997</v>
      </c>
      <c r="E3305">
        <v>59757</v>
      </c>
      <c r="F3305">
        <v>59757</v>
      </c>
      <c r="G3305">
        <v>136398</v>
      </c>
    </row>
    <row r="3306" spans="1:7">
      <c r="A3306" s="3">
        <v>41256</v>
      </c>
      <c r="B3306">
        <v>59952</v>
      </c>
      <c r="C3306">
        <v>60244.398437999997</v>
      </c>
      <c r="D3306">
        <v>58879.699219000002</v>
      </c>
      <c r="E3306">
        <v>60244.398437999997</v>
      </c>
      <c r="F3306">
        <v>60244.398437999997</v>
      </c>
      <c r="G3306">
        <v>198123</v>
      </c>
    </row>
    <row r="3307" spans="1:7">
      <c r="A3307" s="3">
        <v>41257</v>
      </c>
      <c r="B3307">
        <v>59854.5</v>
      </c>
      <c r="C3307">
        <v>59952</v>
      </c>
      <c r="D3307">
        <v>57125</v>
      </c>
      <c r="E3307">
        <v>57222.5</v>
      </c>
      <c r="F3307">
        <v>57222.5</v>
      </c>
      <c r="G3307">
        <v>301937</v>
      </c>
    </row>
    <row r="3308" spans="1:7">
      <c r="A3308" s="3">
        <v>41260</v>
      </c>
      <c r="B3308">
        <v>57612.398437999997</v>
      </c>
      <c r="C3308">
        <v>59562</v>
      </c>
      <c r="D3308">
        <v>57319.898437999997</v>
      </c>
      <c r="E3308">
        <v>59269.601562999997</v>
      </c>
      <c r="F3308">
        <v>59269.601562999997</v>
      </c>
      <c r="G3308">
        <v>171992</v>
      </c>
    </row>
    <row r="3309" spans="1:7">
      <c r="A3309" s="3">
        <v>41261</v>
      </c>
      <c r="B3309">
        <v>59757</v>
      </c>
      <c r="C3309">
        <v>59854.5</v>
      </c>
      <c r="D3309">
        <v>58977.199219000002</v>
      </c>
      <c r="E3309">
        <v>59269.601562999997</v>
      </c>
      <c r="F3309">
        <v>59269.601562999997</v>
      </c>
      <c r="G3309">
        <v>81529</v>
      </c>
    </row>
    <row r="3310" spans="1:7">
      <c r="A3310" s="3">
        <v>41263</v>
      </c>
      <c r="B3310">
        <v>59269.601562999997</v>
      </c>
      <c r="C3310">
        <v>60244.398437999997</v>
      </c>
      <c r="D3310">
        <v>58489.699219000002</v>
      </c>
      <c r="E3310">
        <v>60049.5</v>
      </c>
      <c r="F3310">
        <v>60049.5</v>
      </c>
      <c r="G3310">
        <v>125249</v>
      </c>
    </row>
    <row r="3311" spans="1:7">
      <c r="A3311" s="3">
        <v>41264</v>
      </c>
      <c r="B3311">
        <v>60439.398437999997</v>
      </c>
      <c r="C3311">
        <v>60536.898437999997</v>
      </c>
      <c r="D3311">
        <v>59659.5</v>
      </c>
      <c r="E3311">
        <v>60049.5</v>
      </c>
      <c r="F3311">
        <v>60049.5</v>
      </c>
      <c r="G3311">
        <v>90364</v>
      </c>
    </row>
    <row r="3312" spans="1:7">
      <c r="A3312" s="3">
        <v>41267</v>
      </c>
      <c r="B3312">
        <v>60341.898437999997</v>
      </c>
      <c r="C3312">
        <v>60341.898437999997</v>
      </c>
      <c r="D3312">
        <v>58782.199219000002</v>
      </c>
      <c r="E3312">
        <v>58977.199219000002</v>
      </c>
      <c r="F3312">
        <v>58977.199219000002</v>
      </c>
      <c r="G3312">
        <v>86346</v>
      </c>
    </row>
    <row r="3313" spans="1:7">
      <c r="A3313" s="3">
        <v>41269</v>
      </c>
      <c r="B3313">
        <v>58977.199219000002</v>
      </c>
      <c r="C3313">
        <v>59757</v>
      </c>
      <c r="D3313">
        <v>57904.800780999998</v>
      </c>
      <c r="E3313">
        <v>57904.800780999998</v>
      </c>
      <c r="F3313">
        <v>57904.800780999998</v>
      </c>
      <c r="G3313">
        <v>126419</v>
      </c>
    </row>
    <row r="3314" spans="1:7">
      <c r="A3314" s="3">
        <v>41270</v>
      </c>
      <c r="B3314">
        <v>58294.800780999998</v>
      </c>
      <c r="C3314">
        <v>58392.300780999998</v>
      </c>
      <c r="D3314">
        <v>57514.898437999997</v>
      </c>
      <c r="E3314">
        <v>58392.300780999998</v>
      </c>
      <c r="F3314">
        <v>58392.300780999998</v>
      </c>
      <c r="G3314">
        <v>64444</v>
      </c>
    </row>
    <row r="3315" spans="1:7">
      <c r="A3315" s="3">
        <v>41271</v>
      </c>
      <c r="B3315">
        <v>58392.300780999998</v>
      </c>
      <c r="C3315">
        <v>59074.601562999997</v>
      </c>
      <c r="D3315">
        <v>57807.398437999997</v>
      </c>
      <c r="E3315">
        <v>58197.300780999998</v>
      </c>
      <c r="F3315">
        <v>58197.300780999998</v>
      </c>
      <c r="G3315">
        <v>83660</v>
      </c>
    </row>
    <row r="3316" spans="1:7">
      <c r="A3316" s="3">
        <v>41276</v>
      </c>
      <c r="B3316">
        <v>58197.300780999998</v>
      </c>
      <c r="C3316">
        <v>59074.601562999997</v>
      </c>
      <c r="D3316">
        <v>58197.300780999998</v>
      </c>
      <c r="E3316">
        <v>58684.699219000002</v>
      </c>
      <c r="F3316">
        <v>58684.699219000002</v>
      </c>
      <c r="G3316">
        <v>57576</v>
      </c>
    </row>
    <row r="3317" spans="1:7">
      <c r="A3317" s="3">
        <v>41277</v>
      </c>
      <c r="B3317">
        <v>59269.601562999997</v>
      </c>
      <c r="C3317">
        <v>60244.398437999997</v>
      </c>
      <c r="D3317">
        <v>59074.601562999997</v>
      </c>
      <c r="E3317">
        <v>59269.601562999997</v>
      </c>
      <c r="F3317">
        <v>59269.601562999997</v>
      </c>
      <c r="G3317">
        <v>119788</v>
      </c>
    </row>
    <row r="3318" spans="1:7">
      <c r="A3318" s="3">
        <v>41278</v>
      </c>
      <c r="B3318">
        <v>59269.601562999997</v>
      </c>
      <c r="C3318">
        <v>60731.800780999998</v>
      </c>
      <c r="D3318">
        <v>59172.101562999997</v>
      </c>
      <c r="E3318">
        <v>60536.898437999997</v>
      </c>
      <c r="F3318">
        <v>60536.898437999997</v>
      </c>
      <c r="G3318">
        <v>98173</v>
      </c>
    </row>
    <row r="3319" spans="1:7">
      <c r="A3319" s="3">
        <v>41281</v>
      </c>
      <c r="B3319">
        <v>60829.300780999998</v>
      </c>
      <c r="C3319">
        <v>60829.300780999998</v>
      </c>
      <c r="D3319">
        <v>59269.601562999997</v>
      </c>
      <c r="E3319">
        <v>60439.398437999997</v>
      </c>
      <c r="F3319">
        <v>60439.398437999997</v>
      </c>
      <c r="G3319">
        <v>108170</v>
      </c>
    </row>
    <row r="3320" spans="1:7">
      <c r="A3320" s="3">
        <v>41282</v>
      </c>
      <c r="B3320">
        <v>60341.898437999997</v>
      </c>
      <c r="C3320">
        <v>62876.5</v>
      </c>
      <c r="D3320">
        <v>59952</v>
      </c>
      <c r="E3320">
        <v>62584</v>
      </c>
      <c r="F3320">
        <v>62584</v>
      </c>
      <c r="G3320">
        <v>219713</v>
      </c>
    </row>
    <row r="3321" spans="1:7">
      <c r="A3321" s="3">
        <v>41283</v>
      </c>
      <c r="B3321">
        <v>62876.5</v>
      </c>
      <c r="C3321">
        <v>63071.398437999997</v>
      </c>
      <c r="D3321">
        <v>61901.601562999997</v>
      </c>
      <c r="E3321">
        <v>62584</v>
      </c>
      <c r="F3321">
        <v>62584</v>
      </c>
      <c r="G3321">
        <v>148437</v>
      </c>
    </row>
    <row r="3322" spans="1:7">
      <c r="A3322" s="3">
        <v>41284</v>
      </c>
      <c r="B3322">
        <v>62486.5</v>
      </c>
      <c r="C3322">
        <v>63558.800780999998</v>
      </c>
      <c r="D3322">
        <v>61901.601562999997</v>
      </c>
      <c r="E3322">
        <v>63266.398437999997</v>
      </c>
      <c r="F3322">
        <v>63266.398437999997</v>
      </c>
      <c r="G3322">
        <v>128808</v>
      </c>
    </row>
    <row r="3323" spans="1:7">
      <c r="A3323" s="3">
        <v>41285</v>
      </c>
      <c r="B3323">
        <v>63168.898437999997</v>
      </c>
      <c r="C3323">
        <v>63266.398437999997</v>
      </c>
      <c r="D3323">
        <v>61121.800780999998</v>
      </c>
      <c r="E3323">
        <v>61609.199219000002</v>
      </c>
      <c r="F3323">
        <v>61609.199219000002</v>
      </c>
      <c r="G3323">
        <v>90241</v>
      </c>
    </row>
    <row r="3324" spans="1:7">
      <c r="A3324" s="3">
        <v>41288</v>
      </c>
      <c r="B3324">
        <v>61999.101562999997</v>
      </c>
      <c r="C3324">
        <v>62973.898437999997</v>
      </c>
      <c r="D3324">
        <v>60049.5</v>
      </c>
      <c r="E3324">
        <v>60341.898437999997</v>
      </c>
      <c r="F3324">
        <v>60341.898437999997</v>
      </c>
      <c r="G3324">
        <v>158921</v>
      </c>
    </row>
    <row r="3325" spans="1:7">
      <c r="A3325" s="3">
        <v>41289</v>
      </c>
      <c r="B3325">
        <v>60341.898437999997</v>
      </c>
      <c r="C3325">
        <v>61609.199219000002</v>
      </c>
      <c r="D3325">
        <v>60341.898437999997</v>
      </c>
      <c r="E3325">
        <v>61024.300780999998</v>
      </c>
      <c r="F3325">
        <v>61024.300780999998</v>
      </c>
      <c r="G3325">
        <v>114711</v>
      </c>
    </row>
    <row r="3326" spans="1:7">
      <c r="A3326" s="3">
        <v>41290</v>
      </c>
      <c r="B3326">
        <v>61024.300780999998</v>
      </c>
      <c r="C3326">
        <v>61511.699219000002</v>
      </c>
      <c r="D3326">
        <v>59172.101562999997</v>
      </c>
      <c r="E3326">
        <v>59172.101562999997</v>
      </c>
      <c r="F3326">
        <v>59172.101562999997</v>
      </c>
      <c r="G3326">
        <v>119769</v>
      </c>
    </row>
    <row r="3327" spans="1:7">
      <c r="A3327" s="3">
        <v>41291</v>
      </c>
      <c r="B3327">
        <v>59269.601562999997</v>
      </c>
      <c r="C3327">
        <v>59659.5</v>
      </c>
      <c r="D3327">
        <v>57904.800780999998</v>
      </c>
      <c r="E3327">
        <v>57904.800780999998</v>
      </c>
      <c r="F3327">
        <v>57904.800780999998</v>
      </c>
      <c r="G3327">
        <v>141943</v>
      </c>
    </row>
    <row r="3328" spans="1:7">
      <c r="A3328" s="3">
        <v>41292</v>
      </c>
      <c r="B3328">
        <v>58489.699219000002</v>
      </c>
      <c r="C3328">
        <v>59269.601562999997</v>
      </c>
      <c r="D3328">
        <v>58489.699219000002</v>
      </c>
      <c r="E3328">
        <v>58684.699219000002</v>
      </c>
      <c r="F3328">
        <v>58684.699219000002</v>
      </c>
      <c r="G3328">
        <v>65149</v>
      </c>
    </row>
    <row r="3329" spans="1:7">
      <c r="A3329" s="3">
        <v>41295</v>
      </c>
      <c r="B3329">
        <v>58684.699219000002</v>
      </c>
      <c r="C3329">
        <v>59367.101562999997</v>
      </c>
      <c r="D3329">
        <v>58392.300780999998</v>
      </c>
      <c r="E3329">
        <v>59269.601562999997</v>
      </c>
      <c r="F3329">
        <v>59269.601562999997</v>
      </c>
      <c r="G3329">
        <v>47994</v>
      </c>
    </row>
    <row r="3330" spans="1:7">
      <c r="A3330" s="3">
        <v>41296</v>
      </c>
      <c r="B3330">
        <v>59269.601562999997</v>
      </c>
      <c r="C3330">
        <v>59269.601562999997</v>
      </c>
      <c r="D3330">
        <v>57807.398437999997</v>
      </c>
      <c r="E3330">
        <v>58002.300780999998</v>
      </c>
      <c r="F3330">
        <v>58002.300780999998</v>
      </c>
      <c r="G3330">
        <v>123347</v>
      </c>
    </row>
    <row r="3331" spans="1:7">
      <c r="A3331" s="3">
        <v>41297</v>
      </c>
      <c r="B3331">
        <v>58099.800780999998</v>
      </c>
      <c r="C3331">
        <v>58587.199219000002</v>
      </c>
      <c r="D3331">
        <v>57514.898437999997</v>
      </c>
      <c r="E3331">
        <v>57709.898437999997</v>
      </c>
      <c r="F3331">
        <v>57709.898437999997</v>
      </c>
      <c r="G3331">
        <v>91399</v>
      </c>
    </row>
    <row r="3332" spans="1:7">
      <c r="A3332" s="3">
        <v>41298</v>
      </c>
      <c r="B3332">
        <v>57514.898437999997</v>
      </c>
      <c r="C3332">
        <v>59269.601562999997</v>
      </c>
      <c r="D3332">
        <v>57417.398437999997</v>
      </c>
      <c r="E3332">
        <v>58294.800780999998</v>
      </c>
      <c r="F3332">
        <v>58294.800780999998</v>
      </c>
      <c r="G3332">
        <v>108970</v>
      </c>
    </row>
    <row r="3333" spans="1:7">
      <c r="A3333" s="3">
        <v>41299</v>
      </c>
      <c r="B3333">
        <v>58587.199219000002</v>
      </c>
      <c r="C3333">
        <v>59074.601562999997</v>
      </c>
      <c r="D3333">
        <v>57904.800780999998</v>
      </c>
      <c r="E3333">
        <v>58392.300780999998</v>
      </c>
      <c r="F3333">
        <v>58392.300780999998</v>
      </c>
      <c r="G3333">
        <v>81711</v>
      </c>
    </row>
    <row r="3334" spans="1:7">
      <c r="A3334" s="3">
        <v>41302</v>
      </c>
      <c r="B3334">
        <v>58392.300780999998</v>
      </c>
      <c r="C3334">
        <v>58684.699219000002</v>
      </c>
      <c r="D3334">
        <v>57514.898437999997</v>
      </c>
      <c r="E3334">
        <v>57612.398437999997</v>
      </c>
      <c r="F3334">
        <v>57612.398437999997</v>
      </c>
      <c r="G3334">
        <v>67285</v>
      </c>
    </row>
    <row r="3335" spans="1:7">
      <c r="A3335" s="3">
        <v>41303</v>
      </c>
      <c r="B3335">
        <v>57807.398437999997</v>
      </c>
      <c r="C3335">
        <v>59074.601562999997</v>
      </c>
      <c r="D3335">
        <v>57807.398437999997</v>
      </c>
      <c r="E3335">
        <v>58099.800780999998</v>
      </c>
      <c r="F3335">
        <v>58099.800780999998</v>
      </c>
      <c r="G3335">
        <v>106694</v>
      </c>
    </row>
    <row r="3336" spans="1:7">
      <c r="A3336" s="3">
        <v>41304</v>
      </c>
      <c r="B3336">
        <v>58002.300780999998</v>
      </c>
      <c r="C3336">
        <v>59074.601562999997</v>
      </c>
      <c r="D3336">
        <v>58002.300780999998</v>
      </c>
      <c r="E3336">
        <v>58294.800780999998</v>
      </c>
      <c r="F3336">
        <v>58294.800780999998</v>
      </c>
      <c r="G3336">
        <v>75159</v>
      </c>
    </row>
    <row r="3337" spans="1:7">
      <c r="A3337" s="3">
        <v>41305</v>
      </c>
      <c r="B3337">
        <v>58587.199219000002</v>
      </c>
      <c r="C3337">
        <v>58977.199219000002</v>
      </c>
      <c r="D3337">
        <v>58294.800780999998</v>
      </c>
      <c r="E3337">
        <v>58294.800780999998</v>
      </c>
      <c r="F3337">
        <v>58294.800780999998</v>
      </c>
      <c r="G3337">
        <v>52469</v>
      </c>
    </row>
    <row r="3338" spans="1:7">
      <c r="A3338" s="3">
        <v>41306</v>
      </c>
      <c r="B3338">
        <v>57319.898437999997</v>
      </c>
      <c r="C3338">
        <v>57417.398437999997</v>
      </c>
      <c r="D3338">
        <v>55175.300780999998</v>
      </c>
      <c r="E3338">
        <v>55175.300780999998</v>
      </c>
      <c r="F3338">
        <v>55175.300780999998</v>
      </c>
      <c r="G3338">
        <v>275330</v>
      </c>
    </row>
    <row r="3339" spans="1:7">
      <c r="A3339" s="3">
        <v>41309</v>
      </c>
      <c r="B3339">
        <v>55370.300780999998</v>
      </c>
      <c r="C3339">
        <v>55955.199219000002</v>
      </c>
      <c r="D3339">
        <v>54590.398437999997</v>
      </c>
      <c r="E3339">
        <v>54590.398437999997</v>
      </c>
      <c r="F3339">
        <v>54590.398437999997</v>
      </c>
      <c r="G3339">
        <v>92240</v>
      </c>
    </row>
    <row r="3340" spans="1:7">
      <c r="A3340" s="3">
        <v>41310</v>
      </c>
      <c r="B3340">
        <v>54200.5</v>
      </c>
      <c r="C3340">
        <v>55077.800780999998</v>
      </c>
      <c r="D3340">
        <v>52445.800780999998</v>
      </c>
      <c r="E3340">
        <v>52543.300780999998</v>
      </c>
      <c r="F3340">
        <v>52543.300780999998</v>
      </c>
      <c r="G3340">
        <v>200251</v>
      </c>
    </row>
    <row r="3341" spans="1:7">
      <c r="A3341" s="3">
        <v>41311</v>
      </c>
      <c r="B3341">
        <v>52543.300780999998</v>
      </c>
      <c r="C3341">
        <v>53128.199219000002</v>
      </c>
      <c r="D3341">
        <v>51860.898437999997</v>
      </c>
      <c r="E3341">
        <v>52835.699219000002</v>
      </c>
      <c r="F3341">
        <v>52835.699219000002</v>
      </c>
      <c r="G3341">
        <v>161683</v>
      </c>
    </row>
    <row r="3342" spans="1:7">
      <c r="A3342" s="3">
        <v>41312</v>
      </c>
      <c r="B3342">
        <v>53128.199219000002</v>
      </c>
      <c r="C3342">
        <v>53518.101562999997</v>
      </c>
      <c r="D3342">
        <v>51860.898437999997</v>
      </c>
      <c r="E3342">
        <v>51860.898437999997</v>
      </c>
      <c r="F3342">
        <v>51860.898437999997</v>
      </c>
      <c r="G3342">
        <v>153088</v>
      </c>
    </row>
    <row r="3343" spans="1:7">
      <c r="A3343" s="3">
        <v>41313</v>
      </c>
      <c r="B3343">
        <v>51958.398437999997</v>
      </c>
      <c r="C3343">
        <v>53030.699219000002</v>
      </c>
      <c r="D3343">
        <v>51958.398437999997</v>
      </c>
      <c r="E3343">
        <v>52738.199219000002</v>
      </c>
      <c r="F3343">
        <v>52738.199219000002</v>
      </c>
      <c r="G3343">
        <v>86900</v>
      </c>
    </row>
    <row r="3344" spans="1:7">
      <c r="A3344" s="3">
        <v>41317</v>
      </c>
      <c r="B3344">
        <v>52738.199219000002</v>
      </c>
      <c r="C3344">
        <v>53128.199219000002</v>
      </c>
      <c r="D3344">
        <v>52348.300780999998</v>
      </c>
      <c r="E3344">
        <v>52445.800780999998</v>
      </c>
      <c r="F3344">
        <v>52445.800780999998</v>
      </c>
      <c r="G3344">
        <v>56454</v>
      </c>
    </row>
    <row r="3345" spans="1:7">
      <c r="A3345" s="3">
        <v>41318</v>
      </c>
      <c r="B3345">
        <v>52640.800780999998</v>
      </c>
      <c r="C3345">
        <v>53908</v>
      </c>
      <c r="D3345">
        <v>52543.300780999998</v>
      </c>
      <c r="E3345">
        <v>53810.601562999997</v>
      </c>
      <c r="F3345">
        <v>53810.601562999997</v>
      </c>
      <c r="G3345">
        <v>85805</v>
      </c>
    </row>
    <row r="3346" spans="1:7">
      <c r="A3346" s="3">
        <v>41319</v>
      </c>
      <c r="B3346">
        <v>53615.601562999997</v>
      </c>
      <c r="C3346">
        <v>54200.5</v>
      </c>
      <c r="D3346">
        <v>53323.101562999997</v>
      </c>
      <c r="E3346">
        <v>53908</v>
      </c>
      <c r="F3346">
        <v>53908</v>
      </c>
      <c r="G3346">
        <v>66582</v>
      </c>
    </row>
    <row r="3347" spans="1:7">
      <c r="A3347" s="3">
        <v>41320</v>
      </c>
      <c r="B3347">
        <v>53810.601562999997</v>
      </c>
      <c r="C3347">
        <v>54298</v>
      </c>
      <c r="D3347">
        <v>53420.601562999997</v>
      </c>
      <c r="E3347">
        <v>53420.601562999997</v>
      </c>
      <c r="F3347">
        <v>53420.601562999997</v>
      </c>
      <c r="G3347">
        <v>52208</v>
      </c>
    </row>
    <row r="3348" spans="1:7">
      <c r="A3348" s="3">
        <v>41323</v>
      </c>
      <c r="B3348">
        <v>53908</v>
      </c>
      <c r="C3348">
        <v>53908</v>
      </c>
      <c r="D3348">
        <v>53128.199219000002</v>
      </c>
      <c r="E3348">
        <v>53128.199219000002</v>
      </c>
      <c r="F3348">
        <v>53128.199219000002</v>
      </c>
      <c r="G3348">
        <v>71353</v>
      </c>
    </row>
    <row r="3349" spans="1:7">
      <c r="A3349" s="3">
        <v>41324</v>
      </c>
      <c r="B3349">
        <v>53128.199219000002</v>
      </c>
      <c r="C3349">
        <v>54200.5</v>
      </c>
      <c r="D3349">
        <v>53128.199219000002</v>
      </c>
      <c r="E3349">
        <v>53810.601562999997</v>
      </c>
      <c r="F3349">
        <v>53810.601562999997</v>
      </c>
      <c r="G3349">
        <v>68917</v>
      </c>
    </row>
    <row r="3350" spans="1:7">
      <c r="A3350" s="3">
        <v>41325</v>
      </c>
      <c r="B3350">
        <v>53810.601562999997</v>
      </c>
      <c r="C3350">
        <v>54687.898437999997</v>
      </c>
      <c r="D3350">
        <v>53810.601562999997</v>
      </c>
      <c r="E3350">
        <v>54395.5</v>
      </c>
      <c r="F3350">
        <v>54395.5</v>
      </c>
      <c r="G3350">
        <v>92770</v>
      </c>
    </row>
    <row r="3351" spans="1:7">
      <c r="A3351" s="3">
        <v>41326</v>
      </c>
      <c r="B3351">
        <v>54395.5</v>
      </c>
      <c r="C3351">
        <v>54687.898437999997</v>
      </c>
      <c r="D3351">
        <v>53615.601562999997</v>
      </c>
      <c r="E3351">
        <v>54103</v>
      </c>
      <c r="F3351">
        <v>54103</v>
      </c>
      <c r="G3351">
        <v>84163</v>
      </c>
    </row>
    <row r="3352" spans="1:7">
      <c r="A3352" s="3">
        <v>41327</v>
      </c>
      <c r="B3352">
        <v>54103</v>
      </c>
      <c r="C3352">
        <v>54590.398437999997</v>
      </c>
      <c r="D3352">
        <v>53128.199219000002</v>
      </c>
      <c r="E3352">
        <v>53225.699219000002</v>
      </c>
      <c r="F3352">
        <v>53225.699219000002</v>
      </c>
      <c r="G3352">
        <v>122456</v>
      </c>
    </row>
    <row r="3353" spans="1:7">
      <c r="A3353" s="3">
        <v>41330</v>
      </c>
      <c r="B3353">
        <v>53518.101562999997</v>
      </c>
      <c r="C3353">
        <v>53810.601562999997</v>
      </c>
      <c r="D3353">
        <v>53323.101562999997</v>
      </c>
      <c r="E3353">
        <v>53615.601562999997</v>
      </c>
      <c r="F3353">
        <v>53615.601562999997</v>
      </c>
      <c r="G3353">
        <v>84897</v>
      </c>
    </row>
    <row r="3354" spans="1:7">
      <c r="A3354" s="3">
        <v>41331</v>
      </c>
      <c r="B3354">
        <v>53225.699219000002</v>
      </c>
      <c r="C3354">
        <v>53908</v>
      </c>
      <c r="D3354">
        <v>52835.699219000002</v>
      </c>
      <c r="E3354">
        <v>53128.199219000002</v>
      </c>
      <c r="F3354">
        <v>53128.199219000002</v>
      </c>
      <c r="G3354">
        <v>64874</v>
      </c>
    </row>
    <row r="3355" spans="1:7">
      <c r="A3355" s="3">
        <v>41332</v>
      </c>
      <c r="B3355">
        <v>53420.601562999997</v>
      </c>
      <c r="C3355">
        <v>53810.601562999997</v>
      </c>
      <c r="D3355">
        <v>52933.199219000002</v>
      </c>
      <c r="E3355">
        <v>53810.601562999997</v>
      </c>
      <c r="F3355">
        <v>53810.601562999997</v>
      </c>
      <c r="G3355">
        <v>49706</v>
      </c>
    </row>
    <row r="3356" spans="1:7">
      <c r="A3356" s="3">
        <v>41333</v>
      </c>
      <c r="B3356">
        <v>54103</v>
      </c>
      <c r="C3356">
        <v>55857.699219000002</v>
      </c>
      <c r="D3356">
        <v>54005.5</v>
      </c>
      <c r="E3356">
        <v>55857.699219000002</v>
      </c>
      <c r="F3356">
        <v>55857.699219000002</v>
      </c>
      <c r="G3356">
        <v>141579</v>
      </c>
    </row>
    <row r="3357" spans="1:7">
      <c r="A3357" s="3">
        <v>41337</v>
      </c>
      <c r="B3357">
        <v>55857.699219000002</v>
      </c>
      <c r="C3357">
        <v>55857.699219000002</v>
      </c>
      <c r="D3357">
        <v>53713.101562999997</v>
      </c>
      <c r="E3357">
        <v>53810.601562999997</v>
      </c>
      <c r="F3357">
        <v>53810.601562999997</v>
      </c>
      <c r="G3357">
        <v>127359</v>
      </c>
    </row>
    <row r="3358" spans="1:7">
      <c r="A3358" s="3">
        <v>41338</v>
      </c>
      <c r="B3358">
        <v>54103</v>
      </c>
      <c r="C3358">
        <v>54980.398437999997</v>
      </c>
      <c r="D3358">
        <v>54103</v>
      </c>
      <c r="E3358">
        <v>54395.5</v>
      </c>
      <c r="F3358">
        <v>54395.5</v>
      </c>
      <c r="G3358">
        <v>66608</v>
      </c>
    </row>
    <row r="3359" spans="1:7">
      <c r="A3359" s="3">
        <v>41339</v>
      </c>
      <c r="B3359">
        <v>54785.398437999997</v>
      </c>
      <c r="C3359">
        <v>54882.898437999997</v>
      </c>
      <c r="D3359">
        <v>53128.199219000002</v>
      </c>
      <c r="E3359">
        <v>53128.199219000002</v>
      </c>
      <c r="F3359">
        <v>53128.199219000002</v>
      </c>
      <c r="G3359">
        <v>145008</v>
      </c>
    </row>
    <row r="3360" spans="1:7">
      <c r="A3360" s="3">
        <v>41340</v>
      </c>
      <c r="B3360">
        <v>52835.699219000002</v>
      </c>
      <c r="C3360">
        <v>53908</v>
      </c>
      <c r="D3360">
        <v>52835.699219000002</v>
      </c>
      <c r="E3360">
        <v>53713.101562999997</v>
      </c>
      <c r="F3360">
        <v>53713.101562999997</v>
      </c>
      <c r="G3360">
        <v>77576</v>
      </c>
    </row>
    <row r="3361" spans="1:7">
      <c r="A3361" s="3">
        <v>41341</v>
      </c>
      <c r="B3361">
        <v>53713.101562999997</v>
      </c>
      <c r="C3361">
        <v>53810.601562999997</v>
      </c>
      <c r="D3361">
        <v>52835.699219000002</v>
      </c>
      <c r="E3361">
        <v>53323.101562999997</v>
      </c>
      <c r="F3361">
        <v>53323.101562999997</v>
      </c>
      <c r="G3361">
        <v>67393</v>
      </c>
    </row>
    <row r="3362" spans="1:7">
      <c r="A3362" s="3">
        <v>41344</v>
      </c>
      <c r="B3362">
        <v>53323.101562999997</v>
      </c>
      <c r="C3362">
        <v>53518.101562999997</v>
      </c>
      <c r="D3362">
        <v>52640.800780999998</v>
      </c>
      <c r="E3362">
        <v>53128.199219000002</v>
      </c>
      <c r="F3362">
        <v>53128.199219000002</v>
      </c>
      <c r="G3362">
        <v>67983</v>
      </c>
    </row>
    <row r="3363" spans="1:7">
      <c r="A3363" s="3">
        <v>41345</v>
      </c>
      <c r="B3363">
        <v>53518.101562999997</v>
      </c>
      <c r="C3363">
        <v>53615.601562999997</v>
      </c>
      <c r="D3363">
        <v>52933.199219000002</v>
      </c>
      <c r="E3363">
        <v>53323.101562999997</v>
      </c>
      <c r="F3363">
        <v>53323.101562999997</v>
      </c>
      <c r="G3363">
        <v>64587</v>
      </c>
    </row>
    <row r="3364" spans="1:7">
      <c r="A3364" s="3">
        <v>41346</v>
      </c>
      <c r="B3364">
        <v>53225.699219000002</v>
      </c>
      <c r="C3364">
        <v>53615.601562999997</v>
      </c>
      <c r="D3364">
        <v>52738.199219000002</v>
      </c>
      <c r="E3364">
        <v>52738.199219000002</v>
      </c>
      <c r="F3364">
        <v>52738.199219000002</v>
      </c>
      <c r="G3364">
        <v>109860</v>
      </c>
    </row>
    <row r="3365" spans="1:7">
      <c r="A3365" s="3">
        <v>41347</v>
      </c>
      <c r="B3365">
        <v>52933.199219000002</v>
      </c>
      <c r="C3365">
        <v>53128.199219000002</v>
      </c>
      <c r="D3365">
        <v>52055.898437999997</v>
      </c>
      <c r="E3365">
        <v>52445.800780999998</v>
      </c>
      <c r="F3365">
        <v>52445.800780999998</v>
      </c>
      <c r="G3365">
        <v>156292</v>
      </c>
    </row>
    <row r="3366" spans="1:7">
      <c r="A3366" s="3">
        <v>41348</v>
      </c>
      <c r="B3366">
        <v>52640.800780999998</v>
      </c>
      <c r="C3366">
        <v>53420.601562999997</v>
      </c>
      <c r="D3366">
        <v>52543.300780999998</v>
      </c>
      <c r="E3366">
        <v>53225.699219000002</v>
      </c>
      <c r="F3366">
        <v>53225.699219000002</v>
      </c>
      <c r="G3366">
        <v>119596</v>
      </c>
    </row>
    <row r="3367" spans="1:7">
      <c r="A3367" s="3">
        <v>41351</v>
      </c>
      <c r="B3367">
        <v>52835.699219000002</v>
      </c>
      <c r="C3367">
        <v>53713.101562999997</v>
      </c>
      <c r="D3367">
        <v>52543.300780999998</v>
      </c>
      <c r="E3367">
        <v>52933.199219000002</v>
      </c>
      <c r="F3367">
        <v>52933.199219000002</v>
      </c>
      <c r="G3367">
        <v>70088</v>
      </c>
    </row>
    <row r="3368" spans="1:7">
      <c r="A3368" s="3">
        <v>41352</v>
      </c>
      <c r="B3368">
        <v>53323.101562999997</v>
      </c>
      <c r="C3368">
        <v>53615.601562999997</v>
      </c>
      <c r="D3368">
        <v>53030.699219000002</v>
      </c>
      <c r="E3368">
        <v>53420.601562999997</v>
      </c>
      <c r="F3368">
        <v>53420.601562999997</v>
      </c>
      <c r="G3368">
        <v>60458</v>
      </c>
    </row>
    <row r="3369" spans="1:7">
      <c r="A3369" s="3">
        <v>41353</v>
      </c>
      <c r="B3369">
        <v>53420.601562999997</v>
      </c>
      <c r="C3369">
        <v>53420.601562999997</v>
      </c>
      <c r="D3369">
        <v>51860.898437999997</v>
      </c>
      <c r="E3369">
        <v>51958.398437999997</v>
      </c>
      <c r="F3369">
        <v>51958.398437999997</v>
      </c>
      <c r="G3369">
        <v>154710</v>
      </c>
    </row>
    <row r="3370" spans="1:7">
      <c r="A3370" s="3">
        <v>41354</v>
      </c>
      <c r="B3370">
        <v>52250.800780999998</v>
      </c>
      <c r="C3370">
        <v>52543.300780999998</v>
      </c>
      <c r="D3370">
        <v>51958.398437999997</v>
      </c>
      <c r="E3370">
        <v>52445.800780999998</v>
      </c>
      <c r="F3370">
        <v>52445.800780999998</v>
      </c>
      <c r="G3370">
        <v>45323</v>
      </c>
    </row>
    <row r="3371" spans="1:7">
      <c r="A3371" s="3">
        <v>41355</v>
      </c>
      <c r="B3371">
        <v>51958.398437999997</v>
      </c>
      <c r="C3371">
        <v>52835.699219000002</v>
      </c>
      <c r="D3371">
        <v>51958.398437999997</v>
      </c>
      <c r="E3371">
        <v>52738.199219000002</v>
      </c>
      <c r="F3371">
        <v>52738.199219000002</v>
      </c>
      <c r="G3371">
        <v>54219</v>
      </c>
    </row>
    <row r="3372" spans="1:7">
      <c r="A3372" s="3">
        <v>41358</v>
      </c>
      <c r="B3372">
        <v>52933.199219000002</v>
      </c>
      <c r="C3372">
        <v>54395.5</v>
      </c>
      <c r="D3372">
        <v>52738.199219000002</v>
      </c>
      <c r="E3372">
        <v>54395.5</v>
      </c>
      <c r="F3372">
        <v>54395.5</v>
      </c>
      <c r="G3372">
        <v>115019</v>
      </c>
    </row>
    <row r="3373" spans="1:7">
      <c r="A3373" s="3">
        <v>41359</v>
      </c>
      <c r="B3373">
        <v>54103</v>
      </c>
      <c r="C3373">
        <v>54492.898437999997</v>
      </c>
      <c r="D3373">
        <v>53128.199219000002</v>
      </c>
      <c r="E3373">
        <v>53615.601562999997</v>
      </c>
      <c r="F3373">
        <v>53615.601562999997</v>
      </c>
      <c r="G3373">
        <v>86182</v>
      </c>
    </row>
    <row r="3374" spans="1:7">
      <c r="A3374" s="3">
        <v>41360</v>
      </c>
      <c r="B3374">
        <v>53810.601562999997</v>
      </c>
      <c r="C3374">
        <v>54882.898437999997</v>
      </c>
      <c r="D3374">
        <v>53030.699219000002</v>
      </c>
      <c r="E3374">
        <v>54882.898437999997</v>
      </c>
      <c r="F3374">
        <v>54882.898437999997</v>
      </c>
      <c r="G3374">
        <v>113542</v>
      </c>
    </row>
    <row r="3375" spans="1:7">
      <c r="A3375" s="3">
        <v>41361</v>
      </c>
      <c r="B3375">
        <v>54980.398437999997</v>
      </c>
      <c r="C3375">
        <v>54980.398437999997</v>
      </c>
      <c r="D3375">
        <v>53713.101562999997</v>
      </c>
      <c r="E3375">
        <v>54687.898437999997</v>
      </c>
      <c r="F3375">
        <v>54687.898437999997</v>
      </c>
      <c r="G3375">
        <v>77059</v>
      </c>
    </row>
    <row r="3376" spans="1:7">
      <c r="A3376" s="3">
        <v>41362</v>
      </c>
      <c r="B3376">
        <v>54980.398437999997</v>
      </c>
      <c r="C3376">
        <v>55370.300780999998</v>
      </c>
      <c r="D3376">
        <v>54687.898437999997</v>
      </c>
      <c r="E3376">
        <v>54785.398437999997</v>
      </c>
      <c r="F3376">
        <v>54785.398437999997</v>
      </c>
      <c r="G3376">
        <v>71017</v>
      </c>
    </row>
    <row r="3377" spans="1:7">
      <c r="A3377" s="3">
        <v>41365</v>
      </c>
      <c r="B3377">
        <v>55175.300780999998</v>
      </c>
      <c r="C3377">
        <v>55272.800780999998</v>
      </c>
      <c r="D3377">
        <v>54590.398437999997</v>
      </c>
      <c r="E3377">
        <v>54980.398437999997</v>
      </c>
      <c r="F3377">
        <v>54980.398437999997</v>
      </c>
      <c r="G3377">
        <v>37954</v>
      </c>
    </row>
    <row r="3378" spans="1:7">
      <c r="A3378" s="3">
        <v>41366</v>
      </c>
      <c r="B3378">
        <v>54882.898437999997</v>
      </c>
      <c r="C3378">
        <v>55370.300780999998</v>
      </c>
      <c r="D3378">
        <v>52933.199219000002</v>
      </c>
      <c r="E3378">
        <v>53323.101562999997</v>
      </c>
      <c r="F3378">
        <v>53323.101562999997</v>
      </c>
      <c r="G3378">
        <v>121725</v>
      </c>
    </row>
    <row r="3379" spans="1:7">
      <c r="A3379" s="3">
        <v>41367</v>
      </c>
      <c r="B3379">
        <v>53615.601562999997</v>
      </c>
      <c r="C3379">
        <v>54200.5</v>
      </c>
      <c r="D3379">
        <v>52640.800780999998</v>
      </c>
      <c r="E3379">
        <v>54005.5</v>
      </c>
      <c r="F3379">
        <v>54005.5</v>
      </c>
      <c r="G3379">
        <v>83747</v>
      </c>
    </row>
    <row r="3380" spans="1:7">
      <c r="A3380" s="3">
        <v>41368</v>
      </c>
      <c r="B3380">
        <v>53518.101562999997</v>
      </c>
      <c r="C3380">
        <v>53518.101562999997</v>
      </c>
      <c r="D3380">
        <v>52250.800780999998</v>
      </c>
      <c r="E3380">
        <v>52640.800780999998</v>
      </c>
      <c r="F3380">
        <v>52640.800780999998</v>
      </c>
      <c r="G3380">
        <v>125160</v>
      </c>
    </row>
    <row r="3381" spans="1:7">
      <c r="A3381" s="3">
        <v>41369</v>
      </c>
      <c r="B3381">
        <v>52640.800780999998</v>
      </c>
      <c r="C3381">
        <v>52640.800780999998</v>
      </c>
      <c r="D3381">
        <v>49716.300780999998</v>
      </c>
      <c r="E3381">
        <v>50008.699219000002</v>
      </c>
      <c r="F3381">
        <v>50008.699219000002</v>
      </c>
      <c r="G3381">
        <v>186521</v>
      </c>
    </row>
    <row r="3382" spans="1:7">
      <c r="A3382" s="3">
        <v>41372</v>
      </c>
      <c r="B3382">
        <v>50203.699219000002</v>
      </c>
      <c r="C3382">
        <v>51178.5</v>
      </c>
      <c r="D3382">
        <v>49813.800780999998</v>
      </c>
      <c r="E3382">
        <v>50301.199219000002</v>
      </c>
      <c r="F3382">
        <v>50301.199219000002</v>
      </c>
      <c r="G3382">
        <v>83427</v>
      </c>
    </row>
    <row r="3383" spans="1:7">
      <c r="A3383" s="3">
        <v>41373</v>
      </c>
      <c r="B3383">
        <v>50008.699219000002</v>
      </c>
      <c r="C3383">
        <v>50593.601562999997</v>
      </c>
      <c r="D3383">
        <v>48644</v>
      </c>
      <c r="E3383">
        <v>48838.898437999997</v>
      </c>
      <c r="F3383">
        <v>48838.898437999997</v>
      </c>
      <c r="G3383">
        <v>152025</v>
      </c>
    </row>
    <row r="3384" spans="1:7">
      <c r="A3384" s="3">
        <v>41374</v>
      </c>
      <c r="B3384">
        <v>49618.800780999998</v>
      </c>
      <c r="C3384">
        <v>50398.699219000002</v>
      </c>
      <c r="D3384">
        <v>49131.398437999997</v>
      </c>
      <c r="E3384">
        <v>49911.199219000002</v>
      </c>
      <c r="F3384">
        <v>49911.199219000002</v>
      </c>
      <c r="G3384">
        <v>94429</v>
      </c>
    </row>
    <row r="3385" spans="1:7">
      <c r="A3385" s="3">
        <v>41375</v>
      </c>
      <c r="B3385">
        <v>50496.101562999997</v>
      </c>
      <c r="C3385">
        <v>50593.601562999997</v>
      </c>
      <c r="D3385">
        <v>48936.398437999997</v>
      </c>
      <c r="E3385">
        <v>49326.300780999998</v>
      </c>
      <c r="F3385">
        <v>49326.300780999998</v>
      </c>
      <c r="G3385">
        <v>146548</v>
      </c>
    </row>
    <row r="3386" spans="1:7">
      <c r="A3386" s="3">
        <v>41376</v>
      </c>
      <c r="B3386">
        <v>49618.800780999998</v>
      </c>
      <c r="C3386">
        <v>49813.800780999998</v>
      </c>
      <c r="D3386">
        <v>48741.398437999997</v>
      </c>
      <c r="E3386">
        <v>48936.398437999997</v>
      </c>
      <c r="F3386">
        <v>48936.398437999997</v>
      </c>
      <c r="G3386">
        <v>118353</v>
      </c>
    </row>
    <row r="3387" spans="1:7">
      <c r="A3387" s="3">
        <v>41379</v>
      </c>
      <c r="B3387">
        <v>49033.898437999997</v>
      </c>
      <c r="C3387">
        <v>49131.398437999997</v>
      </c>
      <c r="D3387">
        <v>47279.199219000002</v>
      </c>
      <c r="E3387">
        <v>47376.699219000002</v>
      </c>
      <c r="F3387">
        <v>47376.699219000002</v>
      </c>
      <c r="G3387">
        <v>207369</v>
      </c>
    </row>
    <row r="3388" spans="1:7">
      <c r="A3388" s="3">
        <v>41380</v>
      </c>
      <c r="B3388">
        <v>46548.101562999997</v>
      </c>
      <c r="C3388">
        <v>46791.800780999998</v>
      </c>
      <c r="D3388">
        <v>45329.5</v>
      </c>
      <c r="E3388">
        <v>45817</v>
      </c>
      <c r="F3388">
        <v>45817</v>
      </c>
      <c r="G3388">
        <v>229663</v>
      </c>
    </row>
    <row r="3389" spans="1:7">
      <c r="A3389" s="3">
        <v>41381</v>
      </c>
      <c r="B3389">
        <v>45963.199219000002</v>
      </c>
      <c r="C3389">
        <v>46499.300780999998</v>
      </c>
      <c r="D3389">
        <v>41673.898437999997</v>
      </c>
      <c r="E3389">
        <v>42795</v>
      </c>
      <c r="F3389">
        <v>42795</v>
      </c>
      <c r="G3389">
        <v>591144</v>
      </c>
    </row>
    <row r="3390" spans="1:7">
      <c r="A3390" s="3">
        <v>41382</v>
      </c>
      <c r="B3390">
        <v>42356.300780999998</v>
      </c>
      <c r="C3390">
        <v>44062.300780999998</v>
      </c>
      <c r="D3390">
        <v>42307.601562999997</v>
      </c>
      <c r="E3390">
        <v>43379.898437999997</v>
      </c>
      <c r="F3390">
        <v>43379.898437999997</v>
      </c>
      <c r="G3390">
        <v>246780</v>
      </c>
    </row>
    <row r="3391" spans="1:7">
      <c r="A3391" s="3">
        <v>41383</v>
      </c>
      <c r="B3391">
        <v>43184.898437999997</v>
      </c>
      <c r="C3391">
        <v>43769.800780999998</v>
      </c>
      <c r="D3391">
        <v>42795</v>
      </c>
      <c r="E3391">
        <v>43526.101562999997</v>
      </c>
      <c r="F3391">
        <v>43526.101562999997</v>
      </c>
      <c r="G3391">
        <v>176139</v>
      </c>
    </row>
    <row r="3392" spans="1:7">
      <c r="A3392" s="3">
        <v>41386</v>
      </c>
      <c r="B3392">
        <v>43526.101562999997</v>
      </c>
      <c r="C3392">
        <v>44939.601562999997</v>
      </c>
      <c r="D3392">
        <v>43184.898437999997</v>
      </c>
      <c r="E3392">
        <v>44695.898437999997</v>
      </c>
      <c r="F3392">
        <v>44695.898437999997</v>
      </c>
      <c r="G3392">
        <v>142334</v>
      </c>
    </row>
    <row r="3393" spans="1:7">
      <c r="A3393" s="3">
        <v>41387</v>
      </c>
      <c r="B3393">
        <v>44695.898437999997</v>
      </c>
      <c r="C3393">
        <v>44695.898437999997</v>
      </c>
      <c r="D3393">
        <v>43477.398437999997</v>
      </c>
      <c r="E3393">
        <v>43867.300780999998</v>
      </c>
      <c r="F3393">
        <v>43867.300780999998</v>
      </c>
      <c r="G3393">
        <v>155108</v>
      </c>
    </row>
    <row r="3394" spans="1:7">
      <c r="A3394" s="3">
        <v>41388</v>
      </c>
      <c r="B3394">
        <v>44013.5</v>
      </c>
      <c r="C3394">
        <v>44598.398437999997</v>
      </c>
      <c r="D3394">
        <v>43379.898437999997</v>
      </c>
      <c r="E3394">
        <v>44062.300780999998</v>
      </c>
      <c r="F3394">
        <v>44062.300780999998</v>
      </c>
      <c r="G3394">
        <v>233274</v>
      </c>
    </row>
    <row r="3395" spans="1:7">
      <c r="A3395" s="3">
        <v>41389</v>
      </c>
      <c r="B3395">
        <v>44306</v>
      </c>
      <c r="C3395">
        <v>45573.300780999998</v>
      </c>
      <c r="D3395">
        <v>44208.5</v>
      </c>
      <c r="E3395">
        <v>45427</v>
      </c>
      <c r="F3395">
        <v>45427</v>
      </c>
      <c r="G3395">
        <v>236526</v>
      </c>
    </row>
    <row r="3396" spans="1:7">
      <c r="A3396" s="3">
        <v>41390</v>
      </c>
      <c r="B3396">
        <v>45475.800780999998</v>
      </c>
      <c r="C3396">
        <v>45768.199219000002</v>
      </c>
      <c r="D3396">
        <v>44842.101562999997</v>
      </c>
      <c r="E3396">
        <v>45427</v>
      </c>
      <c r="F3396">
        <v>45427</v>
      </c>
      <c r="G3396">
        <v>136694</v>
      </c>
    </row>
    <row r="3397" spans="1:7">
      <c r="A3397" s="3">
        <v>41393</v>
      </c>
      <c r="B3397">
        <v>45378.300780999998</v>
      </c>
      <c r="C3397">
        <v>45378.300780999998</v>
      </c>
      <c r="D3397">
        <v>43964.800780999998</v>
      </c>
      <c r="E3397">
        <v>44549.699219000002</v>
      </c>
      <c r="F3397">
        <v>44549.699219000002</v>
      </c>
      <c r="G3397">
        <v>162019</v>
      </c>
    </row>
    <row r="3398" spans="1:7">
      <c r="A3398" s="3">
        <v>41394</v>
      </c>
      <c r="B3398">
        <v>44647.199219000002</v>
      </c>
      <c r="C3398">
        <v>45573.300780999998</v>
      </c>
      <c r="D3398">
        <v>44549.699219000002</v>
      </c>
      <c r="E3398">
        <v>45573.300780999998</v>
      </c>
      <c r="F3398">
        <v>45573.300780999998</v>
      </c>
      <c r="G3398">
        <v>154329</v>
      </c>
    </row>
    <row r="3399" spans="1:7">
      <c r="A3399" s="3">
        <v>41396</v>
      </c>
      <c r="B3399">
        <v>45573.300780999998</v>
      </c>
      <c r="C3399">
        <v>46450.601562999997</v>
      </c>
      <c r="D3399">
        <v>44549.699219000002</v>
      </c>
      <c r="E3399">
        <v>44793.398437999997</v>
      </c>
      <c r="F3399">
        <v>44793.398437999997</v>
      </c>
      <c r="G3399">
        <v>158683</v>
      </c>
    </row>
    <row r="3400" spans="1:7">
      <c r="A3400" s="3">
        <v>41397</v>
      </c>
      <c r="B3400">
        <v>45037.101562999997</v>
      </c>
      <c r="C3400">
        <v>45573.300780999998</v>
      </c>
      <c r="D3400">
        <v>44744.601562999997</v>
      </c>
      <c r="E3400">
        <v>45524.5</v>
      </c>
      <c r="F3400">
        <v>45524.5</v>
      </c>
      <c r="G3400">
        <v>93524</v>
      </c>
    </row>
    <row r="3401" spans="1:7">
      <c r="A3401" s="3">
        <v>41400</v>
      </c>
      <c r="B3401">
        <v>45670.699219000002</v>
      </c>
      <c r="C3401">
        <v>46255.601562999997</v>
      </c>
      <c r="D3401">
        <v>45378.300780999998</v>
      </c>
      <c r="E3401">
        <v>45427</v>
      </c>
      <c r="F3401">
        <v>45427</v>
      </c>
      <c r="G3401">
        <v>103731</v>
      </c>
    </row>
    <row r="3402" spans="1:7">
      <c r="A3402" s="3">
        <v>41401</v>
      </c>
      <c r="B3402">
        <v>45622</v>
      </c>
      <c r="C3402">
        <v>46206.898437999997</v>
      </c>
      <c r="D3402">
        <v>45134.601562999997</v>
      </c>
      <c r="E3402">
        <v>46206.898437999997</v>
      </c>
      <c r="F3402">
        <v>46206.898437999997</v>
      </c>
      <c r="G3402">
        <v>107267</v>
      </c>
    </row>
    <row r="3403" spans="1:7">
      <c r="A3403" s="3">
        <v>41402</v>
      </c>
      <c r="B3403">
        <v>46109.398437999997</v>
      </c>
      <c r="C3403">
        <v>46450.601562999997</v>
      </c>
      <c r="D3403">
        <v>45719.5</v>
      </c>
      <c r="E3403">
        <v>46206.898437999997</v>
      </c>
      <c r="F3403">
        <v>46206.898437999997</v>
      </c>
      <c r="G3403">
        <v>115364</v>
      </c>
    </row>
    <row r="3404" spans="1:7">
      <c r="A3404" s="3">
        <v>41403</v>
      </c>
      <c r="B3404">
        <v>46011.898437999997</v>
      </c>
      <c r="C3404">
        <v>47084.199219000002</v>
      </c>
      <c r="D3404">
        <v>46011.898437999997</v>
      </c>
      <c r="E3404">
        <v>47084.199219000002</v>
      </c>
      <c r="F3404">
        <v>47084.199219000002</v>
      </c>
      <c r="G3404">
        <v>176402</v>
      </c>
    </row>
    <row r="3405" spans="1:7">
      <c r="A3405" s="3">
        <v>41404</v>
      </c>
      <c r="B3405">
        <v>47035.5</v>
      </c>
      <c r="C3405">
        <v>47035.5</v>
      </c>
      <c r="D3405">
        <v>45865.699219000002</v>
      </c>
      <c r="E3405">
        <v>46158.199219000002</v>
      </c>
      <c r="F3405">
        <v>46158.199219000002</v>
      </c>
      <c r="G3405">
        <v>145009</v>
      </c>
    </row>
    <row r="3406" spans="1:7">
      <c r="A3406" s="3">
        <v>41407</v>
      </c>
      <c r="B3406">
        <v>46011.898437999997</v>
      </c>
      <c r="C3406">
        <v>46011.898437999997</v>
      </c>
      <c r="D3406">
        <v>44939.601562999997</v>
      </c>
      <c r="E3406">
        <v>45573.300780999998</v>
      </c>
      <c r="F3406">
        <v>45573.300780999998</v>
      </c>
      <c r="G3406">
        <v>141248</v>
      </c>
    </row>
    <row r="3407" spans="1:7">
      <c r="A3407" s="3">
        <v>41408</v>
      </c>
      <c r="B3407">
        <v>45134.601562999997</v>
      </c>
      <c r="C3407">
        <v>45622</v>
      </c>
      <c r="D3407">
        <v>44062.300780999998</v>
      </c>
      <c r="E3407">
        <v>44111</v>
      </c>
      <c r="F3407">
        <v>44111</v>
      </c>
      <c r="G3407">
        <v>340816</v>
      </c>
    </row>
    <row r="3408" spans="1:7">
      <c r="A3408" s="3">
        <v>41409</v>
      </c>
      <c r="B3408">
        <v>44257.199219000002</v>
      </c>
      <c r="C3408">
        <v>44403.5</v>
      </c>
      <c r="D3408">
        <v>43379.898437999997</v>
      </c>
      <c r="E3408">
        <v>43916</v>
      </c>
      <c r="F3408">
        <v>43916</v>
      </c>
      <c r="G3408">
        <v>196420</v>
      </c>
    </row>
    <row r="3409" spans="1:7">
      <c r="A3409" s="3">
        <v>41410</v>
      </c>
      <c r="B3409">
        <v>43964.800780999998</v>
      </c>
      <c r="C3409">
        <v>45622</v>
      </c>
      <c r="D3409">
        <v>43964.800780999998</v>
      </c>
      <c r="E3409">
        <v>45622</v>
      </c>
      <c r="F3409">
        <v>45622</v>
      </c>
      <c r="G3409">
        <v>243139</v>
      </c>
    </row>
    <row r="3410" spans="1:7">
      <c r="A3410" s="3">
        <v>41414</v>
      </c>
      <c r="B3410">
        <v>45622</v>
      </c>
      <c r="C3410">
        <v>46109.398437999997</v>
      </c>
      <c r="D3410">
        <v>44939.601562999997</v>
      </c>
      <c r="E3410">
        <v>45475.800780999998</v>
      </c>
      <c r="F3410">
        <v>45475.800780999998</v>
      </c>
      <c r="G3410">
        <v>172901</v>
      </c>
    </row>
    <row r="3411" spans="1:7">
      <c r="A3411" s="3">
        <v>41415</v>
      </c>
      <c r="B3411">
        <v>44354.699219000002</v>
      </c>
      <c r="C3411">
        <v>45329.5</v>
      </c>
      <c r="D3411">
        <v>44159.800780999998</v>
      </c>
      <c r="E3411">
        <v>45232.101562999997</v>
      </c>
      <c r="F3411">
        <v>45232.101562999997</v>
      </c>
      <c r="G3411">
        <v>161021</v>
      </c>
    </row>
    <row r="3412" spans="1:7">
      <c r="A3412" s="3">
        <v>41416</v>
      </c>
      <c r="B3412">
        <v>45670.699219000002</v>
      </c>
      <c r="C3412">
        <v>45719.5</v>
      </c>
      <c r="D3412">
        <v>44842.101562999997</v>
      </c>
      <c r="E3412">
        <v>45183.300780999998</v>
      </c>
      <c r="F3412">
        <v>45183.300780999998</v>
      </c>
      <c r="G3412">
        <v>137906</v>
      </c>
    </row>
    <row r="3413" spans="1:7">
      <c r="A3413" s="3">
        <v>41417</v>
      </c>
      <c r="B3413">
        <v>44890.898437999997</v>
      </c>
      <c r="C3413">
        <v>45085.800780999998</v>
      </c>
      <c r="D3413">
        <v>43233.699219000002</v>
      </c>
      <c r="E3413">
        <v>43331.101562999997</v>
      </c>
      <c r="F3413">
        <v>43331.101562999997</v>
      </c>
      <c r="G3413">
        <v>269483</v>
      </c>
    </row>
    <row r="3414" spans="1:7">
      <c r="A3414" s="3">
        <v>41418</v>
      </c>
      <c r="B3414">
        <v>43477.398437999997</v>
      </c>
      <c r="C3414">
        <v>43526.101562999997</v>
      </c>
      <c r="D3414">
        <v>41722.699219000002</v>
      </c>
      <c r="E3414">
        <v>41966.398437999997</v>
      </c>
      <c r="F3414">
        <v>41966.398437999997</v>
      </c>
      <c r="G3414">
        <v>311158</v>
      </c>
    </row>
    <row r="3415" spans="1:7">
      <c r="A3415" s="3">
        <v>41421</v>
      </c>
      <c r="B3415">
        <v>41673.898437999997</v>
      </c>
      <c r="C3415">
        <v>42307.601562999997</v>
      </c>
      <c r="D3415">
        <v>41576.5</v>
      </c>
      <c r="E3415">
        <v>42210.101562999997</v>
      </c>
      <c r="F3415">
        <v>42210.101562999997</v>
      </c>
      <c r="G3415">
        <v>162694</v>
      </c>
    </row>
    <row r="3416" spans="1:7">
      <c r="A3416" s="3">
        <v>41422</v>
      </c>
      <c r="B3416">
        <v>41917.601562999997</v>
      </c>
      <c r="C3416">
        <v>42648.800780999998</v>
      </c>
      <c r="D3416">
        <v>41917.601562999997</v>
      </c>
      <c r="E3416">
        <v>42600</v>
      </c>
      <c r="F3416">
        <v>42600</v>
      </c>
      <c r="G3416">
        <v>98183</v>
      </c>
    </row>
    <row r="3417" spans="1:7">
      <c r="A3417" s="3">
        <v>41423</v>
      </c>
      <c r="B3417">
        <v>42697.5</v>
      </c>
      <c r="C3417">
        <v>42941.199219000002</v>
      </c>
      <c r="D3417">
        <v>42161.398437999997</v>
      </c>
      <c r="E3417">
        <v>42600</v>
      </c>
      <c r="F3417">
        <v>42600</v>
      </c>
      <c r="G3417">
        <v>135828</v>
      </c>
    </row>
    <row r="3418" spans="1:7">
      <c r="A3418" s="3">
        <v>41424</v>
      </c>
      <c r="B3418">
        <v>42600</v>
      </c>
      <c r="C3418">
        <v>42746.199219000002</v>
      </c>
      <c r="D3418">
        <v>41722.699219000002</v>
      </c>
      <c r="E3418">
        <v>41820.199219000002</v>
      </c>
      <c r="F3418">
        <v>41820.199219000002</v>
      </c>
      <c r="G3418">
        <v>195823</v>
      </c>
    </row>
    <row r="3419" spans="1:7">
      <c r="A3419" s="3">
        <v>41425</v>
      </c>
      <c r="B3419">
        <v>41868.898437999997</v>
      </c>
      <c r="C3419">
        <v>42600</v>
      </c>
      <c r="D3419">
        <v>41868.898437999997</v>
      </c>
      <c r="E3419">
        <v>42063.898437999997</v>
      </c>
      <c r="F3419">
        <v>42063.898437999997</v>
      </c>
      <c r="G3419">
        <v>91242</v>
      </c>
    </row>
    <row r="3420" spans="1:7">
      <c r="A3420" s="3">
        <v>41428</v>
      </c>
      <c r="B3420">
        <v>41917.601562999997</v>
      </c>
      <c r="C3420">
        <v>42210.101562999997</v>
      </c>
      <c r="D3420">
        <v>41771.398437999997</v>
      </c>
      <c r="E3420">
        <v>42112.601562999997</v>
      </c>
      <c r="F3420">
        <v>42112.601562999997</v>
      </c>
      <c r="G3420">
        <v>72740</v>
      </c>
    </row>
    <row r="3421" spans="1:7">
      <c r="A3421" s="3">
        <v>41429</v>
      </c>
      <c r="B3421">
        <v>42307.601562999997</v>
      </c>
      <c r="C3421">
        <v>42648.800780999998</v>
      </c>
      <c r="D3421">
        <v>41673.898437999997</v>
      </c>
      <c r="E3421">
        <v>41673.898437999997</v>
      </c>
      <c r="F3421">
        <v>41673.898437999997</v>
      </c>
      <c r="G3421">
        <v>103158</v>
      </c>
    </row>
    <row r="3422" spans="1:7">
      <c r="A3422" s="3">
        <v>41430</v>
      </c>
      <c r="B3422">
        <v>41673.898437999997</v>
      </c>
      <c r="C3422">
        <v>42112.601562999997</v>
      </c>
      <c r="D3422">
        <v>41576.5</v>
      </c>
      <c r="E3422">
        <v>41576.5</v>
      </c>
      <c r="F3422">
        <v>41576.5</v>
      </c>
      <c r="G3422">
        <v>82018</v>
      </c>
    </row>
    <row r="3423" spans="1:7">
      <c r="A3423" s="3">
        <v>41432</v>
      </c>
      <c r="B3423">
        <v>41576.5</v>
      </c>
      <c r="C3423">
        <v>42112.601562999997</v>
      </c>
      <c r="D3423">
        <v>40991.601562999997</v>
      </c>
      <c r="E3423">
        <v>41868.898437999997</v>
      </c>
      <c r="F3423">
        <v>41868.898437999997</v>
      </c>
      <c r="G3423">
        <v>100330</v>
      </c>
    </row>
    <row r="3424" spans="1:7">
      <c r="A3424" s="3">
        <v>41435</v>
      </c>
      <c r="B3424">
        <v>42015.101562999997</v>
      </c>
      <c r="C3424">
        <v>42210.101562999997</v>
      </c>
      <c r="D3424">
        <v>41527.699219000002</v>
      </c>
      <c r="E3424">
        <v>41771.398437999997</v>
      </c>
      <c r="F3424">
        <v>41771.398437999997</v>
      </c>
      <c r="G3424">
        <v>89698</v>
      </c>
    </row>
    <row r="3425" spans="1:7">
      <c r="A3425" s="3">
        <v>41436</v>
      </c>
      <c r="B3425">
        <v>41868.898437999997</v>
      </c>
      <c r="C3425">
        <v>42112.601562999997</v>
      </c>
      <c r="D3425">
        <v>41235.300780999998</v>
      </c>
      <c r="E3425">
        <v>42112.601562999997</v>
      </c>
      <c r="F3425">
        <v>42112.601562999997</v>
      </c>
      <c r="G3425">
        <v>71581</v>
      </c>
    </row>
    <row r="3426" spans="1:7">
      <c r="A3426" s="3">
        <v>41437</v>
      </c>
      <c r="B3426">
        <v>41917.601562999997</v>
      </c>
      <c r="C3426">
        <v>42892.5</v>
      </c>
      <c r="D3426">
        <v>41771.398437999997</v>
      </c>
      <c r="E3426">
        <v>42697.5</v>
      </c>
      <c r="F3426">
        <v>42697.5</v>
      </c>
      <c r="G3426">
        <v>104413</v>
      </c>
    </row>
    <row r="3427" spans="1:7">
      <c r="A3427" s="3">
        <v>41438</v>
      </c>
      <c r="B3427">
        <v>42648.800780999998</v>
      </c>
      <c r="C3427">
        <v>43331.101562999997</v>
      </c>
      <c r="D3427">
        <v>42405.101562999997</v>
      </c>
      <c r="E3427">
        <v>43233.699219000002</v>
      </c>
      <c r="F3427">
        <v>43233.699219000002</v>
      </c>
      <c r="G3427">
        <v>165283</v>
      </c>
    </row>
    <row r="3428" spans="1:7">
      <c r="A3428" s="3">
        <v>41439</v>
      </c>
      <c r="B3428">
        <v>43428.601562999997</v>
      </c>
      <c r="C3428">
        <v>43526.101562999997</v>
      </c>
      <c r="D3428">
        <v>42648.800780999998</v>
      </c>
      <c r="E3428">
        <v>42697.5</v>
      </c>
      <c r="F3428">
        <v>42697.5</v>
      </c>
      <c r="G3428">
        <v>95994</v>
      </c>
    </row>
    <row r="3429" spans="1:7">
      <c r="A3429" s="3">
        <v>41442</v>
      </c>
      <c r="B3429">
        <v>42697.5</v>
      </c>
      <c r="C3429">
        <v>43282.398437999997</v>
      </c>
      <c r="D3429">
        <v>42161.398437999997</v>
      </c>
      <c r="E3429">
        <v>42843.699219000002</v>
      </c>
      <c r="F3429">
        <v>42843.699219000002</v>
      </c>
      <c r="G3429">
        <v>88384</v>
      </c>
    </row>
    <row r="3430" spans="1:7">
      <c r="A3430" s="3">
        <v>41443</v>
      </c>
      <c r="B3430">
        <v>42892.5</v>
      </c>
      <c r="C3430">
        <v>43184.898437999997</v>
      </c>
      <c r="D3430">
        <v>42502.5</v>
      </c>
      <c r="E3430">
        <v>43087.398437999997</v>
      </c>
      <c r="F3430">
        <v>43087.398437999997</v>
      </c>
      <c r="G3430">
        <v>75886</v>
      </c>
    </row>
    <row r="3431" spans="1:7">
      <c r="A3431" s="3">
        <v>41444</v>
      </c>
      <c r="B3431">
        <v>42892.5</v>
      </c>
      <c r="C3431">
        <v>42892.5</v>
      </c>
      <c r="D3431">
        <v>42453.800780999998</v>
      </c>
      <c r="E3431">
        <v>42502.5</v>
      </c>
      <c r="F3431">
        <v>42502.5</v>
      </c>
      <c r="G3431">
        <v>67510</v>
      </c>
    </row>
    <row r="3432" spans="1:7">
      <c r="A3432" s="3">
        <v>41445</v>
      </c>
      <c r="B3432">
        <v>41966.398437999997</v>
      </c>
      <c r="C3432">
        <v>42015.101562999997</v>
      </c>
      <c r="D3432">
        <v>39821.800780999998</v>
      </c>
      <c r="E3432">
        <v>40747.898437999997</v>
      </c>
      <c r="F3432">
        <v>40747.898437999997</v>
      </c>
      <c r="G3432">
        <v>184208</v>
      </c>
    </row>
    <row r="3433" spans="1:7">
      <c r="A3433" s="3">
        <v>41446</v>
      </c>
      <c r="B3433">
        <v>39480.601562999997</v>
      </c>
      <c r="C3433">
        <v>40894.101562999997</v>
      </c>
      <c r="D3433">
        <v>38603.199219000002</v>
      </c>
      <c r="E3433">
        <v>40894.101562999997</v>
      </c>
      <c r="F3433">
        <v>40894.101562999997</v>
      </c>
      <c r="G3433">
        <v>172066</v>
      </c>
    </row>
    <row r="3434" spans="1:7">
      <c r="A3434" s="3">
        <v>41449</v>
      </c>
      <c r="B3434">
        <v>40455.398437999997</v>
      </c>
      <c r="C3434">
        <v>40650.398437999997</v>
      </c>
      <c r="D3434">
        <v>39773</v>
      </c>
      <c r="E3434">
        <v>39968</v>
      </c>
      <c r="F3434">
        <v>39968</v>
      </c>
      <c r="G3434">
        <v>48233</v>
      </c>
    </row>
    <row r="3435" spans="1:7">
      <c r="A3435" s="3">
        <v>41450</v>
      </c>
      <c r="B3435">
        <v>39285.601562999997</v>
      </c>
      <c r="C3435">
        <v>40455.398437999997</v>
      </c>
      <c r="D3435">
        <v>38018.300780999998</v>
      </c>
      <c r="E3435">
        <v>38944.398437999997</v>
      </c>
      <c r="F3435">
        <v>38944.398437999997</v>
      </c>
      <c r="G3435">
        <v>88285</v>
      </c>
    </row>
    <row r="3436" spans="1:7">
      <c r="A3436" s="3">
        <v>41451</v>
      </c>
      <c r="B3436">
        <v>39090.601562999997</v>
      </c>
      <c r="C3436">
        <v>39334.300780999998</v>
      </c>
      <c r="D3436">
        <v>38505.699219000002</v>
      </c>
      <c r="E3436">
        <v>38554.5</v>
      </c>
      <c r="F3436">
        <v>38554.5</v>
      </c>
      <c r="G3436">
        <v>83743</v>
      </c>
    </row>
    <row r="3437" spans="1:7">
      <c r="A3437" s="3">
        <v>41452</v>
      </c>
      <c r="B3437">
        <v>39090.601562999997</v>
      </c>
      <c r="C3437">
        <v>39773</v>
      </c>
      <c r="D3437">
        <v>39090.601562999997</v>
      </c>
      <c r="E3437">
        <v>39578.101562999997</v>
      </c>
      <c r="F3437">
        <v>39578.101562999997</v>
      </c>
      <c r="G3437">
        <v>79467</v>
      </c>
    </row>
    <row r="3438" spans="1:7">
      <c r="A3438" s="3">
        <v>41453</v>
      </c>
      <c r="B3438">
        <v>39334.300780999998</v>
      </c>
      <c r="C3438">
        <v>40065.5</v>
      </c>
      <c r="D3438">
        <v>39334.300780999998</v>
      </c>
      <c r="E3438">
        <v>39773</v>
      </c>
      <c r="F3438">
        <v>39773</v>
      </c>
      <c r="G3438">
        <v>74013</v>
      </c>
    </row>
    <row r="3439" spans="1:7">
      <c r="A3439" s="3">
        <v>41456</v>
      </c>
      <c r="B3439">
        <v>39431.800780999998</v>
      </c>
      <c r="C3439">
        <v>40309.199219000002</v>
      </c>
      <c r="D3439">
        <v>39431.800780999998</v>
      </c>
      <c r="E3439">
        <v>39870.5</v>
      </c>
      <c r="F3439">
        <v>39870.5</v>
      </c>
      <c r="G3439">
        <v>39242</v>
      </c>
    </row>
    <row r="3440" spans="1:7">
      <c r="A3440" s="3">
        <v>41457</v>
      </c>
      <c r="B3440">
        <v>39919.199219000002</v>
      </c>
      <c r="C3440">
        <v>40065.5</v>
      </c>
      <c r="D3440">
        <v>39285.601562999997</v>
      </c>
      <c r="E3440">
        <v>39383.101562999997</v>
      </c>
      <c r="F3440">
        <v>39383.101562999997</v>
      </c>
      <c r="G3440">
        <v>80190</v>
      </c>
    </row>
    <row r="3441" spans="1:7">
      <c r="A3441" s="3">
        <v>41458</v>
      </c>
      <c r="B3441">
        <v>39383.101562999997</v>
      </c>
      <c r="C3441">
        <v>39968</v>
      </c>
      <c r="D3441">
        <v>38408.300780999998</v>
      </c>
      <c r="E3441">
        <v>38457</v>
      </c>
      <c r="F3441">
        <v>38457</v>
      </c>
      <c r="G3441">
        <v>119604</v>
      </c>
    </row>
    <row r="3442" spans="1:7">
      <c r="A3442" s="3">
        <v>41459</v>
      </c>
      <c r="B3442">
        <v>38700.699219000002</v>
      </c>
      <c r="C3442">
        <v>38895.699219000002</v>
      </c>
      <c r="D3442">
        <v>38164.601562999997</v>
      </c>
      <c r="E3442">
        <v>38359.5</v>
      </c>
      <c r="F3442">
        <v>38359.5</v>
      </c>
      <c r="G3442">
        <v>74303</v>
      </c>
    </row>
    <row r="3443" spans="1:7">
      <c r="A3443" s="3">
        <v>41460</v>
      </c>
      <c r="B3443">
        <v>38700.699219000002</v>
      </c>
      <c r="C3443">
        <v>39236.898437999997</v>
      </c>
      <c r="D3443">
        <v>38067.101562999997</v>
      </c>
      <c r="E3443">
        <v>38457</v>
      </c>
      <c r="F3443">
        <v>38457</v>
      </c>
      <c r="G3443">
        <v>128515</v>
      </c>
    </row>
    <row r="3444" spans="1:7">
      <c r="A3444" s="3">
        <v>41463</v>
      </c>
      <c r="B3444">
        <v>38262</v>
      </c>
      <c r="C3444">
        <v>38603.199219000002</v>
      </c>
      <c r="D3444">
        <v>37384.699219000002</v>
      </c>
      <c r="E3444">
        <v>37482.199219000002</v>
      </c>
      <c r="F3444">
        <v>37482.199219000002</v>
      </c>
      <c r="G3444">
        <v>121551</v>
      </c>
    </row>
    <row r="3445" spans="1:7">
      <c r="A3445" s="3">
        <v>41464</v>
      </c>
      <c r="B3445">
        <v>37725.898437999997</v>
      </c>
      <c r="C3445">
        <v>37725.898437999997</v>
      </c>
      <c r="D3445">
        <v>36702.300780999998</v>
      </c>
      <c r="E3445">
        <v>36946</v>
      </c>
      <c r="F3445">
        <v>36946</v>
      </c>
      <c r="G3445">
        <v>138073</v>
      </c>
    </row>
    <row r="3446" spans="1:7">
      <c r="A3446" s="3">
        <v>41465</v>
      </c>
      <c r="B3446">
        <v>37043.5</v>
      </c>
      <c r="C3446">
        <v>37384.699219000002</v>
      </c>
      <c r="D3446">
        <v>36799.800780999998</v>
      </c>
      <c r="E3446">
        <v>37043.5</v>
      </c>
      <c r="F3446">
        <v>37043.5</v>
      </c>
      <c r="G3446">
        <v>108907</v>
      </c>
    </row>
    <row r="3447" spans="1:7">
      <c r="A3447" s="3">
        <v>41466</v>
      </c>
      <c r="B3447">
        <v>37384.699219000002</v>
      </c>
      <c r="C3447">
        <v>37823.398437999997</v>
      </c>
      <c r="D3447">
        <v>37189.699219000002</v>
      </c>
      <c r="E3447">
        <v>37823.398437999997</v>
      </c>
      <c r="F3447">
        <v>37823.398437999997</v>
      </c>
      <c r="G3447">
        <v>153602</v>
      </c>
    </row>
    <row r="3448" spans="1:7">
      <c r="A3448" s="3">
        <v>41467</v>
      </c>
      <c r="B3448">
        <v>37823.398437999997</v>
      </c>
      <c r="C3448">
        <v>37823.398437999997</v>
      </c>
      <c r="D3448">
        <v>37335.898437999997</v>
      </c>
      <c r="E3448">
        <v>37482.199219000002</v>
      </c>
      <c r="F3448">
        <v>37482.199219000002</v>
      </c>
      <c r="G3448">
        <v>107805</v>
      </c>
    </row>
    <row r="3449" spans="1:7">
      <c r="A3449" s="3">
        <v>41470</v>
      </c>
      <c r="B3449">
        <v>37433.398437999997</v>
      </c>
      <c r="C3449">
        <v>38310.800780999998</v>
      </c>
      <c r="D3449">
        <v>36897.300780999998</v>
      </c>
      <c r="E3449">
        <v>38310.800780999998</v>
      </c>
      <c r="F3449">
        <v>38310.800780999998</v>
      </c>
      <c r="G3449">
        <v>169733</v>
      </c>
    </row>
    <row r="3450" spans="1:7">
      <c r="A3450" s="3">
        <v>41471</v>
      </c>
      <c r="B3450">
        <v>38262</v>
      </c>
      <c r="C3450">
        <v>38749.398437999997</v>
      </c>
      <c r="D3450">
        <v>38018.300780999998</v>
      </c>
      <c r="E3450">
        <v>38115.800780999998</v>
      </c>
      <c r="F3450">
        <v>38115.800780999998</v>
      </c>
      <c r="G3450">
        <v>154445</v>
      </c>
    </row>
    <row r="3451" spans="1:7">
      <c r="A3451" s="3">
        <v>41472</v>
      </c>
      <c r="B3451">
        <v>38164.601562999997</v>
      </c>
      <c r="C3451">
        <v>38408.300780999998</v>
      </c>
      <c r="D3451">
        <v>37774.601562999997</v>
      </c>
      <c r="E3451">
        <v>38310.800780999998</v>
      </c>
      <c r="F3451">
        <v>38310.800780999998</v>
      </c>
      <c r="G3451">
        <v>106565</v>
      </c>
    </row>
    <row r="3452" spans="1:7">
      <c r="A3452" s="3">
        <v>41473</v>
      </c>
      <c r="B3452">
        <v>38310.800780999998</v>
      </c>
      <c r="C3452">
        <v>38408.300780999998</v>
      </c>
      <c r="D3452">
        <v>37823.398437999997</v>
      </c>
      <c r="E3452">
        <v>38018.300780999998</v>
      </c>
      <c r="F3452">
        <v>38018.300780999998</v>
      </c>
      <c r="G3452">
        <v>101037</v>
      </c>
    </row>
    <row r="3453" spans="1:7">
      <c r="A3453" s="3">
        <v>41474</v>
      </c>
      <c r="B3453">
        <v>38164.601562999997</v>
      </c>
      <c r="C3453">
        <v>38164.601562999997</v>
      </c>
      <c r="D3453">
        <v>37482.199219000002</v>
      </c>
      <c r="E3453">
        <v>37677.101562999997</v>
      </c>
      <c r="F3453">
        <v>37677.101562999997</v>
      </c>
      <c r="G3453">
        <v>141217</v>
      </c>
    </row>
    <row r="3454" spans="1:7">
      <c r="A3454" s="3">
        <v>41477</v>
      </c>
      <c r="B3454">
        <v>37725.898437999997</v>
      </c>
      <c r="C3454">
        <v>39870.5</v>
      </c>
      <c r="D3454">
        <v>37677.101562999997</v>
      </c>
      <c r="E3454">
        <v>39773</v>
      </c>
      <c r="F3454">
        <v>39773</v>
      </c>
      <c r="G3454">
        <v>323855</v>
      </c>
    </row>
    <row r="3455" spans="1:7">
      <c r="A3455" s="3">
        <v>41478</v>
      </c>
      <c r="B3455">
        <v>39968</v>
      </c>
      <c r="C3455">
        <v>40309.199219000002</v>
      </c>
      <c r="D3455">
        <v>39578.101562999997</v>
      </c>
      <c r="E3455">
        <v>39968</v>
      </c>
      <c r="F3455">
        <v>39968</v>
      </c>
      <c r="G3455">
        <v>161534</v>
      </c>
    </row>
    <row r="3456" spans="1:7">
      <c r="A3456" s="3">
        <v>41479</v>
      </c>
      <c r="B3456">
        <v>39968</v>
      </c>
      <c r="C3456">
        <v>41137.800780999998</v>
      </c>
      <c r="D3456">
        <v>39870.5</v>
      </c>
      <c r="E3456">
        <v>40699.101562999997</v>
      </c>
      <c r="F3456">
        <v>40699.101562999997</v>
      </c>
      <c r="G3456">
        <v>175223</v>
      </c>
    </row>
    <row r="3457" spans="1:7">
      <c r="A3457" s="3">
        <v>41480</v>
      </c>
      <c r="B3457">
        <v>40455.398437999997</v>
      </c>
      <c r="C3457">
        <v>40845.300780999998</v>
      </c>
      <c r="D3457">
        <v>40163</v>
      </c>
      <c r="E3457">
        <v>40552.898437999997</v>
      </c>
      <c r="F3457">
        <v>40552.898437999997</v>
      </c>
      <c r="G3457">
        <v>78526</v>
      </c>
    </row>
    <row r="3458" spans="1:7">
      <c r="A3458" s="3">
        <v>41481</v>
      </c>
      <c r="B3458">
        <v>40552.898437999997</v>
      </c>
      <c r="C3458">
        <v>41381.5</v>
      </c>
      <c r="D3458">
        <v>40309.199219000002</v>
      </c>
      <c r="E3458">
        <v>41235.300780999998</v>
      </c>
      <c r="F3458">
        <v>41235.300780999998</v>
      </c>
      <c r="G3458">
        <v>94380</v>
      </c>
    </row>
    <row r="3459" spans="1:7">
      <c r="A3459" s="3">
        <v>41484</v>
      </c>
      <c r="B3459">
        <v>41479</v>
      </c>
      <c r="C3459">
        <v>41917.601562999997</v>
      </c>
      <c r="D3459">
        <v>40845.300780999998</v>
      </c>
      <c r="E3459">
        <v>40942.800780999998</v>
      </c>
      <c r="F3459">
        <v>40942.800780999998</v>
      </c>
      <c r="G3459">
        <v>136091</v>
      </c>
    </row>
    <row r="3460" spans="1:7">
      <c r="A3460" s="3">
        <v>41485</v>
      </c>
      <c r="B3460">
        <v>41040.300780999998</v>
      </c>
      <c r="C3460">
        <v>41673.898437999997</v>
      </c>
      <c r="D3460">
        <v>40650.398437999997</v>
      </c>
      <c r="E3460">
        <v>41673.898437999997</v>
      </c>
      <c r="F3460">
        <v>41673.898437999997</v>
      </c>
      <c r="G3460">
        <v>78449</v>
      </c>
    </row>
    <row r="3461" spans="1:7">
      <c r="A3461" s="3">
        <v>41486</v>
      </c>
      <c r="B3461">
        <v>41673.898437999997</v>
      </c>
      <c r="C3461">
        <v>42307.601562999997</v>
      </c>
      <c r="D3461">
        <v>41430.199219000002</v>
      </c>
      <c r="E3461">
        <v>41722.699219000002</v>
      </c>
      <c r="F3461">
        <v>41722.699219000002</v>
      </c>
      <c r="G3461">
        <v>111254</v>
      </c>
    </row>
    <row r="3462" spans="1:7">
      <c r="A3462" s="3">
        <v>41487</v>
      </c>
      <c r="B3462">
        <v>41673.898437999997</v>
      </c>
      <c r="C3462">
        <v>41771.398437999997</v>
      </c>
      <c r="D3462">
        <v>41284</v>
      </c>
      <c r="E3462">
        <v>41576.5</v>
      </c>
      <c r="F3462">
        <v>41576.5</v>
      </c>
      <c r="G3462">
        <v>63482</v>
      </c>
    </row>
    <row r="3463" spans="1:7">
      <c r="A3463" s="3">
        <v>41488</v>
      </c>
      <c r="B3463">
        <v>41722.699219000002</v>
      </c>
      <c r="C3463">
        <v>42356.300780999998</v>
      </c>
      <c r="D3463">
        <v>41722.699219000002</v>
      </c>
      <c r="E3463">
        <v>42307.601562999997</v>
      </c>
      <c r="F3463">
        <v>42307.601562999997</v>
      </c>
      <c r="G3463">
        <v>114243</v>
      </c>
    </row>
    <row r="3464" spans="1:7">
      <c r="A3464" s="3">
        <v>41491</v>
      </c>
      <c r="B3464">
        <v>42210.101562999997</v>
      </c>
      <c r="C3464">
        <v>43233.699219000002</v>
      </c>
      <c r="D3464">
        <v>42161.398437999997</v>
      </c>
      <c r="E3464">
        <v>43233.699219000002</v>
      </c>
      <c r="F3464">
        <v>43233.699219000002</v>
      </c>
      <c r="G3464">
        <v>167677</v>
      </c>
    </row>
    <row r="3465" spans="1:7">
      <c r="A3465" s="3">
        <v>41492</v>
      </c>
      <c r="B3465">
        <v>43184.898437999997</v>
      </c>
      <c r="C3465">
        <v>43233.699219000002</v>
      </c>
      <c r="D3465">
        <v>41673.898437999997</v>
      </c>
      <c r="E3465">
        <v>42258.800780999998</v>
      </c>
      <c r="F3465">
        <v>42258.800780999998</v>
      </c>
      <c r="G3465">
        <v>152268</v>
      </c>
    </row>
    <row r="3466" spans="1:7">
      <c r="A3466" s="3">
        <v>41493</v>
      </c>
      <c r="B3466">
        <v>41673.898437999997</v>
      </c>
      <c r="C3466">
        <v>42258.800780999998</v>
      </c>
      <c r="D3466">
        <v>41430.199219000002</v>
      </c>
      <c r="E3466">
        <v>41430.199219000002</v>
      </c>
      <c r="F3466">
        <v>41430.199219000002</v>
      </c>
      <c r="G3466">
        <v>97316</v>
      </c>
    </row>
    <row r="3467" spans="1:7">
      <c r="A3467" s="3">
        <v>41494</v>
      </c>
      <c r="B3467">
        <v>41284</v>
      </c>
      <c r="C3467">
        <v>42063.898437999997</v>
      </c>
      <c r="D3467">
        <v>41186.5</v>
      </c>
      <c r="E3467">
        <v>41771.398437999997</v>
      </c>
      <c r="F3467">
        <v>41771.398437999997</v>
      </c>
      <c r="G3467">
        <v>61035</v>
      </c>
    </row>
    <row r="3468" spans="1:7">
      <c r="A3468" s="3">
        <v>41495</v>
      </c>
      <c r="B3468">
        <v>41186.5</v>
      </c>
      <c r="C3468">
        <v>41771.398437999997</v>
      </c>
      <c r="D3468">
        <v>40601.601562999997</v>
      </c>
      <c r="E3468">
        <v>41040.300780999998</v>
      </c>
      <c r="F3468">
        <v>41040.300780999998</v>
      </c>
      <c r="G3468">
        <v>91006</v>
      </c>
    </row>
    <row r="3469" spans="1:7">
      <c r="A3469" s="3">
        <v>41498</v>
      </c>
      <c r="B3469">
        <v>41040.300780999998</v>
      </c>
      <c r="C3469">
        <v>41576.5</v>
      </c>
      <c r="D3469">
        <v>40845.300780999998</v>
      </c>
      <c r="E3469">
        <v>41381.5</v>
      </c>
      <c r="F3469">
        <v>41381.5</v>
      </c>
      <c r="G3469">
        <v>38092</v>
      </c>
    </row>
    <row r="3470" spans="1:7">
      <c r="A3470" s="3">
        <v>41499</v>
      </c>
      <c r="B3470">
        <v>41235.300780999998</v>
      </c>
      <c r="C3470">
        <v>41527.699219000002</v>
      </c>
      <c r="D3470">
        <v>40942.800780999998</v>
      </c>
      <c r="E3470">
        <v>41332.699219000002</v>
      </c>
      <c r="F3470">
        <v>41332.699219000002</v>
      </c>
      <c r="G3470">
        <v>70231</v>
      </c>
    </row>
    <row r="3471" spans="1:7">
      <c r="A3471" s="3">
        <v>41500</v>
      </c>
      <c r="B3471">
        <v>41527.699219000002</v>
      </c>
      <c r="C3471">
        <v>42892.5</v>
      </c>
      <c r="D3471">
        <v>40991.601562999997</v>
      </c>
      <c r="E3471">
        <v>42843.699219000002</v>
      </c>
      <c r="F3471">
        <v>42843.699219000002</v>
      </c>
      <c r="G3471">
        <v>142050</v>
      </c>
    </row>
    <row r="3472" spans="1:7">
      <c r="A3472" s="3">
        <v>41502</v>
      </c>
      <c r="B3472">
        <v>42843.699219000002</v>
      </c>
      <c r="C3472">
        <v>43428.601562999997</v>
      </c>
      <c r="D3472">
        <v>41771.398437999997</v>
      </c>
      <c r="E3472">
        <v>43282.398437999997</v>
      </c>
      <c r="F3472">
        <v>43282.398437999997</v>
      </c>
      <c r="G3472">
        <v>180586</v>
      </c>
    </row>
    <row r="3473" spans="1:7">
      <c r="A3473" s="3">
        <v>41505</v>
      </c>
      <c r="B3473">
        <v>43087.398437999997</v>
      </c>
      <c r="C3473">
        <v>44062.300780999998</v>
      </c>
      <c r="D3473">
        <v>43038.699219000002</v>
      </c>
      <c r="E3473">
        <v>43964.800780999998</v>
      </c>
      <c r="F3473">
        <v>43964.800780999998</v>
      </c>
      <c r="G3473">
        <v>220777</v>
      </c>
    </row>
    <row r="3474" spans="1:7">
      <c r="A3474" s="3">
        <v>41506</v>
      </c>
      <c r="B3474">
        <v>43964.800780999998</v>
      </c>
      <c r="C3474">
        <v>44306</v>
      </c>
      <c r="D3474">
        <v>42502.5</v>
      </c>
      <c r="E3474">
        <v>42697.5</v>
      </c>
      <c r="F3474">
        <v>42697.5</v>
      </c>
      <c r="G3474">
        <v>204266</v>
      </c>
    </row>
    <row r="3475" spans="1:7">
      <c r="A3475" s="3">
        <v>41507</v>
      </c>
      <c r="B3475">
        <v>42892.5</v>
      </c>
      <c r="C3475">
        <v>43038.699219000002</v>
      </c>
      <c r="D3475">
        <v>41771.398437999997</v>
      </c>
      <c r="E3475">
        <v>42405.101562999997</v>
      </c>
      <c r="F3475">
        <v>42405.101562999997</v>
      </c>
      <c r="G3475">
        <v>141241</v>
      </c>
    </row>
    <row r="3476" spans="1:7">
      <c r="A3476" s="3">
        <v>41508</v>
      </c>
      <c r="B3476">
        <v>41820.199219000002</v>
      </c>
      <c r="C3476">
        <v>42405.101562999997</v>
      </c>
      <c r="D3476">
        <v>41235.300780999998</v>
      </c>
      <c r="E3476">
        <v>41235.300780999998</v>
      </c>
      <c r="F3476">
        <v>41235.300780999998</v>
      </c>
      <c r="G3476">
        <v>120689</v>
      </c>
    </row>
    <row r="3477" spans="1:7">
      <c r="A3477" s="3">
        <v>41509</v>
      </c>
      <c r="B3477">
        <v>41479</v>
      </c>
      <c r="C3477">
        <v>42210.101562999997</v>
      </c>
      <c r="D3477">
        <v>41332.699219000002</v>
      </c>
      <c r="E3477">
        <v>42210.101562999997</v>
      </c>
      <c r="F3477">
        <v>42210.101562999997</v>
      </c>
      <c r="G3477">
        <v>113805</v>
      </c>
    </row>
    <row r="3478" spans="1:7">
      <c r="A3478" s="3">
        <v>41512</v>
      </c>
      <c r="B3478">
        <v>42697.5</v>
      </c>
      <c r="C3478">
        <v>43867.300780999998</v>
      </c>
      <c r="D3478">
        <v>42453.800780999998</v>
      </c>
      <c r="E3478">
        <v>43818.601562999997</v>
      </c>
      <c r="F3478">
        <v>43818.601562999997</v>
      </c>
      <c r="G3478">
        <v>173019</v>
      </c>
    </row>
    <row r="3479" spans="1:7">
      <c r="A3479" s="3">
        <v>41513</v>
      </c>
      <c r="B3479">
        <v>43672.300780999998</v>
      </c>
      <c r="C3479">
        <v>44549.699219000002</v>
      </c>
      <c r="D3479">
        <v>43672.300780999998</v>
      </c>
      <c r="E3479">
        <v>43672.300780999998</v>
      </c>
      <c r="F3479">
        <v>43672.300780999998</v>
      </c>
      <c r="G3479">
        <v>288368</v>
      </c>
    </row>
    <row r="3480" spans="1:7">
      <c r="A3480" s="3">
        <v>41514</v>
      </c>
      <c r="B3480">
        <v>43477.398437999997</v>
      </c>
      <c r="C3480">
        <v>45427</v>
      </c>
      <c r="D3480">
        <v>43184.898437999997</v>
      </c>
      <c r="E3480">
        <v>44988.398437999997</v>
      </c>
      <c r="F3480">
        <v>44988.398437999997</v>
      </c>
      <c r="G3480">
        <v>369408</v>
      </c>
    </row>
    <row r="3481" spans="1:7">
      <c r="A3481" s="3">
        <v>41515</v>
      </c>
      <c r="B3481">
        <v>45037.101562999997</v>
      </c>
      <c r="C3481">
        <v>45573.300780999998</v>
      </c>
      <c r="D3481">
        <v>44793.398437999997</v>
      </c>
      <c r="E3481">
        <v>45037.101562999997</v>
      </c>
      <c r="F3481">
        <v>45037.101562999997</v>
      </c>
      <c r="G3481">
        <v>182548</v>
      </c>
    </row>
    <row r="3482" spans="1:7">
      <c r="A3482" s="3">
        <v>41516</v>
      </c>
      <c r="B3482">
        <v>45622</v>
      </c>
      <c r="C3482">
        <v>45817</v>
      </c>
      <c r="D3482">
        <v>45037.101562999997</v>
      </c>
      <c r="E3482">
        <v>45378.300780999998</v>
      </c>
      <c r="F3482">
        <v>45378.300780999998</v>
      </c>
      <c r="G3482">
        <v>189632</v>
      </c>
    </row>
    <row r="3483" spans="1:7">
      <c r="A3483" s="3">
        <v>41519</v>
      </c>
      <c r="B3483">
        <v>45427</v>
      </c>
      <c r="C3483">
        <v>45719.5</v>
      </c>
      <c r="D3483">
        <v>44695.898437999997</v>
      </c>
      <c r="E3483">
        <v>45329.5</v>
      </c>
      <c r="F3483">
        <v>45329.5</v>
      </c>
      <c r="G3483">
        <v>152235</v>
      </c>
    </row>
    <row r="3484" spans="1:7">
      <c r="A3484" s="3">
        <v>41520</v>
      </c>
      <c r="B3484">
        <v>45817</v>
      </c>
      <c r="C3484">
        <v>46645.601562999997</v>
      </c>
      <c r="D3484">
        <v>45475.800780999998</v>
      </c>
      <c r="E3484">
        <v>46304.398437999997</v>
      </c>
      <c r="F3484">
        <v>46304.398437999997</v>
      </c>
      <c r="G3484">
        <v>240267</v>
      </c>
    </row>
    <row r="3485" spans="1:7">
      <c r="A3485" s="3">
        <v>41521</v>
      </c>
      <c r="B3485">
        <v>46304.398437999997</v>
      </c>
      <c r="C3485">
        <v>47279.199219000002</v>
      </c>
      <c r="D3485">
        <v>45670.699219000002</v>
      </c>
      <c r="E3485">
        <v>46158.199219000002</v>
      </c>
      <c r="F3485">
        <v>46158.199219000002</v>
      </c>
      <c r="G3485">
        <v>300574</v>
      </c>
    </row>
    <row r="3486" spans="1:7">
      <c r="A3486" s="3">
        <v>41522</v>
      </c>
      <c r="B3486">
        <v>46840.5</v>
      </c>
      <c r="C3486">
        <v>46840.5</v>
      </c>
      <c r="D3486">
        <v>46401.898437999997</v>
      </c>
      <c r="E3486">
        <v>46645.601562999997</v>
      </c>
      <c r="F3486">
        <v>46645.601562999997</v>
      </c>
      <c r="G3486">
        <v>135168</v>
      </c>
    </row>
    <row r="3487" spans="1:7">
      <c r="A3487" s="3">
        <v>41523</v>
      </c>
      <c r="B3487">
        <v>46743</v>
      </c>
      <c r="C3487">
        <v>46791.800780999998</v>
      </c>
      <c r="D3487">
        <v>45817</v>
      </c>
      <c r="E3487">
        <v>46158.199219000002</v>
      </c>
      <c r="F3487">
        <v>46158.199219000002</v>
      </c>
      <c r="G3487">
        <v>108354</v>
      </c>
    </row>
    <row r="3488" spans="1:7">
      <c r="A3488" s="3">
        <v>41526</v>
      </c>
      <c r="B3488">
        <v>45817</v>
      </c>
      <c r="C3488">
        <v>46596.800780999998</v>
      </c>
      <c r="D3488">
        <v>45475.800780999998</v>
      </c>
      <c r="E3488">
        <v>46596.800780999998</v>
      </c>
      <c r="F3488">
        <v>46596.800780999998</v>
      </c>
      <c r="G3488">
        <v>196245</v>
      </c>
    </row>
    <row r="3489" spans="1:7">
      <c r="A3489" s="3">
        <v>41527</v>
      </c>
      <c r="B3489">
        <v>46694.300780999998</v>
      </c>
      <c r="C3489">
        <v>46986.800780999998</v>
      </c>
      <c r="D3489">
        <v>45085.800780999998</v>
      </c>
      <c r="E3489">
        <v>45914.398437999997</v>
      </c>
      <c r="F3489">
        <v>45914.398437999997</v>
      </c>
      <c r="G3489">
        <v>197974</v>
      </c>
    </row>
    <row r="3490" spans="1:7">
      <c r="A3490" s="3">
        <v>41528</v>
      </c>
      <c r="B3490">
        <v>46060.699219000002</v>
      </c>
      <c r="C3490">
        <v>47376.699219000002</v>
      </c>
      <c r="D3490">
        <v>46011.898437999997</v>
      </c>
      <c r="E3490">
        <v>47230.5</v>
      </c>
      <c r="F3490">
        <v>47230.5</v>
      </c>
      <c r="G3490">
        <v>208102</v>
      </c>
    </row>
    <row r="3491" spans="1:7">
      <c r="A3491" s="3">
        <v>41529</v>
      </c>
      <c r="B3491">
        <v>47425.398437999997</v>
      </c>
      <c r="C3491">
        <v>47620.398437999997</v>
      </c>
      <c r="D3491">
        <v>46743</v>
      </c>
      <c r="E3491">
        <v>46986.800780999998</v>
      </c>
      <c r="F3491">
        <v>46986.800780999998</v>
      </c>
      <c r="G3491">
        <v>162109</v>
      </c>
    </row>
    <row r="3492" spans="1:7">
      <c r="A3492" s="3">
        <v>41530</v>
      </c>
      <c r="B3492">
        <v>46938</v>
      </c>
      <c r="C3492">
        <v>46986.800780999998</v>
      </c>
      <c r="D3492">
        <v>45865.699219000002</v>
      </c>
      <c r="E3492">
        <v>46011.898437999997</v>
      </c>
      <c r="F3492">
        <v>46011.898437999997</v>
      </c>
      <c r="G3492">
        <v>143391</v>
      </c>
    </row>
    <row r="3493" spans="1:7">
      <c r="A3493" s="3">
        <v>41533</v>
      </c>
      <c r="B3493">
        <v>46304.398437999997</v>
      </c>
      <c r="C3493">
        <v>46548.101562999997</v>
      </c>
      <c r="D3493">
        <v>45914.398437999997</v>
      </c>
      <c r="E3493">
        <v>46109.398437999997</v>
      </c>
      <c r="F3493">
        <v>46109.398437999997</v>
      </c>
      <c r="G3493">
        <v>92491</v>
      </c>
    </row>
    <row r="3494" spans="1:7">
      <c r="A3494" s="3">
        <v>41534</v>
      </c>
      <c r="B3494">
        <v>46255.601562999997</v>
      </c>
      <c r="C3494">
        <v>47230.5</v>
      </c>
      <c r="D3494">
        <v>46060.699219000002</v>
      </c>
      <c r="E3494">
        <v>47035.5</v>
      </c>
      <c r="F3494">
        <v>47035.5</v>
      </c>
      <c r="G3494">
        <v>111557</v>
      </c>
    </row>
    <row r="3495" spans="1:7">
      <c r="A3495" s="3">
        <v>41540</v>
      </c>
      <c r="B3495">
        <v>47035.5</v>
      </c>
      <c r="C3495">
        <v>47620.398437999997</v>
      </c>
      <c r="D3495">
        <v>46206.898437999997</v>
      </c>
      <c r="E3495">
        <v>46304.398437999997</v>
      </c>
      <c r="F3495">
        <v>46304.398437999997</v>
      </c>
      <c r="G3495">
        <v>106073</v>
      </c>
    </row>
    <row r="3496" spans="1:7">
      <c r="A3496" s="3">
        <v>41541</v>
      </c>
      <c r="B3496">
        <v>46255.601562999997</v>
      </c>
      <c r="C3496">
        <v>46596.800780999998</v>
      </c>
      <c r="D3496">
        <v>45768.199219000002</v>
      </c>
      <c r="E3496">
        <v>46109.398437999997</v>
      </c>
      <c r="F3496">
        <v>46109.398437999997</v>
      </c>
      <c r="G3496">
        <v>88318</v>
      </c>
    </row>
    <row r="3497" spans="1:7">
      <c r="A3497" s="3">
        <v>41542</v>
      </c>
      <c r="B3497">
        <v>46548.101562999997</v>
      </c>
      <c r="C3497">
        <v>46743</v>
      </c>
      <c r="D3497">
        <v>46109.398437999997</v>
      </c>
      <c r="E3497">
        <v>46548.101562999997</v>
      </c>
      <c r="F3497">
        <v>46548.101562999997</v>
      </c>
      <c r="G3497">
        <v>112604</v>
      </c>
    </row>
    <row r="3498" spans="1:7">
      <c r="A3498" s="3">
        <v>41543</v>
      </c>
      <c r="B3498">
        <v>46548.101562999997</v>
      </c>
      <c r="C3498">
        <v>46548.101562999997</v>
      </c>
      <c r="D3498">
        <v>45768.199219000002</v>
      </c>
      <c r="E3498">
        <v>46011.898437999997</v>
      </c>
      <c r="F3498">
        <v>46011.898437999997</v>
      </c>
      <c r="G3498">
        <v>122525</v>
      </c>
    </row>
    <row r="3499" spans="1:7">
      <c r="A3499" s="3">
        <v>41544</v>
      </c>
      <c r="B3499">
        <v>46255.601562999997</v>
      </c>
      <c r="C3499">
        <v>46255.601562999997</v>
      </c>
      <c r="D3499">
        <v>45183.300780999998</v>
      </c>
      <c r="E3499">
        <v>46011.898437999997</v>
      </c>
      <c r="F3499">
        <v>46011.898437999997</v>
      </c>
      <c r="G3499">
        <v>215553</v>
      </c>
    </row>
    <row r="3500" spans="1:7">
      <c r="A3500" s="3">
        <v>41547</v>
      </c>
      <c r="B3500">
        <v>45768.199219000002</v>
      </c>
      <c r="C3500">
        <v>46011.898437999997</v>
      </c>
      <c r="D3500">
        <v>45329.5</v>
      </c>
      <c r="E3500">
        <v>45622</v>
      </c>
      <c r="F3500">
        <v>45622</v>
      </c>
      <c r="G3500">
        <v>89079</v>
      </c>
    </row>
    <row r="3501" spans="1:7">
      <c r="A3501" s="3">
        <v>41548</v>
      </c>
      <c r="B3501">
        <v>45427</v>
      </c>
      <c r="C3501">
        <v>46255.601562999997</v>
      </c>
      <c r="D3501">
        <v>45037.101562999997</v>
      </c>
      <c r="E3501">
        <v>45427</v>
      </c>
      <c r="F3501">
        <v>45427</v>
      </c>
      <c r="G3501">
        <v>81846</v>
      </c>
    </row>
    <row r="3502" spans="1:7">
      <c r="A3502" s="3">
        <v>41549</v>
      </c>
      <c r="B3502">
        <v>45524.5</v>
      </c>
      <c r="C3502">
        <v>45914.398437999997</v>
      </c>
      <c r="D3502">
        <v>44695.898437999997</v>
      </c>
      <c r="E3502">
        <v>44842.101562999997</v>
      </c>
      <c r="F3502">
        <v>44842.101562999997</v>
      </c>
      <c r="G3502">
        <v>79405</v>
      </c>
    </row>
    <row r="3503" spans="1:7">
      <c r="A3503" s="3">
        <v>41551</v>
      </c>
      <c r="B3503">
        <v>44842.101562999997</v>
      </c>
      <c r="C3503">
        <v>44939.601562999997</v>
      </c>
      <c r="D3503">
        <v>43282.398437999997</v>
      </c>
      <c r="E3503">
        <v>44598.398437999997</v>
      </c>
      <c r="F3503">
        <v>44598.398437999997</v>
      </c>
      <c r="G3503">
        <v>112591</v>
      </c>
    </row>
    <row r="3504" spans="1:7">
      <c r="A3504" s="3">
        <v>41554</v>
      </c>
      <c r="B3504">
        <v>44354.699219000002</v>
      </c>
      <c r="C3504">
        <v>44695.898437999997</v>
      </c>
      <c r="D3504">
        <v>44159.800780999998</v>
      </c>
      <c r="E3504">
        <v>44257.199219000002</v>
      </c>
      <c r="F3504">
        <v>44257.199219000002</v>
      </c>
      <c r="G3504">
        <v>47513</v>
      </c>
    </row>
    <row r="3505" spans="1:7">
      <c r="A3505" s="3">
        <v>41555</v>
      </c>
      <c r="B3505">
        <v>43867.300780999998</v>
      </c>
      <c r="C3505">
        <v>44257.199219000002</v>
      </c>
      <c r="D3505">
        <v>43379.898437999997</v>
      </c>
      <c r="E3505">
        <v>44257.199219000002</v>
      </c>
      <c r="F3505">
        <v>44257.199219000002</v>
      </c>
      <c r="G3505">
        <v>63200</v>
      </c>
    </row>
    <row r="3506" spans="1:7">
      <c r="A3506" s="3">
        <v>41557</v>
      </c>
      <c r="B3506">
        <v>44257.199219000002</v>
      </c>
      <c r="C3506">
        <v>45037.101562999997</v>
      </c>
      <c r="D3506">
        <v>43964.800780999998</v>
      </c>
      <c r="E3506">
        <v>44403.5</v>
      </c>
      <c r="F3506">
        <v>44403.5</v>
      </c>
      <c r="G3506">
        <v>58458</v>
      </c>
    </row>
    <row r="3507" spans="1:7">
      <c r="A3507" s="3">
        <v>41558</v>
      </c>
      <c r="B3507">
        <v>44939.601562999997</v>
      </c>
      <c r="C3507">
        <v>47133</v>
      </c>
      <c r="D3507">
        <v>44890.898437999997</v>
      </c>
      <c r="E3507">
        <v>47133</v>
      </c>
      <c r="F3507">
        <v>47133</v>
      </c>
      <c r="G3507">
        <v>290346</v>
      </c>
    </row>
    <row r="3508" spans="1:7">
      <c r="A3508" s="3">
        <v>41561</v>
      </c>
      <c r="B3508">
        <v>47571.699219000002</v>
      </c>
      <c r="C3508">
        <v>49131.398437999997</v>
      </c>
      <c r="D3508">
        <v>46986.800780999998</v>
      </c>
      <c r="E3508">
        <v>48936.398437999997</v>
      </c>
      <c r="F3508">
        <v>48936.398437999997</v>
      </c>
      <c r="G3508">
        <v>325789</v>
      </c>
    </row>
    <row r="3509" spans="1:7">
      <c r="A3509" s="3">
        <v>41562</v>
      </c>
      <c r="B3509">
        <v>49326.300780999998</v>
      </c>
      <c r="C3509">
        <v>49618.800780999998</v>
      </c>
      <c r="D3509">
        <v>48351.5</v>
      </c>
      <c r="E3509">
        <v>48692.699219000002</v>
      </c>
      <c r="F3509">
        <v>48692.699219000002</v>
      </c>
      <c r="G3509">
        <v>167625</v>
      </c>
    </row>
    <row r="3510" spans="1:7">
      <c r="A3510" s="3">
        <v>41563</v>
      </c>
      <c r="B3510">
        <v>48546.5</v>
      </c>
      <c r="C3510">
        <v>50496.101562999997</v>
      </c>
      <c r="D3510">
        <v>48449</v>
      </c>
      <c r="E3510">
        <v>50203.699219000002</v>
      </c>
      <c r="F3510">
        <v>50203.699219000002</v>
      </c>
      <c r="G3510">
        <v>231649</v>
      </c>
    </row>
    <row r="3511" spans="1:7">
      <c r="A3511" s="3">
        <v>41564</v>
      </c>
      <c r="B3511">
        <v>50593.601562999997</v>
      </c>
      <c r="C3511">
        <v>50691.101562999997</v>
      </c>
      <c r="D3511">
        <v>49618.800780999998</v>
      </c>
      <c r="E3511">
        <v>49813.800780999998</v>
      </c>
      <c r="F3511">
        <v>49813.800780999998</v>
      </c>
      <c r="G3511">
        <v>212453</v>
      </c>
    </row>
    <row r="3512" spans="1:7">
      <c r="A3512" s="3">
        <v>41565</v>
      </c>
      <c r="B3512">
        <v>50106.199219000002</v>
      </c>
      <c r="C3512">
        <v>51665.898437999997</v>
      </c>
      <c r="D3512">
        <v>50106.199219000002</v>
      </c>
      <c r="E3512">
        <v>51373.5</v>
      </c>
      <c r="F3512">
        <v>51373.5</v>
      </c>
      <c r="G3512">
        <v>259963</v>
      </c>
    </row>
    <row r="3513" spans="1:7">
      <c r="A3513" s="3">
        <v>41568</v>
      </c>
      <c r="B3513">
        <v>51178.5</v>
      </c>
      <c r="C3513">
        <v>51568.398437999997</v>
      </c>
      <c r="D3513">
        <v>50398.699219000002</v>
      </c>
      <c r="E3513">
        <v>50983.601562999997</v>
      </c>
      <c r="F3513">
        <v>50983.601562999997</v>
      </c>
      <c r="G3513">
        <v>141848</v>
      </c>
    </row>
    <row r="3514" spans="1:7">
      <c r="A3514" s="3">
        <v>41569</v>
      </c>
      <c r="B3514">
        <v>50983.601562999997</v>
      </c>
      <c r="C3514">
        <v>51568.398437999997</v>
      </c>
      <c r="D3514">
        <v>50593.601562999997</v>
      </c>
      <c r="E3514">
        <v>51373.5</v>
      </c>
      <c r="F3514">
        <v>51373.5</v>
      </c>
      <c r="G3514">
        <v>124985</v>
      </c>
    </row>
    <row r="3515" spans="1:7">
      <c r="A3515" s="3">
        <v>41570</v>
      </c>
      <c r="B3515">
        <v>51860.898437999997</v>
      </c>
      <c r="C3515">
        <v>52153.300780999998</v>
      </c>
      <c r="D3515">
        <v>50398.699219000002</v>
      </c>
      <c r="E3515">
        <v>51081</v>
      </c>
      <c r="F3515">
        <v>51081</v>
      </c>
      <c r="G3515">
        <v>182344</v>
      </c>
    </row>
    <row r="3516" spans="1:7">
      <c r="A3516" s="3">
        <v>41571</v>
      </c>
      <c r="B3516">
        <v>50788.601562999997</v>
      </c>
      <c r="C3516">
        <v>51276</v>
      </c>
      <c r="D3516">
        <v>50008.699219000002</v>
      </c>
      <c r="E3516">
        <v>51081</v>
      </c>
      <c r="F3516">
        <v>51081</v>
      </c>
      <c r="G3516">
        <v>127944</v>
      </c>
    </row>
    <row r="3517" spans="1:7">
      <c r="A3517" s="3">
        <v>41572</v>
      </c>
      <c r="B3517">
        <v>51081</v>
      </c>
      <c r="C3517">
        <v>51373.5</v>
      </c>
      <c r="D3517">
        <v>49131.398437999997</v>
      </c>
      <c r="E3517">
        <v>49228.898437999997</v>
      </c>
      <c r="F3517">
        <v>49228.898437999997</v>
      </c>
      <c r="G3517">
        <v>188991</v>
      </c>
    </row>
    <row r="3518" spans="1:7">
      <c r="A3518" s="3">
        <v>41575</v>
      </c>
      <c r="B3518">
        <v>47376.699219000002</v>
      </c>
      <c r="C3518">
        <v>47766.601562999997</v>
      </c>
      <c r="D3518">
        <v>46011.898437999997</v>
      </c>
      <c r="E3518">
        <v>47522.898437999997</v>
      </c>
      <c r="F3518">
        <v>47522.898437999997</v>
      </c>
      <c r="G3518">
        <v>509634</v>
      </c>
    </row>
    <row r="3519" spans="1:7">
      <c r="A3519" s="3">
        <v>41576</v>
      </c>
      <c r="B3519">
        <v>47669.101562999997</v>
      </c>
      <c r="C3519">
        <v>49911.199219000002</v>
      </c>
      <c r="D3519">
        <v>47522.898437999997</v>
      </c>
      <c r="E3519">
        <v>49813.800780999998</v>
      </c>
      <c r="F3519">
        <v>49813.800780999998</v>
      </c>
      <c r="G3519">
        <v>223922</v>
      </c>
    </row>
    <row r="3520" spans="1:7">
      <c r="A3520" s="3">
        <v>41577</v>
      </c>
      <c r="B3520">
        <v>50106.199219000002</v>
      </c>
      <c r="C3520">
        <v>50203.699219000002</v>
      </c>
      <c r="D3520">
        <v>49131.398437999997</v>
      </c>
      <c r="E3520">
        <v>49618.800780999998</v>
      </c>
      <c r="F3520">
        <v>49618.800780999998</v>
      </c>
      <c r="G3520">
        <v>116459</v>
      </c>
    </row>
    <row r="3521" spans="1:7">
      <c r="A3521" s="3">
        <v>41578</v>
      </c>
      <c r="B3521">
        <v>49618.800780999998</v>
      </c>
      <c r="C3521">
        <v>51178.5</v>
      </c>
      <c r="D3521">
        <v>49228.898437999997</v>
      </c>
      <c r="E3521">
        <v>50593.601562999997</v>
      </c>
      <c r="F3521">
        <v>50593.601562999997</v>
      </c>
      <c r="G3521">
        <v>171886</v>
      </c>
    </row>
    <row r="3522" spans="1:7">
      <c r="A3522" s="3">
        <v>41579</v>
      </c>
      <c r="B3522">
        <v>50496.101562999997</v>
      </c>
      <c r="C3522">
        <v>50496.101562999997</v>
      </c>
      <c r="D3522">
        <v>49131.398437999997</v>
      </c>
      <c r="E3522">
        <v>49618.800780999998</v>
      </c>
      <c r="F3522">
        <v>49618.800780999998</v>
      </c>
      <c r="G3522">
        <v>135541</v>
      </c>
    </row>
    <row r="3523" spans="1:7">
      <c r="A3523" s="3">
        <v>41582</v>
      </c>
      <c r="B3523">
        <v>49618.800780999998</v>
      </c>
      <c r="C3523">
        <v>49618.800780999998</v>
      </c>
      <c r="D3523">
        <v>47766.601562999997</v>
      </c>
      <c r="E3523">
        <v>47766.601562999997</v>
      </c>
      <c r="F3523">
        <v>47766.601562999997</v>
      </c>
      <c r="G3523">
        <v>116568</v>
      </c>
    </row>
    <row r="3524" spans="1:7">
      <c r="A3524" s="3">
        <v>41583</v>
      </c>
      <c r="B3524">
        <v>47815.398437999997</v>
      </c>
      <c r="C3524">
        <v>48546.5</v>
      </c>
      <c r="D3524">
        <v>46596.800780999998</v>
      </c>
      <c r="E3524">
        <v>47474.199219000002</v>
      </c>
      <c r="F3524">
        <v>47474.199219000002</v>
      </c>
      <c r="G3524">
        <v>101518</v>
      </c>
    </row>
    <row r="3525" spans="1:7">
      <c r="A3525" s="3">
        <v>41584</v>
      </c>
      <c r="B3525">
        <v>47474.199219000002</v>
      </c>
      <c r="C3525">
        <v>48644</v>
      </c>
      <c r="D3525">
        <v>47279.199219000002</v>
      </c>
      <c r="E3525">
        <v>47815.398437999997</v>
      </c>
      <c r="F3525">
        <v>47815.398437999997</v>
      </c>
      <c r="G3525">
        <v>87447</v>
      </c>
    </row>
    <row r="3526" spans="1:7">
      <c r="A3526" s="3">
        <v>41585</v>
      </c>
      <c r="B3526">
        <v>48010.300780999998</v>
      </c>
      <c r="C3526">
        <v>48205.300780999998</v>
      </c>
      <c r="D3526">
        <v>47230.5</v>
      </c>
      <c r="E3526">
        <v>47327.898437999997</v>
      </c>
      <c r="F3526">
        <v>47327.898437999997</v>
      </c>
      <c r="G3526">
        <v>68166</v>
      </c>
    </row>
    <row r="3527" spans="1:7">
      <c r="A3527" s="3">
        <v>41586</v>
      </c>
      <c r="B3527">
        <v>46840.5</v>
      </c>
      <c r="C3527">
        <v>47327.898437999997</v>
      </c>
      <c r="D3527">
        <v>46060.699219000002</v>
      </c>
      <c r="E3527">
        <v>46304.398437999997</v>
      </c>
      <c r="F3527">
        <v>46304.398437999997</v>
      </c>
      <c r="G3527">
        <v>154360</v>
      </c>
    </row>
    <row r="3528" spans="1:7">
      <c r="A3528" s="3">
        <v>41589</v>
      </c>
      <c r="B3528">
        <v>46158.199219000002</v>
      </c>
      <c r="C3528">
        <v>47230.5</v>
      </c>
      <c r="D3528">
        <v>46158.199219000002</v>
      </c>
      <c r="E3528">
        <v>46206.898437999997</v>
      </c>
      <c r="F3528">
        <v>46206.898437999997</v>
      </c>
      <c r="G3528">
        <v>47503</v>
      </c>
    </row>
    <row r="3529" spans="1:7">
      <c r="A3529" s="3">
        <v>41590</v>
      </c>
      <c r="B3529">
        <v>46011.898437999997</v>
      </c>
      <c r="C3529">
        <v>46986.800780999998</v>
      </c>
      <c r="D3529">
        <v>46011.898437999997</v>
      </c>
      <c r="E3529">
        <v>46304.398437999997</v>
      </c>
      <c r="F3529">
        <v>46304.398437999997</v>
      </c>
      <c r="G3529">
        <v>49764</v>
      </c>
    </row>
    <row r="3530" spans="1:7">
      <c r="A3530" s="3">
        <v>41591</v>
      </c>
      <c r="B3530">
        <v>46060.699219000002</v>
      </c>
      <c r="C3530">
        <v>46743</v>
      </c>
      <c r="D3530">
        <v>45670.699219000002</v>
      </c>
      <c r="E3530">
        <v>45817</v>
      </c>
      <c r="F3530">
        <v>45817</v>
      </c>
      <c r="G3530">
        <v>61739</v>
      </c>
    </row>
    <row r="3531" spans="1:7">
      <c r="A3531" s="3">
        <v>41592</v>
      </c>
      <c r="B3531">
        <v>45817</v>
      </c>
      <c r="C3531">
        <v>47376.699219000002</v>
      </c>
      <c r="D3531">
        <v>45475.800780999998</v>
      </c>
      <c r="E3531">
        <v>45914.398437999997</v>
      </c>
      <c r="F3531">
        <v>45914.398437999997</v>
      </c>
      <c r="G3531">
        <v>83991</v>
      </c>
    </row>
    <row r="3532" spans="1:7">
      <c r="A3532" s="3">
        <v>41593</v>
      </c>
      <c r="B3532">
        <v>46353.101562999997</v>
      </c>
      <c r="C3532">
        <v>47961.601562999997</v>
      </c>
      <c r="D3532">
        <v>46353.101562999997</v>
      </c>
      <c r="E3532">
        <v>47766.601562999997</v>
      </c>
      <c r="F3532">
        <v>47766.601562999997</v>
      </c>
      <c r="G3532">
        <v>95815</v>
      </c>
    </row>
    <row r="3533" spans="1:7">
      <c r="A3533" s="3">
        <v>41596</v>
      </c>
      <c r="B3533">
        <v>47961.601562999997</v>
      </c>
      <c r="C3533">
        <v>48107.800780999998</v>
      </c>
      <c r="D3533">
        <v>47279.199219000002</v>
      </c>
      <c r="E3533">
        <v>47474.199219000002</v>
      </c>
      <c r="F3533">
        <v>47474.199219000002</v>
      </c>
      <c r="G3533">
        <v>58554</v>
      </c>
    </row>
    <row r="3534" spans="1:7">
      <c r="A3534" s="3">
        <v>41597</v>
      </c>
      <c r="B3534">
        <v>47230.5</v>
      </c>
      <c r="C3534">
        <v>48400.300780999998</v>
      </c>
      <c r="D3534">
        <v>47181.699219000002</v>
      </c>
      <c r="E3534">
        <v>47815.398437999997</v>
      </c>
      <c r="F3534">
        <v>47815.398437999997</v>
      </c>
      <c r="G3534">
        <v>83671</v>
      </c>
    </row>
    <row r="3535" spans="1:7">
      <c r="A3535" s="3">
        <v>41598</v>
      </c>
      <c r="B3535">
        <v>47815.398437999997</v>
      </c>
      <c r="C3535">
        <v>48595.199219000002</v>
      </c>
      <c r="D3535">
        <v>47474.199219000002</v>
      </c>
      <c r="E3535">
        <v>48156.601562999997</v>
      </c>
      <c r="F3535">
        <v>48156.601562999997</v>
      </c>
      <c r="G3535">
        <v>74096</v>
      </c>
    </row>
    <row r="3536" spans="1:7">
      <c r="A3536" s="3">
        <v>41599</v>
      </c>
      <c r="B3536">
        <v>47474.199219000002</v>
      </c>
      <c r="C3536">
        <v>47815.398437999997</v>
      </c>
      <c r="D3536">
        <v>46109.398437999997</v>
      </c>
      <c r="E3536">
        <v>46304.398437999997</v>
      </c>
      <c r="F3536">
        <v>46304.398437999997</v>
      </c>
      <c r="G3536">
        <v>132460</v>
      </c>
    </row>
    <row r="3537" spans="1:7">
      <c r="A3537" s="3">
        <v>41600</v>
      </c>
      <c r="B3537">
        <v>46499.300780999998</v>
      </c>
      <c r="C3537">
        <v>48254</v>
      </c>
      <c r="D3537">
        <v>46450.601562999997</v>
      </c>
      <c r="E3537">
        <v>48254</v>
      </c>
      <c r="F3537">
        <v>48254</v>
      </c>
      <c r="G3537">
        <v>154050</v>
      </c>
    </row>
    <row r="3538" spans="1:7">
      <c r="A3538" s="3">
        <v>41603</v>
      </c>
      <c r="B3538">
        <v>48595.199219000002</v>
      </c>
      <c r="C3538">
        <v>49716.300780999998</v>
      </c>
      <c r="D3538">
        <v>48156.601562999997</v>
      </c>
      <c r="E3538">
        <v>48497.699219000002</v>
      </c>
      <c r="F3538">
        <v>48497.699219000002</v>
      </c>
      <c r="G3538">
        <v>154856</v>
      </c>
    </row>
    <row r="3539" spans="1:7">
      <c r="A3539" s="3">
        <v>41604</v>
      </c>
      <c r="B3539">
        <v>48205.300780999998</v>
      </c>
      <c r="C3539">
        <v>49618.800780999998</v>
      </c>
      <c r="D3539">
        <v>47669.101562999997</v>
      </c>
      <c r="E3539">
        <v>49618.800780999998</v>
      </c>
      <c r="F3539">
        <v>49618.800780999998</v>
      </c>
      <c r="G3539">
        <v>149542</v>
      </c>
    </row>
    <row r="3540" spans="1:7">
      <c r="A3540" s="3">
        <v>41605</v>
      </c>
      <c r="B3540">
        <v>49618.800780999998</v>
      </c>
      <c r="C3540">
        <v>50886.101562999997</v>
      </c>
      <c r="D3540">
        <v>49131.398437999997</v>
      </c>
      <c r="E3540">
        <v>50398.699219000002</v>
      </c>
      <c r="F3540">
        <v>50398.699219000002</v>
      </c>
      <c r="G3540">
        <v>255031</v>
      </c>
    </row>
    <row r="3541" spans="1:7">
      <c r="A3541" s="3">
        <v>41606</v>
      </c>
      <c r="B3541">
        <v>50691.101562999997</v>
      </c>
      <c r="C3541">
        <v>51665.898437999997</v>
      </c>
      <c r="D3541">
        <v>50398.699219000002</v>
      </c>
      <c r="E3541">
        <v>51373.5</v>
      </c>
      <c r="F3541">
        <v>51373.5</v>
      </c>
      <c r="G3541">
        <v>267436</v>
      </c>
    </row>
    <row r="3542" spans="1:7">
      <c r="A3542" s="3">
        <v>41607</v>
      </c>
      <c r="B3542">
        <v>51081</v>
      </c>
      <c r="C3542">
        <v>52153.300780999998</v>
      </c>
      <c r="D3542">
        <v>50398.699219000002</v>
      </c>
      <c r="E3542">
        <v>51860.898437999997</v>
      </c>
      <c r="F3542">
        <v>51860.898437999997</v>
      </c>
      <c r="G3542">
        <v>188059</v>
      </c>
    </row>
    <row r="3543" spans="1:7">
      <c r="A3543" s="3">
        <v>41610</v>
      </c>
      <c r="B3543">
        <v>51763.398437999997</v>
      </c>
      <c r="C3543">
        <v>53615.601562999997</v>
      </c>
      <c r="D3543">
        <v>51178.5</v>
      </c>
      <c r="E3543">
        <v>53518.101562999997</v>
      </c>
      <c r="F3543">
        <v>53518.101562999997</v>
      </c>
      <c r="G3543">
        <v>354946</v>
      </c>
    </row>
    <row r="3544" spans="1:7">
      <c r="A3544" s="3">
        <v>41611</v>
      </c>
      <c r="B3544">
        <v>53128.199219000002</v>
      </c>
      <c r="C3544">
        <v>53615.601562999997</v>
      </c>
      <c r="D3544">
        <v>52055.898437999997</v>
      </c>
      <c r="E3544">
        <v>52445.800780999998</v>
      </c>
      <c r="F3544">
        <v>52445.800780999998</v>
      </c>
      <c r="G3544">
        <v>166111</v>
      </c>
    </row>
    <row r="3545" spans="1:7">
      <c r="A3545" s="3">
        <v>41612</v>
      </c>
      <c r="B3545">
        <v>51958.398437999997</v>
      </c>
      <c r="C3545">
        <v>52640.800780999998</v>
      </c>
      <c r="D3545">
        <v>51373.5</v>
      </c>
      <c r="E3545">
        <v>52445.800780999998</v>
      </c>
      <c r="F3545">
        <v>52445.800780999998</v>
      </c>
      <c r="G3545">
        <v>135819</v>
      </c>
    </row>
    <row r="3546" spans="1:7">
      <c r="A3546" s="3">
        <v>41613</v>
      </c>
      <c r="B3546">
        <v>52640.800780999998</v>
      </c>
      <c r="C3546">
        <v>52640.800780999998</v>
      </c>
      <c r="D3546">
        <v>51276</v>
      </c>
      <c r="E3546">
        <v>51373.5</v>
      </c>
      <c r="F3546">
        <v>51373.5</v>
      </c>
      <c r="G3546">
        <v>123173</v>
      </c>
    </row>
    <row r="3547" spans="1:7">
      <c r="A3547" s="3">
        <v>41614</v>
      </c>
      <c r="B3547">
        <v>51081</v>
      </c>
      <c r="C3547">
        <v>52153.300780999998</v>
      </c>
      <c r="D3547">
        <v>51081</v>
      </c>
      <c r="E3547">
        <v>52055.898437999997</v>
      </c>
      <c r="F3547">
        <v>52055.898437999997</v>
      </c>
      <c r="G3547">
        <v>95905</v>
      </c>
    </row>
    <row r="3548" spans="1:7">
      <c r="A3548" s="3">
        <v>41617</v>
      </c>
      <c r="B3548">
        <v>52445.800780999998</v>
      </c>
      <c r="C3548">
        <v>52445.800780999998</v>
      </c>
      <c r="D3548">
        <v>50983.601562999997</v>
      </c>
      <c r="E3548">
        <v>51958.398437999997</v>
      </c>
      <c r="F3548">
        <v>51958.398437999997</v>
      </c>
      <c r="G3548">
        <v>90953</v>
      </c>
    </row>
    <row r="3549" spans="1:7">
      <c r="A3549" s="3">
        <v>41618</v>
      </c>
      <c r="B3549">
        <v>51665.898437999997</v>
      </c>
      <c r="C3549">
        <v>55565.199219000002</v>
      </c>
      <c r="D3549">
        <v>50691.101562999997</v>
      </c>
      <c r="E3549">
        <v>55272.800780999998</v>
      </c>
      <c r="F3549">
        <v>55272.800780999998</v>
      </c>
      <c r="G3549">
        <v>464022</v>
      </c>
    </row>
    <row r="3550" spans="1:7">
      <c r="A3550" s="3">
        <v>41619</v>
      </c>
      <c r="B3550">
        <v>54590.398437999997</v>
      </c>
      <c r="C3550">
        <v>55272.800780999998</v>
      </c>
      <c r="D3550">
        <v>53615.601562999997</v>
      </c>
      <c r="E3550">
        <v>54395.5</v>
      </c>
      <c r="F3550">
        <v>54395.5</v>
      </c>
      <c r="G3550">
        <v>234030</v>
      </c>
    </row>
    <row r="3551" spans="1:7">
      <c r="A3551" s="3">
        <v>41620</v>
      </c>
      <c r="B3551">
        <v>54103</v>
      </c>
      <c r="C3551">
        <v>56052.699219000002</v>
      </c>
      <c r="D3551">
        <v>53615.601562999997</v>
      </c>
      <c r="E3551">
        <v>55467.800780999998</v>
      </c>
      <c r="F3551">
        <v>55467.800780999998</v>
      </c>
      <c r="G3551">
        <v>294974</v>
      </c>
    </row>
    <row r="3552" spans="1:7">
      <c r="A3552" s="3">
        <v>41621</v>
      </c>
      <c r="B3552">
        <v>55467.800780999998</v>
      </c>
      <c r="C3552">
        <v>55662.699219000002</v>
      </c>
      <c r="D3552">
        <v>53810.601562999997</v>
      </c>
      <c r="E3552">
        <v>55077.800780999998</v>
      </c>
      <c r="F3552">
        <v>55077.800780999998</v>
      </c>
      <c r="G3552">
        <v>179068</v>
      </c>
    </row>
    <row r="3553" spans="1:7">
      <c r="A3553" s="3">
        <v>41624</v>
      </c>
      <c r="B3553">
        <v>54980.398437999997</v>
      </c>
      <c r="C3553">
        <v>55175.300780999998</v>
      </c>
      <c r="D3553">
        <v>54005.5</v>
      </c>
      <c r="E3553">
        <v>54980.398437999997</v>
      </c>
      <c r="F3553">
        <v>54980.398437999997</v>
      </c>
      <c r="G3553">
        <v>101427</v>
      </c>
    </row>
    <row r="3554" spans="1:7">
      <c r="A3554" s="3">
        <v>41625</v>
      </c>
      <c r="B3554">
        <v>54882.898437999997</v>
      </c>
      <c r="C3554">
        <v>54980.398437999997</v>
      </c>
      <c r="D3554">
        <v>51958.398437999997</v>
      </c>
      <c r="E3554">
        <v>52348.300780999998</v>
      </c>
      <c r="F3554">
        <v>52348.300780999998</v>
      </c>
      <c r="G3554">
        <v>273079</v>
      </c>
    </row>
    <row r="3555" spans="1:7">
      <c r="A3555" s="3">
        <v>41626</v>
      </c>
      <c r="B3555">
        <v>52933.199219000002</v>
      </c>
      <c r="C3555">
        <v>54103</v>
      </c>
      <c r="D3555">
        <v>51860.898437999997</v>
      </c>
      <c r="E3555">
        <v>52250.800780999998</v>
      </c>
      <c r="F3555">
        <v>52250.800780999998</v>
      </c>
      <c r="G3555">
        <v>173549</v>
      </c>
    </row>
    <row r="3556" spans="1:7">
      <c r="A3556" s="3">
        <v>41627</v>
      </c>
      <c r="B3556">
        <v>53128.199219000002</v>
      </c>
      <c r="C3556">
        <v>53225.699219000002</v>
      </c>
      <c r="D3556">
        <v>51081</v>
      </c>
      <c r="E3556">
        <v>51276</v>
      </c>
      <c r="F3556">
        <v>51276</v>
      </c>
      <c r="G3556">
        <v>140308</v>
      </c>
    </row>
    <row r="3557" spans="1:7">
      <c r="A3557" s="3">
        <v>41628</v>
      </c>
      <c r="B3557">
        <v>51471</v>
      </c>
      <c r="C3557">
        <v>52250.800780999998</v>
      </c>
      <c r="D3557">
        <v>50983.601562999997</v>
      </c>
      <c r="E3557">
        <v>51665.898437999997</v>
      </c>
      <c r="F3557">
        <v>51665.898437999997</v>
      </c>
      <c r="G3557">
        <v>97876</v>
      </c>
    </row>
    <row r="3558" spans="1:7">
      <c r="A3558" s="3">
        <v>41631</v>
      </c>
      <c r="B3558">
        <v>52445.800780999998</v>
      </c>
      <c r="C3558">
        <v>52640.800780999998</v>
      </c>
      <c r="D3558">
        <v>51665.898437999997</v>
      </c>
      <c r="E3558">
        <v>52543.300780999998</v>
      </c>
      <c r="F3558">
        <v>52543.300780999998</v>
      </c>
      <c r="G3558">
        <v>96126</v>
      </c>
    </row>
    <row r="3559" spans="1:7">
      <c r="A3559" s="3">
        <v>41632</v>
      </c>
      <c r="B3559">
        <v>52835.699219000002</v>
      </c>
      <c r="C3559">
        <v>53225.699219000002</v>
      </c>
      <c r="D3559">
        <v>52153.300780999998</v>
      </c>
      <c r="E3559">
        <v>53030.699219000002</v>
      </c>
      <c r="F3559">
        <v>53030.699219000002</v>
      </c>
      <c r="G3559">
        <v>69764</v>
      </c>
    </row>
    <row r="3560" spans="1:7">
      <c r="A3560" s="3">
        <v>41634</v>
      </c>
      <c r="B3560">
        <v>53030.699219000002</v>
      </c>
      <c r="C3560">
        <v>53420.601562999997</v>
      </c>
      <c r="D3560">
        <v>52543.300780999998</v>
      </c>
      <c r="E3560">
        <v>52738.199219000002</v>
      </c>
      <c r="F3560">
        <v>52738.199219000002</v>
      </c>
      <c r="G3560">
        <v>72701</v>
      </c>
    </row>
    <row r="3561" spans="1:7">
      <c r="A3561" s="3">
        <v>41635</v>
      </c>
      <c r="B3561">
        <v>52738.199219000002</v>
      </c>
      <c r="C3561">
        <v>54395.5</v>
      </c>
      <c r="D3561">
        <v>52640.800780999998</v>
      </c>
      <c r="E3561">
        <v>54005.5</v>
      </c>
      <c r="F3561">
        <v>54005.5</v>
      </c>
      <c r="G3561">
        <v>107276</v>
      </c>
    </row>
    <row r="3562" spans="1:7">
      <c r="A3562" s="3">
        <v>41638</v>
      </c>
      <c r="B3562">
        <v>54005.5</v>
      </c>
      <c r="C3562">
        <v>54200.5</v>
      </c>
      <c r="D3562">
        <v>53323.101562999997</v>
      </c>
      <c r="E3562">
        <v>53810.601562999997</v>
      </c>
      <c r="F3562">
        <v>53810.601562999997</v>
      </c>
      <c r="G3562">
        <v>77145</v>
      </c>
    </row>
    <row r="3563" spans="1:7">
      <c r="A3563" s="3">
        <v>41641</v>
      </c>
      <c r="B3563">
        <v>53810.601562999997</v>
      </c>
      <c r="C3563">
        <v>54103</v>
      </c>
      <c r="D3563">
        <v>51860.898437999997</v>
      </c>
      <c r="E3563">
        <v>51860.898437999997</v>
      </c>
      <c r="F3563">
        <v>51860.898437999997</v>
      </c>
      <c r="G3563">
        <v>108776</v>
      </c>
    </row>
    <row r="3564" spans="1:7">
      <c r="A3564" s="3">
        <v>41642</v>
      </c>
      <c r="B3564">
        <v>52153.300780999998</v>
      </c>
      <c r="C3564">
        <v>52348.300780999998</v>
      </c>
      <c r="D3564">
        <v>50496.101562999997</v>
      </c>
      <c r="E3564">
        <v>51568.398437999997</v>
      </c>
      <c r="F3564">
        <v>51568.398437999997</v>
      </c>
      <c r="G3564">
        <v>126459</v>
      </c>
    </row>
    <row r="3565" spans="1:7">
      <c r="A3565" s="3">
        <v>41645</v>
      </c>
      <c r="B3565">
        <v>51373.5</v>
      </c>
      <c r="C3565">
        <v>52543.300780999998</v>
      </c>
      <c r="D3565">
        <v>51081</v>
      </c>
      <c r="E3565">
        <v>52348.300780999998</v>
      </c>
      <c r="F3565">
        <v>52348.300780999998</v>
      </c>
      <c r="G3565">
        <v>93153</v>
      </c>
    </row>
    <row r="3566" spans="1:7">
      <c r="A3566" s="3">
        <v>41646</v>
      </c>
      <c r="B3566">
        <v>51860.898437999997</v>
      </c>
      <c r="C3566">
        <v>53810.601562999997</v>
      </c>
      <c r="D3566">
        <v>51763.398437999997</v>
      </c>
      <c r="E3566">
        <v>53323.101562999997</v>
      </c>
      <c r="F3566">
        <v>53323.101562999997</v>
      </c>
      <c r="G3566">
        <v>83236</v>
      </c>
    </row>
    <row r="3567" spans="1:7">
      <c r="A3567" s="3">
        <v>41647</v>
      </c>
      <c r="B3567">
        <v>53323.101562999997</v>
      </c>
      <c r="C3567">
        <v>55370.300780999998</v>
      </c>
      <c r="D3567">
        <v>52835.699219000002</v>
      </c>
      <c r="E3567">
        <v>55370.300780999998</v>
      </c>
      <c r="F3567">
        <v>55370.300780999998</v>
      </c>
      <c r="G3567">
        <v>208177</v>
      </c>
    </row>
    <row r="3568" spans="1:7">
      <c r="A3568" s="3">
        <v>41648</v>
      </c>
      <c r="B3568">
        <v>55467.800780999998</v>
      </c>
      <c r="C3568">
        <v>56832.5</v>
      </c>
      <c r="D3568">
        <v>55175.300780999998</v>
      </c>
      <c r="E3568">
        <v>56150.101562999997</v>
      </c>
      <c r="F3568">
        <v>56150.101562999997</v>
      </c>
      <c r="G3568">
        <v>266492</v>
      </c>
    </row>
    <row r="3569" spans="1:7">
      <c r="A3569" s="3">
        <v>41649</v>
      </c>
      <c r="B3569">
        <v>56150.101562999997</v>
      </c>
      <c r="C3569">
        <v>57514.898437999997</v>
      </c>
      <c r="D3569">
        <v>55370.300780999998</v>
      </c>
      <c r="E3569">
        <v>56637.601562999997</v>
      </c>
      <c r="F3569">
        <v>56637.601562999997</v>
      </c>
      <c r="G3569">
        <v>225705</v>
      </c>
    </row>
    <row r="3570" spans="1:7">
      <c r="A3570" s="3">
        <v>41652</v>
      </c>
      <c r="B3570">
        <v>56442.601562999997</v>
      </c>
      <c r="C3570">
        <v>57514.898437999997</v>
      </c>
      <c r="D3570">
        <v>55760.199219000002</v>
      </c>
      <c r="E3570">
        <v>56832.5</v>
      </c>
      <c r="F3570">
        <v>56832.5</v>
      </c>
      <c r="G3570">
        <v>159306</v>
      </c>
    </row>
    <row r="3571" spans="1:7">
      <c r="A3571" s="3">
        <v>41653</v>
      </c>
      <c r="B3571">
        <v>56540.101562999997</v>
      </c>
      <c r="C3571">
        <v>56930</v>
      </c>
      <c r="D3571">
        <v>54492.898437999997</v>
      </c>
      <c r="E3571">
        <v>55272.800780999998</v>
      </c>
      <c r="F3571">
        <v>55272.800780999998</v>
      </c>
      <c r="G3571">
        <v>201718</v>
      </c>
    </row>
    <row r="3572" spans="1:7">
      <c r="A3572" s="3">
        <v>41654</v>
      </c>
      <c r="B3572">
        <v>55370.300780999998</v>
      </c>
      <c r="C3572">
        <v>57027.5</v>
      </c>
      <c r="D3572">
        <v>54395.5</v>
      </c>
      <c r="E3572">
        <v>56345.101562999997</v>
      </c>
      <c r="F3572">
        <v>56345.101562999997</v>
      </c>
      <c r="G3572">
        <v>200150</v>
      </c>
    </row>
    <row r="3573" spans="1:7">
      <c r="A3573" s="3">
        <v>41655</v>
      </c>
      <c r="B3573">
        <v>55955.199219000002</v>
      </c>
      <c r="C3573">
        <v>56832.5</v>
      </c>
      <c r="D3573">
        <v>55565.199219000002</v>
      </c>
      <c r="E3573">
        <v>56832.5</v>
      </c>
      <c r="F3573">
        <v>56832.5</v>
      </c>
      <c r="G3573">
        <v>118397</v>
      </c>
    </row>
    <row r="3574" spans="1:7">
      <c r="A3574" s="3">
        <v>41656</v>
      </c>
      <c r="B3574">
        <v>56832.5</v>
      </c>
      <c r="C3574">
        <v>57319.898437999997</v>
      </c>
      <c r="D3574">
        <v>55370.300780999998</v>
      </c>
      <c r="E3574">
        <v>55467.800780999998</v>
      </c>
      <c r="F3574">
        <v>55467.800780999998</v>
      </c>
      <c r="G3574">
        <v>157905</v>
      </c>
    </row>
    <row r="3575" spans="1:7">
      <c r="A3575" s="3">
        <v>41659</v>
      </c>
      <c r="B3575">
        <v>55175.300780999998</v>
      </c>
      <c r="C3575">
        <v>56637.601562999997</v>
      </c>
      <c r="D3575">
        <v>54785.398437999997</v>
      </c>
      <c r="E3575">
        <v>55467.800780999998</v>
      </c>
      <c r="F3575">
        <v>55467.800780999998</v>
      </c>
      <c r="G3575">
        <v>125688</v>
      </c>
    </row>
    <row r="3576" spans="1:7">
      <c r="A3576" s="3">
        <v>41660</v>
      </c>
      <c r="B3576">
        <v>55175.300780999998</v>
      </c>
      <c r="C3576">
        <v>55857.699219000002</v>
      </c>
      <c r="D3576">
        <v>54590.398437999997</v>
      </c>
      <c r="E3576">
        <v>54882.898437999997</v>
      </c>
      <c r="F3576">
        <v>54882.898437999997</v>
      </c>
      <c r="G3576">
        <v>109397</v>
      </c>
    </row>
    <row r="3577" spans="1:7">
      <c r="A3577" s="3">
        <v>41661</v>
      </c>
      <c r="B3577">
        <v>55370.300780999998</v>
      </c>
      <c r="C3577">
        <v>56540.101562999997</v>
      </c>
      <c r="D3577">
        <v>54882.898437999997</v>
      </c>
      <c r="E3577">
        <v>56052.699219000002</v>
      </c>
      <c r="F3577">
        <v>56052.699219000002</v>
      </c>
      <c r="G3577">
        <v>174619</v>
      </c>
    </row>
    <row r="3578" spans="1:7">
      <c r="A3578" s="3">
        <v>41662</v>
      </c>
      <c r="B3578">
        <v>56052.699219000002</v>
      </c>
      <c r="C3578">
        <v>56832.5</v>
      </c>
      <c r="D3578">
        <v>55175.300780999998</v>
      </c>
      <c r="E3578">
        <v>55857.699219000002</v>
      </c>
      <c r="F3578">
        <v>55857.699219000002</v>
      </c>
      <c r="G3578">
        <v>111321</v>
      </c>
    </row>
    <row r="3579" spans="1:7">
      <c r="A3579" s="3">
        <v>41663</v>
      </c>
      <c r="B3579">
        <v>55467.800780999998</v>
      </c>
      <c r="C3579">
        <v>55662.699219000002</v>
      </c>
      <c r="D3579">
        <v>53615.601562999997</v>
      </c>
      <c r="E3579">
        <v>55175.300780999998</v>
      </c>
      <c r="F3579">
        <v>55175.300780999998</v>
      </c>
      <c r="G3579">
        <v>220930</v>
      </c>
    </row>
    <row r="3580" spans="1:7">
      <c r="A3580" s="3">
        <v>41666</v>
      </c>
      <c r="B3580">
        <v>53615.601562999997</v>
      </c>
      <c r="C3580">
        <v>54980.398437999997</v>
      </c>
      <c r="D3580">
        <v>53420.601562999997</v>
      </c>
      <c r="E3580">
        <v>54395.5</v>
      </c>
      <c r="F3580">
        <v>54395.5</v>
      </c>
      <c r="G3580">
        <v>125781</v>
      </c>
    </row>
    <row r="3581" spans="1:7">
      <c r="A3581" s="3">
        <v>41667</v>
      </c>
      <c r="B3581">
        <v>54200.5</v>
      </c>
      <c r="C3581">
        <v>56345.101562999997</v>
      </c>
      <c r="D3581">
        <v>53518.101562999997</v>
      </c>
      <c r="E3581">
        <v>56247.601562999997</v>
      </c>
      <c r="F3581">
        <v>56247.601562999997</v>
      </c>
      <c r="G3581">
        <v>178037</v>
      </c>
    </row>
    <row r="3582" spans="1:7">
      <c r="A3582" s="3">
        <v>41668</v>
      </c>
      <c r="B3582">
        <v>56150.101562999997</v>
      </c>
      <c r="C3582">
        <v>57807.398437999997</v>
      </c>
      <c r="D3582">
        <v>56150.101562999997</v>
      </c>
      <c r="E3582">
        <v>57125</v>
      </c>
      <c r="F3582">
        <v>57125</v>
      </c>
      <c r="G3582">
        <v>341582</v>
      </c>
    </row>
    <row r="3583" spans="1:7">
      <c r="A3583" s="3">
        <v>41673</v>
      </c>
      <c r="B3583">
        <v>57125</v>
      </c>
      <c r="C3583">
        <v>57709.898437999997</v>
      </c>
      <c r="D3583">
        <v>56345.101562999997</v>
      </c>
      <c r="E3583">
        <v>57514.898437999997</v>
      </c>
      <c r="F3583">
        <v>57514.898437999997</v>
      </c>
      <c r="G3583">
        <v>167283</v>
      </c>
    </row>
    <row r="3584" spans="1:7">
      <c r="A3584" s="3">
        <v>41674</v>
      </c>
      <c r="B3584">
        <v>56832.5</v>
      </c>
      <c r="C3584">
        <v>57027.5</v>
      </c>
      <c r="D3584">
        <v>55760.199219000002</v>
      </c>
      <c r="E3584">
        <v>56540.101562999997</v>
      </c>
      <c r="F3584">
        <v>56540.101562999997</v>
      </c>
      <c r="G3584">
        <v>135220</v>
      </c>
    </row>
    <row r="3585" spans="1:7">
      <c r="A3585" s="3">
        <v>41675</v>
      </c>
      <c r="B3585">
        <v>56832.5</v>
      </c>
      <c r="C3585">
        <v>56832.5</v>
      </c>
      <c r="D3585">
        <v>55760.199219000002</v>
      </c>
      <c r="E3585">
        <v>55760.199219000002</v>
      </c>
      <c r="F3585">
        <v>55760.199219000002</v>
      </c>
      <c r="G3585">
        <v>122240</v>
      </c>
    </row>
    <row r="3586" spans="1:7">
      <c r="A3586" s="3">
        <v>41676</v>
      </c>
      <c r="B3586">
        <v>55565.199219000002</v>
      </c>
      <c r="C3586">
        <v>56345.101562999997</v>
      </c>
      <c r="D3586">
        <v>54492.898437999997</v>
      </c>
      <c r="E3586">
        <v>54785.398437999997</v>
      </c>
      <c r="F3586">
        <v>54785.398437999997</v>
      </c>
      <c r="G3586">
        <v>219911</v>
      </c>
    </row>
    <row r="3587" spans="1:7">
      <c r="A3587" s="3">
        <v>41677</v>
      </c>
      <c r="B3587">
        <v>55760.199219000002</v>
      </c>
      <c r="C3587">
        <v>60439.398437999997</v>
      </c>
      <c r="D3587">
        <v>55760.199219000002</v>
      </c>
      <c r="E3587">
        <v>59854.5</v>
      </c>
      <c r="F3587">
        <v>59854.5</v>
      </c>
      <c r="G3587">
        <v>510826</v>
      </c>
    </row>
    <row r="3588" spans="1:7">
      <c r="A3588" s="3">
        <v>41680</v>
      </c>
      <c r="B3588">
        <v>60244.398437999997</v>
      </c>
      <c r="C3588">
        <v>60341.898437999997</v>
      </c>
      <c r="D3588">
        <v>58587.199219000002</v>
      </c>
      <c r="E3588">
        <v>59464.601562999997</v>
      </c>
      <c r="F3588">
        <v>59464.601562999997</v>
      </c>
      <c r="G3588">
        <v>202967</v>
      </c>
    </row>
    <row r="3589" spans="1:7">
      <c r="A3589" s="3">
        <v>41681</v>
      </c>
      <c r="B3589">
        <v>58977.199219000002</v>
      </c>
      <c r="C3589">
        <v>59659.5</v>
      </c>
      <c r="D3589">
        <v>57904.800780999998</v>
      </c>
      <c r="E3589">
        <v>58489.699219000002</v>
      </c>
      <c r="F3589">
        <v>58489.699219000002</v>
      </c>
      <c r="G3589">
        <v>205852</v>
      </c>
    </row>
    <row r="3590" spans="1:7">
      <c r="A3590" s="3">
        <v>41682</v>
      </c>
      <c r="B3590">
        <v>58879.699219000002</v>
      </c>
      <c r="C3590">
        <v>58977.199219000002</v>
      </c>
      <c r="D3590">
        <v>57807.398437999997</v>
      </c>
      <c r="E3590">
        <v>58099.800780999998</v>
      </c>
      <c r="F3590">
        <v>58099.800780999998</v>
      </c>
      <c r="G3590">
        <v>170384</v>
      </c>
    </row>
    <row r="3591" spans="1:7">
      <c r="A3591" s="3">
        <v>41683</v>
      </c>
      <c r="B3591">
        <v>58392.300780999998</v>
      </c>
      <c r="C3591">
        <v>59659.5</v>
      </c>
      <c r="D3591">
        <v>57222.5</v>
      </c>
      <c r="E3591">
        <v>57319.898437999997</v>
      </c>
      <c r="F3591">
        <v>57319.898437999997</v>
      </c>
      <c r="G3591">
        <v>221733</v>
      </c>
    </row>
    <row r="3592" spans="1:7">
      <c r="A3592" s="3">
        <v>41684</v>
      </c>
      <c r="B3592">
        <v>57514.898437999997</v>
      </c>
      <c r="C3592">
        <v>58489.699219000002</v>
      </c>
      <c r="D3592">
        <v>57222.5</v>
      </c>
      <c r="E3592">
        <v>57807.398437999997</v>
      </c>
      <c r="F3592">
        <v>57807.398437999997</v>
      </c>
      <c r="G3592">
        <v>142967</v>
      </c>
    </row>
    <row r="3593" spans="1:7">
      <c r="A3593" s="3">
        <v>41687</v>
      </c>
      <c r="B3593">
        <v>58197.300780999998</v>
      </c>
      <c r="C3593">
        <v>58197.300780999998</v>
      </c>
      <c r="D3593">
        <v>56832.5</v>
      </c>
      <c r="E3593">
        <v>57319.898437999997</v>
      </c>
      <c r="F3593">
        <v>57319.898437999997</v>
      </c>
      <c r="G3593">
        <v>145964</v>
      </c>
    </row>
    <row r="3594" spans="1:7">
      <c r="A3594" s="3">
        <v>41688</v>
      </c>
      <c r="B3594">
        <v>57125</v>
      </c>
      <c r="C3594">
        <v>58782.199219000002</v>
      </c>
      <c r="D3594">
        <v>57125</v>
      </c>
      <c r="E3594">
        <v>58782.199219000002</v>
      </c>
      <c r="F3594">
        <v>58782.199219000002</v>
      </c>
      <c r="G3594">
        <v>209764</v>
      </c>
    </row>
    <row r="3595" spans="1:7">
      <c r="A3595" s="3">
        <v>41689</v>
      </c>
      <c r="B3595">
        <v>58489.699219000002</v>
      </c>
      <c r="C3595">
        <v>58879.699219000002</v>
      </c>
      <c r="D3595">
        <v>57709.898437999997</v>
      </c>
      <c r="E3595">
        <v>58002.300780999998</v>
      </c>
      <c r="F3595">
        <v>58002.300780999998</v>
      </c>
      <c r="G3595">
        <v>97225</v>
      </c>
    </row>
    <row r="3596" spans="1:7">
      <c r="A3596" s="3">
        <v>41690</v>
      </c>
      <c r="B3596">
        <v>57612.398437999997</v>
      </c>
      <c r="C3596">
        <v>58977.199219000002</v>
      </c>
      <c r="D3596">
        <v>57612.398437999997</v>
      </c>
      <c r="E3596">
        <v>57904.800780999998</v>
      </c>
      <c r="F3596">
        <v>57904.800780999998</v>
      </c>
      <c r="G3596">
        <v>114680</v>
      </c>
    </row>
    <row r="3597" spans="1:7">
      <c r="A3597" s="3">
        <v>41691</v>
      </c>
      <c r="B3597">
        <v>57807.398437999997</v>
      </c>
      <c r="C3597">
        <v>58099.800780999998</v>
      </c>
      <c r="D3597">
        <v>56735</v>
      </c>
      <c r="E3597">
        <v>57514.898437999997</v>
      </c>
      <c r="F3597">
        <v>57514.898437999997</v>
      </c>
      <c r="G3597">
        <v>149178</v>
      </c>
    </row>
    <row r="3598" spans="1:7">
      <c r="A3598" s="3">
        <v>41694</v>
      </c>
      <c r="B3598">
        <v>57709.898437999997</v>
      </c>
      <c r="C3598">
        <v>58392.300780999998</v>
      </c>
      <c r="D3598">
        <v>57125</v>
      </c>
      <c r="E3598">
        <v>58099.800780999998</v>
      </c>
      <c r="F3598">
        <v>58099.800780999998</v>
      </c>
      <c r="G3598">
        <v>87663</v>
      </c>
    </row>
    <row r="3599" spans="1:7">
      <c r="A3599" s="3">
        <v>41695</v>
      </c>
      <c r="B3599">
        <v>58392.300780999998</v>
      </c>
      <c r="C3599">
        <v>60146.898437999997</v>
      </c>
      <c r="D3599">
        <v>58294.800780999998</v>
      </c>
      <c r="E3599">
        <v>59367.101562999997</v>
      </c>
      <c r="F3599">
        <v>59367.101562999997</v>
      </c>
      <c r="G3599">
        <v>214490</v>
      </c>
    </row>
    <row r="3600" spans="1:7">
      <c r="A3600" s="3">
        <v>41696</v>
      </c>
      <c r="B3600">
        <v>59367.101562999997</v>
      </c>
      <c r="C3600">
        <v>60731.800780999998</v>
      </c>
      <c r="D3600">
        <v>58977.199219000002</v>
      </c>
      <c r="E3600">
        <v>60341.898437999997</v>
      </c>
      <c r="F3600">
        <v>60341.898437999997</v>
      </c>
      <c r="G3600">
        <v>216136</v>
      </c>
    </row>
    <row r="3601" spans="1:7">
      <c r="A3601" s="3">
        <v>41697</v>
      </c>
      <c r="B3601">
        <v>60341.898437999997</v>
      </c>
      <c r="C3601">
        <v>61414.199219000002</v>
      </c>
      <c r="D3601">
        <v>59854.5</v>
      </c>
      <c r="E3601">
        <v>61219.300780999998</v>
      </c>
      <c r="F3601">
        <v>61219.300780999998</v>
      </c>
      <c r="G3601">
        <v>184614</v>
      </c>
    </row>
    <row r="3602" spans="1:7">
      <c r="A3602" s="3">
        <v>41698</v>
      </c>
      <c r="B3602">
        <v>60634.398437999997</v>
      </c>
      <c r="C3602">
        <v>61414.199219000002</v>
      </c>
      <c r="D3602">
        <v>59854.5</v>
      </c>
      <c r="E3602">
        <v>60634.398437999997</v>
      </c>
      <c r="F3602">
        <v>60634.398437999997</v>
      </c>
      <c r="G3602">
        <v>177110</v>
      </c>
    </row>
    <row r="3603" spans="1:7">
      <c r="A3603" s="3">
        <v>41701</v>
      </c>
      <c r="B3603">
        <v>60439.398437999997</v>
      </c>
      <c r="C3603">
        <v>60634.398437999997</v>
      </c>
      <c r="D3603">
        <v>59367.101562999997</v>
      </c>
      <c r="E3603">
        <v>59659.5</v>
      </c>
      <c r="F3603">
        <v>59659.5</v>
      </c>
      <c r="G3603">
        <v>118111</v>
      </c>
    </row>
    <row r="3604" spans="1:7">
      <c r="A3604" s="3">
        <v>41702</v>
      </c>
      <c r="B3604">
        <v>59367.101562999997</v>
      </c>
      <c r="C3604">
        <v>61999.101562999997</v>
      </c>
      <c r="D3604">
        <v>59367.101562999997</v>
      </c>
      <c r="E3604">
        <v>61414.199219000002</v>
      </c>
      <c r="F3604">
        <v>61414.199219000002</v>
      </c>
      <c r="G3604">
        <v>224841</v>
      </c>
    </row>
    <row r="3605" spans="1:7">
      <c r="A3605" s="3">
        <v>41703</v>
      </c>
      <c r="B3605">
        <v>61511.699219000002</v>
      </c>
      <c r="C3605">
        <v>61804.199219000002</v>
      </c>
      <c r="D3605">
        <v>60146.898437999997</v>
      </c>
      <c r="E3605">
        <v>60341.898437999997</v>
      </c>
      <c r="F3605">
        <v>60341.898437999997</v>
      </c>
      <c r="G3605">
        <v>138705</v>
      </c>
    </row>
    <row r="3606" spans="1:7">
      <c r="A3606" s="3">
        <v>41704</v>
      </c>
      <c r="B3606">
        <v>60049.5</v>
      </c>
      <c r="C3606">
        <v>62584</v>
      </c>
      <c r="D3606">
        <v>59854.5</v>
      </c>
      <c r="E3606">
        <v>61804.199219000002</v>
      </c>
      <c r="F3606">
        <v>61804.199219000002</v>
      </c>
      <c r="G3606">
        <v>247786</v>
      </c>
    </row>
    <row r="3607" spans="1:7">
      <c r="A3607" s="3">
        <v>41705</v>
      </c>
      <c r="B3607">
        <v>61804.199219000002</v>
      </c>
      <c r="C3607">
        <v>62973.898437999997</v>
      </c>
      <c r="D3607">
        <v>61024.300780999998</v>
      </c>
      <c r="E3607">
        <v>62584</v>
      </c>
      <c r="F3607">
        <v>62584</v>
      </c>
      <c r="G3607">
        <v>182033</v>
      </c>
    </row>
    <row r="3608" spans="1:7">
      <c r="A3608" s="3">
        <v>41708</v>
      </c>
      <c r="B3608">
        <v>62194.101562999997</v>
      </c>
      <c r="C3608">
        <v>62584</v>
      </c>
      <c r="D3608">
        <v>61414.199219000002</v>
      </c>
      <c r="E3608">
        <v>61804.199219000002</v>
      </c>
      <c r="F3608">
        <v>61804.199219000002</v>
      </c>
      <c r="G3608">
        <v>116824</v>
      </c>
    </row>
    <row r="3609" spans="1:7">
      <c r="A3609" s="3">
        <v>41709</v>
      </c>
      <c r="B3609">
        <v>61901.601562999997</v>
      </c>
      <c r="C3609">
        <v>62681.5</v>
      </c>
      <c r="D3609">
        <v>61804.199219000002</v>
      </c>
      <c r="E3609">
        <v>62389.101562999997</v>
      </c>
      <c r="F3609">
        <v>62389.101562999997</v>
      </c>
      <c r="G3609">
        <v>98560</v>
      </c>
    </row>
    <row r="3610" spans="1:7">
      <c r="A3610" s="3">
        <v>41710</v>
      </c>
      <c r="B3610">
        <v>62389.101562999997</v>
      </c>
      <c r="C3610">
        <v>64533.699219000002</v>
      </c>
      <c r="D3610">
        <v>61511.699219000002</v>
      </c>
      <c r="E3610">
        <v>63753.800780999998</v>
      </c>
      <c r="F3610">
        <v>63753.800780999998</v>
      </c>
      <c r="G3610">
        <v>363755</v>
      </c>
    </row>
    <row r="3611" spans="1:7">
      <c r="A3611" s="3">
        <v>41711</v>
      </c>
      <c r="B3611">
        <v>64143.699219000002</v>
      </c>
      <c r="C3611">
        <v>66385.898438000004</v>
      </c>
      <c r="D3611">
        <v>63656.300780999998</v>
      </c>
      <c r="E3611">
        <v>65021.101562999997</v>
      </c>
      <c r="F3611">
        <v>65021.101562999997</v>
      </c>
      <c r="G3611">
        <v>273838</v>
      </c>
    </row>
    <row r="3612" spans="1:7">
      <c r="A3612" s="3">
        <v>41712</v>
      </c>
      <c r="B3612">
        <v>64728.601562999997</v>
      </c>
      <c r="C3612">
        <v>65898.398438000004</v>
      </c>
      <c r="D3612">
        <v>62779</v>
      </c>
      <c r="E3612">
        <v>62973.898437999997</v>
      </c>
      <c r="F3612">
        <v>62973.898437999997</v>
      </c>
      <c r="G3612">
        <v>352297</v>
      </c>
    </row>
    <row r="3613" spans="1:7">
      <c r="A3613" s="3">
        <v>41715</v>
      </c>
      <c r="B3613">
        <v>63168.898437999997</v>
      </c>
      <c r="C3613">
        <v>64143.699219000002</v>
      </c>
      <c r="D3613">
        <v>60926.800780999998</v>
      </c>
      <c r="E3613">
        <v>61414.199219000002</v>
      </c>
      <c r="F3613">
        <v>61414.199219000002</v>
      </c>
      <c r="G3613">
        <v>338641</v>
      </c>
    </row>
    <row r="3614" spans="1:7">
      <c r="A3614" s="3">
        <v>41716</v>
      </c>
      <c r="B3614">
        <v>62389.101562999997</v>
      </c>
      <c r="C3614">
        <v>64241.199219000002</v>
      </c>
      <c r="D3614">
        <v>61121.800780999998</v>
      </c>
      <c r="E3614">
        <v>63558.800780999998</v>
      </c>
      <c r="F3614">
        <v>63558.800780999998</v>
      </c>
      <c r="G3614">
        <v>251422</v>
      </c>
    </row>
    <row r="3615" spans="1:7">
      <c r="A3615" s="3">
        <v>41717</v>
      </c>
      <c r="B3615">
        <v>63558.800780999998</v>
      </c>
      <c r="C3615">
        <v>64533.699219000002</v>
      </c>
      <c r="D3615">
        <v>58977.199219000002</v>
      </c>
      <c r="E3615">
        <v>62681.5</v>
      </c>
      <c r="F3615">
        <v>62681.5</v>
      </c>
      <c r="G3615">
        <v>1262210</v>
      </c>
    </row>
    <row r="3616" spans="1:7">
      <c r="A3616" s="3">
        <v>41718</v>
      </c>
      <c r="B3616">
        <v>63266.398437999997</v>
      </c>
      <c r="C3616">
        <v>66093.398438000004</v>
      </c>
      <c r="D3616">
        <v>62096.601562999997</v>
      </c>
      <c r="E3616">
        <v>63753.800780999998</v>
      </c>
      <c r="F3616">
        <v>63753.800780999998</v>
      </c>
      <c r="G3616">
        <v>559744</v>
      </c>
    </row>
    <row r="3617" spans="1:7">
      <c r="A3617" s="3">
        <v>41719</v>
      </c>
      <c r="B3617">
        <v>64046.300780999998</v>
      </c>
      <c r="C3617">
        <v>64436.199219000002</v>
      </c>
      <c r="D3617">
        <v>62973.898437999997</v>
      </c>
      <c r="E3617">
        <v>63461.398437999997</v>
      </c>
      <c r="F3617">
        <v>63461.398437999997</v>
      </c>
      <c r="G3617">
        <v>180030</v>
      </c>
    </row>
    <row r="3618" spans="1:7">
      <c r="A3618" s="3">
        <v>41722</v>
      </c>
      <c r="B3618">
        <v>63753.800780999998</v>
      </c>
      <c r="C3618">
        <v>64143.699219000002</v>
      </c>
      <c r="D3618">
        <v>61121.800780999998</v>
      </c>
      <c r="E3618">
        <v>63363.898437999997</v>
      </c>
      <c r="F3618">
        <v>63363.898437999997</v>
      </c>
      <c r="G3618">
        <v>307996</v>
      </c>
    </row>
    <row r="3619" spans="1:7">
      <c r="A3619" s="3">
        <v>41723</v>
      </c>
      <c r="B3619">
        <v>63363.898437999997</v>
      </c>
      <c r="C3619">
        <v>63363.898437999997</v>
      </c>
      <c r="D3619">
        <v>61511.699219000002</v>
      </c>
      <c r="E3619">
        <v>61999.101562999997</v>
      </c>
      <c r="F3619">
        <v>61999.101562999997</v>
      </c>
      <c r="G3619">
        <v>170234</v>
      </c>
    </row>
    <row r="3620" spans="1:7">
      <c r="A3620" s="3">
        <v>41724</v>
      </c>
      <c r="B3620">
        <v>62389.101562999997</v>
      </c>
      <c r="C3620">
        <v>64631.199219000002</v>
      </c>
      <c r="D3620">
        <v>62291.601562999997</v>
      </c>
      <c r="E3620">
        <v>64436.199219000002</v>
      </c>
      <c r="F3620">
        <v>64436.199219000002</v>
      </c>
      <c r="G3620">
        <v>259292</v>
      </c>
    </row>
    <row r="3621" spans="1:7">
      <c r="A3621" s="3">
        <v>41725</v>
      </c>
      <c r="B3621">
        <v>64436.199219000002</v>
      </c>
      <c r="C3621">
        <v>65313.5</v>
      </c>
      <c r="D3621">
        <v>62681.5</v>
      </c>
      <c r="E3621">
        <v>63266.398437999997</v>
      </c>
      <c r="F3621">
        <v>63266.398437999997</v>
      </c>
      <c r="G3621">
        <v>200092</v>
      </c>
    </row>
    <row r="3622" spans="1:7">
      <c r="A3622" s="3">
        <v>41726</v>
      </c>
      <c r="B3622">
        <v>62779</v>
      </c>
      <c r="C3622">
        <v>64046.300780999998</v>
      </c>
      <c r="D3622">
        <v>61511.699219000002</v>
      </c>
      <c r="E3622">
        <v>63461.398437999997</v>
      </c>
      <c r="F3622">
        <v>63461.398437999997</v>
      </c>
      <c r="G3622">
        <v>221693</v>
      </c>
    </row>
    <row r="3623" spans="1:7">
      <c r="A3623" s="3">
        <v>41729</v>
      </c>
      <c r="B3623">
        <v>63168.898437999997</v>
      </c>
      <c r="C3623">
        <v>63168.898437999997</v>
      </c>
      <c r="D3623">
        <v>61121.800780999998</v>
      </c>
      <c r="E3623">
        <v>61316.699219000002</v>
      </c>
      <c r="F3623">
        <v>61316.699219000002</v>
      </c>
      <c r="G3623">
        <v>215330</v>
      </c>
    </row>
    <row r="3624" spans="1:7">
      <c r="A3624" s="3">
        <v>41730</v>
      </c>
      <c r="B3624">
        <v>61609.199219000002</v>
      </c>
      <c r="C3624">
        <v>62389.101562999997</v>
      </c>
      <c r="D3624">
        <v>61024.300780999998</v>
      </c>
      <c r="E3624">
        <v>61901.601562999997</v>
      </c>
      <c r="F3624">
        <v>61901.601562999997</v>
      </c>
      <c r="G3624">
        <v>164487</v>
      </c>
    </row>
    <row r="3625" spans="1:7">
      <c r="A3625" s="3">
        <v>41731</v>
      </c>
      <c r="B3625">
        <v>61901.601562999997</v>
      </c>
      <c r="C3625">
        <v>63363.898437999997</v>
      </c>
      <c r="D3625">
        <v>61804.199219000002</v>
      </c>
      <c r="E3625">
        <v>62681.5</v>
      </c>
      <c r="F3625">
        <v>62681.5</v>
      </c>
      <c r="G3625">
        <v>110825</v>
      </c>
    </row>
    <row r="3626" spans="1:7">
      <c r="A3626" s="3">
        <v>41732</v>
      </c>
      <c r="B3626">
        <v>62291.601562999997</v>
      </c>
      <c r="C3626">
        <v>62486.5</v>
      </c>
      <c r="D3626">
        <v>60439.398437999997</v>
      </c>
      <c r="E3626">
        <v>60439.398437999997</v>
      </c>
      <c r="F3626">
        <v>60439.398437999997</v>
      </c>
      <c r="G3626">
        <v>180017</v>
      </c>
    </row>
    <row r="3627" spans="1:7">
      <c r="A3627" s="3">
        <v>41733</v>
      </c>
      <c r="B3627">
        <v>60731.800780999998</v>
      </c>
      <c r="C3627">
        <v>61219.300780999998</v>
      </c>
      <c r="D3627">
        <v>59659.5</v>
      </c>
      <c r="E3627">
        <v>60731.800780999998</v>
      </c>
      <c r="F3627">
        <v>60731.800780999998</v>
      </c>
      <c r="G3627">
        <v>134015</v>
      </c>
    </row>
    <row r="3628" spans="1:7">
      <c r="A3628" s="3">
        <v>41736</v>
      </c>
      <c r="B3628">
        <v>60731.800780999998</v>
      </c>
      <c r="C3628">
        <v>60731.800780999998</v>
      </c>
      <c r="D3628">
        <v>58392.300780999998</v>
      </c>
      <c r="E3628">
        <v>58489.699219000002</v>
      </c>
      <c r="F3628">
        <v>58489.699219000002</v>
      </c>
      <c r="G3628">
        <v>217695</v>
      </c>
    </row>
    <row r="3629" spans="1:7">
      <c r="A3629" s="3">
        <v>41737</v>
      </c>
      <c r="B3629">
        <v>58489.699219000002</v>
      </c>
      <c r="C3629">
        <v>59367.101562999997</v>
      </c>
      <c r="D3629">
        <v>57807.398437999997</v>
      </c>
      <c r="E3629">
        <v>58099.800780999998</v>
      </c>
      <c r="F3629">
        <v>58099.800780999998</v>
      </c>
      <c r="G3629">
        <v>171648</v>
      </c>
    </row>
    <row r="3630" spans="1:7">
      <c r="A3630" s="3">
        <v>41738</v>
      </c>
      <c r="B3630">
        <v>58587.199219000002</v>
      </c>
      <c r="C3630">
        <v>58977.199219000002</v>
      </c>
      <c r="D3630">
        <v>58002.300780999998</v>
      </c>
      <c r="E3630">
        <v>58294.800780999998</v>
      </c>
      <c r="F3630">
        <v>58294.800780999998</v>
      </c>
      <c r="G3630">
        <v>118864</v>
      </c>
    </row>
    <row r="3631" spans="1:7">
      <c r="A3631" s="3">
        <v>41739</v>
      </c>
      <c r="B3631">
        <v>58879.699219000002</v>
      </c>
      <c r="C3631">
        <v>59074.601562999997</v>
      </c>
      <c r="D3631">
        <v>57514.898437999997</v>
      </c>
      <c r="E3631">
        <v>58197.300780999998</v>
      </c>
      <c r="F3631">
        <v>58197.300780999998</v>
      </c>
      <c r="G3631">
        <v>148664</v>
      </c>
    </row>
    <row r="3632" spans="1:7">
      <c r="A3632" s="3">
        <v>41740</v>
      </c>
      <c r="B3632">
        <v>56637.601562999997</v>
      </c>
      <c r="C3632">
        <v>57807.398437999997</v>
      </c>
      <c r="D3632">
        <v>56540.101562999997</v>
      </c>
      <c r="E3632">
        <v>57319.898437999997</v>
      </c>
      <c r="F3632">
        <v>57319.898437999997</v>
      </c>
      <c r="G3632">
        <v>182027</v>
      </c>
    </row>
    <row r="3633" spans="1:7">
      <c r="A3633" s="3">
        <v>41743</v>
      </c>
      <c r="B3633">
        <v>57222.5</v>
      </c>
      <c r="C3633">
        <v>57222.5</v>
      </c>
      <c r="D3633">
        <v>55662.699219000002</v>
      </c>
      <c r="E3633">
        <v>55760.199219000002</v>
      </c>
      <c r="F3633">
        <v>55760.199219000002</v>
      </c>
      <c r="G3633">
        <v>290557</v>
      </c>
    </row>
    <row r="3634" spans="1:7">
      <c r="A3634" s="3">
        <v>41744</v>
      </c>
      <c r="B3634">
        <v>55955.199219000002</v>
      </c>
      <c r="C3634">
        <v>56735</v>
      </c>
      <c r="D3634">
        <v>55662.699219000002</v>
      </c>
      <c r="E3634">
        <v>56540.101562999997</v>
      </c>
      <c r="F3634">
        <v>56540.101562999997</v>
      </c>
      <c r="G3634">
        <v>170119</v>
      </c>
    </row>
    <row r="3635" spans="1:7">
      <c r="A3635" s="3">
        <v>41745</v>
      </c>
      <c r="B3635">
        <v>56540.101562999997</v>
      </c>
      <c r="C3635">
        <v>56930</v>
      </c>
      <c r="D3635">
        <v>55955.199219000002</v>
      </c>
      <c r="E3635">
        <v>56832.5</v>
      </c>
      <c r="F3635">
        <v>56832.5</v>
      </c>
      <c r="G3635">
        <v>148279</v>
      </c>
    </row>
    <row r="3636" spans="1:7">
      <c r="A3636" s="3">
        <v>41746</v>
      </c>
      <c r="B3636">
        <v>57125</v>
      </c>
      <c r="C3636">
        <v>57417.398437999997</v>
      </c>
      <c r="D3636">
        <v>56345.101562999997</v>
      </c>
      <c r="E3636">
        <v>56540.101562999997</v>
      </c>
      <c r="F3636">
        <v>56540.101562999997</v>
      </c>
      <c r="G3636">
        <v>91782</v>
      </c>
    </row>
    <row r="3637" spans="1:7">
      <c r="A3637" s="3">
        <v>41747</v>
      </c>
      <c r="B3637">
        <v>56540.101562999997</v>
      </c>
      <c r="C3637">
        <v>59172.101562999997</v>
      </c>
      <c r="D3637">
        <v>55955.199219000002</v>
      </c>
      <c r="E3637">
        <v>58879.699219000002</v>
      </c>
      <c r="F3637">
        <v>58879.699219000002</v>
      </c>
      <c r="G3637">
        <v>272977</v>
      </c>
    </row>
    <row r="3638" spans="1:7">
      <c r="A3638" s="3">
        <v>41750</v>
      </c>
      <c r="B3638">
        <v>58489.699219000002</v>
      </c>
      <c r="C3638">
        <v>58782.199219000002</v>
      </c>
      <c r="D3638">
        <v>57417.398437999997</v>
      </c>
      <c r="E3638">
        <v>57709.898437999997</v>
      </c>
      <c r="F3638">
        <v>57709.898437999997</v>
      </c>
      <c r="G3638">
        <v>103581</v>
      </c>
    </row>
    <row r="3639" spans="1:7">
      <c r="A3639" s="3">
        <v>41751</v>
      </c>
      <c r="B3639">
        <v>57612.398437999997</v>
      </c>
      <c r="C3639">
        <v>58489.699219000002</v>
      </c>
      <c r="D3639">
        <v>57027.5</v>
      </c>
      <c r="E3639">
        <v>58294.800780999998</v>
      </c>
      <c r="F3639">
        <v>58294.800780999998</v>
      </c>
      <c r="G3639">
        <v>96629</v>
      </c>
    </row>
    <row r="3640" spans="1:7">
      <c r="A3640" s="3">
        <v>41752</v>
      </c>
      <c r="B3640">
        <v>58294.800780999998</v>
      </c>
      <c r="C3640">
        <v>59269.601562999997</v>
      </c>
      <c r="D3640">
        <v>57027.5</v>
      </c>
      <c r="E3640">
        <v>57125</v>
      </c>
      <c r="F3640">
        <v>57125</v>
      </c>
      <c r="G3640">
        <v>117081</v>
      </c>
    </row>
    <row r="3641" spans="1:7">
      <c r="A3641" s="3">
        <v>41753</v>
      </c>
      <c r="B3641">
        <v>57027.5</v>
      </c>
      <c r="C3641">
        <v>57709.898437999997</v>
      </c>
      <c r="D3641">
        <v>56247.601562999997</v>
      </c>
      <c r="E3641">
        <v>57222.5</v>
      </c>
      <c r="F3641">
        <v>57222.5</v>
      </c>
      <c r="G3641">
        <v>112785</v>
      </c>
    </row>
    <row r="3642" spans="1:7">
      <c r="A3642" s="3">
        <v>41754</v>
      </c>
      <c r="B3642">
        <v>57222.5</v>
      </c>
      <c r="C3642">
        <v>57222.5</v>
      </c>
      <c r="D3642">
        <v>55467.800780999998</v>
      </c>
      <c r="E3642">
        <v>55467.800780999998</v>
      </c>
      <c r="F3642">
        <v>55467.800780999998</v>
      </c>
      <c r="G3642">
        <v>159634</v>
      </c>
    </row>
    <row r="3643" spans="1:7">
      <c r="A3643" s="3">
        <v>41757</v>
      </c>
      <c r="B3643">
        <v>55370.300780999998</v>
      </c>
      <c r="C3643">
        <v>56247.601562999997</v>
      </c>
      <c r="D3643">
        <v>54395.5</v>
      </c>
      <c r="E3643">
        <v>56052.699219000002</v>
      </c>
      <c r="F3643">
        <v>56052.699219000002</v>
      </c>
      <c r="G3643">
        <v>104838</v>
      </c>
    </row>
    <row r="3644" spans="1:7">
      <c r="A3644" s="3">
        <v>41758</v>
      </c>
      <c r="B3644">
        <v>56150.101562999997</v>
      </c>
      <c r="C3644">
        <v>59172.101562999997</v>
      </c>
      <c r="D3644">
        <v>55955.199219000002</v>
      </c>
      <c r="E3644">
        <v>58392.300780999998</v>
      </c>
      <c r="F3644">
        <v>58392.300780999998</v>
      </c>
      <c r="G3644">
        <v>195941</v>
      </c>
    </row>
    <row r="3645" spans="1:7">
      <c r="A3645" s="3">
        <v>41759</v>
      </c>
      <c r="B3645">
        <v>58392.300780999998</v>
      </c>
      <c r="C3645">
        <v>59269.601562999997</v>
      </c>
      <c r="D3645">
        <v>58002.300780999998</v>
      </c>
      <c r="E3645">
        <v>58587.199219000002</v>
      </c>
      <c r="F3645">
        <v>58587.199219000002</v>
      </c>
      <c r="G3645">
        <v>228262</v>
      </c>
    </row>
    <row r="3646" spans="1:7">
      <c r="A3646" s="3">
        <v>41761</v>
      </c>
      <c r="B3646">
        <v>58587.199219000002</v>
      </c>
      <c r="C3646">
        <v>59367.101562999997</v>
      </c>
      <c r="D3646">
        <v>57807.398437999997</v>
      </c>
      <c r="E3646">
        <v>58197.300780999998</v>
      </c>
      <c r="F3646">
        <v>58197.300780999998</v>
      </c>
      <c r="G3646">
        <v>114601</v>
      </c>
    </row>
    <row r="3647" spans="1:7">
      <c r="A3647" s="3">
        <v>41766</v>
      </c>
      <c r="B3647">
        <v>58197.300780999998</v>
      </c>
      <c r="C3647">
        <v>58197.300780999998</v>
      </c>
      <c r="D3647">
        <v>56247.601562999997</v>
      </c>
      <c r="E3647">
        <v>56442.601562999997</v>
      </c>
      <c r="F3647">
        <v>56442.601562999997</v>
      </c>
      <c r="G3647">
        <v>124793</v>
      </c>
    </row>
    <row r="3648" spans="1:7">
      <c r="A3648" s="3">
        <v>41767</v>
      </c>
      <c r="B3648">
        <v>56442.601562999997</v>
      </c>
      <c r="C3648">
        <v>57319.898437999997</v>
      </c>
      <c r="D3648">
        <v>56150.101562999997</v>
      </c>
      <c r="E3648">
        <v>57319.898437999997</v>
      </c>
      <c r="F3648">
        <v>57319.898437999997</v>
      </c>
      <c r="G3648">
        <v>76653</v>
      </c>
    </row>
    <row r="3649" spans="1:7">
      <c r="A3649" s="3">
        <v>41768</v>
      </c>
      <c r="B3649">
        <v>56930</v>
      </c>
      <c r="C3649">
        <v>57612.398437999997</v>
      </c>
      <c r="D3649">
        <v>56540.101562999997</v>
      </c>
      <c r="E3649">
        <v>56930</v>
      </c>
      <c r="F3649">
        <v>56930</v>
      </c>
      <c r="G3649">
        <v>58730</v>
      </c>
    </row>
    <row r="3650" spans="1:7">
      <c r="A3650" s="3">
        <v>41771</v>
      </c>
      <c r="B3650">
        <v>56637.601562999997</v>
      </c>
      <c r="C3650">
        <v>56832.5</v>
      </c>
      <c r="D3650">
        <v>55077.800780999998</v>
      </c>
      <c r="E3650">
        <v>56247.601562999997</v>
      </c>
      <c r="F3650">
        <v>56247.601562999997</v>
      </c>
      <c r="G3650">
        <v>114664</v>
      </c>
    </row>
    <row r="3651" spans="1:7">
      <c r="A3651" s="3">
        <v>41772</v>
      </c>
      <c r="B3651">
        <v>56345.101562999997</v>
      </c>
      <c r="C3651">
        <v>57709.898437999997</v>
      </c>
      <c r="D3651">
        <v>55662.699219000002</v>
      </c>
      <c r="E3651">
        <v>56735</v>
      </c>
      <c r="F3651">
        <v>56735</v>
      </c>
      <c r="G3651">
        <v>101588</v>
      </c>
    </row>
    <row r="3652" spans="1:7">
      <c r="A3652" s="3">
        <v>41773</v>
      </c>
      <c r="B3652">
        <v>56540.101562999997</v>
      </c>
      <c r="C3652">
        <v>57417.398437999997</v>
      </c>
      <c r="D3652">
        <v>55857.699219000002</v>
      </c>
      <c r="E3652">
        <v>56150.101562999997</v>
      </c>
      <c r="F3652">
        <v>56150.101562999997</v>
      </c>
      <c r="G3652">
        <v>137429</v>
      </c>
    </row>
    <row r="3653" spans="1:7">
      <c r="A3653" s="3">
        <v>41774</v>
      </c>
      <c r="B3653">
        <v>56247.601562999997</v>
      </c>
      <c r="C3653">
        <v>57027.5</v>
      </c>
      <c r="D3653">
        <v>55565.199219000002</v>
      </c>
      <c r="E3653">
        <v>55760.199219000002</v>
      </c>
      <c r="F3653">
        <v>55760.199219000002</v>
      </c>
      <c r="G3653">
        <v>122568</v>
      </c>
    </row>
    <row r="3654" spans="1:7">
      <c r="A3654" s="3">
        <v>41775</v>
      </c>
      <c r="B3654">
        <v>55370.300780999998</v>
      </c>
      <c r="C3654">
        <v>56150.101562999997</v>
      </c>
      <c r="D3654">
        <v>55077.800780999998</v>
      </c>
      <c r="E3654">
        <v>55760.199219000002</v>
      </c>
      <c r="F3654">
        <v>55760.199219000002</v>
      </c>
      <c r="G3654">
        <v>92282</v>
      </c>
    </row>
    <row r="3655" spans="1:7">
      <c r="A3655" s="3">
        <v>41778</v>
      </c>
      <c r="B3655">
        <v>55857.699219000002</v>
      </c>
      <c r="C3655">
        <v>56052.699219000002</v>
      </c>
      <c r="D3655">
        <v>54785.398437999997</v>
      </c>
      <c r="E3655">
        <v>55467.800780999998</v>
      </c>
      <c r="F3655">
        <v>55467.800780999998</v>
      </c>
      <c r="G3655">
        <v>84669</v>
      </c>
    </row>
    <row r="3656" spans="1:7">
      <c r="A3656" s="3">
        <v>41779</v>
      </c>
      <c r="B3656">
        <v>55077.800780999998</v>
      </c>
      <c r="C3656">
        <v>56247.601562999997</v>
      </c>
      <c r="D3656">
        <v>54980.398437999997</v>
      </c>
      <c r="E3656">
        <v>55565.199219000002</v>
      </c>
      <c r="F3656">
        <v>55565.199219000002</v>
      </c>
      <c r="G3656">
        <v>88905</v>
      </c>
    </row>
    <row r="3657" spans="1:7">
      <c r="A3657" s="3">
        <v>41780</v>
      </c>
      <c r="B3657">
        <v>55565.199219000002</v>
      </c>
      <c r="C3657">
        <v>55760.199219000002</v>
      </c>
      <c r="D3657">
        <v>54687.898437999997</v>
      </c>
      <c r="E3657">
        <v>55175.300780999998</v>
      </c>
      <c r="F3657">
        <v>55175.300780999998</v>
      </c>
      <c r="G3657">
        <v>67837</v>
      </c>
    </row>
    <row r="3658" spans="1:7">
      <c r="A3658" s="3">
        <v>41781</v>
      </c>
      <c r="B3658">
        <v>55467.800780999998</v>
      </c>
      <c r="C3658">
        <v>56832.5</v>
      </c>
      <c r="D3658">
        <v>55077.800780999998</v>
      </c>
      <c r="E3658">
        <v>56442.601562999997</v>
      </c>
      <c r="F3658">
        <v>56442.601562999997</v>
      </c>
      <c r="G3658">
        <v>124958</v>
      </c>
    </row>
    <row r="3659" spans="1:7">
      <c r="A3659" s="3">
        <v>41782</v>
      </c>
      <c r="B3659">
        <v>56247.601562999997</v>
      </c>
      <c r="C3659">
        <v>56930</v>
      </c>
      <c r="D3659">
        <v>56052.699219000002</v>
      </c>
      <c r="E3659">
        <v>56930</v>
      </c>
      <c r="F3659">
        <v>56930</v>
      </c>
      <c r="G3659">
        <v>95272</v>
      </c>
    </row>
    <row r="3660" spans="1:7">
      <c r="A3660" s="3">
        <v>41785</v>
      </c>
      <c r="B3660">
        <v>56930</v>
      </c>
      <c r="C3660">
        <v>57904.800780999998</v>
      </c>
      <c r="D3660">
        <v>56540.101562999997</v>
      </c>
      <c r="E3660">
        <v>57807.398437999997</v>
      </c>
      <c r="F3660">
        <v>57807.398437999997</v>
      </c>
      <c r="G3660">
        <v>114747</v>
      </c>
    </row>
    <row r="3661" spans="1:7">
      <c r="A3661" s="3">
        <v>41786</v>
      </c>
      <c r="B3661">
        <v>58002.300780999998</v>
      </c>
      <c r="C3661">
        <v>58099.800780999998</v>
      </c>
      <c r="D3661">
        <v>57125</v>
      </c>
      <c r="E3661">
        <v>57807.398437999997</v>
      </c>
      <c r="F3661">
        <v>57807.398437999997</v>
      </c>
      <c r="G3661">
        <v>93346</v>
      </c>
    </row>
    <row r="3662" spans="1:7">
      <c r="A3662" s="3">
        <v>41787</v>
      </c>
      <c r="B3662">
        <v>57514.898437999997</v>
      </c>
      <c r="C3662">
        <v>58099.800780999998</v>
      </c>
      <c r="D3662">
        <v>56832.5</v>
      </c>
      <c r="E3662">
        <v>57612.398437999997</v>
      </c>
      <c r="F3662">
        <v>57612.398437999997</v>
      </c>
      <c r="G3662">
        <v>90109</v>
      </c>
    </row>
    <row r="3663" spans="1:7">
      <c r="A3663" s="3">
        <v>41788</v>
      </c>
      <c r="B3663">
        <v>57319.898437999997</v>
      </c>
      <c r="C3663">
        <v>58977.199219000002</v>
      </c>
      <c r="D3663">
        <v>57027.5</v>
      </c>
      <c r="E3663">
        <v>58684.699219000002</v>
      </c>
      <c r="F3663">
        <v>58684.699219000002</v>
      </c>
      <c r="G3663">
        <v>133494</v>
      </c>
    </row>
    <row r="3664" spans="1:7">
      <c r="A3664" s="3">
        <v>41789</v>
      </c>
      <c r="B3664">
        <v>58489.699219000002</v>
      </c>
      <c r="C3664">
        <v>59172.101562999997</v>
      </c>
      <c r="D3664">
        <v>58002.300780999998</v>
      </c>
      <c r="E3664">
        <v>58782.199219000002</v>
      </c>
      <c r="F3664">
        <v>58782.199219000002</v>
      </c>
      <c r="G3664">
        <v>109505</v>
      </c>
    </row>
    <row r="3665" spans="1:7">
      <c r="A3665" s="3">
        <v>41792</v>
      </c>
      <c r="B3665">
        <v>58782.199219000002</v>
      </c>
      <c r="C3665">
        <v>58782.199219000002</v>
      </c>
      <c r="D3665">
        <v>57125</v>
      </c>
      <c r="E3665">
        <v>58099.800780999998</v>
      </c>
      <c r="F3665">
        <v>58099.800780999998</v>
      </c>
      <c r="G3665">
        <v>83821</v>
      </c>
    </row>
    <row r="3666" spans="1:7">
      <c r="A3666" s="3">
        <v>41793</v>
      </c>
      <c r="B3666">
        <v>57612.398437999997</v>
      </c>
      <c r="C3666">
        <v>58099.800780999998</v>
      </c>
      <c r="D3666">
        <v>56832.5</v>
      </c>
      <c r="E3666">
        <v>57417.398437999997</v>
      </c>
      <c r="F3666">
        <v>57417.398437999997</v>
      </c>
      <c r="G3666">
        <v>115526</v>
      </c>
    </row>
    <row r="3667" spans="1:7">
      <c r="A3667" s="3">
        <v>41795</v>
      </c>
      <c r="B3667">
        <v>57417.398437999997</v>
      </c>
      <c r="C3667">
        <v>57417.398437999997</v>
      </c>
      <c r="D3667">
        <v>55175.300780999998</v>
      </c>
      <c r="E3667">
        <v>55760.199219000002</v>
      </c>
      <c r="F3667">
        <v>55760.199219000002</v>
      </c>
      <c r="G3667">
        <v>133591</v>
      </c>
    </row>
    <row r="3668" spans="1:7">
      <c r="A3668" s="3">
        <v>41799</v>
      </c>
      <c r="B3668">
        <v>55760.199219000002</v>
      </c>
      <c r="C3668">
        <v>56832.5</v>
      </c>
      <c r="D3668">
        <v>55565.199219000002</v>
      </c>
      <c r="E3668">
        <v>55565.199219000002</v>
      </c>
      <c r="F3668">
        <v>55565.199219000002</v>
      </c>
      <c r="G3668">
        <v>91221</v>
      </c>
    </row>
    <row r="3669" spans="1:7">
      <c r="A3669" s="3">
        <v>41800</v>
      </c>
      <c r="B3669">
        <v>56247.601562999997</v>
      </c>
      <c r="C3669">
        <v>57612.398437999997</v>
      </c>
      <c r="D3669">
        <v>55955.199219000002</v>
      </c>
      <c r="E3669">
        <v>57514.898437999997</v>
      </c>
      <c r="F3669">
        <v>57514.898437999997</v>
      </c>
      <c r="G3669">
        <v>98438</v>
      </c>
    </row>
    <row r="3670" spans="1:7">
      <c r="A3670" s="3">
        <v>41801</v>
      </c>
      <c r="B3670">
        <v>57807.398437999997</v>
      </c>
      <c r="C3670">
        <v>58294.800780999998</v>
      </c>
      <c r="D3670">
        <v>57027.5</v>
      </c>
      <c r="E3670">
        <v>57807.398437999997</v>
      </c>
      <c r="F3670">
        <v>57807.398437999997</v>
      </c>
      <c r="G3670">
        <v>103255</v>
      </c>
    </row>
    <row r="3671" spans="1:7">
      <c r="A3671" s="3">
        <v>41802</v>
      </c>
      <c r="B3671">
        <v>57319.898437999997</v>
      </c>
      <c r="C3671">
        <v>58099.800780999998</v>
      </c>
      <c r="D3671">
        <v>57222.5</v>
      </c>
      <c r="E3671">
        <v>57709.898437999997</v>
      </c>
      <c r="F3671">
        <v>57709.898437999997</v>
      </c>
      <c r="G3671">
        <v>56722</v>
      </c>
    </row>
    <row r="3672" spans="1:7">
      <c r="A3672" s="3">
        <v>41803</v>
      </c>
      <c r="B3672">
        <v>57319.898437999997</v>
      </c>
      <c r="C3672">
        <v>57612.398437999997</v>
      </c>
      <c r="D3672">
        <v>56735</v>
      </c>
      <c r="E3672">
        <v>56832.5</v>
      </c>
      <c r="F3672">
        <v>56832.5</v>
      </c>
      <c r="G3672">
        <v>47939</v>
      </c>
    </row>
    <row r="3673" spans="1:7">
      <c r="A3673" s="3">
        <v>41806</v>
      </c>
      <c r="B3673">
        <v>56637.601562999997</v>
      </c>
      <c r="C3673">
        <v>58002.300780999998</v>
      </c>
      <c r="D3673">
        <v>56442.601562999997</v>
      </c>
      <c r="E3673">
        <v>57612.398437999997</v>
      </c>
      <c r="F3673">
        <v>57612.398437999997</v>
      </c>
      <c r="G3673">
        <v>41491</v>
      </c>
    </row>
    <row r="3674" spans="1:7">
      <c r="A3674" s="3">
        <v>41807</v>
      </c>
      <c r="B3674">
        <v>57904.800780999998</v>
      </c>
      <c r="C3674">
        <v>57904.800780999998</v>
      </c>
      <c r="D3674">
        <v>57027.5</v>
      </c>
      <c r="E3674">
        <v>57027.5</v>
      </c>
      <c r="F3674">
        <v>57027.5</v>
      </c>
      <c r="G3674">
        <v>68690</v>
      </c>
    </row>
    <row r="3675" spans="1:7">
      <c r="A3675" s="3">
        <v>41808</v>
      </c>
      <c r="B3675">
        <v>56930</v>
      </c>
      <c r="C3675">
        <v>58002.300780999998</v>
      </c>
      <c r="D3675">
        <v>56735</v>
      </c>
      <c r="E3675">
        <v>58002.300780999998</v>
      </c>
      <c r="F3675">
        <v>58002.300780999998</v>
      </c>
      <c r="G3675">
        <v>81419</v>
      </c>
    </row>
    <row r="3676" spans="1:7">
      <c r="A3676" s="3">
        <v>41809</v>
      </c>
      <c r="B3676">
        <v>58294.800780999998</v>
      </c>
      <c r="C3676">
        <v>60439.398437999997</v>
      </c>
      <c r="D3676">
        <v>57904.800780999998</v>
      </c>
      <c r="E3676">
        <v>60439.398437999997</v>
      </c>
      <c r="F3676">
        <v>60439.398437999997</v>
      </c>
      <c r="G3676">
        <v>230589</v>
      </c>
    </row>
    <row r="3677" spans="1:7">
      <c r="A3677" s="3">
        <v>41810</v>
      </c>
      <c r="B3677">
        <v>60146.898437999997</v>
      </c>
      <c r="C3677">
        <v>61024.300780999998</v>
      </c>
      <c r="D3677">
        <v>60146.898437999997</v>
      </c>
      <c r="E3677">
        <v>61024.300780999998</v>
      </c>
      <c r="F3677">
        <v>61024.300780999998</v>
      </c>
      <c r="G3677">
        <v>139875</v>
      </c>
    </row>
    <row r="3678" spans="1:7">
      <c r="A3678" s="3">
        <v>41813</v>
      </c>
      <c r="B3678">
        <v>61024.300780999998</v>
      </c>
      <c r="C3678">
        <v>61316.699219000002</v>
      </c>
      <c r="D3678">
        <v>60634.398437999997</v>
      </c>
      <c r="E3678">
        <v>61121.800780999998</v>
      </c>
      <c r="F3678">
        <v>61121.800780999998</v>
      </c>
      <c r="G3678">
        <v>117333</v>
      </c>
    </row>
    <row r="3679" spans="1:7">
      <c r="A3679" s="3">
        <v>41814</v>
      </c>
      <c r="B3679">
        <v>61121.800780999998</v>
      </c>
      <c r="C3679">
        <v>61121.800780999998</v>
      </c>
      <c r="D3679">
        <v>60244.398437999997</v>
      </c>
      <c r="E3679">
        <v>60731.800780999998</v>
      </c>
      <c r="F3679">
        <v>60731.800780999998</v>
      </c>
      <c r="G3679">
        <v>101721</v>
      </c>
    </row>
    <row r="3680" spans="1:7">
      <c r="A3680" s="3">
        <v>41815</v>
      </c>
      <c r="B3680">
        <v>60341.898437999997</v>
      </c>
      <c r="C3680">
        <v>62876.5</v>
      </c>
      <c r="D3680">
        <v>60244.398437999997</v>
      </c>
      <c r="E3680">
        <v>62389.101562999997</v>
      </c>
      <c r="F3680">
        <v>62389.101562999997</v>
      </c>
      <c r="G3680">
        <v>213831</v>
      </c>
    </row>
    <row r="3681" spans="1:7">
      <c r="A3681" s="3">
        <v>41816</v>
      </c>
      <c r="B3681">
        <v>62291.601562999997</v>
      </c>
      <c r="C3681">
        <v>63461.398437999997</v>
      </c>
      <c r="D3681">
        <v>61609.199219000002</v>
      </c>
      <c r="E3681">
        <v>62876.5</v>
      </c>
      <c r="F3681">
        <v>62876.5</v>
      </c>
      <c r="G3681">
        <v>167271</v>
      </c>
    </row>
    <row r="3682" spans="1:7">
      <c r="A3682" s="3">
        <v>41817</v>
      </c>
      <c r="B3682">
        <v>62876.5</v>
      </c>
      <c r="C3682">
        <v>63461.398437999997</v>
      </c>
      <c r="D3682">
        <v>62584</v>
      </c>
      <c r="E3682">
        <v>63071.398437999997</v>
      </c>
      <c r="F3682">
        <v>63071.398437999997</v>
      </c>
      <c r="G3682">
        <v>124281</v>
      </c>
    </row>
    <row r="3683" spans="1:7">
      <c r="A3683" s="3">
        <v>41820</v>
      </c>
      <c r="B3683">
        <v>63558.800780999998</v>
      </c>
      <c r="C3683">
        <v>63656.300780999998</v>
      </c>
      <c r="D3683">
        <v>62681.5</v>
      </c>
      <c r="E3683">
        <v>62876.5</v>
      </c>
      <c r="F3683">
        <v>62876.5</v>
      </c>
      <c r="G3683">
        <v>70606</v>
      </c>
    </row>
    <row r="3684" spans="1:7">
      <c r="A3684" s="3">
        <v>41821</v>
      </c>
      <c r="B3684">
        <v>62584</v>
      </c>
      <c r="C3684">
        <v>62973.898437999997</v>
      </c>
      <c r="D3684">
        <v>61609.199219000002</v>
      </c>
      <c r="E3684">
        <v>62096.601562999997</v>
      </c>
      <c r="F3684">
        <v>62096.601562999997</v>
      </c>
      <c r="G3684">
        <v>104348</v>
      </c>
    </row>
    <row r="3685" spans="1:7">
      <c r="A3685" s="3">
        <v>41822</v>
      </c>
      <c r="B3685">
        <v>62194.101562999997</v>
      </c>
      <c r="C3685">
        <v>62779</v>
      </c>
      <c r="D3685">
        <v>61511.699219000002</v>
      </c>
      <c r="E3685">
        <v>62681.5</v>
      </c>
      <c r="F3685">
        <v>62681.5</v>
      </c>
      <c r="G3685">
        <v>116577</v>
      </c>
    </row>
    <row r="3686" spans="1:7">
      <c r="A3686" s="3">
        <v>41823</v>
      </c>
      <c r="B3686">
        <v>62486.5</v>
      </c>
      <c r="C3686">
        <v>63461.398437999997</v>
      </c>
      <c r="D3686">
        <v>61804.199219000002</v>
      </c>
      <c r="E3686">
        <v>63363.898437999997</v>
      </c>
      <c r="F3686">
        <v>63363.898437999997</v>
      </c>
      <c r="G3686">
        <v>146330</v>
      </c>
    </row>
    <row r="3687" spans="1:7">
      <c r="A3687" s="3">
        <v>41824</v>
      </c>
      <c r="B3687">
        <v>63266.398437999997</v>
      </c>
      <c r="C3687">
        <v>63266.398437999997</v>
      </c>
      <c r="D3687">
        <v>61901.601562999997</v>
      </c>
      <c r="E3687">
        <v>61901.601562999997</v>
      </c>
      <c r="F3687">
        <v>61901.601562999997</v>
      </c>
      <c r="G3687">
        <v>87365</v>
      </c>
    </row>
    <row r="3688" spans="1:7">
      <c r="A3688" s="3">
        <v>41827</v>
      </c>
      <c r="B3688">
        <v>61609.199219000002</v>
      </c>
      <c r="C3688">
        <v>62389.101562999997</v>
      </c>
      <c r="D3688">
        <v>61316.699219000002</v>
      </c>
      <c r="E3688">
        <v>61901.601562999997</v>
      </c>
      <c r="F3688">
        <v>61901.601562999997</v>
      </c>
      <c r="G3688">
        <v>58242</v>
      </c>
    </row>
    <row r="3689" spans="1:7">
      <c r="A3689" s="3">
        <v>41828</v>
      </c>
      <c r="B3689">
        <v>61999.101562999997</v>
      </c>
      <c r="C3689">
        <v>62389.101562999997</v>
      </c>
      <c r="D3689">
        <v>61024.300780999998</v>
      </c>
      <c r="E3689">
        <v>61219.300780999998</v>
      </c>
      <c r="F3689">
        <v>61219.300780999998</v>
      </c>
      <c r="G3689">
        <v>64440</v>
      </c>
    </row>
    <row r="3690" spans="1:7">
      <c r="A3690" s="3">
        <v>41829</v>
      </c>
      <c r="B3690">
        <v>61121.800780999998</v>
      </c>
      <c r="C3690">
        <v>61804.199219000002</v>
      </c>
      <c r="D3690">
        <v>60341.898437999997</v>
      </c>
      <c r="E3690">
        <v>61511.699219000002</v>
      </c>
      <c r="F3690">
        <v>61511.699219000002</v>
      </c>
      <c r="G3690">
        <v>89042</v>
      </c>
    </row>
    <row r="3691" spans="1:7">
      <c r="A3691" s="3">
        <v>41830</v>
      </c>
      <c r="B3691">
        <v>61511.699219000002</v>
      </c>
      <c r="C3691">
        <v>63948.800780999998</v>
      </c>
      <c r="D3691">
        <v>61316.699219000002</v>
      </c>
      <c r="E3691">
        <v>63948.800780999998</v>
      </c>
      <c r="F3691">
        <v>63948.800780999998</v>
      </c>
      <c r="G3691">
        <v>228808</v>
      </c>
    </row>
    <row r="3692" spans="1:7">
      <c r="A3692" s="3">
        <v>41831</v>
      </c>
      <c r="B3692">
        <v>64046.300780999998</v>
      </c>
      <c r="C3692">
        <v>65118.601562999997</v>
      </c>
      <c r="D3692">
        <v>63461.398437999997</v>
      </c>
      <c r="E3692">
        <v>65021.101562999997</v>
      </c>
      <c r="F3692">
        <v>65021.101562999997</v>
      </c>
      <c r="G3692">
        <v>252324</v>
      </c>
    </row>
    <row r="3693" spans="1:7">
      <c r="A3693" s="3">
        <v>41834</v>
      </c>
      <c r="B3693">
        <v>65118.601562999997</v>
      </c>
      <c r="C3693">
        <v>65898.398438000004</v>
      </c>
      <c r="D3693">
        <v>64338.699219000002</v>
      </c>
      <c r="E3693">
        <v>64923.601562999997</v>
      </c>
      <c r="F3693">
        <v>64923.601562999997</v>
      </c>
      <c r="G3693">
        <v>161162</v>
      </c>
    </row>
    <row r="3694" spans="1:7">
      <c r="A3694" s="3">
        <v>41835</v>
      </c>
      <c r="B3694">
        <v>65216.101562999997</v>
      </c>
      <c r="C3694">
        <v>65508.5</v>
      </c>
      <c r="D3694">
        <v>63753.800780999998</v>
      </c>
      <c r="E3694">
        <v>63851.300780999998</v>
      </c>
      <c r="F3694">
        <v>63851.300780999998</v>
      </c>
      <c r="G3694">
        <v>133661</v>
      </c>
    </row>
    <row r="3695" spans="1:7">
      <c r="A3695" s="3">
        <v>41836</v>
      </c>
      <c r="B3695">
        <v>63461.398437999997</v>
      </c>
      <c r="C3695">
        <v>65118.601562999997</v>
      </c>
      <c r="D3695">
        <v>63071.398437999997</v>
      </c>
      <c r="E3695">
        <v>64046.300780999998</v>
      </c>
      <c r="F3695">
        <v>64046.300780999998</v>
      </c>
      <c r="G3695">
        <v>130493</v>
      </c>
    </row>
    <row r="3696" spans="1:7">
      <c r="A3696" s="3">
        <v>41837</v>
      </c>
      <c r="B3696">
        <v>63656.300780999998</v>
      </c>
      <c r="C3696">
        <v>65021.101562999997</v>
      </c>
      <c r="D3696">
        <v>63656.300780999998</v>
      </c>
      <c r="E3696">
        <v>64826.101562999997</v>
      </c>
      <c r="F3696">
        <v>64826.101562999997</v>
      </c>
      <c r="G3696">
        <v>118609</v>
      </c>
    </row>
    <row r="3697" spans="1:7">
      <c r="A3697" s="3">
        <v>41838</v>
      </c>
      <c r="B3697">
        <v>64143.699219000002</v>
      </c>
      <c r="C3697">
        <v>65118.601562999997</v>
      </c>
      <c r="D3697">
        <v>63948.800780999998</v>
      </c>
      <c r="E3697">
        <v>64923.601562999997</v>
      </c>
      <c r="F3697">
        <v>64923.601562999997</v>
      </c>
      <c r="G3697">
        <v>79643</v>
      </c>
    </row>
    <row r="3698" spans="1:7">
      <c r="A3698" s="3">
        <v>41841</v>
      </c>
      <c r="B3698">
        <v>64923.601562999997</v>
      </c>
      <c r="C3698">
        <v>65313.5</v>
      </c>
      <c r="D3698">
        <v>64241.199219000002</v>
      </c>
      <c r="E3698">
        <v>64631.199219000002</v>
      </c>
      <c r="F3698">
        <v>64631.199219000002</v>
      </c>
      <c r="G3698">
        <v>75786</v>
      </c>
    </row>
    <row r="3699" spans="1:7">
      <c r="A3699" s="3">
        <v>41842</v>
      </c>
      <c r="B3699">
        <v>64046.300780999998</v>
      </c>
      <c r="C3699">
        <v>65411</v>
      </c>
      <c r="D3699">
        <v>63948.800780999998</v>
      </c>
      <c r="E3699">
        <v>65313.5</v>
      </c>
      <c r="F3699">
        <v>65313.5</v>
      </c>
      <c r="G3699">
        <v>105233</v>
      </c>
    </row>
    <row r="3700" spans="1:7">
      <c r="A3700" s="3">
        <v>41843</v>
      </c>
      <c r="B3700">
        <v>65411</v>
      </c>
      <c r="C3700">
        <v>67750.601563000004</v>
      </c>
      <c r="D3700">
        <v>65118.601562999997</v>
      </c>
      <c r="E3700">
        <v>67068.203125</v>
      </c>
      <c r="F3700">
        <v>67068.203125</v>
      </c>
      <c r="G3700">
        <v>229456</v>
      </c>
    </row>
    <row r="3701" spans="1:7">
      <c r="A3701" s="3">
        <v>41844</v>
      </c>
      <c r="B3701">
        <v>66678.296875</v>
      </c>
      <c r="C3701">
        <v>67360.703125</v>
      </c>
      <c r="D3701">
        <v>66093.398438000004</v>
      </c>
      <c r="E3701">
        <v>66093.398438000004</v>
      </c>
      <c r="F3701">
        <v>66093.398438000004</v>
      </c>
      <c r="G3701">
        <v>127752</v>
      </c>
    </row>
    <row r="3702" spans="1:7">
      <c r="A3702" s="3">
        <v>41845</v>
      </c>
      <c r="B3702">
        <v>65801</v>
      </c>
      <c r="C3702">
        <v>67263.203125</v>
      </c>
      <c r="D3702">
        <v>65703.5</v>
      </c>
      <c r="E3702">
        <v>66288.398438000004</v>
      </c>
      <c r="F3702">
        <v>66288.398438000004</v>
      </c>
      <c r="G3702">
        <v>123693</v>
      </c>
    </row>
    <row r="3703" spans="1:7">
      <c r="A3703" s="3">
        <v>41848</v>
      </c>
      <c r="B3703">
        <v>66288.398438000004</v>
      </c>
      <c r="C3703">
        <v>67360.703125</v>
      </c>
      <c r="D3703">
        <v>65508.5</v>
      </c>
      <c r="E3703">
        <v>66678.296875</v>
      </c>
      <c r="F3703">
        <v>66678.296875</v>
      </c>
      <c r="G3703">
        <v>111451</v>
      </c>
    </row>
    <row r="3704" spans="1:7">
      <c r="A3704" s="3">
        <v>41849</v>
      </c>
      <c r="B3704">
        <v>66385.898438000004</v>
      </c>
      <c r="C3704">
        <v>66580.796875</v>
      </c>
      <c r="D3704">
        <v>62681.5</v>
      </c>
      <c r="E3704">
        <v>63851.300780999998</v>
      </c>
      <c r="F3704">
        <v>63851.300780999998</v>
      </c>
      <c r="G3704">
        <v>271546</v>
      </c>
    </row>
    <row r="3705" spans="1:7">
      <c r="A3705" s="3">
        <v>41850</v>
      </c>
      <c r="B3705">
        <v>63461.398437999997</v>
      </c>
      <c r="C3705">
        <v>64338.699219000002</v>
      </c>
      <c r="D3705">
        <v>62876.5</v>
      </c>
      <c r="E3705">
        <v>64338.699219000002</v>
      </c>
      <c r="F3705">
        <v>64338.699219000002</v>
      </c>
      <c r="G3705">
        <v>197913</v>
      </c>
    </row>
    <row r="3706" spans="1:7">
      <c r="A3706" s="3">
        <v>41851</v>
      </c>
      <c r="B3706">
        <v>63656.300780999998</v>
      </c>
      <c r="C3706">
        <v>64338.699219000002</v>
      </c>
      <c r="D3706">
        <v>61706.699219000002</v>
      </c>
      <c r="E3706">
        <v>63753.800780999998</v>
      </c>
      <c r="F3706">
        <v>63753.800780999998</v>
      </c>
      <c r="G3706">
        <v>193330</v>
      </c>
    </row>
    <row r="3707" spans="1:7">
      <c r="A3707" s="3">
        <v>41852</v>
      </c>
      <c r="B3707">
        <v>63071.398437999997</v>
      </c>
      <c r="C3707">
        <v>64533.699219000002</v>
      </c>
      <c r="D3707">
        <v>63071.398437999997</v>
      </c>
      <c r="E3707">
        <v>63851.300780999998</v>
      </c>
      <c r="F3707">
        <v>63851.300780999998</v>
      </c>
      <c r="G3707">
        <v>101654</v>
      </c>
    </row>
    <row r="3708" spans="1:7">
      <c r="A3708" s="3">
        <v>41855</v>
      </c>
      <c r="B3708">
        <v>62973.898437999997</v>
      </c>
      <c r="C3708">
        <v>63851.300780999998</v>
      </c>
      <c r="D3708">
        <v>62584</v>
      </c>
      <c r="E3708">
        <v>63461.398437999997</v>
      </c>
      <c r="F3708">
        <v>63461.398437999997</v>
      </c>
      <c r="G3708">
        <v>86457</v>
      </c>
    </row>
    <row r="3709" spans="1:7">
      <c r="A3709" s="3">
        <v>41856</v>
      </c>
      <c r="B3709">
        <v>63558.800780999998</v>
      </c>
      <c r="C3709">
        <v>65021.101562999997</v>
      </c>
      <c r="D3709">
        <v>63266.398437999997</v>
      </c>
      <c r="E3709">
        <v>63851.300780999998</v>
      </c>
      <c r="F3709">
        <v>63851.300780999998</v>
      </c>
      <c r="G3709">
        <v>132983</v>
      </c>
    </row>
    <row r="3710" spans="1:7">
      <c r="A3710" s="3">
        <v>41857</v>
      </c>
      <c r="B3710">
        <v>63851.300780999998</v>
      </c>
      <c r="C3710">
        <v>64533.699219000002</v>
      </c>
      <c r="D3710">
        <v>62389.101562999997</v>
      </c>
      <c r="E3710">
        <v>63363.898437999997</v>
      </c>
      <c r="F3710">
        <v>63363.898437999997</v>
      </c>
      <c r="G3710">
        <v>88785</v>
      </c>
    </row>
    <row r="3711" spans="1:7">
      <c r="A3711" s="3">
        <v>41858</v>
      </c>
      <c r="B3711">
        <v>62876.5</v>
      </c>
      <c r="C3711">
        <v>63266.398437999997</v>
      </c>
      <c r="D3711">
        <v>61511.699219000002</v>
      </c>
      <c r="E3711">
        <v>61609.199219000002</v>
      </c>
      <c r="F3711">
        <v>61609.199219000002</v>
      </c>
      <c r="G3711">
        <v>93203</v>
      </c>
    </row>
    <row r="3712" spans="1:7">
      <c r="A3712" s="3">
        <v>41859</v>
      </c>
      <c r="B3712">
        <v>61414.199219000002</v>
      </c>
      <c r="C3712">
        <v>63266.398437999997</v>
      </c>
      <c r="D3712">
        <v>61219.300780999998</v>
      </c>
      <c r="E3712">
        <v>62779</v>
      </c>
      <c r="F3712">
        <v>62779</v>
      </c>
      <c r="G3712">
        <v>105292</v>
      </c>
    </row>
    <row r="3713" spans="1:7">
      <c r="A3713" s="3">
        <v>41862</v>
      </c>
      <c r="B3713">
        <v>62779</v>
      </c>
      <c r="C3713">
        <v>63363.898437999997</v>
      </c>
      <c r="D3713">
        <v>61901.601562999997</v>
      </c>
      <c r="E3713">
        <v>62194.101562999997</v>
      </c>
      <c r="F3713">
        <v>62194.101562999997</v>
      </c>
      <c r="G3713">
        <v>65780</v>
      </c>
    </row>
    <row r="3714" spans="1:7">
      <c r="A3714" s="3">
        <v>41863</v>
      </c>
      <c r="B3714">
        <v>62194.101562999997</v>
      </c>
      <c r="C3714">
        <v>62389.101562999997</v>
      </c>
      <c r="D3714">
        <v>60926.800780999998</v>
      </c>
      <c r="E3714">
        <v>60926.800780999998</v>
      </c>
      <c r="F3714">
        <v>60926.800780999998</v>
      </c>
      <c r="G3714">
        <v>80626</v>
      </c>
    </row>
    <row r="3715" spans="1:7">
      <c r="A3715" s="3">
        <v>41864</v>
      </c>
      <c r="B3715">
        <v>61414.199219000002</v>
      </c>
      <c r="C3715">
        <v>63656.300780999998</v>
      </c>
      <c r="D3715">
        <v>60829.300780999998</v>
      </c>
      <c r="E3715">
        <v>63363.898437999997</v>
      </c>
      <c r="F3715">
        <v>63363.898437999997</v>
      </c>
      <c r="G3715">
        <v>101928</v>
      </c>
    </row>
    <row r="3716" spans="1:7">
      <c r="A3716" s="3">
        <v>41865</v>
      </c>
      <c r="B3716">
        <v>63168.898437999997</v>
      </c>
      <c r="C3716">
        <v>63851.300780999998</v>
      </c>
      <c r="D3716">
        <v>62876.5</v>
      </c>
      <c r="E3716">
        <v>62973.898437999997</v>
      </c>
      <c r="F3716">
        <v>62973.898437999997</v>
      </c>
      <c r="G3716">
        <v>71914</v>
      </c>
    </row>
    <row r="3717" spans="1:7">
      <c r="A3717" s="3">
        <v>41869</v>
      </c>
      <c r="B3717">
        <v>62973.898437999997</v>
      </c>
      <c r="C3717">
        <v>65021.101562999997</v>
      </c>
      <c r="D3717">
        <v>62973.898437999997</v>
      </c>
      <c r="E3717">
        <v>64728.601562999997</v>
      </c>
      <c r="F3717">
        <v>64728.601562999997</v>
      </c>
      <c r="G3717">
        <v>140891</v>
      </c>
    </row>
    <row r="3718" spans="1:7">
      <c r="A3718" s="3">
        <v>41870</v>
      </c>
      <c r="B3718">
        <v>64826.101562999997</v>
      </c>
      <c r="C3718">
        <v>65021.101562999997</v>
      </c>
      <c r="D3718">
        <v>64046.300780999998</v>
      </c>
      <c r="E3718">
        <v>64728.601562999997</v>
      </c>
      <c r="F3718">
        <v>64728.601562999997</v>
      </c>
      <c r="G3718">
        <v>98922</v>
      </c>
    </row>
    <row r="3719" spans="1:7">
      <c r="A3719" s="3">
        <v>41871</v>
      </c>
      <c r="B3719">
        <v>64728.601562999997</v>
      </c>
      <c r="C3719">
        <v>64826.101562999997</v>
      </c>
      <c r="D3719">
        <v>62389.101562999997</v>
      </c>
      <c r="E3719">
        <v>62486.5</v>
      </c>
      <c r="F3719">
        <v>62486.5</v>
      </c>
      <c r="G3719">
        <v>114916</v>
      </c>
    </row>
    <row r="3720" spans="1:7">
      <c r="A3720" s="3">
        <v>41872</v>
      </c>
      <c r="B3720">
        <v>62584</v>
      </c>
      <c r="C3720">
        <v>63558.800780999998</v>
      </c>
      <c r="D3720">
        <v>62486.5</v>
      </c>
      <c r="E3720">
        <v>62486.5</v>
      </c>
      <c r="F3720">
        <v>62486.5</v>
      </c>
      <c r="G3720">
        <v>76828</v>
      </c>
    </row>
    <row r="3721" spans="1:7">
      <c r="A3721" s="3">
        <v>41873</v>
      </c>
      <c r="B3721">
        <v>62291.601562999997</v>
      </c>
      <c r="C3721">
        <v>63461.398437999997</v>
      </c>
      <c r="D3721">
        <v>62096.601562999997</v>
      </c>
      <c r="E3721">
        <v>63168.898437999997</v>
      </c>
      <c r="F3721">
        <v>63168.898437999997</v>
      </c>
      <c r="G3721">
        <v>81629</v>
      </c>
    </row>
    <row r="3722" spans="1:7">
      <c r="A3722" s="3">
        <v>41876</v>
      </c>
      <c r="B3722">
        <v>62876.5</v>
      </c>
      <c r="C3722">
        <v>64923.601562999997</v>
      </c>
      <c r="D3722">
        <v>62096.601562999997</v>
      </c>
      <c r="E3722">
        <v>64923.601562999997</v>
      </c>
      <c r="F3722">
        <v>64923.601562999997</v>
      </c>
      <c r="G3722">
        <v>157386</v>
      </c>
    </row>
    <row r="3723" spans="1:7">
      <c r="A3723" s="3">
        <v>41877</v>
      </c>
      <c r="B3723">
        <v>65118.601562999997</v>
      </c>
      <c r="C3723">
        <v>66483.296875</v>
      </c>
      <c r="D3723">
        <v>64533.699219000002</v>
      </c>
      <c r="E3723">
        <v>65216.101562999997</v>
      </c>
      <c r="F3723">
        <v>65216.101562999997</v>
      </c>
      <c r="G3723">
        <v>209893</v>
      </c>
    </row>
    <row r="3724" spans="1:7">
      <c r="A3724" s="3">
        <v>41878</v>
      </c>
      <c r="B3724">
        <v>64923.601562999997</v>
      </c>
      <c r="C3724">
        <v>67848.101563000004</v>
      </c>
      <c r="D3724">
        <v>64826.101562999997</v>
      </c>
      <c r="E3724">
        <v>67165.703125</v>
      </c>
      <c r="F3724">
        <v>67165.703125</v>
      </c>
      <c r="G3724">
        <v>287848</v>
      </c>
    </row>
    <row r="3725" spans="1:7">
      <c r="A3725" s="3">
        <v>41879</v>
      </c>
      <c r="B3725">
        <v>66678.296875</v>
      </c>
      <c r="C3725">
        <v>67945.601563000004</v>
      </c>
      <c r="D3725">
        <v>65703.5</v>
      </c>
      <c r="E3725">
        <v>65703.5</v>
      </c>
      <c r="F3725">
        <v>65703.5</v>
      </c>
      <c r="G3725">
        <v>141574</v>
      </c>
    </row>
    <row r="3726" spans="1:7">
      <c r="A3726" s="3">
        <v>41880</v>
      </c>
      <c r="B3726">
        <v>66190.898438000004</v>
      </c>
      <c r="C3726">
        <v>66775.796875</v>
      </c>
      <c r="D3726">
        <v>65508.5</v>
      </c>
      <c r="E3726">
        <v>65995.898438000004</v>
      </c>
      <c r="F3726">
        <v>65995.898438000004</v>
      </c>
      <c r="G3726">
        <v>114012</v>
      </c>
    </row>
    <row r="3727" spans="1:7">
      <c r="A3727" s="3">
        <v>41883</v>
      </c>
      <c r="B3727">
        <v>65703.5</v>
      </c>
      <c r="C3727">
        <v>65801</v>
      </c>
      <c r="D3727">
        <v>64826.101562999997</v>
      </c>
      <c r="E3727">
        <v>64923.601562999997</v>
      </c>
      <c r="F3727">
        <v>64923.601562999997</v>
      </c>
      <c r="G3727">
        <v>65675</v>
      </c>
    </row>
    <row r="3728" spans="1:7">
      <c r="A3728" s="3">
        <v>41884</v>
      </c>
      <c r="B3728">
        <v>64728.601562999997</v>
      </c>
      <c r="C3728">
        <v>65898.398438000004</v>
      </c>
      <c r="D3728">
        <v>64631.199219000002</v>
      </c>
      <c r="E3728">
        <v>65411</v>
      </c>
      <c r="F3728">
        <v>65411</v>
      </c>
      <c r="G3728">
        <v>93311</v>
      </c>
    </row>
    <row r="3729" spans="1:7">
      <c r="A3729" s="3">
        <v>41885</v>
      </c>
      <c r="B3729">
        <v>64923.601562999997</v>
      </c>
      <c r="C3729">
        <v>65508.5</v>
      </c>
      <c r="D3729">
        <v>64338.699219000002</v>
      </c>
      <c r="E3729">
        <v>64826.101562999997</v>
      </c>
      <c r="F3729">
        <v>64826.101562999997</v>
      </c>
      <c r="G3729">
        <v>92901</v>
      </c>
    </row>
    <row r="3730" spans="1:7">
      <c r="A3730" s="3">
        <v>41886</v>
      </c>
      <c r="B3730">
        <v>64826.101562999997</v>
      </c>
      <c r="C3730">
        <v>65216.101562999997</v>
      </c>
      <c r="D3730">
        <v>63656.300780999998</v>
      </c>
      <c r="E3730">
        <v>63948.800780999998</v>
      </c>
      <c r="F3730">
        <v>63948.800780999998</v>
      </c>
      <c r="G3730">
        <v>86884</v>
      </c>
    </row>
    <row r="3731" spans="1:7">
      <c r="A3731" s="3">
        <v>41887</v>
      </c>
      <c r="B3731">
        <v>64143.699219000002</v>
      </c>
      <c r="C3731">
        <v>65411</v>
      </c>
      <c r="D3731">
        <v>63558.800780999998</v>
      </c>
      <c r="E3731">
        <v>64631.199219000002</v>
      </c>
      <c r="F3731">
        <v>64631.199219000002</v>
      </c>
      <c r="G3731">
        <v>80482</v>
      </c>
    </row>
    <row r="3732" spans="1:7">
      <c r="A3732" s="3">
        <v>41893</v>
      </c>
      <c r="B3732">
        <v>64631.199219000002</v>
      </c>
      <c r="C3732">
        <v>64631.199219000002</v>
      </c>
      <c r="D3732">
        <v>61121.800780999998</v>
      </c>
      <c r="E3732">
        <v>62096.601562999997</v>
      </c>
      <c r="F3732">
        <v>62096.601562999997</v>
      </c>
      <c r="G3732">
        <v>397725</v>
      </c>
    </row>
    <row r="3733" spans="1:7">
      <c r="A3733" s="3">
        <v>41894</v>
      </c>
      <c r="B3733">
        <v>62291.601562999997</v>
      </c>
      <c r="C3733">
        <v>63363.898437999997</v>
      </c>
      <c r="D3733">
        <v>61706.699219000002</v>
      </c>
      <c r="E3733">
        <v>63071.398437999997</v>
      </c>
      <c r="F3733">
        <v>63071.398437999997</v>
      </c>
      <c r="G3733">
        <v>121206</v>
      </c>
    </row>
    <row r="3734" spans="1:7">
      <c r="A3734" s="3">
        <v>41897</v>
      </c>
      <c r="B3734">
        <v>63071.398437999997</v>
      </c>
      <c r="C3734">
        <v>63071.398437999997</v>
      </c>
      <c r="D3734">
        <v>60536.898437999997</v>
      </c>
      <c r="E3734">
        <v>60536.898437999997</v>
      </c>
      <c r="F3734">
        <v>60536.898437999997</v>
      </c>
      <c r="G3734">
        <v>152677</v>
      </c>
    </row>
    <row r="3735" spans="1:7">
      <c r="A3735" s="3">
        <v>41898</v>
      </c>
      <c r="B3735">
        <v>60634.398437999997</v>
      </c>
      <c r="C3735">
        <v>60829.300780999998</v>
      </c>
      <c r="D3735">
        <v>59074.601562999997</v>
      </c>
      <c r="E3735">
        <v>59562</v>
      </c>
      <c r="F3735">
        <v>59562</v>
      </c>
      <c r="G3735">
        <v>170823</v>
      </c>
    </row>
    <row r="3736" spans="1:7">
      <c r="A3736" s="3">
        <v>41899</v>
      </c>
      <c r="B3736">
        <v>59854.5</v>
      </c>
      <c r="C3736">
        <v>60731.800780999998</v>
      </c>
      <c r="D3736">
        <v>59464.601562999997</v>
      </c>
      <c r="E3736">
        <v>60439.398437999997</v>
      </c>
      <c r="F3736">
        <v>60439.398437999997</v>
      </c>
      <c r="G3736">
        <v>105614</v>
      </c>
    </row>
    <row r="3737" spans="1:7">
      <c r="A3737" s="3">
        <v>41900</v>
      </c>
      <c r="B3737">
        <v>60049.5</v>
      </c>
      <c r="C3737">
        <v>60634.398437999997</v>
      </c>
      <c r="D3737">
        <v>59562</v>
      </c>
      <c r="E3737">
        <v>59659.5</v>
      </c>
      <c r="F3737">
        <v>59659.5</v>
      </c>
      <c r="G3737">
        <v>74448</v>
      </c>
    </row>
    <row r="3738" spans="1:7">
      <c r="A3738" s="3">
        <v>41901</v>
      </c>
      <c r="B3738">
        <v>59854.5</v>
      </c>
      <c r="C3738">
        <v>61999.101562999997</v>
      </c>
      <c r="D3738">
        <v>59659.5</v>
      </c>
      <c r="E3738">
        <v>61999.101562999997</v>
      </c>
      <c r="F3738">
        <v>61999.101562999997</v>
      </c>
      <c r="G3738">
        <v>150371</v>
      </c>
    </row>
    <row r="3739" spans="1:7">
      <c r="A3739" s="3">
        <v>41904</v>
      </c>
      <c r="B3739">
        <v>61414.199219000002</v>
      </c>
      <c r="C3739">
        <v>62194.101562999997</v>
      </c>
      <c r="D3739">
        <v>60536.898437999997</v>
      </c>
      <c r="E3739">
        <v>61024.300780999998</v>
      </c>
      <c r="F3739">
        <v>61024.300780999998</v>
      </c>
      <c r="G3739">
        <v>120585</v>
      </c>
    </row>
    <row r="3740" spans="1:7">
      <c r="A3740" s="3">
        <v>41905</v>
      </c>
      <c r="B3740">
        <v>60634.398437999997</v>
      </c>
      <c r="C3740">
        <v>62389.101562999997</v>
      </c>
      <c r="D3740">
        <v>60439.398437999997</v>
      </c>
      <c r="E3740">
        <v>62194.101562999997</v>
      </c>
      <c r="F3740">
        <v>62194.101562999997</v>
      </c>
      <c r="G3740">
        <v>139965</v>
      </c>
    </row>
    <row r="3741" spans="1:7">
      <c r="A3741" s="3">
        <v>41906</v>
      </c>
      <c r="B3741">
        <v>61706.699219000002</v>
      </c>
      <c r="C3741">
        <v>62876.5</v>
      </c>
      <c r="D3741">
        <v>61511.699219000002</v>
      </c>
      <c r="E3741">
        <v>61804.199219000002</v>
      </c>
      <c r="F3741">
        <v>61804.199219000002</v>
      </c>
      <c r="G3741">
        <v>104990</v>
      </c>
    </row>
    <row r="3742" spans="1:7">
      <c r="A3742" s="3">
        <v>41907</v>
      </c>
      <c r="B3742">
        <v>61804.199219000002</v>
      </c>
      <c r="C3742">
        <v>62681.5</v>
      </c>
      <c r="D3742">
        <v>61219.300780999998</v>
      </c>
      <c r="E3742">
        <v>61511.699219000002</v>
      </c>
      <c r="F3742">
        <v>61511.699219000002</v>
      </c>
      <c r="G3742">
        <v>86828</v>
      </c>
    </row>
    <row r="3743" spans="1:7">
      <c r="A3743" s="3">
        <v>41908</v>
      </c>
      <c r="B3743">
        <v>61121.800780999998</v>
      </c>
      <c r="C3743">
        <v>61121.800780999998</v>
      </c>
      <c r="D3743">
        <v>59367.101562999997</v>
      </c>
      <c r="E3743">
        <v>60049.5</v>
      </c>
      <c r="F3743">
        <v>60049.5</v>
      </c>
      <c r="G3743">
        <v>160752</v>
      </c>
    </row>
    <row r="3744" spans="1:7">
      <c r="A3744" s="3">
        <v>41911</v>
      </c>
      <c r="B3744">
        <v>60049.5</v>
      </c>
      <c r="C3744">
        <v>60049.5</v>
      </c>
      <c r="D3744">
        <v>57612.398437999997</v>
      </c>
      <c r="E3744">
        <v>58099.800780999998</v>
      </c>
      <c r="F3744">
        <v>58099.800780999998</v>
      </c>
      <c r="G3744">
        <v>189710</v>
      </c>
    </row>
    <row r="3745" spans="1:7">
      <c r="A3745" s="3">
        <v>41912</v>
      </c>
      <c r="B3745">
        <v>57807.398437999997</v>
      </c>
      <c r="C3745">
        <v>59562</v>
      </c>
      <c r="D3745">
        <v>57709.898437999997</v>
      </c>
      <c r="E3745">
        <v>58782.199219000002</v>
      </c>
      <c r="F3745">
        <v>58782.199219000002</v>
      </c>
      <c r="G3745">
        <v>131153</v>
      </c>
    </row>
    <row r="3746" spans="1:7">
      <c r="A3746" s="3">
        <v>41913</v>
      </c>
      <c r="B3746">
        <v>58684.699219000002</v>
      </c>
      <c r="C3746">
        <v>58684.699219000002</v>
      </c>
      <c r="D3746">
        <v>56637.601562999997</v>
      </c>
      <c r="E3746">
        <v>57514.898437999997</v>
      </c>
      <c r="F3746">
        <v>57514.898437999997</v>
      </c>
      <c r="G3746">
        <v>132750</v>
      </c>
    </row>
    <row r="3747" spans="1:7">
      <c r="A3747" s="3">
        <v>41914</v>
      </c>
      <c r="B3747">
        <v>57514.898437999997</v>
      </c>
      <c r="C3747">
        <v>58392.300780999998</v>
      </c>
      <c r="D3747">
        <v>56150.101562999997</v>
      </c>
      <c r="E3747">
        <v>58392.300780999998</v>
      </c>
      <c r="F3747">
        <v>58392.300780999998</v>
      </c>
      <c r="G3747">
        <v>141414</v>
      </c>
    </row>
    <row r="3748" spans="1:7">
      <c r="A3748" s="3">
        <v>41918</v>
      </c>
      <c r="B3748">
        <v>58392.300780999998</v>
      </c>
      <c r="C3748">
        <v>58684.699219000002</v>
      </c>
      <c r="D3748">
        <v>56442.601562999997</v>
      </c>
      <c r="E3748">
        <v>58002.300780999998</v>
      </c>
      <c r="F3748">
        <v>58002.300780999998</v>
      </c>
      <c r="G3748">
        <v>103779</v>
      </c>
    </row>
    <row r="3749" spans="1:7">
      <c r="A3749" s="3">
        <v>41919</v>
      </c>
      <c r="B3749">
        <v>58099.800780999998</v>
      </c>
      <c r="C3749">
        <v>58489.699219000002</v>
      </c>
      <c r="D3749">
        <v>56442.601562999997</v>
      </c>
      <c r="E3749">
        <v>57514.898437999997</v>
      </c>
      <c r="F3749">
        <v>57514.898437999997</v>
      </c>
      <c r="G3749">
        <v>114739</v>
      </c>
    </row>
    <row r="3750" spans="1:7">
      <c r="A3750" s="3">
        <v>41920</v>
      </c>
      <c r="B3750">
        <v>56735</v>
      </c>
      <c r="C3750">
        <v>57417.398437999997</v>
      </c>
      <c r="D3750">
        <v>56345.101562999997</v>
      </c>
      <c r="E3750">
        <v>56735</v>
      </c>
      <c r="F3750">
        <v>56735</v>
      </c>
      <c r="G3750">
        <v>108587</v>
      </c>
    </row>
    <row r="3751" spans="1:7">
      <c r="A3751" s="3">
        <v>41922</v>
      </c>
      <c r="B3751">
        <v>56735</v>
      </c>
      <c r="C3751">
        <v>56735</v>
      </c>
      <c r="D3751">
        <v>54882.898437999997</v>
      </c>
      <c r="E3751">
        <v>55760.199219000002</v>
      </c>
      <c r="F3751">
        <v>55760.199219000002</v>
      </c>
      <c r="G3751">
        <v>126420</v>
      </c>
    </row>
    <row r="3752" spans="1:7">
      <c r="A3752" s="3">
        <v>41925</v>
      </c>
      <c r="B3752">
        <v>55175.300780999998</v>
      </c>
      <c r="C3752">
        <v>55760.199219000002</v>
      </c>
      <c r="D3752">
        <v>54103</v>
      </c>
      <c r="E3752">
        <v>54298</v>
      </c>
      <c r="F3752">
        <v>54298</v>
      </c>
      <c r="G3752">
        <v>89682</v>
      </c>
    </row>
    <row r="3753" spans="1:7">
      <c r="A3753" s="3">
        <v>41926</v>
      </c>
      <c r="B3753">
        <v>54980.398437999997</v>
      </c>
      <c r="C3753">
        <v>56637.601562999997</v>
      </c>
      <c r="D3753">
        <v>54590.398437999997</v>
      </c>
      <c r="E3753">
        <v>54882.898437999997</v>
      </c>
      <c r="F3753">
        <v>54882.898437999997</v>
      </c>
      <c r="G3753">
        <v>99074</v>
      </c>
    </row>
    <row r="3754" spans="1:7">
      <c r="A3754" s="3">
        <v>41927</v>
      </c>
      <c r="B3754">
        <v>54980.398437999997</v>
      </c>
      <c r="C3754">
        <v>55760.199219000002</v>
      </c>
      <c r="D3754">
        <v>54200.5</v>
      </c>
      <c r="E3754">
        <v>54980.398437999997</v>
      </c>
      <c r="F3754">
        <v>54980.398437999997</v>
      </c>
      <c r="G3754">
        <v>82879</v>
      </c>
    </row>
    <row r="3755" spans="1:7">
      <c r="A3755" s="3">
        <v>41928</v>
      </c>
      <c r="B3755">
        <v>54395.5</v>
      </c>
      <c r="C3755">
        <v>55175.300780999998</v>
      </c>
      <c r="D3755">
        <v>53615.601562999997</v>
      </c>
      <c r="E3755">
        <v>54785.398437999997</v>
      </c>
      <c r="F3755">
        <v>54785.398437999997</v>
      </c>
      <c r="G3755">
        <v>185292</v>
      </c>
    </row>
    <row r="3756" spans="1:7">
      <c r="A3756" s="3">
        <v>41929</v>
      </c>
      <c r="B3756">
        <v>55272.800780999998</v>
      </c>
      <c r="C3756">
        <v>55467.800780999998</v>
      </c>
      <c r="D3756">
        <v>54200.5</v>
      </c>
      <c r="E3756">
        <v>54882.898437999997</v>
      </c>
      <c r="F3756">
        <v>54882.898437999997</v>
      </c>
      <c r="G3756">
        <v>94889</v>
      </c>
    </row>
    <row r="3757" spans="1:7">
      <c r="A3757" s="3">
        <v>41932</v>
      </c>
      <c r="B3757">
        <v>55370.300780999998</v>
      </c>
      <c r="C3757">
        <v>56735</v>
      </c>
      <c r="D3757">
        <v>54200.5</v>
      </c>
      <c r="E3757">
        <v>56442.601562999997</v>
      </c>
      <c r="F3757">
        <v>56442.601562999997</v>
      </c>
      <c r="G3757">
        <v>147715</v>
      </c>
    </row>
    <row r="3758" spans="1:7">
      <c r="A3758" s="3">
        <v>41933</v>
      </c>
      <c r="B3758">
        <v>56052.699219000002</v>
      </c>
      <c r="C3758">
        <v>56150.101562999997</v>
      </c>
      <c r="D3758">
        <v>54103</v>
      </c>
      <c r="E3758">
        <v>54395.5</v>
      </c>
      <c r="F3758">
        <v>54395.5</v>
      </c>
      <c r="G3758">
        <v>197238</v>
      </c>
    </row>
    <row r="3759" spans="1:7">
      <c r="A3759" s="3">
        <v>41934</v>
      </c>
      <c r="B3759">
        <v>54785.398437999997</v>
      </c>
      <c r="C3759">
        <v>55662.699219000002</v>
      </c>
      <c r="D3759">
        <v>54200.5</v>
      </c>
      <c r="E3759">
        <v>55077.800780999998</v>
      </c>
      <c r="F3759">
        <v>55077.800780999998</v>
      </c>
      <c r="G3759">
        <v>128235</v>
      </c>
    </row>
    <row r="3760" spans="1:7">
      <c r="A3760" s="3">
        <v>41935</v>
      </c>
      <c r="B3760">
        <v>54785.398437999997</v>
      </c>
      <c r="C3760">
        <v>56247.601562999997</v>
      </c>
      <c r="D3760">
        <v>54590.398437999997</v>
      </c>
      <c r="E3760">
        <v>55955.199219000002</v>
      </c>
      <c r="F3760">
        <v>55955.199219000002</v>
      </c>
      <c r="G3760">
        <v>137128</v>
      </c>
    </row>
    <row r="3761" spans="1:7">
      <c r="A3761" s="3">
        <v>41936</v>
      </c>
      <c r="B3761">
        <v>56150.101562999997</v>
      </c>
      <c r="C3761">
        <v>57807.398437999997</v>
      </c>
      <c r="D3761">
        <v>56052.699219000002</v>
      </c>
      <c r="E3761">
        <v>56735</v>
      </c>
      <c r="F3761">
        <v>56735</v>
      </c>
      <c r="G3761">
        <v>163762</v>
      </c>
    </row>
    <row r="3762" spans="1:7">
      <c r="A3762" s="3">
        <v>41939</v>
      </c>
      <c r="B3762">
        <v>56735</v>
      </c>
      <c r="C3762">
        <v>57612.398437999997</v>
      </c>
      <c r="D3762">
        <v>56442.601562999997</v>
      </c>
      <c r="E3762">
        <v>56540.101562999997</v>
      </c>
      <c r="F3762">
        <v>56540.101562999997</v>
      </c>
      <c r="G3762">
        <v>79110</v>
      </c>
    </row>
    <row r="3763" spans="1:7">
      <c r="A3763" s="3">
        <v>41940</v>
      </c>
      <c r="B3763">
        <v>56735</v>
      </c>
      <c r="C3763">
        <v>59659.5</v>
      </c>
      <c r="D3763">
        <v>56735</v>
      </c>
      <c r="E3763">
        <v>59269.601562999997</v>
      </c>
      <c r="F3763">
        <v>59269.601562999997</v>
      </c>
      <c r="G3763">
        <v>217895</v>
      </c>
    </row>
    <row r="3764" spans="1:7">
      <c r="A3764" s="3">
        <v>41941</v>
      </c>
      <c r="B3764">
        <v>59367.101562999997</v>
      </c>
      <c r="C3764">
        <v>59757</v>
      </c>
      <c r="D3764">
        <v>58587.199219000002</v>
      </c>
      <c r="E3764">
        <v>59269.601562999997</v>
      </c>
      <c r="F3764">
        <v>59269.601562999997</v>
      </c>
      <c r="G3764">
        <v>119152</v>
      </c>
    </row>
    <row r="3765" spans="1:7">
      <c r="A3765" s="3">
        <v>41942</v>
      </c>
      <c r="B3765">
        <v>58879.699219000002</v>
      </c>
      <c r="C3765">
        <v>59562</v>
      </c>
      <c r="D3765">
        <v>58392.300780999998</v>
      </c>
      <c r="E3765">
        <v>58782.199219000002</v>
      </c>
      <c r="F3765">
        <v>58782.199219000002</v>
      </c>
      <c r="G3765">
        <v>89978</v>
      </c>
    </row>
    <row r="3766" spans="1:7">
      <c r="A3766" s="3">
        <v>41943</v>
      </c>
      <c r="B3766">
        <v>58782.199219000002</v>
      </c>
      <c r="C3766">
        <v>60244.398437999997</v>
      </c>
      <c r="D3766">
        <v>58294.800780999998</v>
      </c>
      <c r="E3766">
        <v>59464.601562999997</v>
      </c>
      <c r="F3766">
        <v>59464.601562999997</v>
      </c>
      <c r="G3766">
        <v>128288</v>
      </c>
    </row>
    <row r="3767" spans="1:7">
      <c r="A3767" s="3">
        <v>41946</v>
      </c>
      <c r="B3767">
        <v>58879.699219000002</v>
      </c>
      <c r="C3767">
        <v>59659.5</v>
      </c>
      <c r="D3767">
        <v>57125</v>
      </c>
      <c r="E3767">
        <v>57514.898437999997</v>
      </c>
      <c r="F3767">
        <v>57514.898437999997</v>
      </c>
      <c r="G3767">
        <v>87217</v>
      </c>
    </row>
    <row r="3768" spans="1:7">
      <c r="A3768" s="3">
        <v>41947</v>
      </c>
      <c r="B3768">
        <v>57514.898437999997</v>
      </c>
      <c r="C3768">
        <v>59854.5</v>
      </c>
      <c r="D3768">
        <v>57514.898437999997</v>
      </c>
      <c r="E3768">
        <v>59367.101562999997</v>
      </c>
      <c r="F3768">
        <v>59367.101562999997</v>
      </c>
      <c r="G3768">
        <v>153628</v>
      </c>
    </row>
    <row r="3769" spans="1:7">
      <c r="A3769" s="3">
        <v>41948</v>
      </c>
      <c r="B3769">
        <v>59659.5</v>
      </c>
      <c r="C3769">
        <v>60926.800780999998</v>
      </c>
      <c r="D3769">
        <v>57709.898437999997</v>
      </c>
      <c r="E3769">
        <v>58489.699219000002</v>
      </c>
      <c r="F3769">
        <v>58489.699219000002</v>
      </c>
      <c r="G3769">
        <v>190390</v>
      </c>
    </row>
    <row r="3770" spans="1:7">
      <c r="A3770" s="3">
        <v>41949</v>
      </c>
      <c r="B3770">
        <v>58489.699219000002</v>
      </c>
      <c r="C3770">
        <v>58587.199219000002</v>
      </c>
      <c r="D3770">
        <v>56345.101562999997</v>
      </c>
      <c r="E3770">
        <v>56735</v>
      </c>
      <c r="F3770">
        <v>56735</v>
      </c>
      <c r="G3770">
        <v>150556</v>
      </c>
    </row>
    <row r="3771" spans="1:7">
      <c r="A3771" s="3">
        <v>41950</v>
      </c>
      <c r="B3771">
        <v>56832.5</v>
      </c>
      <c r="C3771">
        <v>58782.199219000002</v>
      </c>
      <c r="D3771">
        <v>56540.101562999997</v>
      </c>
      <c r="E3771">
        <v>58489.699219000002</v>
      </c>
      <c r="F3771">
        <v>58489.699219000002</v>
      </c>
      <c r="G3771">
        <v>63194</v>
      </c>
    </row>
    <row r="3772" spans="1:7">
      <c r="A3772" s="3">
        <v>41953</v>
      </c>
      <c r="B3772">
        <v>58489.699219000002</v>
      </c>
      <c r="C3772">
        <v>58489.699219000002</v>
      </c>
      <c r="D3772">
        <v>57514.898437999997</v>
      </c>
      <c r="E3772">
        <v>58002.300780999998</v>
      </c>
      <c r="F3772">
        <v>58002.300780999998</v>
      </c>
      <c r="G3772">
        <v>58796</v>
      </c>
    </row>
    <row r="3773" spans="1:7">
      <c r="A3773" s="3">
        <v>41954</v>
      </c>
      <c r="B3773">
        <v>58197.300780999998</v>
      </c>
      <c r="C3773">
        <v>58782.199219000002</v>
      </c>
      <c r="D3773">
        <v>57417.398437999997</v>
      </c>
      <c r="E3773">
        <v>58002.300780999998</v>
      </c>
      <c r="F3773">
        <v>58002.300780999998</v>
      </c>
      <c r="G3773">
        <v>88863</v>
      </c>
    </row>
    <row r="3774" spans="1:7">
      <c r="A3774" s="3">
        <v>41955</v>
      </c>
      <c r="B3774">
        <v>58002.300780999998</v>
      </c>
      <c r="C3774">
        <v>60926.800780999998</v>
      </c>
      <c r="D3774">
        <v>57514.898437999997</v>
      </c>
      <c r="E3774">
        <v>60731.800780999998</v>
      </c>
      <c r="F3774">
        <v>60731.800780999998</v>
      </c>
      <c r="G3774">
        <v>174007</v>
      </c>
    </row>
    <row r="3775" spans="1:7">
      <c r="A3775" s="3">
        <v>41956</v>
      </c>
      <c r="B3775">
        <v>61024.300780999998</v>
      </c>
      <c r="C3775">
        <v>61316.699219000002</v>
      </c>
      <c r="D3775">
        <v>59854.5</v>
      </c>
      <c r="E3775">
        <v>61316.699219000002</v>
      </c>
      <c r="F3775">
        <v>61316.699219000002</v>
      </c>
      <c r="G3775">
        <v>81602</v>
      </c>
    </row>
    <row r="3776" spans="1:7">
      <c r="A3776" s="3">
        <v>41957</v>
      </c>
      <c r="B3776">
        <v>60731.800780999998</v>
      </c>
      <c r="C3776">
        <v>62389.101562999997</v>
      </c>
      <c r="D3776">
        <v>60536.898437999997</v>
      </c>
      <c r="E3776">
        <v>61609.199219000002</v>
      </c>
      <c r="F3776">
        <v>61609.199219000002</v>
      </c>
      <c r="G3776">
        <v>69672</v>
      </c>
    </row>
    <row r="3777" spans="1:7">
      <c r="A3777" s="3">
        <v>41960</v>
      </c>
      <c r="B3777">
        <v>61609.199219000002</v>
      </c>
      <c r="C3777">
        <v>62096.601562999997</v>
      </c>
      <c r="D3777">
        <v>58782.199219000002</v>
      </c>
      <c r="E3777">
        <v>59659.5</v>
      </c>
      <c r="F3777">
        <v>59659.5</v>
      </c>
      <c r="G3777">
        <v>153584</v>
      </c>
    </row>
    <row r="3778" spans="1:7">
      <c r="A3778" s="3">
        <v>41961</v>
      </c>
      <c r="B3778">
        <v>59464.601562999997</v>
      </c>
      <c r="C3778">
        <v>59562</v>
      </c>
      <c r="D3778">
        <v>57319.898437999997</v>
      </c>
      <c r="E3778">
        <v>58002.300780999998</v>
      </c>
      <c r="F3778">
        <v>58002.300780999998</v>
      </c>
      <c r="G3778">
        <v>234299</v>
      </c>
    </row>
    <row r="3779" spans="1:7">
      <c r="A3779" s="3">
        <v>41962</v>
      </c>
      <c r="B3779">
        <v>58294.800780999998</v>
      </c>
      <c r="C3779">
        <v>59854.5</v>
      </c>
      <c r="D3779">
        <v>57612.398437999997</v>
      </c>
      <c r="E3779">
        <v>58977.199219000002</v>
      </c>
      <c r="F3779">
        <v>58977.199219000002</v>
      </c>
      <c r="G3779">
        <v>131468</v>
      </c>
    </row>
    <row r="3780" spans="1:7">
      <c r="A3780" s="3">
        <v>41963</v>
      </c>
      <c r="B3780">
        <v>61609.199219000002</v>
      </c>
      <c r="C3780">
        <v>67263.203125</v>
      </c>
      <c r="D3780">
        <v>61609.199219000002</v>
      </c>
      <c r="E3780">
        <v>64046.300780999998</v>
      </c>
      <c r="F3780">
        <v>64046.300780999998</v>
      </c>
      <c r="G3780">
        <v>1677524</v>
      </c>
    </row>
    <row r="3781" spans="1:7">
      <c r="A3781" s="3">
        <v>41964</v>
      </c>
      <c r="B3781">
        <v>64143.699219000002</v>
      </c>
      <c r="C3781">
        <v>64728.601562999997</v>
      </c>
      <c r="D3781">
        <v>62584</v>
      </c>
      <c r="E3781">
        <v>62876.5</v>
      </c>
      <c r="F3781">
        <v>62876.5</v>
      </c>
      <c r="G3781">
        <v>285366</v>
      </c>
    </row>
    <row r="3782" spans="1:7">
      <c r="A3782" s="3">
        <v>41967</v>
      </c>
      <c r="B3782">
        <v>63363.898437999997</v>
      </c>
      <c r="C3782">
        <v>64923.601562999997</v>
      </c>
      <c r="D3782">
        <v>62389.101562999997</v>
      </c>
      <c r="E3782">
        <v>63753.800780999998</v>
      </c>
      <c r="F3782">
        <v>63753.800780999998</v>
      </c>
      <c r="G3782">
        <v>168818</v>
      </c>
    </row>
    <row r="3783" spans="1:7">
      <c r="A3783" s="3">
        <v>41968</v>
      </c>
      <c r="B3783">
        <v>63363.898437999997</v>
      </c>
      <c r="C3783">
        <v>66483.296875</v>
      </c>
      <c r="D3783">
        <v>62486.5</v>
      </c>
      <c r="E3783">
        <v>65995.898438000004</v>
      </c>
      <c r="F3783">
        <v>65995.898438000004</v>
      </c>
      <c r="G3783">
        <v>254586</v>
      </c>
    </row>
    <row r="3784" spans="1:7">
      <c r="A3784" s="3">
        <v>41969</v>
      </c>
      <c r="B3784">
        <v>66288.398438000004</v>
      </c>
      <c r="C3784">
        <v>66580.796875</v>
      </c>
      <c r="D3784">
        <v>64631.199219000002</v>
      </c>
      <c r="E3784">
        <v>65801</v>
      </c>
      <c r="F3784">
        <v>65801</v>
      </c>
      <c r="G3784">
        <v>127430</v>
      </c>
    </row>
    <row r="3785" spans="1:7">
      <c r="A3785" s="3">
        <v>41970</v>
      </c>
      <c r="B3785">
        <v>65801</v>
      </c>
      <c r="C3785">
        <v>66580.796875</v>
      </c>
      <c r="D3785">
        <v>65508.5</v>
      </c>
      <c r="E3785">
        <v>66483.296875</v>
      </c>
      <c r="F3785">
        <v>66483.296875</v>
      </c>
      <c r="G3785">
        <v>150783</v>
      </c>
    </row>
    <row r="3786" spans="1:7">
      <c r="A3786" s="3">
        <v>41971</v>
      </c>
      <c r="B3786">
        <v>65703.5</v>
      </c>
      <c r="C3786">
        <v>66385.898438000004</v>
      </c>
      <c r="D3786">
        <v>65216.101562999997</v>
      </c>
      <c r="E3786">
        <v>66288.398438000004</v>
      </c>
      <c r="F3786">
        <v>66288.398438000004</v>
      </c>
      <c r="G3786">
        <v>72118</v>
      </c>
    </row>
    <row r="3787" spans="1:7">
      <c r="A3787" s="3">
        <v>41974</v>
      </c>
      <c r="B3787">
        <v>65703.5</v>
      </c>
      <c r="C3787">
        <v>66093.398438000004</v>
      </c>
      <c r="D3787">
        <v>64631.199219000002</v>
      </c>
      <c r="E3787">
        <v>65118.601562999997</v>
      </c>
      <c r="F3787">
        <v>65118.601562999997</v>
      </c>
      <c r="G3787">
        <v>76058</v>
      </c>
    </row>
    <row r="3788" spans="1:7">
      <c r="A3788" s="3">
        <v>41975</v>
      </c>
      <c r="B3788">
        <v>64728.601562999997</v>
      </c>
      <c r="C3788">
        <v>66288.398438000004</v>
      </c>
      <c r="D3788">
        <v>63071.398437999997</v>
      </c>
      <c r="E3788">
        <v>63558.800780999998</v>
      </c>
      <c r="F3788">
        <v>63558.800780999998</v>
      </c>
      <c r="G3788">
        <v>143839</v>
      </c>
    </row>
    <row r="3789" spans="1:7">
      <c r="A3789" s="3">
        <v>41976</v>
      </c>
      <c r="B3789">
        <v>64046.300780999998</v>
      </c>
      <c r="C3789">
        <v>65216.101562999997</v>
      </c>
      <c r="D3789">
        <v>62681.5</v>
      </c>
      <c r="E3789">
        <v>64826.101562999997</v>
      </c>
      <c r="F3789">
        <v>64826.101562999997</v>
      </c>
      <c r="G3789">
        <v>136516</v>
      </c>
    </row>
    <row r="3790" spans="1:7">
      <c r="A3790" s="3">
        <v>41977</v>
      </c>
      <c r="B3790">
        <v>64826.101562999997</v>
      </c>
      <c r="C3790">
        <v>64923.601562999997</v>
      </c>
      <c r="D3790">
        <v>63656.300780999998</v>
      </c>
      <c r="E3790">
        <v>63948.800780999998</v>
      </c>
      <c r="F3790">
        <v>63948.800780999998</v>
      </c>
      <c r="G3790">
        <v>88339</v>
      </c>
    </row>
    <row r="3791" spans="1:7">
      <c r="A3791" s="3">
        <v>41978</v>
      </c>
      <c r="B3791">
        <v>63753.800780999998</v>
      </c>
      <c r="C3791">
        <v>64533.699219000002</v>
      </c>
      <c r="D3791">
        <v>63266.398437999997</v>
      </c>
      <c r="E3791">
        <v>63656.300780999998</v>
      </c>
      <c r="F3791">
        <v>63656.300780999998</v>
      </c>
      <c r="G3791">
        <v>77830</v>
      </c>
    </row>
    <row r="3792" spans="1:7">
      <c r="A3792" s="3">
        <v>41981</v>
      </c>
      <c r="B3792">
        <v>63168.898437999997</v>
      </c>
      <c r="C3792">
        <v>63656.300780999998</v>
      </c>
      <c r="D3792">
        <v>62096.601562999997</v>
      </c>
      <c r="E3792">
        <v>62291.601562999997</v>
      </c>
      <c r="F3792">
        <v>62291.601562999997</v>
      </c>
      <c r="G3792">
        <v>88856</v>
      </c>
    </row>
    <row r="3793" spans="1:7">
      <c r="A3793" s="3">
        <v>41982</v>
      </c>
      <c r="B3793">
        <v>62291.601562999997</v>
      </c>
      <c r="C3793">
        <v>62973.898437999997</v>
      </c>
      <c r="D3793">
        <v>61316.699219000002</v>
      </c>
      <c r="E3793">
        <v>61609.199219000002</v>
      </c>
      <c r="F3793">
        <v>61609.199219000002</v>
      </c>
      <c r="G3793">
        <v>113139</v>
      </c>
    </row>
    <row r="3794" spans="1:7">
      <c r="A3794" s="3">
        <v>41983</v>
      </c>
      <c r="B3794">
        <v>61609.199219000002</v>
      </c>
      <c r="C3794">
        <v>62096.601562999997</v>
      </c>
      <c r="D3794">
        <v>60341.898437999997</v>
      </c>
      <c r="E3794">
        <v>60829.300780999998</v>
      </c>
      <c r="F3794">
        <v>60829.300780999998</v>
      </c>
      <c r="G3794">
        <v>119542</v>
      </c>
    </row>
    <row r="3795" spans="1:7">
      <c r="A3795" s="3">
        <v>41984</v>
      </c>
      <c r="B3795">
        <v>59952</v>
      </c>
      <c r="C3795">
        <v>60731.800780999998</v>
      </c>
      <c r="D3795">
        <v>58879.699219000002</v>
      </c>
      <c r="E3795">
        <v>59562</v>
      </c>
      <c r="F3795">
        <v>59562</v>
      </c>
      <c r="G3795">
        <v>120295</v>
      </c>
    </row>
    <row r="3796" spans="1:7">
      <c r="A3796" s="3">
        <v>41985</v>
      </c>
      <c r="B3796">
        <v>60341.898437999997</v>
      </c>
      <c r="C3796">
        <v>61024.300780999998</v>
      </c>
      <c r="D3796">
        <v>59659.5</v>
      </c>
      <c r="E3796">
        <v>60439.398437999997</v>
      </c>
      <c r="F3796">
        <v>60439.398437999997</v>
      </c>
      <c r="G3796">
        <v>80455</v>
      </c>
    </row>
    <row r="3797" spans="1:7">
      <c r="A3797" s="3">
        <v>41988</v>
      </c>
      <c r="B3797">
        <v>59854.5</v>
      </c>
      <c r="C3797">
        <v>61414.199219000002</v>
      </c>
      <c r="D3797">
        <v>59659.5</v>
      </c>
      <c r="E3797">
        <v>61316.699219000002</v>
      </c>
      <c r="F3797">
        <v>61316.699219000002</v>
      </c>
      <c r="G3797">
        <v>73452</v>
      </c>
    </row>
    <row r="3798" spans="1:7">
      <c r="A3798" s="3">
        <v>41989</v>
      </c>
      <c r="B3798">
        <v>61316.699219000002</v>
      </c>
      <c r="C3798">
        <v>61316.699219000002</v>
      </c>
      <c r="D3798">
        <v>58977.199219000002</v>
      </c>
      <c r="E3798">
        <v>59854.5</v>
      </c>
      <c r="F3798">
        <v>59854.5</v>
      </c>
      <c r="G3798">
        <v>122653</v>
      </c>
    </row>
    <row r="3799" spans="1:7">
      <c r="A3799" s="3">
        <v>41990</v>
      </c>
      <c r="B3799">
        <v>60341.898437999997</v>
      </c>
      <c r="C3799">
        <v>60634.398437999997</v>
      </c>
      <c r="D3799">
        <v>59172.101562999997</v>
      </c>
      <c r="E3799">
        <v>60634.398437999997</v>
      </c>
      <c r="F3799">
        <v>60634.398437999997</v>
      </c>
      <c r="G3799">
        <v>97355</v>
      </c>
    </row>
    <row r="3800" spans="1:7">
      <c r="A3800" s="3">
        <v>41991</v>
      </c>
      <c r="B3800">
        <v>60926.800780999998</v>
      </c>
      <c r="C3800">
        <v>61121.800780999998</v>
      </c>
      <c r="D3800">
        <v>58294.800780999998</v>
      </c>
      <c r="E3800">
        <v>59367.101562999997</v>
      </c>
      <c r="F3800">
        <v>59367.101562999997</v>
      </c>
      <c r="G3800">
        <v>118712</v>
      </c>
    </row>
    <row r="3801" spans="1:7">
      <c r="A3801" s="3">
        <v>41992</v>
      </c>
      <c r="B3801">
        <v>59757</v>
      </c>
      <c r="C3801">
        <v>60829.300780999998</v>
      </c>
      <c r="D3801">
        <v>58977.199219000002</v>
      </c>
      <c r="E3801">
        <v>59952</v>
      </c>
      <c r="F3801">
        <v>59952</v>
      </c>
      <c r="G3801">
        <v>75579</v>
      </c>
    </row>
    <row r="3802" spans="1:7">
      <c r="A3802" s="3">
        <v>41995</v>
      </c>
      <c r="B3802">
        <v>60049.5</v>
      </c>
      <c r="C3802">
        <v>61219.300780999998</v>
      </c>
      <c r="D3802">
        <v>59562</v>
      </c>
      <c r="E3802">
        <v>60926.800780999998</v>
      </c>
      <c r="F3802">
        <v>60926.800780999998</v>
      </c>
      <c r="G3802">
        <v>94499</v>
      </c>
    </row>
    <row r="3803" spans="1:7">
      <c r="A3803" s="3">
        <v>41996</v>
      </c>
      <c r="B3803">
        <v>60634.398437999997</v>
      </c>
      <c r="C3803">
        <v>60829.300780999998</v>
      </c>
      <c r="D3803">
        <v>59952</v>
      </c>
      <c r="E3803">
        <v>60341.898437999997</v>
      </c>
      <c r="F3803">
        <v>60341.898437999997</v>
      </c>
      <c r="G3803">
        <v>54546</v>
      </c>
    </row>
    <row r="3804" spans="1:7">
      <c r="A3804" s="3">
        <v>41997</v>
      </c>
      <c r="B3804">
        <v>59854.5</v>
      </c>
      <c r="C3804">
        <v>60536.898437999997</v>
      </c>
      <c r="D3804">
        <v>59074.601562999997</v>
      </c>
      <c r="E3804">
        <v>60439.398437999997</v>
      </c>
      <c r="F3804">
        <v>60439.398437999997</v>
      </c>
      <c r="G3804">
        <v>133697</v>
      </c>
    </row>
    <row r="3805" spans="1:7">
      <c r="A3805" s="3">
        <v>41999</v>
      </c>
      <c r="B3805">
        <v>60439.398437999997</v>
      </c>
      <c r="C3805">
        <v>61219.300780999998</v>
      </c>
      <c r="D3805">
        <v>59464.601562999997</v>
      </c>
      <c r="E3805">
        <v>60926.800780999998</v>
      </c>
      <c r="F3805">
        <v>60926.800780999998</v>
      </c>
      <c r="G3805">
        <v>173905</v>
      </c>
    </row>
    <row r="3806" spans="1:7">
      <c r="A3806" s="3">
        <v>42002</v>
      </c>
      <c r="B3806">
        <v>61121.800780999998</v>
      </c>
      <c r="C3806">
        <v>63363.898437999997</v>
      </c>
      <c r="D3806">
        <v>60244.398437999997</v>
      </c>
      <c r="E3806">
        <v>62389.101562999997</v>
      </c>
      <c r="F3806">
        <v>62389.101562999997</v>
      </c>
      <c r="G3806">
        <v>174936</v>
      </c>
    </row>
    <row r="3807" spans="1:7">
      <c r="A3807" s="3">
        <v>42003</v>
      </c>
      <c r="B3807">
        <v>61999.101562999997</v>
      </c>
      <c r="C3807">
        <v>62973.898437999997</v>
      </c>
      <c r="D3807">
        <v>60439.398437999997</v>
      </c>
      <c r="E3807">
        <v>62389.101562999997</v>
      </c>
      <c r="F3807">
        <v>62389.101562999997</v>
      </c>
      <c r="G3807">
        <v>155661</v>
      </c>
    </row>
    <row r="3808" spans="1:7">
      <c r="A3808" s="3">
        <v>42006</v>
      </c>
      <c r="B3808">
        <v>62389.101562999997</v>
      </c>
      <c r="C3808">
        <v>62876.5</v>
      </c>
      <c r="D3808">
        <v>61511.699219000002</v>
      </c>
      <c r="E3808">
        <v>62779</v>
      </c>
      <c r="F3808">
        <v>62779</v>
      </c>
      <c r="G3808">
        <v>77567</v>
      </c>
    </row>
    <row r="3809" spans="1:7">
      <c r="A3809" s="3">
        <v>42009</v>
      </c>
      <c r="B3809">
        <v>62681.5</v>
      </c>
      <c r="C3809">
        <v>64631.199219000002</v>
      </c>
      <c r="D3809">
        <v>61609.199219000002</v>
      </c>
      <c r="E3809">
        <v>64338.699219000002</v>
      </c>
      <c r="F3809">
        <v>64338.699219000002</v>
      </c>
      <c r="G3809">
        <v>162482</v>
      </c>
    </row>
    <row r="3810" spans="1:7">
      <c r="A3810" s="3">
        <v>42010</v>
      </c>
      <c r="B3810">
        <v>63753.800780999998</v>
      </c>
      <c r="C3810">
        <v>64728.601562999997</v>
      </c>
      <c r="D3810">
        <v>63071.398437999997</v>
      </c>
      <c r="E3810">
        <v>63363.898437999997</v>
      </c>
      <c r="F3810">
        <v>63363.898437999997</v>
      </c>
      <c r="G3810">
        <v>114387</v>
      </c>
    </row>
    <row r="3811" spans="1:7">
      <c r="A3811" s="3">
        <v>42011</v>
      </c>
      <c r="B3811">
        <v>62779</v>
      </c>
      <c r="C3811">
        <v>63363.898437999997</v>
      </c>
      <c r="D3811">
        <v>60926.800780999998</v>
      </c>
      <c r="E3811">
        <v>61024.300780999998</v>
      </c>
      <c r="F3811">
        <v>61024.300780999998</v>
      </c>
      <c r="G3811">
        <v>138395</v>
      </c>
    </row>
    <row r="3812" spans="1:7">
      <c r="A3812" s="3">
        <v>42012</v>
      </c>
      <c r="B3812">
        <v>60829.300780999998</v>
      </c>
      <c r="C3812">
        <v>62194.101562999997</v>
      </c>
      <c r="D3812">
        <v>60536.898437999997</v>
      </c>
      <c r="E3812">
        <v>61024.300780999998</v>
      </c>
      <c r="F3812">
        <v>61024.300780999998</v>
      </c>
      <c r="G3812">
        <v>157796</v>
      </c>
    </row>
    <row r="3813" spans="1:7">
      <c r="A3813" s="3">
        <v>42013</v>
      </c>
      <c r="B3813">
        <v>61121.800780999998</v>
      </c>
      <c r="C3813">
        <v>61414.199219000002</v>
      </c>
      <c r="D3813">
        <v>58392.300780999998</v>
      </c>
      <c r="E3813">
        <v>58489.699219000002</v>
      </c>
      <c r="F3813">
        <v>58489.699219000002</v>
      </c>
      <c r="G3813">
        <v>304288</v>
      </c>
    </row>
    <row r="3814" spans="1:7">
      <c r="A3814" s="3">
        <v>42016</v>
      </c>
      <c r="B3814">
        <v>58879.699219000002</v>
      </c>
      <c r="C3814">
        <v>59172.101562999997</v>
      </c>
      <c r="D3814">
        <v>57027.5</v>
      </c>
      <c r="E3814">
        <v>57514.898437999997</v>
      </c>
      <c r="F3814">
        <v>57514.898437999997</v>
      </c>
      <c r="G3814">
        <v>221328</v>
      </c>
    </row>
    <row r="3815" spans="1:7">
      <c r="A3815" s="3">
        <v>42017</v>
      </c>
      <c r="B3815">
        <v>57709.898437999997</v>
      </c>
      <c r="C3815">
        <v>59172.101562999997</v>
      </c>
      <c r="D3815">
        <v>56247.601562999997</v>
      </c>
      <c r="E3815">
        <v>58977.199219000002</v>
      </c>
      <c r="F3815">
        <v>58977.199219000002</v>
      </c>
      <c r="G3815">
        <v>168643</v>
      </c>
    </row>
    <row r="3816" spans="1:7">
      <c r="A3816" s="3">
        <v>42018</v>
      </c>
      <c r="B3816">
        <v>58977.199219000002</v>
      </c>
      <c r="C3816">
        <v>59757</v>
      </c>
      <c r="D3816">
        <v>58392.300780999998</v>
      </c>
      <c r="E3816">
        <v>59659.5</v>
      </c>
      <c r="F3816">
        <v>59659.5</v>
      </c>
      <c r="G3816">
        <v>100676</v>
      </c>
    </row>
    <row r="3817" spans="1:7">
      <c r="A3817" s="3">
        <v>42019</v>
      </c>
      <c r="B3817">
        <v>59464.601562999997</v>
      </c>
      <c r="C3817">
        <v>59659.5</v>
      </c>
      <c r="D3817">
        <v>57807.398437999997</v>
      </c>
      <c r="E3817">
        <v>59464.601562999997</v>
      </c>
      <c r="F3817">
        <v>59464.601562999997</v>
      </c>
      <c r="G3817">
        <v>132062</v>
      </c>
    </row>
    <row r="3818" spans="1:7">
      <c r="A3818" s="3">
        <v>42020</v>
      </c>
      <c r="B3818">
        <v>58977.199219000002</v>
      </c>
      <c r="C3818">
        <v>59464.601562999997</v>
      </c>
      <c r="D3818">
        <v>58002.300780999998</v>
      </c>
      <c r="E3818">
        <v>58879.699219000002</v>
      </c>
      <c r="F3818">
        <v>58879.699219000002</v>
      </c>
      <c r="G3818">
        <v>90469</v>
      </c>
    </row>
    <row r="3819" spans="1:7">
      <c r="A3819" s="3">
        <v>42023</v>
      </c>
      <c r="B3819">
        <v>58587.199219000002</v>
      </c>
      <c r="C3819">
        <v>61121.800780999998</v>
      </c>
      <c r="D3819">
        <v>58587.199219000002</v>
      </c>
      <c r="E3819">
        <v>60341.898437999997</v>
      </c>
      <c r="F3819">
        <v>60341.898437999997</v>
      </c>
      <c r="G3819">
        <v>146631</v>
      </c>
    </row>
    <row r="3820" spans="1:7">
      <c r="A3820" s="3">
        <v>42024</v>
      </c>
      <c r="B3820">
        <v>60439.398437999997</v>
      </c>
      <c r="C3820">
        <v>60926.800780999998</v>
      </c>
      <c r="D3820">
        <v>59464.601562999997</v>
      </c>
      <c r="E3820">
        <v>59952</v>
      </c>
      <c r="F3820">
        <v>59952</v>
      </c>
      <c r="G3820">
        <v>84724</v>
      </c>
    </row>
    <row r="3821" spans="1:7">
      <c r="A3821" s="3">
        <v>42025</v>
      </c>
      <c r="B3821">
        <v>60341.898437999997</v>
      </c>
      <c r="C3821">
        <v>60439.398437999997</v>
      </c>
      <c r="D3821">
        <v>58782.199219000002</v>
      </c>
      <c r="E3821">
        <v>59367.101562999997</v>
      </c>
      <c r="F3821">
        <v>59367.101562999997</v>
      </c>
      <c r="G3821">
        <v>76495</v>
      </c>
    </row>
    <row r="3822" spans="1:7">
      <c r="A3822" s="3">
        <v>42026</v>
      </c>
      <c r="B3822">
        <v>59367.101562999997</v>
      </c>
      <c r="C3822">
        <v>60146.898437999997</v>
      </c>
      <c r="D3822">
        <v>58002.300780999998</v>
      </c>
      <c r="E3822">
        <v>58294.800780999998</v>
      </c>
      <c r="F3822">
        <v>58294.800780999998</v>
      </c>
      <c r="G3822">
        <v>103866</v>
      </c>
    </row>
    <row r="3823" spans="1:7">
      <c r="A3823" s="3">
        <v>42027</v>
      </c>
      <c r="B3823">
        <v>58489.699219000002</v>
      </c>
      <c r="C3823">
        <v>59269.601562999997</v>
      </c>
      <c r="D3823">
        <v>56735</v>
      </c>
      <c r="E3823">
        <v>58392.300780999998</v>
      </c>
      <c r="F3823">
        <v>58392.300780999998</v>
      </c>
      <c r="G3823">
        <v>228368</v>
      </c>
    </row>
    <row r="3824" spans="1:7">
      <c r="A3824" s="3">
        <v>42030</v>
      </c>
      <c r="B3824">
        <v>58587.199219000002</v>
      </c>
      <c r="C3824">
        <v>58587.199219000002</v>
      </c>
      <c r="D3824">
        <v>57222.5</v>
      </c>
      <c r="E3824">
        <v>57417.398437999997</v>
      </c>
      <c r="F3824">
        <v>57417.398437999997</v>
      </c>
      <c r="G3824">
        <v>89342</v>
      </c>
    </row>
    <row r="3825" spans="1:7">
      <c r="A3825" s="3">
        <v>42031</v>
      </c>
      <c r="B3825">
        <v>58002.300780999998</v>
      </c>
      <c r="C3825">
        <v>58977.199219000002</v>
      </c>
      <c r="D3825">
        <v>57417.398437999997</v>
      </c>
      <c r="E3825">
        <v>57904.800780999998</v>
      </c>
      <c r="F3825">
        <v>57904.800780999998</v>
      </c>
      <c r="G3825">
        <v>101648</v>
      </c>
    </row>
    <row r="3826" spans="1:7">
      <c r="A3826" s="3">
        <v>42032</v>
      </c>
      <c r="B3826">
        <v>57904.800780999998</v>
      </c>
      <c r="C3826">
        <v>60146.898437999997</v>
      </c>
      <c r="D3826">
        <v>57807.398437999997</v>
      </c>
      <c r="E3826">
        <v>59854.5</v>
      </c>
      <c r="F3826">
        <v>59854.5</v>
      </c>
      <c r="G3826">
        <v>132893</v>
      </c>
    </row>
    <row r="3827" spans="1:7">
      <c r="A3827" s="3">
        <v>42033</v>
      </c>
      <c r="B3827">
        <v>59854.5</v>
      </c>
      <c r="C3827">
        <v>60341.898437999997</v>
      </c>
      <c r="D3827">
        <v>58684.699219000002</v>
      </c>
      <c r="E3827">
        <v>59854.5</v>
      </c>
      <c r="F3827">
        <v>59854.5</v>
      </c>
      <c r="G3827">
        <v>90211</v>
      </c>
    </row>
    <row r="3828" spans="1:7">
      <c r="A3828" s="3">
        <v>42034</v>
      </c>
      <c r="B3828">
        <v>59854.5</v>
      </c>
      <c r="C3828">
        <v>60244.398437999997</v>
      </c>
      <c r="D3828">
        <v>59269.601562999997</v>
      </c>
      <c r="E3828">
        <v>59562</v>
      </c>
      <c r="F3828">
        <v>59562</v>
      </c>
      <c r="G3828">
        <v>85993</v>
      </c>
    </row>
    <row r="3829" spans="1:7">
      <c r="A3829" s="3">
        <v>42037</v>
      </c>
      <c r="B3829">
        <v>58684.699219000002</v>
      </c>
      <c r="C3829">
        <v>59562</v>
      </c>
      <c r="D3829">
        <v>58197.300780999998</v>
      </c>
      <c r="E3829">
        <v>58294.800780999998</v>
      </c>
      <c r="F3829">
        <v>58294.800780999998</v>
      </c>
      <c r="G3829">
        <v>92583</v>
      </c>
    </row>
    <row r="3830" spans="1:7">
      <c r="A3830" s="3">
        <v>42038</v>
      </c>
      <c r="B3830">
        <v>58684.699219000002</v>
      </c>
      <c r="C3830">
        <v>59562</v>
      </c>
      <c r="D3830">
        <v>58197.300780999998</v>
      </c>
      <c r="E3830">
        <v>59172.101562999997</v>
      </c>
      <c r="F3830">
        <v>59172.101562999997</v>
      </c>
      <c r="G3830">
        <v>86092</v>
      </c>
    </row>
    <row r="3831" spans="1:7">
      <c r="A3831" s="3">
        <v>42039</v>
      </c>
      <c r="B3831">
        <v>59172.101562999997</v>
      </c>
      <c r="C3831">
        <v>59757</v>
      </c>
      <c r="D3831">
        <v>58099.800780999998</v>
      </c>
      <c r="E3831">
        <v>58197.300780999998</v>
      </c>
      <c r="F3831">
        <v>58197.300780999998</v>
      </c>
      <c r="G3831">
        <v>131611</v>
      </c>
    </row>
    <row r="3832" spans="1:7">
      <c r="A3832" s="3">
        <v>42040</v>
      </c>
      <c r="B3832">
        <v>58294.800780999998</v>
      </c>
      <c r="C3832">
        <v>59172.101562999997</v>
      </c>
      <c r="D3832">
        <v>58197.300780999998</v>
      </c>
      <c r="E3832">
        <v>58977.199219000002</v>
      </c>
      <c r="F3832">
        <v>58977.199219000002</v>
      </c>
      <c r="G3832">
        <v>84613</v>
      </c>
    </row>
    <row r="3833" spans="1:7">
      <c r="A3833" s="3">
        <v>42041</v>
      </c>
      <c r="B3833">
        <v>58197.300780999998</v>
      </c>
      <c r="C3833">
        <v>58977.199219000002</v>
      </c>
      <c r="D3833">
        <v>58002.300780999998</v>
      </c>
      <c r="E3833">
        <v>58587.199219000002</v>
      </c>
      <c r="F3833">
        <v>58587.199219000002</v>
      </c>
      <c r="G3833">
        <v>64339</v>
      </c>
    </row>
    <row r="3834" spans="1:7">
      <c r="A3834" s="3">
        <v>42044</v>
      </c>
      <c r="B3834">
        <v>58197.300780999998</v>
      </c>
      <c r="C3834">
        <v>58782.199219000002</v>
      </c>
      <c r="D3834">
        <v>57319.898437999997</v>
      </c>
      <c r="E3834">
        <v>57319.898437999997</v>
      </c>
      <c r="F3834">
        <v>57319.898437999997</v>
      </c>
      <c r="G3834">
        <v>116509</v>
      </c>
    </row>
    <row r="3835" spans="1:7">
      <c r="A3835" s="3">
        <v>42045</v>
      </c>
      <c r="B3835">
        <v>57514.898437999997</v>
      </c>
      <c r="C3835">
        <v>57709.898437999997</v>
      </c>
      <c r="D3835">
        <v>56345.101562999997</v>
      </c>
      <c r="E3835">
        <v>56637.601562999997</v>
      </c>
      <c r="F3835">
        <v>56637.601562999997</v>
      </c>
      <c r="G3835">
        <v>169397</v>
      </c>
    </row>
    <row r="3836" spans="1:7">
      <c r="A3836" s="3">
        <v>42046</v>
      </c>
      <c r="B3836">
        <v>56832.5</v>
      </c>
      <c r="C3836">
        <v>58197.300780999998</v>
      </c>
      <c r="D3836">
        <v>56832.5</v>
      </c>
      <c r="E3836">
        <v>57319.898437999997</v>
      </c>
      <c r="F3836">
        <v>57319.898437999997</v>
      </c>
      <c r="G3836">
        <v>101206</v>
      </c>
    </row>
    <row r="3837" spans="1:7">
      <c r="A3837" s="3">
        <v>42047</v>
      </c>
      <c r="B3837">
        <v>57612.398437999997</v>
      </c>
      <c r="C3837">
        <v>58002.300780999998</v>
      </c>
      <c r="D3837">
        <v>56637.601562999997</v>
      </c>
      <c r="E3837">
        <v>57319.898437999997</v>
      </c>
      <c r="F3837">
        <v>57319.898437999997</v>
      </c>
      <c r="G3837">
        <v>70317</v>
      </c>
    </row>
    <row r="3838" spans="1:7">
      <c r="A3838" s="3">
        <v>42048</v>
      </c>
      <c r="B3838">
        <v>57417.398437999997</v>
      </c>
      <c r="C3838">
        <v>58197.300780999998</v>
      </c>
      <c r="D3838">
        <v>56832.5</v>
      </c>
      <c r="E3838">
        <v>57904.800780999998</v>
      </c>
      <c r="F3838">
        <v>57904.800780999998</v>
      </c>
      <c r="G3838">
        <v>81818</v>
      </c>
    </row>
    <row r="3839" spans="1:7">
      <c r="A3839" s="3">
        <v>42051</v>
      </c>
      <c r="B3839">
        <v>57612.398437999997</v>
      </c>
      <c r="C3839">
        <v>60634.398437999997</v>
      </c>
      <c r="D3839">
        <v>57319.898437999997</v>
      </c>
      <c r="E3839">
        <v>60536.898437999997</v>
      </c>
      <c r="F3839">
        <v>60536.898437999997</v>
      </c>
      <c r="G3839">
        <v>247215</v>
      </c>
    </row>
    <row r="3840" spans="1:7">
      <c r="A3840" s="3">
        <v>42052</v>
      </c>
      <c r="B3840">
        <v>59757</v>
      </c>
      <c r="C3840">
        <v>60829.300780999998</v>
      </c>
      <c r="D3840">
        <v>58782.199219000002</v>
      </c>
      <c r="E3840">
        <v>59562</v>
      </c>
      <c r="F3840">
        <v>59562</v>
      </c>
      <c r="G3840">
        <v>156354</v>
      </c>
    </row>
    <row r="3841" spans="1:7">
      <c r="A3841" s="3">
        <v>42058</v>
      </c>
      <c r="B3841">
        <v>59562</v>
      </c>
      <c r="C3841">
        <v>60731.800780999998</v>
      </c>
      <c r="D3841">
        <v>59172.101562999997</v>
      </c>
      <c r="E3841">
        <v>60341.898437999997</v>
      </c>
      <c r="F3841">
        <v>60341.898437999997</v>
      </c>
      <c r="G3841">
        <v>112483</v>
      </c>
    </row>
    <row r="3842" spans="1:7">
      <c r="A3842" s="3">
        <v>42059</v>
      </c>
      <c r="B3842">
        <v>60439.398437999997</v>
      </c>
      <c r="C3842">
        <v>60634.398437999997</v>
      </c>
      <c r="D3842">
        <v>59464.601562999997</v>
      </c>
      <c r="E3842">
        <v>60146.898437999997</v>
      </c>
      <c r="F3842">
        <v>60146.898437999997</v>
      </c>
      <c r="G3842">
        <v>98265</v>
      </c>
    </row>
    <row r="3843" spans="1:7">
      <c r="A3843" s="3">
        <v>42060</v>
      </c>
      <c r="B3843">
        <v>60146.898437999997</v>
      </c>
      <c r="C3843">
        <v>60634.398437999997</v>
      </c>
      <c r="D3843">
        <v>59562</v>
      </c>
      <c r="E3843">
        <v>59562</v>
      </c>
      <c r="F3843">
        <v>59562</v>
      </c>
      <c r="G3843">
        <v>68599</v>
      </c>
    </row>
    <row r="3844" spans="1:7">
      <c r="A3844" s="3">
        <v>42061</v>
      </c>
      <c r="B3844">
        <v>59562</v>
      </c>
      <c r="C3844">
        <v>60244.398437999997</v>
      </c>
      <c r="D3844">
        <v>59172.101562999997</v>
      </c>
      <c r="E3844">
        <v>59269.601562999997</v>
      </c>
      <c r="F3844">
        <v>59269.601562999997</v>
      </c>
      <c r="G3844">
        <v>79451</v>
      </c>
    </row>
    <row r="3845" spans="1:7">
      <c r="A3845" s="3">
        <v>42062</v>
      </c>
      <c r="B3845">
        <v>59464.601562999997</v>
      </c>
      <c r="C3845">
        <v>59952</v>
      </c>
      <c r="D3845">
        <v>58294.800780999998</v>
      </c>
      <c r="E3845">
        <v>59269.601562999997</v>
      </c>
      <c r="F3845">
        <v>59269.601562999997</v>
      </c>
      <c r="G3845">
        <v>126868</v>
      </c>
    </row>
    <row r="3846" spans="1:7">
      <c r="A3846" s="3">
        <v>42065</v>
      </c>
      <c r="B3846">
        <v>59269.601562999997</v>
      </c>
      <c r="C3846">
        <v>59562</v>
      </c>
      <c r="D3846">
        <v>58294.800780999998</v>
      </c>
      <c r="E3846">
        <v>58392.300780999998</v>
      </c>
      <c r="F3846">
        <v>58392.300780999998</v>
      </c>
      <c r="G3846">
        <v>96349</v>
      </c>
    </row>
    <row r="3847" spans="1:7">
      <c r="A3847" s="3">
        <v>42066</v>
      </c>
      <c r="B3847">
        <v>58392.300780999998</v>
      </c>
      <c r="C3847">
        <v>58489.699219000002</v>
      </c>
      <c r="D3847">
        <v>57514.898437999997</v>
      </c>
      <c r="E3847">
        <v>57807.398437999997</v>
      </c>
      <c r="F3847">
        <v>57807.398437999997</v>
      </c>
      <c r="G3847">
        <v>134470</v>
      </c>
    </row>
    <row r="3848" spans="1:7">
      <c r="A3848" s="3">
        <v>42067</v>
      </c>
      <c r="B3848">
        <v>57612.398437999997</v>
      </c>
      <c r="C3848">
        <v>58977.199219000002</v>
      </c>
      <c r="D3848">
        <v>57417.398437999997</v>
      </c>
      <c r="E3848">
        <v>58782.199219000002</v>
      </c>
      <c r="F3848">
        <v>58782.199219000002</v>
      </c>
      <c r="G3848">
        <v>136597</v>
      </c>
    </row>
    <row r="3849" spans="1:7">
      <c r="A3849" s="3">
        <v>42068</v>
      </c>
      <c r="B3849">
        <v>58099.800780999998</v>
      </c>
      <c r="C3849">
        <v>58489.699219000002</v>
      </c>
      <c r="D3849">
        <v>57807.398437999997</v>
      </c>
      <c r="E3849">
        <v>57904.800780999998</v>
      </c>
      <c r="F3849">
        <v>57904.800780999998</v>
      </c>
      <c r="G3849">
        <v>99103</v>
      </c>
    </row>
    <row r="3850" spans="1:7">
      <c r="A3850" s="3">
        <v>42069</v>
      </c>
      <c r="B3850">
        <v>58002.300780999998</v>
      </c>
      <c r="C3850">
        <v>58099.800780999998</v>
      </c>
      <c r="D3850">
        <v>57417.398437999997</v>
      </c>
      <c r="E3850">
        <v>57709.898437999997</v>
      </c>
      <c r="F3850">
        <v>57709.898437999997</v>
      </c>
      <c r="G3850">
        <v>141316</v>
      </c>
    </row>
    <row r="3851" spans="1:7">
      <c r="A3851" s="3">
        <v>42072</v>
      </c>
      <c r="B3851">
        <v>58002.300780999998</v>
      </c>
      <c r="C3851">
        <v>58002.300780999998</v>
      </c>
      <c r="D3851">
        <v>56930</v>
      </c>
      <c r="E3851">
        <v>57222.5</v>
      </c>
      <c r="F3851">
        <v>57222.5</v>
      </c>
      <c r="G3851">
        <v>111749</v>
      </c>
    </row>
    <row r="3852" spans="1:7">
      <c r="A3852" s="3">
        <v>42073</v>
      </c>
      <c r="B3852">
        <v>57417.398437999997</v>
      </c>
      <c r="C3852">
        <v>57417.398437999997</v>
      </c>
      <c r="D3852">
        <v>55760.199219000002</v>
      </c>
      <c r="E3852">
        <v>55857.699219000002</v>
      </c>
      <c r="F3852">
        <v>55857.699219000002</v>
      </c>
      <c r="G3852">
        <v>183532</v>
      </c>
    </row>
    <row r="3853" spans="1:7">
      <c r="A3853" s="3">
        <v>42074</v>
      </c>
      <c r="B3853">
        <v>55760.199219000002</v>
      </c>
      <c r="C3853">
        <v>56540.101562999997</v>
      </c>
      <c r="D3853">
        <v>55565.199219000002</v>
      </c>
      <c r="E3853">
        <v>56247.601562999997</v>
      </c>
      <c r="F3853">
        <v>56247.601562999997</v>
      </c>
      <c r="G3853">
        <v>144689</v>
      </c>
    </row>
    <row r="3854" spans="1:7">
      <c r="A3854" s="3">
        <v>42075</v>
      </c>
      <c r="B3854">
        <v>56345.101562999997</v>
      </c>
      <c r="C3854">
        <v>57417.398437999997</v>
      </c>
      <c r="D3854">
        <v>56052.699219000002</v>
      </c>
      <c r="E3854">
        <v>56637.601562999997</v>
      </c>
      <c r="F3854">
        <v>56637.601562999997</v>
      </c>
      <c r="G3854">
        <v>151321</v>
      </c>
    </row>
    <row r="3855" spans="1:7">
      <c r="A3855" s="3">
        <v>42076</v>
      </c>
      <c r="B3855">
        <v>56832.5</v>
      </c>
      <c r="C3855">
        <v>58197.300780999998</v>
      </c>
      <c r="D3855">
        <v>56832.5</v>
      </c>
      <c r="E3855">
        <v>57417.398437999997</v>
      </c>
      <c r="F3855">
        <v>57417.398437999997</v>
      </c>
      <c r="G3855">
        <v>118020</v>
      </c>
    </row>
    <row r="3856" spans="1:7">
      <c r="A3856" s="3">
        <v>42079</v>
      </c>
      <c r="B3856">
        <v>57612.398437999997</v>
      </c>
      <c r="C3856">
        <v>58684.699219000002</v>
      </c>
      <c r="D3856">
        <v>56345.101562999997</v>
      </c>
      <c r="E3856">
        <v>56442.601562999997</v>
      </c>
      <c r="F3856">
        <v>56442.601562999997</v>
      </c>
      <c r="G3856">
        <v>228462</v>
      </c>
    </row>
    <row r="3857" spans="1:7">
      <c r="A3857" s="3">
        <v>42080</v>
      </c>
      <c r="B3857">
        <v>56735</v>
      </c>
      <c r="C3857">
        <v>57027.5</v>
      </c>
      <c r="D3857">
        <v>56247.601562999997</v>
      </c>
      <c r="E3857">
        <v>56540.101562999997</v>
      </c>
      <c r="F3857">
        <v>56540.101562999997</v>
      </c>
      <c r="G3857">
        <v>160473</v>
      </c>
    </row>
    <row r="3858" spans="1:7">
      <c r="A3858" s="3">
        <v>42081</v>
      </c>
      <c r="B3858">
        <v>56735</v>
      </c>
      <c r="C3858">
        <v>56832.5</v>
      </c>
      <c r="D3858">
        <v>55662.699219000002</v>
      </c>
      <c r="E3858">
        <v>56637.601562999997</v>
      </c>
      <c r="F3858">
        <v>56637.601562999997</v>
      </c>
      <c r="G3858">
        <v>139924</v>
      </c>
    </row>
    <row r="3859" spans="1:7">
      <c r="A3859" s="3">
        <v>42082</v>
      </c>
      <c r="B3859">
        <v>57222.5</v>
      </c>
      <c r="C3859">
        <v>59562</v>
      </c>
      <c r="D3859">
        <v>56930</v>
      </c>
      <c r="E3859">
        <v>58002.300780999998</v>
      </c>
      <c r="F3859">
        <v>58002.300780999998</v>
      </c>
      <c r="G3859">
        <v>412119</v>
      </c>
    </row>
    <row r="3860" spans="1:7">
      <c r="A3860" s="3">
        <v>42083</v>
      </c>
      <c r="B3860">
        <v>58489.699219000002</v>
      </c>
      <c r="C3860">
        <v>62194.101562999997</v>
      </c>
      <c r="D3860">
        <v>58197.300780999998</v>
      </c>
      <c r="E3860">
        <v>61511.699219000002</v>
      </c>
      <c r="F3860">
        <v>61511.699219000002</v>
      </c>
      <c r="G3860">
        <v>715573</v>
      </c>
    </row>
    <row r="3861" spans="1:7">
      <c r="A3861" s="3">
        <v>42086</v>
      </c>
      <c r="B3861">
        <v>61414.199219000002</v>
      </c>
      <c r="C3861">
        <v>62584</v>
      </c>
      <c r="D3861">
        <v>60731.800780999998</v>
      </c>
      <c r="E3861">
        <v>61121.800780999998</v>
      </c>
      <c r="F3861">
        <v>61121.800780999998</v>
      </c>
      <c r="G3861">
        <v>291558</v>
      </c>
    </row>
    <row r="3862" spans="1:7">
      <c r="A3862" s="3">
        <v>42087</v>
      </c>
      <c r="B3862">
        <v>61316.699219000002</v>
      </c>
      <c r="C3862">
        <v>62584</v>
      </c>
      <c r="D3862">
        <v>60731.800780999998</v>
      </c>
      <c r="E3862">
        <v>60926.800780999998</v>
      </c>
      <c r="F3862">
        <v>60926.800780999998</v>
      </c>
      <c r="G3862">
        <v>225458</v>
      </c>
    </row>
    <row r="3863" spans="1:7">
      <c r="A3863" s="3">
        <v>42088</v>
      </c>
      <c r="B3863">
        <v>61316.699219000002</v>
      </c>
      <c r="C3863">
        <v>61999.101562999997</v>
      </c>
      <c r="D3863">
        <v>60244.398437999997</v>
      </c>
      <c r="E3863">
        <v>61901.601562999997</v>
      </c>
      <c r="F3863">
        <v>61901.601562999997</v>
      </c>
      <c r="G3863">
        <v>154357</v>
      </c>
    </row>
    <row r="3864" spans="1:7">
      <c r="A3864" s="3">
        <v>42089</v>
      </c>
      <c r="B3864">
        <v>61316.699219000002</v>
      </c>
      <c r="C3864">
        <v>61609.199219000002</v>
      </c>
      <c r="D3864">
        <v>59367.101562999997</v>
      </c>
      <c r="E3864">
        <v>59659.5</v>
      </c>
      <c r="F3864">
        <v>59659.5</v>
      </c>
      <c r="G3864">
        <v>228784</v>
      </c>
    </row>
    <row r="3865" spans="1:7">
      <c r="A3865" s="3">
        <v>42090</v>
      </c>
      <c r="B3865">
        <v>59464.601562999997</v>
      </c>
      <c r="C3865">
        <v>61219.300780999998</v>
      </c>
      <c r="D3865">
        <v>59367.101562999997</v>
      </c>
      <c r="E3865">
        <v>60731.800780999998</v>
      </c>
      <c r="F3865">
        <v>60731.800780999998</v>
      </c>
      <c r="G3865">
        <v>158435</v>
      </c>
    </row>
    <row r="3866" spans="1:7">
      <c r="A3866" s="3">
        <v>42093</v>
      </c>
      <c r="B3866">
        <v>60439.398437999997</v>
      </c>
      <c r="C3866">
        <v>61706.699219000002</v>
      </c>
      <c r="D3866">
        <v>59659.5</v>
      </c>
      <c r="E3866">
        <v>61024.300780999998</v>
      </c>
      <c r="F3866">
        <v>61024.300780999998</v>
      </c>
      <c r="G3866">
        <v>137549</v>
      </c>
    </row>
    <row r="3867" spans="1:7">
      <c r="A3867" s="3">
        <v>42094</v>
      </c>
      <c r="B3867">
        <v>62194.101562999997</v>
      </c>
      <c r="C3867">
        <v>63851.300780999998</v>
      </c>
      <c r="D3867">
        <v>61316.699219000002</v>
      </c>
      <c r="E3867">
        <v>61999.101562999997</v>
      </c>
      <c r="F3867">
        <v>61999.101562999997</v>
      </c>
      <c r="G3867">
        <v>283442</v>
      </c>
    </row>
    <row r="3868" spans="1:7">
      <c r="A3868" s="3">
        <v>42095</v>
      </c>
      <c r="B3868">
        <v>61804.199219000002</v>
      </c>
      <c r="C3868">
        <v>63168.898437999997</v>
      </c>
      <c r="D3868">
        <v>61414.199219000002</v>
      </c>
      <c r="E3868">
        <v>62291.601562999997</v>
      </c>
      <c r="F3868">
        <v>62291.601562999997</v>
      </c>
      <c r="G3868">
        <v>175165</v>
      </c>
    </row>
    <row r="3869" spans="1:7">
      <c r="A3869" s="3">
        <v>42096</v>
      </c>
      <c r="B3869">
        <v>62291.601562999997</v>
      </c>
      <c r="C3869">
        <v>63071.398437999997</v>
      </c>
      <c r="D3869">
        <v>59952</v>
      </c>
      <c r="E3869">
        <v>60634.398437999997</v>
      </c>
      <c r="F3869">
        <v>60634.398437999997</v>
      </c>
      <c r="G3869">
        <v>178244</v>
      </c>
    </row>
    <row r="3870" spans="1:7">
      <c r="A3870" s="3">
        <v>42097</v>
      </c>
      <c r="B3870">
        <v>60731.800780999998</v>
      </c>
      <c r="C3870">
        <v>61121.800780999998</v>
      </c>
      <c r="D3870">
        <v>59269.601562999997</v>
      </c>
      <c r="E3870">
        <v>60049.5</v>
      </c>
      <c r="F3870">
        <v>60049.5</v>
      </c>
      <c r="G3870">
        <v>210089</v>
      </c>
    </row>
    <row r="3871" spans="1:7">
      <c r="A3871" s="3">
        <v>42100</v>
      </c>
      <c r="B3871">
        <v>60146.898437999997</v>
      </c>
      <c r="C3871">
        <v>61121.800780999998</v>
      </c>
      <c r="D3871">
        <v>59562</v>
      </c>
      <c r="E3871">
        <v>60731.800780999998</v>
      </c>
      <c r="F3871">
        <v>60731.800780999998</v>
      </c>
      <c r="G3871">
        <v>143614</v>
      </c>
    </row>
    <row r="3872" spans="1:7">
      <c r="A3872" s="3">
        <v>42101</v>
      </c>
      <c r="B3872">
        <v>60829.300780999998</v>
      </c>
      <c r="C3872">
        <v>60829.300780999998</v>
      </c>
      <c r="D3872">
        <v>59757</v>
      </c>
      <c r="E3872">
        <v>60244.398437999997</v>
      </c>
      <c r="F3872">
        <v>60244.398437999997</v>
      </c>
      <c r="G3872">
        <v>114756</v>
      </c>
    </row>
    <row r="3873" spans="1:7">
      <c r="A3873" s="3">
        <v>42102</v>
      </c>
      <c r="B3873">
        <v>60244.398437999997</v>
      </c>
      <c r="C3873">
        <v>60439.398437999997</v>
      </c>
      <c r="D3873">
        <v>58879.699219000002</v>
      </c>
      <c r="E3873">
        <v>59172.101562999997</v>
      </c>
      <c r="F3873">
        <v>59172.101562999997</v>
      </c>
      <c r="G3873">
        <v>241544</v>
      </c>
    </row>
    <row r="3874" spans="1:7">
      <c r="A3874" s="3">
        <v>42103</v>
      </c>
      <c r="B3874">
        <v>59659.5</v>
      </c>
      <c r="C3874">
        <v>61414.199219000002</v>
      </c>
      <c r="D3874">
        <v>59367.101562999997</v>
      </c>
      <c r="E3874">
        <v>60926.800780999998</v>
      </c>
      <c r="F3874">
        <v>60926.800780999998</v>
      </c>
      <c r="G3874">
        <v>220545</v>
      </c>
    </row>
    <row r="3875" spans="1:7">
      <c r="A3875" s="3">
        <v>42104</v>
      </c>
      <c r="B3875">
        <v>61511.699219000002</v>
      </c>
      <c r="C3875">
        <v>61901.601562999997</v>
      </c>
      <c r="D3875">
        <v>60634.398437999997</v>
      </c>
      <c r="E3875">
        <v>61121.800780999998</v>
      </c>
      <c r="F3875">
        <v>61121.800780999998</v>
      </c>
      <c r="G3875">
        <v>178340</v>
      </c>
    </row>
    <row r="3876" spans="1:7">
      <c r="A3876" s="3">
        <v>42107</v>
      </c>
      <c r="B3876">
        <v>61804.199219000002</v>
      </c>
      <c r="C3876">
        <v>70285.203125</v>
      </c>
      <c r="D3876">
        <v>61706.699219000002</v>
      </c>
      <c r="E3876">
        <v>70285.203125</v>
      </c>
      <c r="F3876">
        <v>70285.203125</v>
      </c>
      <c r="G3876">
        <v>932263</v>
      </c>
    </row>
    <row r="3877" spans="1:7">
      <c r="A3877" s="3">
        <v>42108</v>
      </c>
      <c r="B3877">
        <v>70285.203125</v>
      </c>
      <c r="C3877">
        <v>71065</v>
      </c>
      <c r="D3877">
        <v>67263.203125</v>
      </c>
      <c r="E3877">
        <v>70090.203125</v>
      </c>
      <c r="F3877">
        <v>70090.203125</v>
      </c>
      <c r="G3877">
        <v>660007</v>
      </c>
    </row>
    <row r="3878" spans="1:7">
      <c r="A3878" s="3">
        <v>42109</v>
      </c>
      <c r="B3878">
        <v>69797.796875</v>
      </c>
      <c r="C3878">
        <v>76816.5</v>
      </c>
      <c r="D3878">
        <v>68822.898438000004</v>
      </c>
      <c r="E3878">
        <v>71942.398438000004</v>
      </c>
      <c r="F3878">
        <v>71942.398438000004</v>
      </c>
      <c r="G3878">
        <v>801524</v>
      </c>
    </row>
    <row r="3879" spans="1:7">
      <c r="A3879" s="3">
        <v>42110</v>
      </c>
      <c r="B3879">
        <v>73112.203125</v>
      </c>
      <c r="C3879">
        <v>75354.296875</v>
      </c>
      <c r="D3879">
        <v>70285.203125</v>
      </c>
      <c r="E3879">
        <v>71357.5</v>
      </c>
      <c r="F3879">
        <v>71357.5</v>
      </c>
      <c r="G3879">
        <v>508908</v>
      </c>
    </row>
    <row r="3880" spans="1:7">
      <c r="A3880" s="3">
        <v>42111</v>
      </c>
      <c r="B3880">
        <v>71649.898438000004</v>
      </c>
      <c r="C3880">
        <v>73112.203125</v>
      </c>
      <c r="D3880">
        <v>69700.296875</v>
      </c>
      <c r="E3880">
        <v>72137.296875</v>
      </c>
      <c r="F3880">
        <v>72137.296875</v>
      </c>
      <c r="G3880">
        <v>363615</v>
      </c>
    </row>
    <row r="3881" spans="1:7">
      <c r="A3881" s="3">
        <v>42114</v>
      </c>
      <c r="B3881">
        <v>70675.101563000004</v>
      </c>
      <c r="C3881">
        <v>74087</v>
      </c>
      <c r="D3881">
        <v>70577.601563000004</v>
      </c>
      <c r="E3881">
        <v>74087</v>
      </c>
      <c r="F3881">
        <v>74087</v>
      </c>
      <c r="G3881">
        <v>400409</v>
      </c>
    </row>
    <row r="3882" spans="1:7">
      <c r="A3882" s="3">
        <v>42115</v>
      </c>
      <c r="B3882">
        <v>70675.101563000004</v>
      </c>
      <c r="C3882">
        <v>70772.601563000004</v>
      </c>
      <c r="D3882">
        <v>67750.601563000004</v>
      </c>
      <c r="E3882">
        <v>69017.898438000004</v>
      </c>
      <c r="F3882">
        <v>69017.898438000004</v>
      </c>
      <c r="G3882">
        <v>904397</v>
      </c>
    </row>
    <row r="3883" spans="1:7">
      <c r="A3883" s="3">
        <v>42116</v>
      </c>
      <c r="B3883">
        <v>69895.203125</v>
      </c>
      <c r="C3883">
        <v>72917.203125</v>
      </c>
      <c r="D3883">
        <v>67360.703125</v>
      </c>
      <c r="E3883">
        <v>70187.703125</v>
      </c>
      <c r="F3883">
        <v>70187.703125</v>
      </c>
      <c r="G3883">
        <v>556385</v>
      </c>
    </row>
    <row r="3884" spans="1:7">
      <c r="A3884" s="3">
        <v>42117</v>
      </c>
      <c r="B3884">
        <v>70090.203125</v>
      </c>
      <c r="C3884">
        <v>72234.796875</v>
      </c>
      <c r="D3884">
        <v>67848.101563000004</v>
      </c>
      <c r="E3884">
        <v>71649.898438000004</v>
      </c>
      <c r="F3884">
        <v>71649.898438000004</v>
      </c>
      <c r="G3884">
        <v>419461</v>
      </c>
    </row>
    <row r="3885" spans="1:7">
      <c r="A3885" s="3">
        <v>42118</v>
      </c>
      <c r="B3885">
        <v>70967.5</v>
      </c>
      <c r="C3885">
        <v>74184.5</v>
      </c>
      <c r="D3885">
        <v>70382.601563000004</v>
      </c>
      <c r="E3885">
        <v>71649.898438000004</v>
      </c>
      <c r="F3885">
        <v>71649.898438000004</v>
      </c>
      <c r="G3885">
        <v>354466</v>
      </c>
    </row>
    <row r="3886" spans="1:7">
      <c r="A3886" s="3">
        <v>42121</v>
      </c>
      <c r="B3886">
        <v>70870.101563000004</v>
      </c>
      <c r="C3886">
        <v>71260</v>
      </c>
      <c r="D3886">
        <v>69407.796875</v>
      </c>
      <c r="E3886">
        <v>69895.203125</v>
      </c>
      <c r="F3886">
        <v>69895.203125</v>
      </c>
      <c r="G3886">
        <v>220760</v>
      </c>
    </row>
    <row r="3887" spans="1:7">
      <c r="A3887" s="3">
        <v>42122</v>
      </c>
      <c r="B3887">
        <v>70187.703125</v>
      </c>
      <c r="C3887">
        <v>71260</v>
      </c>
      <c r="D3887">
        <v>69700.296875</v>
      </c>
      <c r="E3887">
        <v>70187.703125</v>
      </c>
      <c r="F3887">
        <v>70187.703125</v>
      </c>
      <c r="G3887">
        <v>124134</v>
      </c>
    </row>
    <row r="3888" spans="1:7">
      <c r="A3888" s="3">
        <v>42123</v>
      </c>
      <c r="B3888">
        <v>70382.601563000004</v>
      </c>
      <c r="C3888">
        <v>71162.5</v>
      </c>
      <c r="D3888">
        <v>68238</v>
      </c>
      <c r="E3888">
        <v>68530.5</v>
      </c>
      <c r="F3888">
        <v>68530.5</v>
      </c>
      <c r="G3888">
        <v>190007</v>
      </c>
    </row>
    <row r="3889" spans="1:7">
      <c r="A3889" s="3">
        <v>42124</v>
      </c>
      <c r="B3889">
        <v>67750.601563000004</v>
      </c>
      <c r="C3889">
        <v>69310.296875</v>
      </c>
      <c r="D3889">
        <v>67360.703125</v>
      </c>
      <c r="E3889">
        <v>67945.601563000004</v>
      </c>
      <c r="F3889">
        <v>67945.601563000004</v>
      </c>
      <c r="G3889">
        <v>129648</v>
      </c>
    </row>
    <row r="3890" spans="1:7">
      <c r="A3890" s="3">
        <v>42128</v>
      </c>
      <c r="B3890">
        <v>67945.601563000004</v>
      </c>
      <c r="C3890">
        <v>69602.796875</v>
      </c>
      <c r="D3890">
        <v>66970.796875</v>
      </c>
      <c r="E3890">
        <v>67555.601563000004</v>
      </c>
      <c r="F3890">
        <v>67555.601563000004</v>
      </c>
      <c r="G3890">
        <v>113490</v>
      </c>
    </row>
    <row r="3891" spans="1:7">
      <c r="A3891" s="3">
        <v>42130</v>
      </c>
      <c r="B3891">
        <v>67555.601563000004</v>
      </c>
      <c r="C3891">
        <v>67555.601563000004</v>
      </c>
      <c r="D3891">
        <v>64241.199219000002</v>
      </c>
      <c r="E3891">
        <v>64631.199219000002</v>
      </c>
      <c r="F3891">
        <v>64631.199219000002</v>
      </c>
      <c r="G3891">
        <v>218981</v>
      </c>
    </row>
    <row r="3892" spans="1:7">
      <c r="A3892" s="3">
        <v>42131</v>
      </c>
      <c r="B3892">
        <v>64533.699219000002</v>
      </c>
      <c r="C3892">
        <v>66970.796875</v>
      </c>
      <c r="D3892">
        <v>64338.699219000002</v>
      </c>
      <c r="E3892">
        <v>65801</v>
      </c>
      <c r="F3892">
        <v>65801</v>
      </c>
      <c r="G3892">
        <v>172064</v>
      </c>
    </row>
    <row r="3893" spans="1:7">
      <c r="A3893" s="3">
        <v>42132</v>
      </c>
      <c r="B3893">
        <v>65898.398438000004</v>
      </c>
      <c r="C3893">
        <v>67360.703125</v>
      </c>
      <c r="D3893">
        <v>65411</v>
      </c>
      <c r="E3893">
        <v>67165.703125</v>
      </c>
      <c r="F3893">
        <v>67165.703125</v>
      </c>
      <c r="G3893">
        <v>111283</v>
      </c>
    </row>
    <row r="3894" spans="1:7">
      <c r="A3894" s="3">
        <v>42135</v>
      </c>
      <c r="B3894">
        <v>67945.601563000004</v>
      </c>
      <c r="C3894">
        <v>69017.898438000004</v>
      </c>
      <c r="D3894">
        <v>66873.296875</v>
      </c>
      <c r="E3894">
        <v>67360.703125</v>
      </c>
      <c r="F3894">
        <v>67360.703125</v>
      </c>
      <c r="G3894">
        <v>143856</v>
      </c>
    </row>
    <row r="3895" spans="1:7">
      <c r="A3895" s="3">
        <v>42136</v>
      </c>
      <c r="B3895">
        <v>67263.203125</v>
      </c>
      <c r="C3895">
        <v>70285.203125</v>
      </c>
      <c r="D3895">
        <v>67263.203125</v>
      </c>
      <c r="E3895">
        <v>70090.203125</v>
      </c>
      <c r="F3895">
        <v>70090.203125</v>
      </c>
      <c r="G3895">
        <v>229279</v>
      </c>
    </row>
    <row r="3896" spans="1:7">
      <c r="A3896" s="3">
        <v>42137</v>
      </c>
      <c r="B3896">
        <v>70967.5</v>
      </c>
      <c r="C3896">
        <v>70967.5</v>
      </c>
      <c r="D3896">
        <v>69212.898438000004</v>
      </c>
      <c r="E3896">
        <v>69700.296875</v>
      </c>
      <c r="F3896">
        <v>69700.296875</v>
      </c>
      <c r="G3896">
        <v>159032</v>
      </c>
    </row>
    <row r="3897" spans="1:7">
      <c r="A3897" s="3">
        <v>42138</v>
      </c>
      <c r="B3897">
        <v>69700.296875</v>
      </c>
      <c r="C3897">
        <v>72429.796875</v>
      </c>
      <c r="D3897">
        <v>69212.898438000004</v>
      </c>
      <c r="E3897">
        <v>69700.296875</v>
      </c>
      <c r="F3897">
        <v>69700.296875</v>
      </c>
      <c r="G3897">
        <v>194714</v>
      </c>
    </row>
    <row r="3898" spans="1:7">
      <c r="A3898" s="3">
        <v>42139</v>
      </c>
      <c r="B3898">
        <v>70187.703125</v>
      </c>
      <c r="C3898">
        <v>70577.601563000004</v>
      </c>
      <c r="D3898">
        <v>68238</v>
      </c>
      <c r="E3898">
        <v>69700.296875</v>
      </c>
      <c r="F3898">
        <v>69700.296875</v>
      </c>
      <c r="G3898">
        <v>142560</v>
      </c>
    </row>
    <row r="3899" spans="1:7">
      <c r="A3899" s="3">
        <v>42142</v>
      </c>
      <c r="B3899">
        <v>67263.203125</v>
      </c>
      <c r="C3899">
        <v>68140.5</v>
      </c>
      <c r="D3899">
        <v>64046.300780999998</v>
      </c>
      <c r="E3899">
        <v>65995.898438000004</v>
      </c>
      <c r="F3899">
        <v>65995.898438000004</v>
      </c>
      <c r="G3899">
        <v>307331</v>
      </c>
    </row>
    <row r="3900" spans="1:7">
      <c r="A3900" s="3">
        <v>42143</v>
      </c>
      <c r="B3900">
        <v>65801</v>
      </c>
      <c r="C3900">
        <v>69310.296875</v>
      </c>
      <c r="D3900">
        <v>64923.601562999997</v>
      </c>
      <c r="E3900">
        <v>68822.898438000004</v>
      </c>
      <c r="F3900">
        <v>68822.898438000004</v>
      </c>
      <c r="G3900">
        <v>222742</v>
      </c>
    </row>
    <row r="3901" spans="1:7">
      <c r="A3901" s="3">
        <v>42144</v>
      </c>
      <c r="B3901">
        <v>68725.398438000004</v>
      </c>
      <c r="C3901">
        <v>71455</v>
      </c>
      <c r="D3901">
        <v>67165.703125</v>
      </c>
      <c r="E3901">
        <v>71162.5</v>
      </c>
      <c r="F3901">
        <v>71162.5</v>
      </c>
      <c r="G3901">
        <v>315280</v>
      </c>
    </row>
    <row r="3902" spans="1:7">
      <c r="A3902" s="3">
        <v>42145</v>
      </c>
      <c r="B3902">
        <v>71065</v>
      </c>
      <c r="C3902">
        <v>81788.101563000004</v>
      </c>
      <c r="D3902">
        <v>70675.101563000004</v>
      </c>
      <c r="E3902">
        <v>79936</v>
      </c>
      <c r="F3902">
        <v>79936</v>
      </c>
      <c r="G3902">
        <v>1287643</v>
      </c>
    </row>
    <row r="3903" spans="1:7">
      <c r="A3903" s="3">
        <v>42146</v>
      </c>
      <c r="B3903">
        <v>79936</v>
      </c>
      <c r="C3903">
        <v>80423.398438000004</v>
      </c>
      <c r="D3903">
        <v>76621.601563000004</v>
      </c>
      <c r="E3903">
        <v>77401.398438000004</v>
      </c>
      <c r="F3903">
        <v>77401.398438000004</v>
      </c>
      <c r="G3903">
        <v>497601</v>
      </c>
    </row>
    <row r="3904" spans="1:7">
      <c r="A3904" s="3">
        <v>42150</v>
      </c>
      <c r="B3904">
        <v>77401.398438000004</v>
      </c>
      <c r="C3904">
        <v>78181.296875</v>
      </c>
      <c r="D3904">
        <v>75451.796875</v>
      </c>
      <c r="E3904">
        <v>76524.101563000004</v>
      </c>
      <c r="F3904">
        <v>76524.101563000004</v>
      </c>
      <c r="G3904">
        <v>294773</v>
      </c>
    </row>
    <row r="3905" spans="1:7">
      <c r="A3905" s="3">
        <v>42151</v>
      </c>
      <c r="B3905">
        <v>75451.796875</v>
      </c>
      <c r="C3905">
        <v>76816.5</v>
      </c>
      <c r="D3905">
        <v>73892</v>
      </c>
      <c r="E3905">
        <v>76816.5</v>
      </c>
      <c r="F3905">
        <v>76816.5</v>
      </c>
      <c r="G3905">
        <v>311390</v>
      </c>
    </row>
    <row r="3906" spans="1:7">
      <c r="A3906" s="3">
        <v>42152</v>
      </c>
      <c r="B3906">
        <v>77401.398438000004</v>
      </c>
      <c r="C3906">
        <v>78668.703125</v>
      </c>
      <c r="D3906">
        <v>76134.101563000004</v>
      </c>
      <c r="E3906">
        <v>77596.398438000004</v>
      </c>
      <c r="F3906">
        <v>77596.398438000004</v>
      </c>
      <c r="G3906">
        <v>333842</v>
      </c>
    </row>
    <row r="3907" spans="1:7">
      <c r="A3907" s="3">
        <v>42153</v>
      </c>
      <c r="B3907">
        <v>77596.398438000004</v>
      </c>
      <c r="C3907">
        <v>83250.398438000004</v>
      </c>
      <c r="D3907">
        <v>77011.5</v>
      </c>
      <c r="E3907">
        <v>79643.5</v>
      </c>
      <c r="F3907">
        <v>79643.5</v>
      </c>
      <c r="G3907">
        <v>518370</v>
      </c>
    </row>
    <row r="3908" spans="1:7">
      <c r="A3908" s="3">
        <v>42156</v>
      </c>
      <c r="B3908">
        <v>80423.398438000004</v>
      </c>
      <c r="C3908">
        <v>84907.601563000004</v>
      </c>
      <c r="D3908">
        <v>78961.101563000004</v>
      </c>
      <c r="E3908">
        <v>84225.203125</v>
      </c>
      <c r="F3908">
        <v>84225.203125</v>
      </c>
      <c r="G3908">
        <v>582598</v>
      </c>
    </row>
    <row r="3909" spans="1:7">
      <c r="A3909" s="3">
        <v>42157</v>
      </c>
      <c r="B3909">
        <v>85784.898438000004</v>
      </c>
      <c r="C3909">
        <v>88027.101563000004</v>
      </c>
      <c r="D3909">
        <v>81593.203125</v>
      </c>
      <c r="E3909">
        <v>86564.796875</v>
      </c>
      <c r="F3909">
        <v>86564.796875</v>
      </c>
      <c r="G3909">
        <v>701902</v>
      </c>
    </row>
    <row r="3910" spans="1:7">
      <c r="A3910" s="3">
        <v>42158</v>
      </c>
      <c r="B3910">
        <v>85784.898438000004</v>
      </c>
      <c r="C3910">
        <v>85882.398438000004</v>
      </c>
      <c r="D3910">
        <v>81105.796875</v>
      </c>
      <c r="E3910">
        <v>81690.703125</v>
      </c>
      <c r="F3910">
        <v>81690.703125</v>
      </c>
      <c r="G3910">
        <v>385705</v>
      </c>
    </row>
    <row r="3911" spans="1:7">
      <c r="A3911" s="3">
        <v>42159</v>
      </c>
      <c r="B3911">
        <v>81885.601563000004</v>
      </c>
      <c r="C3911">
        <v>82957.898438000004</v>
      </c>
      <c r="D3911">
        <v>78863.703125</v>
      </c>
      <c r="E3911">
        <v>81690.703125</v>
      </c>
      <c r="F3911">
        <v>81690.703125</v>
      </c>
      <c r="G3911">
        <v>333627</v>
      </c>
    </row>
    <row r="3912" spans="1:7">
      <c r="A3912" s="3">
        <v>42160</v>
      </c>
      <c r="B3912">
        <v>81008.296875</v>
      </c>
      <c r="C3912">
        <v>82860.5</v>
      </c>
      <c r="D3912">
        <v>77791.398438000004</v>
      </c>
      <c r="E3912">
        <v>78961.101563000004</v>
      </c>
      <c r="F3912">
        <v>78961.101563000004</v>
      </c>
      <c r="G3912">
        <v>344814</v>
      </c>
    </row>
    <row r="3913" spans="1:7">
      <c r="A3913" s="3">
        <v>42163</v>
      </c>
      <c r="B3913">
        <v>80813.296875</v>
      </c>
      <c r="C3913">
        <v>82275.601563000004</v>
      </c>
      <c r="D3913">
        <v>79156.101563000004</v>
      </c>
      <c r="E3913">
        <v>80520.898438000004</v>
      </c>
      <c r="F3913">
        <v>80520.898438000004</v>
      </c>
      <c r="G3913">
        <v>306090</v>
      </c>
    </row>
    <row r="3914" spans="1:7">
      <c r="A3914" s="3">
        <v>42164</v>
      </c>
      <c r="B3914">
        <v>80033.5</v>
      </c>
      <c r="C3914">
        <v>81593.203125</v>
      </c>
      <c r="D3914">
        <v>77206.5</v>
      </c>
      <c r="E3914">
        <v>77693.898438000004</v>
      </c>
      <c r="F3914">
        <v>77693.898438000004</v>
      </c>
      <c r="G3914">
        <v>317312</v>
      </c>
    </row>
    <row r="3915" spans="1:7">
      <c r="A3915" s="3">
        <v>42165</v>
      </c>
      <c r="B3915">
        <v>77693.898438000004</v>
      </c>
      <c r="C3915">
        <v>80130.898438000004</v>
      </c>
      <c r="D3915">
        <v>76426.601563000004</v>
      </c>
      <c r="E3915">
        <v>77011.5</v>
      </c>
      <c r="F3915">
        <v>77011.5</v>
      </c>
      <c r="G3915">
        <v>280901</v>
      </c>
    </row>
    <row r="3916" spans="1:7">
      <c r="A3916" s="3">
        <v>42166</v>
      </c>
      <c r="B3916">
        <v>77596.398438000004</v>
      </c>
      <c r="C3916">
        <v>78766.203125</v>
      </c>
      <c r="D3916">
        <v>75939.203125</v>
      </c>
      <c r="E3916">
        <v>77206.5</v>
      </c>
      <c r="F3916">
        <v>77206.5</v>
      </c>
      <c r="G3916">
        <v>304718</v>
      </c>
    </row>
    <row r="3917" spans="1:7">
      <c r="A3917" s="3">
        <v>42167</v>
      </c>
      <c r="B3917">
        <v>76036.703125</v>
      </c>
      <c r="C3917">
        <v>76426.601563000004</v>
      </c>
      <c r="D3917">
        <v>71747.398438000004</v>
      </c>
      <c r="E3917">
        <v>75061.796875</v>
      </c>
      <c r="F3917">
        <v>75061.796875</v>
      </c>
      <c r="G3917">
        <v>1116276</v>
      </c>
    </row>
    <row r="3918" spans="1:7">
      <c r="A3918" s="3">
        <v>42170</v>
      </c>
      <c r="B3918">
        <v>73892</v>
      </c>
      <c r="C3918">
        <v>76134.101563000004</v>
      </c>
      <c r="D3918">
        <v>72917.203125</v>
      </c>
      <c r="E3918">
        <v>73502.101563000004</v>
      </c>
      <c r="F3918">
        <v>73502.101563000004</v>
      </c>
      <c r="G3918">
        <v>265884</v>
      </c>
    </row>
    <row r="3919" spans="1:7">
      <c r="A3919" s="3">
        <v>42171</v>
      </c>
      <c r="B3919">
        <v>74282</v>
      </c>
      <c r="C3919">
        <v>76719</v>
      </c>
      <c r="D3919">
        <v>72429.796875</v>
      </c>
      <c r="E3919">
        <v>76621.601563000004</v>
      </c>
      <c r="F3919">
        <v>76621.601563000004</v>
      </c>
      <c r="G3919">
        <v>268063</v>
      </c>
    </row>
    <row r="3920" spans="1:7">
      <c r="A3920" s="3">
        <v>42172</v>
      </c>
      <c r="B3920">
        <v>76719</v>
      </c>
      <c r="C3920">
        <v>77011.5</v>
      </c>
      <c r="D3920">
        <v>75061.796875</v>
      </c>
      <c r="E3920">
        <v>76134.101563000004</v>
      </c>
      <c r="F3920">
        <v>76134.101563000004</v>
      </c>
      <c r="G3920">
        <v>158625</v>
      </c>
    </row>
    <row r="3921" spans="1:7">
      <c r="A3921" s="3">
        <v>42173</v>
      </c>
      <c r="B3921">
        <v>76524.101563000004</v>
      </c>
      <c r="C3921">
        <v>79546</v>
      </c>
      <c r="D3921">
        <v>76231.601563000004</v>
      </c>
      <c r="E3921">
        <v>77888.796875</v>
      </c>
      <c r="F3921">
        <v>77888.796875</v>
      </c>
      <c r="G3921">
        <v>272979</v>
      </c>
    </row>
    <row r="3922" spans="1:7">
      <c r="A3922" s="3">
        <v>42174</v>
      </c>
      <c r="B3922">
        <v>78181.296875</v>
      </c>
      <c r="C3922">
        <v>81203.203125</v>
      </c>
      <c r="D3922">
        <v>77401.398438000004</v>
      </c>
      <c r="E3922">
        <v>80715.796875</v>
      </c>
      <c r="F3922">
        <v>80715.796875</v>
      </c>
      <c r="G3922">
        <v>371824</v>
      </c>
    </row>
    <row r="3923" spans="1:7">
      <c r="A3923" s="3">
        <v>42177</v>
      </c>
      <c r="B3923">
        <v>80910.796875</v>
      </c>
      <c r="C3923">
        <v>81983.101563000004</v>
      </c>
      <c r="D3923">
        <v>77498.898438000004</v>
      </c>
      <c r="E3923">
        <v>77693.898438000004</v>
      </c>
      <c r="F3923">
        <v>77693.898438000004</v>
      </c>
      <c r="G3923">
        <v>266837</v>
      </c>
    </row>
    <row r="3924" spans="1:7">
      <c r="A3924" s="3">
        <v>42178</v>
      </c>
      <c r="B3924">
        <v>77888.796875</v>
      </c>
      <c r="C3924">
        <v>78278.796875</v>
      </c>
      <c r="D3924">
        <v>75061.796875</v>
      </c>
      <c r="E3924">
        <v>76036.703125</v>
      </c>
      <c r="F3924">
        <v>76036.703125</v>
      </c>
      <c r="G3924">
        <v>300429</v>
      </c>
    </row>
    <row r="3925" spans="1:7">
      <c r="A3925" s="3">
        <v>42179</v>
      </c>
      <c r="B3925">
        <v>76329.101563000004</v>
      </c>
      <c r="C3925">
        <v>77693.898438000004</v>
      </c>
      <c r="D3925">
        <v>75939.203125</v>
      </c>
      <c r="E3925">
        <v>77011.5</v>
      </c>
      <c r="F3925">
        <v>77011.5</v>
      </c>
      <c r="G3925">
        <v>175429</v>
      </c>
    </row>
    <row r="3926" spans="1:7">
      <c r="A3926" s="3">
        <v>42180</v>
      </c>
      <c r="B3926">
        <v>77011.5</v>
      </c>
      <c r="C3926">
        <v>77011.5</v>
      </c>
      <c r="D3926">
        <v>75061.796875</v>
      </c>
      <c r="E3926">
        <v>75354.296875</v>
      </c>
      <c r="F3926">
        <v>75354.296875</v>
      </c>
      <c r="G3926">
        <v>273516</v>
      </c>
    </row>
    <row r="3927" spans="1:7">
      <c r="A3927" s="3">
        <v>42181</v>
      </c>
      <c r="B3927">
        <v>75744.203125</v>
      </c>
      <c r="C3927">
        <v>79351.101563000004</v>
      </c>
      <c r="D3927">
        <v>75256.796875</v>
      </c>
      <c r="E3927">
        <v>77109</v>
      </c>
      <c r="F3927">
        <v>77109</v>
      </c>
      <c r="G3927">
        <v>372292</v>
      </c>
    </row>
    <row r="3928" spans="1:7">
      <c r="A3928" s="3">
        <v>42184</v>
      </c>
      <c r="B3928">
        <v>75061.796875</v>
      </c>
      <c r="C3928">
        <v>75939.203125</v>
      </c>
      <c r="D3928">
        <v>72722.203125</v>
      </c>
      <c r="E3928">
        <v>72722.203125</v>
      </c>
      <c r="F3928">
        <v>72722.203125</v>
      </c>
      <c r="G3928">
        <v>323009</v>
      </c>
    </row>
    <row r="3929" spans="1:7">
      <c r="A3929" s="3">
        <v>42185</v>
      </c>
      <c r="B3929">
        <v>72624.796875</v>
      </c>
      <c r="C3929">
        <v>73989.5</v>
      </c>
      <c r="D3929">
        <v>71552.398438000004</v>
      </c>
      <c r="E3929">
        <v>72527.296875</v>
      </c>
      <c r="F3929">
        <v>72527.296875</v>
      </c>
      <c r="G3929">
        <v>222044</v>
      </c>
    </row>
    <row r="3930" spans="1:7">
      <c r="A3930" s="3">
        <v>42186</v>
      </c>
      <c r="B3930">
        <v>72624.796875</v>
      </c>
      <c r="C3930">
        <v>76036.703125</v>
      </c>
      <c r="D3930">
        <v>72039.898438000004</v>
      </c>
      <c r="E3930">
        <v>75451.796875</v>
      </c>
      <c r="F3930">
        <v>75451.796875</v>
      </c>
      <c r="G3930">
        <v>297159</v>
      </c>
    </row>
    <row r="3931" spans="1:7">
      <c r="A3931" s="3">
        <v>42187</v>
      </c>
      <c r="B3931">
        <v>76329.101563000004</v>
      </c>
      <c r="C3931">
        <v>87247.203125</v>
      </c>
      <c r="D3931">
        <v>76231.601563000004</v>
      </c>
      <c r="E3931">
        <v>87247.203125</v>
      </c>
      <c r="F3931">
        <v>87247.203125</v>
      </c>
      <c r="G3931">
        <v>922330</v>
      </c>
    </row>
    <row r="3932" spans="1:7">
      <c r="A3932" s="3">
        <v>42188</v>
      </c>
      <c r="B3932">
        <v>87539.601563000004</v>
      </c>
      <c r="C3932">
        <v>92121.296875</v>
      </c>
      <c r="D3932">
        <v>85687.5</v>
      </c>
      <c r="E3932">
        <v>87929.601563000004</v>
      </c>
      <c r="F3932">
        <v>87929.601563000004</v>
      </c>
      <c r="G3932">
        <v>743991</v>
      </c>
    </row>
    <row r="3933" spans="1:7">
      <c r="A3933" s="3">
        <v>42191</v>
      </c>
      <c r="B3933">
        <v>85979.898438000004</v>
      </c>
      <c r="C3933">
        <v>87929.601563000004</v>
      </c>
      <c r="D3933">
        <v>85200</v>
      </c>
      <c r="E3933">
        <v>85297.5</v>
      </c>
      <c r="F3933">
        <v>85297.5</v>
      </c>
      <c r="G3933">
        <v>439481</v>
      </c>
    </row>
    <row r="3934" spans="1:7">
      <c r="A3934" s="3">
        <v>42192</v>
      </c>
      <c r="B3934">
        <v>86369.796875</v>
      </c>
      <c r="C3934">
        <v>88124.5</v>
      </c>
      <c r="D3934">
        <v>73697.101563000004</v>
      </c>
      <c r="E3934">
        <v>75451.796875</v>
      </c>
      <c r="F3934">
        <v>75451.796875</v>
      </c>
      <c r="G3934">
        <v>919445</v>
      </c>
    </row>
    <row r="3935" spans="1:7">
      <c r="A3935" s="3">
        <v>42193</v>
      </c>
      <c r="B3935">
        <v>75646.703125</v>
      </c>
      <c r="C3935">
        <v>77498.898438000004</v>
      </c>
      <c r="D3935">
        <v>73697.101563000004</v>
      </c>
      <c r="E3935">
        <v>75549.203125</v>
      </c>
      <c r="F3935">
        <v>75549.203125</v>
      </c>
      <c r="G3935">
        <v>317119</v>
      </c>
    </row>
    <row r="3936" spans="1:7">
      <c r="A3936" s="3">
        <v>42194</v>
      </c>
      <c r="B3936">
        <v>74574.398438000004</v>
      </c>
      <c r="C3936">
        <v>75939.203125</v>
      </c>
      <c r="D3936">
        <v>71649.898438000004</v>
      </c>
      <c r="E3936">
        <v>74379.398438000004</v>
      </c>
      <c r="F3936">
        <v>74379.398438000004</v>
      </c>
      <c r="G3936">
        <v>528301</v>
      </c>
    </row>
    <row r="3937" spans="1:7">
      <c r="A3937" s="3">
        <v>42195</v>
      </c>
      <c r="B3937">
        <v>75744.203125</v>
      </c>
      <c r="C3937">
        <v>77791.398438000004</v>
      </c>
      <c r="D3937">
        <v>74282</v>
      </c>
      <c r="E3937">
        <v>75354.296875</v>
      </c>
      <c r="F3937">
        <v>75354.296875</v>
      </c>
      <c r="G3937">
        <v>276900</v>
      </c>
    </row>
    <row r="3938" spans="1:7">
      <c r="A3938" s="3">
        <v>42198</v>
      </c>
      <c r="B3938">
        <v>75354.296875</v>
      </c>
      <c r="C3938">
        <v>77303.898438000004</v>
      </c>
      <c r="D3938">
        <v>73989.5</v>
      </c>
      <c r="E3938">
        <v>76719</v>
      </c>
      <c r="F3938">
        <v>76719</v>
      </c>
      <c r="G3938">
        <v>188815</v>
      </c>
    </row>
    <row r="3939" spans="1:7">
      <c r="A3939" s="3">
        <v>42199</v>
      </c>
      <c r="B3939">
        <v>77888.796875</v>
      </c>
      <c r="C3939">
        <v>81203.203125</v>
      </c>
      <c r="D3939">
        <v>77206.5</v>
      </c>
      <c r="E3939">
        <v>79838.5</v>
      </c>
      <c r="F3939">
        <v>79838.5</v>
      </c>
      <c r="G3939">
        <v>338003</v>
      </c>
    </row>
    <row r="3940" spans="1:7">
      <c r="A3940" s="3">
        <v>42200</v>
      </c>
      <c r="B3940">
        <v>80325.898438000004</v>
      </c>
      <c r="C3940">
        <v>81398.203125</v>
      </c>
      <c r="D3940">
        <v>78278.796875</v>
      </c>
      <c r="E3940">
        <v>79838.5</v>
      </c>
      <c r="F3940">
        <v>79838.5</v>
      </c>
      <c r="G3940">
        <v>181308</v>
      </c>
    </row>
    <row r="3941" spans="1:7">
      <c r="A3941" s="3">
        <v>42201</v>
      </c>
      <c r="B3941">
        <v>79156.101563000004</v>
      </c>
      <c r="C3941">
        <v>81105.796875</v>
      </c>
      <c r="D3941">
        <v>78473.703125</v>
      </c>
      <c r="E3941">
        <v>79741</v>
      </c>
      <c r="F3941">
        <v>79741</v>
      </c>
      <c r="G3941">
        <v>152555</v>
      </c>
    </row>
    <row r="3942" spans="1:7">
      <c r="A3942" s="3">
        <v>42202</v>
      </c>
      <c r="B3942">
        <v>80618.398438000004</v>
      </c>
      <c r="C3942">
        <v>81690.703125</v>
      </c>
      <c r="D3942">
        <v>78668.703125</v>
      </c>
      <c r="E3942">
        <v>79253.601563000004</v>
      </c>
      <c r="F3942">
        <v>79253.601563000004</v>
      </c>
      <c r="G3942">
        <v>130856</v>
      </c>
    </row>
    <row r="3943" spans="1:7">
      <c r="A3943" s="3">
        <v>42205</v>
      </c>
      <c r="B3943">
        <v>79156.101563000004</v>
      </c>
      <c r="C3943">
        <v>79546</v>
      </c>
      <c r="D3943">
        <v>77109</v>
      </c>
      <c r="E3943">
        <v>77693.898438000004</v>
      </c>
      <c r="F3943">
        <v>77693.898438000004</v>
      </c>
      <c r="G3943">
        <v>202680</v>
      </c>
    </row>
    <row r="3944" spans="1:7">
      <c r="A3944" s="3">
        <v>42206</v>
      </c>
      <c r="B3944">
        <v>77791.398438000004</v>
      </c>
      <c r="C3944">
        <v>79448.601563000004</v>
      </c>
      <c r="D3944">
        <v>76719</v>
      </c>
      <c r="E3944">
        <v>79156.101563000004</v>
      </c>
      <c r="F3944">
        <v>79156.101563000004</v>
      </c>
      <c r="G3944">
        <v>162423</v>
      </c>
    </row>
    <row r="3945" spans="1:7">
      <c r="A3945" s="3">
        <v>42207</v>
      </c>
      <c r="B3945">
        <v>79156.101563000004</v>
      </c>
      <c r="C3945">
        <v>80228.398438000004</v>
      </c>
      <c r="D3945">
        <v>77303.898438000004</v>
      </c>
      <c r="E3945">
        <v>77986.296875</v>
      </c>
      <c r="F3945">
        <v>77986.296875</v>
      </c>
      <c r="G3945">
        <v>164311</v>
      </c>
    </row>
    <row r="3946" spans="1:7">
      <c r="A3946" s="3">
        <v>42208</v>
      </c>
      <c r="B3946">
        <v>77791.398438000004</v>
      </c>
      <c r="C3946">
        <v>78668.703125</v>
      </c>
      <c r="D3946">
        <v>76621.601563000004</v>
      </c>
      <c r="E3946">
        <v>76914</v>
      </c>
      <c r="F3946">
        <v>76914</v>
      </c>
      <c r="G3946">
        <v>124232</v>
      </c>
    </row>
    <row r="3947" spans="1:7">
      <c r="A3947" s="3">
        <v>42209</v>
      </c>
      <c r="B3947">
        <v>76426.601563000004</v>
      </c>
      <c r="C3947">
        <v>77401.398438000004</v>
      </c>
      <c r="D3947">
        <v>75841.703125</v>
      </c>
      <c r="E3947">
        <v>76329.101563000004</v>
      </c>
      <c r="F3947">
        <v>76329.101563000004</v>
      </c>
      <c r="G3947">
        <v>107927</v>
      </c>
    </row>
    <row r="3948" spans="1:7">
      <c r="A3948" s="3">
        <v>42212</v>
      </c>
      <c r="B3948">
        <v>75549.203125</v>
      </c>
      <c r="C3948">
        <v>75549.203125</v>
      </c>
      <c r="D3948">
        <v>72039.898438000004</v>
      </c>
      <c r="E3948">
        <v>72137.296875</v>
      </c>
      <c r="F3948">
        <v>72137.296875</v>
      </c>
      <c r="G3948">
        <v>279073</v>
      </c>
    </row>
    <row r="3949" spans="1:7">
      <c r="A3949" s="3">
        <v>42213</v>
      </c>
      <c r="B3949">
        <v>70772.601563000004</v>
      </c>
      <c r="C3949">
        <v>74379.398438000004</v>
      </c>
      <c r="D3949">
        <v>70577.601563000004</v>
      </c>
      <c r="E3949">
        <v>73697.101563000004</v>
      </c>
      <c r="F3949">
        <v>73697.101563000004</v>
      </c>
      <c r="G3949">
        <v>174353</v>
      </c>
    </row>
    <row r="3950" spans="1:7">
      <c r="A3950" s="3">
        <v>42214</v>
      </c>
      <c r="B3950">
        <v>74574.398438000004</v>
      </c>
      <c r="C3950">
        <v>74574.398438000004</v>
      </c>
      <c r="D3950">
        <v>71162.5</v>
      </c>
      <c r="E3950">
        <v>71260</v>
      </c>
      <c r="F3950">
        <v>71260</v>
      </c>
      <c r="G3950">
        <v>190013</v>
      </c>
    </row>
    <row r="3951" spans="1:7">
      <c r="A3951" s="3">
        <v>42215</v>
      </c>
      <c r="B3951">
        <v>70870.101563000004</v>
      </c>
      <c r="C3951">
        <v>72137.296875</v>
      </c>
      <c r="D3951">
        <v>67360.703125</v>
      </c>
      <c r="E3951">
        <v>67458.203125</v>
      </c>
      <c r="F3951">
        <v>67458.203125</v>
      </c>
      <c r="G3951">
        <v>242924</v>
      </c>
    </row>
    <row r="3952" spans="1:7">
      <c r="A3952" s="3">
        <v>42216</v>
      </c>
      <c r="B3952">
        <v>67263.203125</v>
      </c>
      <c r="C3952">
        <v>69212.898438000004</v>
      </c>
      <c r="D3952">
        <v>66678.296875</v>
      </c>
      <c r="E3952">
        <v>69017.898438000004</v>
      </c>
      <c r="F3952">
        <v>69017.898438000004</v>
      </c>
      <c r="G3952">
        <v>173153</v>
      </c>
    </row>
    <row r="3953" spans="1:7">
      <c r="A3953" s="3">
        <v>42219</v>
      </c>
      <c r="B3953">
        <v>68530.5</v>
      </c>
      <c r="C3953">
        <v>69212.898438000004</v>
      </c>
      <c r="D3953">
        <v>62973.898437999997</v>
      </c>
      <c r="E3953">
        <v>64923.601562999997</v>
      </c>
      <c r="F3953">
        <v>64923.601562999997</v>
      </c>
      <c r="G3953">
        <v>294548</v>
      </c>
    </row>
    <row r="3954" spans="1:7">
      <c r="A3954" s="3">
        <v>42220</v>
      </c>
      <c r="B3954">
        <v>65021.101562999997</v>
      </c>
      <c r="C3954">
        <v>67360.703125</v>
      </c>
      <c r="D3954">
        <v>64436.199219000002</v>
      </c>
      <c r="E3954">
        <v>66873.296875</v>
      </c>
      <c r="F3954">
        <v>66873.296875</v>
      </c>
      <c r="G3954">
        <v>156496</v>
      </c>
    </row>
    <row r="3955" spans="1:7">
      <c r="A3955" s="3">
        <v>42221</v>
      </c>
      <c r="B3955">
        <v>66483.296875</v>
      </c>
      <c r="C3955">
        <v>68530.5</v>
      </c>
      <c r="D3955">
        <v>65801</v>
      </c>
      <c r="E3955">
        <v>68238</v>
      </c>
      <c r="F3955">
        <v>68238</v>
      </c>
      <c r="G3955">
        <v>123952</v>
      </c>
    </row>
    <row r="3956" spans="1:7">
      <c r="A3956" s="3">
        <v>42222</v>
      </c>
      <c r="B3956">
        <v>68822.898438000004</v>
      </c>
      <c r="C3956">
        <v>70967.5</v>
      </c>
      <c r="D3956">
        <v>68628</v>
      </c>
      <c r="E3956">
        <v>69992.703125</v>
      </c>
      <c r="F3956">
        <v>69992.703125</v>
      </c>
      <c r="G3956">
        <v>167079</v>
      </c>
    </row>
    <row r="3957" spans="1:7">
      <c r="A3957" s="3">
        <v>42223</v>
      </c>
      <c r="B3957">
        <v>69115.398438000004</v>
      </c>
      <c r="C3957">
        <v>69895.203125</v>
      </c>
      <c r="D3957">
        <v>68433</v>
      </c>
      <c r="E3957">
        <v>69407.796875</v>
      </c>
      <c r="F3957">
        <v>69407.796875</v>
      </c>
      <c r="G3957">
        <v>58287</v>
      </c>
    </row>
    <row r="3958" spans="1:7">
      <c r="A3958" s="3">
        <v>42226</v>
      </c>
      <c r="B3958">
        <v>69017.898438000004</v>
      </c>
      <c r="C3958">
        <v>69797.796875</v>
      </c>
      <c r="D3958">
        <v>66873.296875</v>
      </c>
      <c r="E3958">
        <v>66970.796875</v>
      </c>
      <c r="F3958">
        <v>66970.796875</v>
      </c>
      <c r="G3958">
        <v>86779</v>
      </c>
    </row>
    <row r="3959" spans="1:7">
      <c r="A3959" s="3">
        <v>42227</v>
      </c>
      <c r="B3959">
        <v>67750.601563000004</v>
      </c>
      <c r="C3959">
        <v>68725.398438000004</v>
      </c>
      <c r="D3959">
        <v>65216.101562999997</v>
      </c>
      <c r="E3959">
        <v>65703.5</v>
      </c>
      <c r="F3959">
        <v>65703.5</v>
      </c>
      <c r="G3959">
        <v>130633</v>
      </c>
    </row>
    <row r="3960" spans="1:7">
      <c r="A3960" s="3">
        <v>42228</v>
      </c>
      <c r="B3960">
        <v>65313.5</v>
      </c>
      <c r="C3960">
        <v>65606</v>
      </c>
      <c r="D3960">
        <v>61024.300780999998</v>
      </c>
      <c r="E3960">
        <v>63266.398437999997</v>
      </c>
      <c r="F3960">
        <v>63266.398437999997</v>
      </c>
      <c r="G3960">
        <v>242762</v>
      </c>
    </row>
    <row r="3961" spans="1:7">
      <c r="A3961" s="3">
        <v>42229</v>
      </c>
      <c r="B3961">
        <v>63266.398437999997</v>
      </c>
      <c r="C3961">
        <v>65118.601562999997</v>
      </c>
      <c r="D3961">
        <v>62681.5</v>
      </c>
      <c r="E3961">
        <v>65118.601562999997</v>
      </c>
      <c r="F3961">
        <v>65118.601562999997</v>
      </c>
      <c r="G3961">
        <v>214016</v>
      </c>
    </row>
    <row r="3962" spans="1:7">
      <c r="A3962" s="3">
        <v>42230</v>
      </c>
      <c r="B3962">
        <v>65118.601562999997</v>
      </c>
      <c r="C3962">
        <v>65118.601562999997</v>
      </c>
      <c r="D3962">
        <v>65118.601562999997</v>
      </c>
      <c r="E3962">
        <v>65118.601562999997</v>
      </c>
      <c r="F3962">
        <v>65118.601562999997</v>
      </c>
      <c r="G3962">
        <v>0</v>
      </c>
    </row>
    <row r="3963" spans="1:7">
      <c r="A3963" s="3">
        <v>42233</v>
      </c>
      <c r="B3963">
        <v>65216.101562999997</v>
      </c>
      <c r="C3963">
        <v>65606</v>
      </c>
      <c r="D3963">
        <v>63851.300780999998</v>
      </c>
      <c r="E3963">
        <v>64728.601562999997</v>
      </c>
      <c r="F3963">
        <v>64728.601562999997</v>
      </c>
      <c r="G3963">
        <v>88470</v>
      </c>
    </row>
    <row r="3964" spans="1:7">
      <c r="A3964" s="3">
        <v>42234</v>
      </c>
      <c r="B3964">
        <v>65411</v>
      </c>
      <c r="C3964">
        <v>65801</v>
      </c>
      <c r="D3964">
        <v>60926.800780999998</v>
      </c>
      <c r="E3964">
        <v>61316.699219000002</v>
      </c>
      <c r="F3964">
        <v>61316.699219000002</v>
      </c>
      <c r="G3964">
        <v>247928</v>
      </c>
    </row>
    <row r="3965" spans="1:7">
      <c r="A3965" s="3">
        <v>42235</v>
      </c>
      <c r="B3965">
        <v>60146.898437999997</v>
      </c>
      <c r="C3965">
        <v>61316.699219000002</v>
      </c>
      <c r="D3965">
        <v>58587.199219000002</v>
      </c>
      <c r="E3965">
        <v>60049.5</v>
      </c>
      <c r="F3965">
        <v>60049.5</v>
      </c>
      <c r="G3965">
        <v>417392</v>
      </c>
    </row>
    <row r="3966" spans="1:7">
      <c r="A3966" s="3">
        <v>42236</v>
      </c>
      <c r="B3966">
        <v>61316.699219000002</v>
      </c>
      <c r="C3966">
        <v>64923.601562999997</v>
      </c>
      <c r="D3966">
        <v>61219.300780999998</v>
      </c>
      <c r="E3966">
        <v>62973.898437999997</v>
      </c>
      <c r="F3966">
        <v>62973.898437999997</v>
      </c>
      <c r="G3966">
        <v>509134</v>
      </c>
    </row>
    <row r="3967" spans="1:7">
      <c r="A3967" s="3">
        <v>42237</v>
      </c>
      <c r="B3967">
        <v>60536.898437999997</v>
      </c>
      <c r="C3967">
        <v>63851.300780999998</v>
      </c>
      <c r="D3967">
        <v>60341.898437999997</v>
      </c>
      <c r="E3967">
        <v>61609.199219000002</v>
      </c>
      <c r="F3967">
        <v>61609.199219000002</v>
      </c>
      <c r="G3967">
        <v>253236</v>
      </c>
    </row>
    <row r="3968" spans="1:7">
      <c r="A3968" s="3">
        <v>42240</v>
      </c>
      <c r="B3968">
        <v>62876.5</v>
      </c>
      <c r="C3968">
        <v>66678.296875</v>
      </c>
      <c r="D3968">
        <v>62389.101562999997</v>
      </c>
      <c r="E3968">
        <v>64631.199219000002</v>
      </c>
      <c r="F3968">
        <v>64631.199219000002</v>
      </c>
      <c r="G3968">
        <v>421662</v>
      </c>
    </row>
    <row r="3969" spans="1:7">
      <c r="A3969" s="3">
        <v>42241</v>
      </c>
      <c r="B3969">
        <v>66580.796875</v>
      </c>
      <c r="C3969">
        <v>68140.5</v>
      </c>
      <c r="D3969">
        <v>65313.5</v>
      </c>
      <c r="E3969">
        <v>66678.296875</v>
      </c>
      <c r="F3969">
        <v>66678.296875</v>
      </c>
      <c r="G3969">
        <v>285870</v>
      </c>
    </row>
    <row r="3970" spans="1:7">
      <c r="A3970" s="3">
        <v>42242</v>
      </c>
      <c r="B3970">
        <v>66873.296875</v>
      </c>
      <c r="C3970">
        <v>67555.601563000004</v>
      </c>
      <c r="D3970">
        <v>65021.101562999997</v>
      </c>
      <c r="E3970">
        <v>67165.703125</v>
      </c>
      <c r="F3970">
        <v>67165.703125</v>
      </c>
      <c r="G3970">
        <v>177242</v>
      </c>
    </row>
    <row r="3971" spans="1:7">
      <c r="A3971" s="3">
        <v>42243</v>
      </c>
      <c r="B3971">
        <v>67555.601563000004</v>
      </c>
      <c r="C3971">
        <v>68433</v>
      </c>
      <c r="D3971">
        <v>65216.101562999997</v>
      </c>
      <c r="E3971">
        <v>65995.898438000004</v>
      </c>
      <c r="F3971">
        <v>65995.898438000004</v>
      </c>
      <c r="G3971">
        <v>254202</v>
      </c>
    </row>
    <row r="3972" spans="1:7">
      <c r="A3972" s="3">
        <v>42244</v>
      </c>
      <c r="B3972">
        <v>66970.796875</v>
      </c>
      <c r="C3972">
        <v>68920.398438000004</v>
      </c>
      <c r="D3972">
        <v>64338.699219000002</v>
      </c>
      <c r="E3972">
        <v>67555.601563000004</v>
      </c>
      <c r="F3972">
        <v>67555.601563000004</v>
      </c>
      <c r="G3972">
        <v>360952</v>
      </c>
    </row>
    <row r="3973" spans="1:7">
      <c r="A3973" s="3">
        <v>42247</v>
      </c>
      <c r="B3973">
        <v>67555.601563000004</v>
      </c>
      <c r="C3973">
        <v>67555.601563000004</v>
      </c>
      <c r="D3973">
        <v>66093.398438000004</v>
      </c>
      <c r="E3973">
        <v>66775.796875</v>
      </c>
      <c r="F3973">
        <v>66775.796875</v>
      </c>
      <c r="G3973">
        <v>122000</v>
      </c>
    </row>
    <row r="3974" spans="1:7">
      <c r="A3974" s="3">
        <v>42248</v>
      </c>
      <c r="B3974">
        <v>66288.398438000004</v>
      </c>
      <c r="C3974">
        <v>69895.203125</v>
      </c>
      <c r="D3974">
        <v>65898.398438000004</v>
      </c>
      <c r="E3974">
        <v>67458.203125</v>
      </c>
      <c r="F3974">
        <v>67458.203125</v>
      </c>
      <c r="G3974">
        <v>283446</v>
      </c>
    </row>
    <row r="3975" spans="1:7">
      <c r="A3975" s="3">
        <v>42249</v>
      </c>
      <c r="B3975">
        <v>66775.796875</v>
      </c>
      <c r="C3975">
        <v>68140.5</v>
      </c>
      <c r="D3975">
        <v>65606</v>
      </c>
      <c r="E3975">
        <v>67750.601563000004</v>
      </c>
      <c r="F3975">
        <v>67750.601563000004</v>
      </c>
      <c r="G3975">
        <v>136492</v>
      </c>
    </row>
    <row r="3976" spans="1:7">
      <c r="A3976" s="3">
        <v>42250</v>
      </c>
      <c r="B3976">
        <v>67750.601563000004</v>
      </c>
      <c r="C3976">
        <v>69017.898438000004</v>
      </c>
      <c r="D3976">
        <v>66580.796875</v>
      </c>
      <c r="E3976">
        <v>66970.796875</v>
      </c>
      <c r="F3976">
        <v>66970.796875</v>
      </c>
      <c r="G3976">
        <v>115915</v>
      </c>
    </row>
    <row r="3977" spans="1:7">
      <c r="A3977" s="3">
        <v>42251</v>
      </c>
      <c r="B3977">
        <v>66970.796875</v>
      </c>
      <c r="C3977">
        <v>67263.203125</v>
      </c>
      <c r="D3977">
        <v>62389.101562999997</v>
      </c>
      <c r="E3977">
        <v>62779</v>
      </c>
      <c r="F3977">
        <v>62779</v>
      </c>
      <c r="G3977">
        <v>186236</v>
      </c>
    </row>
    <row r="3978" spans="1:7">
      <c r="A3978" s="3">
        <v>42254</v>
      </c>
      <c r="B3978">
        <v>62194.101562999997</v>
      </c>
      <c r="C3978">
        <v>64046.300780999998</v>
      </c>
      <c r="D3978">
        <v>61414.199219000002</v>
      </c>
      <c r="E3978">
        <v>63168.898437999997</v>
      </c>
      <c r="F3978">
        <v>63168.898437999997</v>
      </c>
      <c r="G3978">
        <v>175783</v>
      </c>
    </row>
    <row r="3979" spans="1:7">
      <c r="A3979" s="3">
        <v>42255</v>
      </c>
      <c r="B3979">
        <v>62681.5</v>
      </c>
      <c r="C3979">
        <v>65021.101562999997</v>
      </c>
      <c r="D3979">
        <v>62291.601562999997</v>
      </c>
      <c r="E3979">
        <v>62486.5</v>
      </c>
      <c r="F3979">
        <v>62486.5</v>
      </c>
      <c r="G3979">
        <v>145943</v>
      </c>
    </row>
    <row r="3980" spans="1:7">
      <c r="A3980" s="3">
        <v>42256</v>
      </c>
      <c r="B3980">
        <v>63656.300780999998</v>
      </c>
      <c r="C3980">
        <v>67458.203125</v>
      </c>
      <c r="D3980">
        <v>63461.398437999997</v>
      </c>
      <c r="E3980">
        <v>66580.796875</v>
      </c>
      <c r="F3980">
        <v>66580.796875</v>
      </c>
      <c r="G3980">
        <v>234092</v>
      </c>
    </row>
    <row r="3981" spans="1:7">
      <c r="A3981" s="3">
        <v>42257</v>
      </c>
      <c r="B3981">
        <v>66190.898438000004</v>
      </c>
      <c r="C3981">
        <v>72137.296875</v>
      </c>
      <c r="D3981">
        <v>66093.398438000004</v>
      </c>
      <c r="E3981">
        <v>71552.398438000004</v>
      </c>
      <c r="F3981">
        <v>71552.398438000004</v>
      </c>
      <c r="G3981">
        <v>438353</v>
      </c>
    </row>
    <row r="3982" spans="1:7">
      <c r="A3982" s="3">
        <v>42258</v>
      </c>
      <c r="B3982">
        <v>70967.5</v>
      </c>
      <c r="C3982">
        <v>72819.703125</v>
      </c>
      <c r="D3982">
        <v>69505.296875</v>
      </c>
      <c r="E3982">
        <v>71357.5</v>
      </c>
      <c r="F3982">
        <v>71357.5</v>
      </c>
      <c r="G3982">
        <v>226048</v>
      </c>
    </row>
    <row r="3983" spans="1:7">
      <c r="A3983" s="3">
        <v>42261</v>
      </c>
      <c r="B3983">
        <v>71260</v>
      </c>
      <c r="C3983">
        <v>73014.703125</v>
      </c>
      <c r="D3983">
        <v>69700.296875</v>
      </c>
      <c r="E3983">
        <v>72819.703125</v>
      </c>
      <c r="F3983">
        <v>72819.703125</v>
      </c>
      <c r="G3983">
        <v>160418</v>
      </c>
    </row>
    <row r="3984" spans="1:7">
      <c r="A3984" s="3">
        <v>42262</v>
      </c>
      <c r="B3984">
        <v>72039.898438000004</v>
      </c>
      <c r="C3984">
        <v>73502.101563000004</v>
      </c>
      <c r="D3984">
        <v>70870.101563000004</v>
      </c>
      <c r="E3984">
        <v>73014.703125</v>
      </c>
      <c r="F3984">
        <v>73014.703125</v>
      </c>
      <c r="G3984">
        <v>133451</v>
      </c>
    </row>
    <row r="3985" spans="1:7">
      <c r="A3985" s="3">
        <v>42263</v>
      </c>
      <c r="B3985">
        <v>73209.703125</v>
      </c>
      <c r="C3985">
        <v>73697.101563000004</v>
      </c>
      <c r="D3985">
        <v>72039.898438000004</v>
      </c>
      <c r="E3985">
        <v>73209.703125</v>
      </c>
      <c r="F3985">
        <v>73209.703125</v>
      </c>
      <c r="G3985">
        <v>142940</v>
      </c>
    </row>
    <row r="3986" spans="1:7">
      <c r="A3986" s="3">
        <v>42264</v>
      </c>
      <c r="B3986">
        <v>73599.601563000004</v>
      </c>
      <c r="C3986">
        <v>73599.601563000004</v>
      </c>
      <c r="D3986">
        <v>70967.5</v>
      </c>
      <c r="E3986">
        <v>71260</v>
      </c>
      <c r="F3986">
        <v>71260</v>
      </c>
      <c r="G3986">
        <v>161808</v>
      </c>
    </row>
    <row r="3987" spans="1:7">
      <c r="A3987" s="3">
        <v>42265</v>
      </c>
      <c r="B3987">
        <v>71357.5</v>
      </c>
      <c r="C3987">
        <v>75354.296875</v>
      </c>
      <c r="D3987">
        <v>71162.5</v>
      </c>
      <c r="E3987">
        <v>74379.398438000004</v>
      </c>
      <c r="F3987">
        <v>74379.398438000004</v>
      </c>
      <c r="G3987">
        <v>222575</v>
      </c>
    </row>
    <row r="3988" spans="1:7">
      <c r="A3988" s="3">
        <v>42268</v>
      </c>
      <c r="B3988">
        <v>74087</v>
      </c>
      <c r="C3988">
        <v>76134.101563000004</v>
      </c>
      <c r="D3988">
        <v>72722.203125</v>
      </c>
      <c r="E3988">
        <v>75646.703125</v>
      </c>
      <c r="F3988">
        <v>75646.703125</v>
      </c>
      <c r="G3988">
        <v>174818</v>
      </c>
    </row>
    <row r="3989" spans="1:7">
      <c r="A3989" s="3">
        <v>42269</v>
      </c>
      <c r="B3989">
        <v>74964.296875</v>
      </c>
      <c r="C3989">
        <v>76329.101563000004</v>
      </c>
      <c r="D3989">
        <v>74282</v>
      </c>
      <c r="E3989">
        <v>74866.898438000004</v>
      </c>
      <c r="F3989">
        <v>74866.898438000004</v>
      </c>
      <c r="G3989">
        <v>104307</v>
      </c>
    </row>
    <row r="3990" spans="1:7">
      <c r="A3990" s="3">
        <v>42270</v>
      </c>
      <c r="B3990">
        <v>73502.101563000004</v>
      </c>
      <c r="C3990">
        <v>74866.898438000004</v>
      </c>
      <c r="D3990">
        <v>72137.296875</v>
      </c>
      <c r="E3990">
        <v>73892</v>
      </c>
      <c r="F3990">
        <v>73892</v>
      </c>
      <c r="G3990">
        <v>136185</v>
      </c>
    </row>
    <row r="3991" spans="1:7">
      <c r="A3991" s="3">
        <v>42271</v>
      </c>
      <c r="B3991">
        <v>68043.101563000004</v>
      </c>
      <c r="C3991">
        <v>72917.203125</v>
      </c>
      <c r="D3991">
        <v>67360.703125</v>
      </c>
      <c r="E3991">
        <v>71455</v>
      </c>
      <c r="F3991">
        <v>71455</v>
      </c>
      <c r="G3991">
        <v>663606</v>
      </c>
    </row>
    <row r="3992" spans="1:7">
      <c r="A3992" s="3">
        <v>42272</v>
      </c>
      <c r="B3992">
        <v>71649.898438000004</v>
      </c>
      <c r="C3992">
        <v>73014.703125</v>
      </c>
      <c r="D3992">
        <v>70285.203125</v>
      </c>
      <c r="E3992">
        <v>72234.796875</v>
      </c>
      <c r="F3992">
        <v>72234.796875</v>
      </c>
      <c r="G3992">
        <v>121771</v>
      </c>
    </row>
    <row r="3993" spans="1:7">
      <c r="A3993" s="3">
        <v>42277</v>
      </c>
      <c r="B3993">
        <v>71649.898438000004</v>
      </c>
      <c r="C3993">
        <v>73014.703125</v>
      </c>
      <c r="D3993">
        <v>69992.703125</v>
      </c>
      <c r="E3993">
        <v>71649.898438000004</v>
      </c>
      <c r="F3993">
        <v>71649.898438000004</v>
      </c>
      <c r="G3993">
        <v>250765</v>
      </c>
    </row>
    <row r="3994" spans="1:7">
      <c r="A3994" s="3">
        <v>42278</v>
      </c>
      <c r="B3994">
        <v>71747.398438000004</v>
      </c>
      <c r="C3994">
        <v>73892</v>
      </c>
      <c r="D3994">
        <v>70577.601563000004</v>
      </c>
      <c r="E3994">
        <v>70772.601563000004</v>
      </c>
      <c r="F3994">
        <v>70772.601563000004</v>
      </c>
      <c r="G3994">
        <v>186693</v>
      </c>
    </row>
    <row r="3995" spans="1:7">
      <c r="A3995" s="3">
        <v>42279</v>
      </c>
      <c r="B3995">
        <v>70870.101563000004</v>
      </c>
      <c r="C3995">
        <v>71844.898438000004</v>
      </c>
      <c r="D3995">
        <v>70480.101563000004</v>
      </c>
      <c r="E3995">
        <v>71455</v>
      </c>
      <c r="F3995">
        <v>71455</v>
      </c>
      <c r="G3995">
        <v>114060</v>
      </c>
    </row>
    <row r="3996" spans="1:7">
      <c r="A3996" s="3">
        <v>42282</v>
      </c>
      <c r="B3996">
        <v>71844.898438000004</v>
      </c>
      <c r="C3996">
        <v>72527.296875</v>
      </c>
      <c r="D3996">
        <v>71065</v>
      </c>
      <c r="E3996">
        <v>71065</v>
      </c>
      <c r="F3996">
        <v>71065</v>
      </c>
      <c r="G3996">
        <v>93238</v>
      </c>
    </row>
    <row r="3997" spans="1:7">
      <c r="A3997" s="3">
        <v>42283</v>
      </c>
      <c r="B3997">
        <v>71747.398438000004</v>
      </c>
      <c r="C3997">
        <v>71942.398438000004</v>
      </c>
      <c r="D3997">
        <v>70675.101563000004</v>
      </c>
      <c r="E3997">
        <v>71260</v>
      </c>
      <c r="F3997">
        <v>71260</v>
      </c>
      <c r="G3997">
        <v>70172</v>
      </c>
    </row>
    <row r="3998" spans="1:7">
      <c r="A3998" s="3">
        <v>42284</v>
      </c>
      <c r="B3998">
        <v>70870.101563000004</v>
      </c>
      <c r="C3998">
        <v>71065</v>
      </c>
      <c r="D3998">
        <v>70187.703125</v>
      </c>
      <c r="E3998">
        <v>70285.203125</v>
      </c>
      <c r="F3998">
        <v>70285.203125</v>
      </c>
      <c r="G3998">
        <v>73018</v>
      </c>
    </row>
    <row r="3999" spans="1:7">
      <c r="A3999" s="3">
        <v>42285</v>
      </c>
      <c r="B3999">
        <v>70090.203125</v>
      </c>
      <c r="C3999">
        <v>71065</v>
      </c>
      <c r="D3999">
        <v>67263.203125</v>
      </c>
      <c r="E3999">
        <v>69212.898438000004</v>
      </c>
      <c r="F3999">
        <v>69212.898438000004</v>
      </c>
      <c r="G3999">
        <v>242615</v>
      </c>
    </row>
    <row r="4000" spans="1:7">
      <c r="A4000" s="3">
        <v>42289</v>
      </c>
      <c r="B4000">
        <v>69212.898438000004</v>
      </c>
      <c r="C4000">
        <v>75354.296875</v>
      </c>
      <c r="D4000">
        <v>69212.898438000004</v>
      </c>
      <c r="E4000">
        <v>73989.5</v>
      </c>
      <c r="F4000">
        <v>73989.5</v>
      </c>
      <c r="G4000">
        <v>337827</v>
      </c>
    </row>
    <row r="4001" spans="1:7">
      <c r="A4001" s="3">
        <v>42290</v>
      </c>
      <c r="B4001">
        <v>73502.101563000004</v>
      </c>
      <c r="C4001">
        <v>74769.398438000004</v>
      </c>
      <c r="D4001">
        <v>72137.296875</v>
      </c>
      <c r="E4001">
        <v>73599.601563000004</v>
      </c>
      <c r="F4001">
        <v>73599.601563000004</v>
      </c>
      <c r="G4001">
        <v>112263</v>
      </c>
    </row>
    <row r="4002" spans="1:7">
      <c r="A4002" s="3">
        <v>42291</v>
      </c>
      <c r="B4002">
        <v>72722.203125</v>
      </c>
      <c r="C4002">
        <v>73307.101563000004</v>
      </c>
      <c r="D4002">
        <v>70772.601563000004</v>
      </c>
      <c r="E4002">
        <v>71649.898438000004</v>
      </c>
      <c r="F4002">
        <v>71649.898438000004</v>
      </c>
      <c r="G4002">
        <v>159699</v>
      </c>
    </row>
    <row r="4003" spans="1:7">
      <c r="A4003" s="3">
        <v>42292</v>
      </c>
      <c r="B4003">
        <v>71200</v>
      </c>
      <c r="C4003">
        <v>71900</v>
      </c>
      <c r="D4003">
        <v>69600</v>
      </c>
      <c r="E4003">
        <v>70100</v>
      </c>
      <c r="F4003">
        <v>70100</v>
      </c>
      <c r="G4003">
        <v>166030</v>
      </c>
    </row>
    <row r="4004" spans="1:7">
      <c r="A4004" s="3">
        <v>42293</v>
      </c>
      <c r="B4004">
        <v>70100</v>
      </c>
      <c r="C4004">
        <v>71000</v>
      </c>
      <c r="D4004">
        <v>69000</v>
      </c>
      <c r="E4004">
        <v>69000</v>
      </c>
      <c r="F4004">
        <v>69000</v>
      </c>
      <c r="G4004">
        <v>107096</v>
      </c>
    </row>
    <row r="4005" spans="1:7">
      <c r="A4005" s="3">
        <v>42296</v>
      </c>
      <c r="B4005">
        <v>69400</v>
      </c>
      <c r="C4005">
        <v>70400</v>
      </c>
      <c r="D4005">
        <v>68800</v>
      </c>
      <c r="E4005">
        <v>70100</v>
      </c>
      <c r="F4005">
        <v>70100</v>
      </c>
      <c r="G4005">
        <v>71091</v>
      </c>
    </row>
    <row r="4006" spans="1:7">
      <c r="A4006" s="3">
        <v>42297</v>
      </c>
      <c r="B4006">
        <v>70100</v>
      </c>
      <c r="C4006">
        <v>70100</v>
      </c>
      <c r="D4006">
        <v>69100</v>
      </c>
      <c r="E4006">
        <v>70000</v>
      </c>
      <c r="F4006">
        <v>70000</v>
      </c>
      <c r="G4006">
        <v>73686</v>
      </c>
    </row>
    <row r="4007" spans="1:7">
      <c r="A4007" s="3">
        <v>42298</v>
      </c>
      <c r="B4007">
        <v>69600</v>
      </c>
      <c r="C4007">
        <v>70200</v>
      </c>
      <c r="D4007">
        <v>68500</v>
      </c>
      <c r="E4007">
        <v>68700</v>
      </c>
      <c r="F4007">
        <v>68700</v>
      </c>
      <c r="G4007">
        <v>103484</v>
      </c>
    </row>
    <row r="4008" spans="1:7">
      <c r="A4008" s="3">
        <v>42299</v>
      </c>
      <c r="B4008">
        <v>68100</v>
      </c>
      <c r="C4008">
        <v>68400</v>
      </c>
      <c r="D4008">
        <v>66400</v>
      </c>
      <c r="E4008">
        <v>66800</v>
      </c>
      <c r="F4008">
        <v>66800</v>
      </c>
      <c r="G4008">
        <v>134775</v>
      </c>
    </row>
    <row r="4009" spans="1:7">
      <c r="A4009" s="3">
        <v>42300</v>
      </c>
      <c r="B4009">
        <v>67000</v>
      </c>
      <c r="C4009">
        <v>68000</v>
      </c>
      <c r="D4009">
        <v>66800</v>
      </c>
      <c r="E4009">
        <v>67900</v>
      </c>
      <c r="F4009">
        <v>67900</v>
      </c>
      <c r="G4009">
        <v>80634</v>
      </c>
    </row>
    <row r="4010" spans="1:7">
      <c r="A4010" s="3">
        <v>42303</v>
      </c>
      <c r="B4010">
        <v>68400</v>
      </c>
      <c r="C4010">
        <v>68500</v>
      </c>
      <c r="D4010">
        <v>67300</v>
      </c>
      <c r="E4010">
        <v>67700</v>
      </c>
      <c r="F4010">
        <v>67700</v>
      </c>
      <c r="G4010">
        <v>59994</v>
      </c>
    </row>
    <row r="4011" spans="1:7">
      <c r="A4011" s="3">
        <v>42304</v>
      </c>
      <c r="B4011">
        <v>68100</v>
      </c>
      <c r="C4011">
        <v>68200</v>
      </c>
      <c r="D4011">
        <v>66600</v>
      </c>
      <c r="E4011">
        <v>67500</v>
      </c>
      <c r="F4011">
        <v>67500</v>
      </c>
      <c r="G4011">
        <v>73813</v>
      </c>
    </row>
    <row r="4012" spans="1:7">
      <c r="A4012" s="3">
        <v>42305</v>
      </c>
      <c r="B4012">
        <v>67000</v>
      </c>
      <c r="C4012">
        <v>68400</v>
      </c>
      <c r="D4012">
        <v>67000</v>
      </c>
      <c r="E4012">
        <v>67500</v>
      </c>
      <c r="F4012">
        <v>67500</v>
      </c>
      <c r="G4012">
        <v>55990</v>
      </c>
    </row>
    <row r="4013" spans="1:7">
      <c r="A4013" s="3">
        <v>42306</v>
      </c>
      <c r="B4013">
        <v>67600</v>
      </c>
      <c r="C4013">
        <v>69200</v>
      </c>
      <c r="D4013">
        <v>67100</v>
      </c>
      <c r="E4013">
        <v>67600</v>
      </c>
      <c r="F4013">
        <v>67600</v>
      </c>
      <c r="G4013">
        <v>80747</v>
      </c>
    </row>
    <row r="4014" spans="1:7">
      <c r="A4014" s="3">
        <v>42307</v>
      </c>
      <c r="B4014">
        <v>67800</v>
      </c>
      <c r="C4014">
        <v>68400</v>
      </c>
      <c r="D4014">
        <v>66800</v>
      </c>
      <c r="E4014">
        <v>67600</v>
      </c>
      <c r="F4014">
        <v>67600</v>
      </c>
      <c r="G4014">
        <v>85124</v>
      </c>
    </row>
    <row r="4015" spans="1:7">
      <c r="A4015" s="3">
        <v>42310</v>
      </c>
      <c r="B4015">
        <v>67200</v>
      </c>
      <c r="C4015">
        <v>68100</v>
      </c>
      <c r="D4015">
        <v>66000</v>
      </c>
      <c r="E4015">
        <v>66100</v>
      </c>
      <c r="F4015">
        <v>66100</v>
      </c>
      <c r="G4015">
        <v>67629</v>
      </c>
    </row>
    <row r="4016" spans="1:7">
      <c r="A4016" s="3">
        <v>42311</v>
      </c>
      <c r="B4016">
        <v>66700</v>
      </c>
      <c r="C4016">
        <v>66800</v>
      </c>
      <c r="D4016">
        <v>64100</v>
      </c>
      <c r="E4016">
        <v>64800</v>
      </c>
      <c r="F4016">
        <v>64800</v>
      </c>
      <c r="G4016">
        <v>145543</v>
      </c>
    </row>
    <row r="4017" spans="1:7">
      <c r="A4017" s="3">
        <v>42312</v>
      </c>
      <c r="B4017">
        <v>65000</v>
      </c>
      <c r="C4017">
        <v>68100</v>
      </c>
      <c r="D4017">
        <v>65000</v>
      </c>
      <c r="E4017">
        <v>67800</v>
      </c>
      <c r="F4017">
        <v>67800</v>
      </c>
      <c r="G4017">
        <v>128821</v>
      </c>
    </row>
    <row r="4018" spans="1:7">
      <c r="A4018" s="3">
        <v>42313</v>
      </c>
      <c r="B4018">
        <v>67500</v>
      </c>
      <c r="C4018">
        <v>68000</v>
      </c>
      <c r="D4018">
        <v>66600</v>
      </c>
      <c r="E4018">
        <v>66800</v>
      </c>
      <c r="F4018">
        <v>66800</v>
      </c>
      <c r="G4018">
        <v>81206</v>
      </c>
    </row>
    <row r="4019" spans="1:7">
      <c r="A4019" s="3">
        <v>42314</v>
      </c>
      <c r="B4019">
        <v>69200</v>
      </c>
      <c r="C4019">
        <v>69800</v>
      </c>
      <c r="D4019">
        <v>68000</v>
      </c>
      <c r="E4019">
        <v>68400</v>
      </c>
      <c r="F4019">
        <v>68400</v>
      </c>
      <c r="G4019">
        <v>249017</v>
      </c>
    </row>
    <row r="4020" spans="1:7">
      <c r="A4020" s="3">
        <v>42317</v>
      </c>
      <c r="B4020">
        <v>68100</v>
      </c>
      <c r="C4020">
        <v>69500</v>
      </c>
      <c r="D4020">
        <v>67300</v>
      </c>
      <c r="E4020">
        <v>67700</v>
      </c>
      <c r="F4020">
        <v>67700</v>
      </c>
      <c r="G4020">
        <v>121584</v>
      </c>
    </row>
    <row r="4021" spans="1:7">
      <c r="A4021" s="3">
        <v>42318</v>
      </c>
      <c r="B4021">
        <v>67300</v>
      </c>
      <c r="C4021">
        <v>67500</v>
      </c>
      <c r="D4021">
        <v>66200</v>
      </c>
      <c r="E4021">
        <v>66500</v>
      </c>
      <c r="F4021">
        <v>66500</v>
      </c>
      <c r="G4021">
        <v>105808</v>
      </c>
    </row>
    <row r="4022" spans="1:7">
      <c r="A4022" s="3">
        <v>42319</v>
      </c>
      <c r="B4022">
        <v>66600</v>
      </c>
      <c r="C4022">
        <v>68100</v>
      </c>
      <c r="D4022">
        <v>66100</v>
      </c>
      <c r="E4022">
        <v>67900</v>
      </c>
      <c r="F4022">
        <v>67900</v>
      </c>
      <c r="G4022">
        <v>83984</v>
      </c>
    </row>
    <row r="4023" spans="1:7">
      <c r="A4023" s="3">
        <v>42320</v>
      </c>
      <c r="B4023">
        <v>67900</v>
      </c>
      <c r="C4023">
        <v>68200</v>
      </c>
      <c r="D4023">
        <v>66600</v>
      </c>
      <c r="E4023">
        <v>68100</v>
      </c>
      <c r="F4023">
        <v>68100</v>
      </c>
      <c r="G4023">
        <v>56872</v>
      </c>
    </row>
    <row r="4024" spans="1:7">
      <c r="A4024" s="3">
        <v>42321</v>
      </c>
      <c r="B4024">
        <v>67500</v>
      </c>
      <c r="C4024">
        <v>67900</v>
      </c>
      <c r="D4024">
        <v>65800</v>
      </c>
      <c r="E4024">
        <v>66400</v>
      </c>
      <c r="F4024">
        <v>66400</v>
      </c>
      <c r="G4024">
        <v>107854</v>
      </c>
    </row>
    <row r="4025" spans="1:7">
      <c r="A4025" s="3">
        <v>42324</v>
      </c>
      <c r="B4025">
        <v>65800</v>
      </c>
      <c r="C4025">
        <v>67700</v>
      </c>
      <c r="D4025">
        <v>65700</v>
      </c>
      <c r="E4025">
        <v>67500</v>
      </c>
      <c r="F4025">
        <v>67500</v>
      </c>
      <c r="G4025">
        <v>95856</v>
      </c>
    </row>
    <row r="4026" spans="1:7">
      <c r="A4026" s="3">
        <v>42325</v>
      </c>
      <c r="B4026">
        <v>67200</v>
      </c>
      <c r="C4026">
        <v>67700</v>
      </c>
      <c r="D4026">
        <v>66800</v>
      </c>
      <c r="E4026">
        <v>67300</v>
      </c>
      <c r="F4026">
        <v>67300</v>
      </c>
      <c r="G4026">
        <v>75508</v>
      </c>
    </row>
    <row r="4027" spans="1:7">
      <c r="A4027" s="3">
        <v>42326</v>
      </c>
      <c r="B4027">
        <v>67100</v>
      </c>
      <c r="C4027">
        <v>68800</v>
      </c>
      <c r="D4027">
        <v>67000</v>
      </c>
      <c r="E4027">
        <v>67700</v>
      </c>
      <c r="F4027">
        <v>67700</v>
      </c>
      <c r="G4027">
        <v>104328</v>
      </c>
    </row>
    <row r="4028" spans="1:7">
      <c r="A4028" s="3">
        <v>42327</v>
      </c>
      <c r="B4028">
        <v>68100</v>
      </c>
      <c r="C4028">
        <v>70100</v>
      </c>
      <c r="D4028">
        <v>68000</v>
      </c>
      <c r="E4028">
        <v>69300</v>
      </c>
      <c r="F4028">
        <v>69300</v>
      </c>
      <c r="G4028">
        <v>144913</v>
      </c>
    </row>
    <row r="4029" spans="1:7">
      <c r="A4029" s="3">
        <v>42328</v>
      </c>
      <c r="B4029">
        <v>69600</v>
      </c>
      <c r="C4029">
        <v>72100</v>
      </c>
      <c r="D4029">
        <v>68500</v>
      </c>
      <c r="E4029">
        <v>71500</v>
      </c>
      <c r="F4029">
        <v>71500</v>
      </c>
      <c r="G4029">
        <v>198025</v>
      </c>
    </row>
    <row r="4030" spans="1:7">
      <c r="A4030" s="3">
        <v>42331</v>
      </c>
      <c r="B4030">
        <v>71500</v>
      </c>
      <c r="C4030">
        <v>74600</v>
      </c>
      <c r="D4030">
        <v>70800</v>
      </c>
      <c r="E4030">
        <v>74100</v>
      </c>
      <c r="F4030">
        <v>74100</v>
      </c>
      <c r="G4030">
        <v>199773</v>
      </c>
    </row>
    <row r="4031" spans="1:7">
      <c r="A4031" s="3">
        <v>42332</v>
      </c>
      <c r="B4031">
        <v>73200</v>
      </c>
      <c r="C4031">
        <v>74200</v>
      </c>
      <c r="D4031">
        <v>72800</v>
      </c>
      <c r="E4031">
        <v>73300</v>
      </c>
      <c r="F4031">
        <v>73300</v>
      </c>
      <c r="G4031">
        <v>80338</v>
      </c>
    </row>
    <row r="4032" spans="1:7">
      <c r="A4032" s="3">
        <v>42333</v>
      </c>
      <c r="B4032">
        <v>73000</v>
      </c>
      <c r="C4032">
        <v>73600</v>
      </c>
      <c r="D4032">
        <v>72400</v>
      </c>
      <c r="E4032">
        <v>72900</v>
      </c>
      <c r="F4032">
        <v>72900</v>
      </c>
      <c r="G4032">
        <v>96233</v>
      </c>
    </row>
    <row r="4033" spans="1:7">
      <c r="A4033" s="3">
        <v>42334</v>
      </c>
      <c r="B4033">
        <v>73300</v>
      </c>
      <c r="C4033">
        <v>73300</v>
      </c>
      <c r="D4033">
        <v>72000</v>
      </c>
      <c r="E4033">
        <v>72500</v>
      </c>
      <c r="F4033">
        <v>72500</v>
      </c>
      <c r="G4033">
        <v>80816</v>
      </c>
    </row>
    <row r="4034" spans="1:7">
      <c r="A4034" s="3">
        <v>42335</v>
      </c>
      <c r="B4034">
        <v>72800</v>
      </c>
      <c r="C4034">
        <v>74000</v>
      </c>
      <c r="D4034">
        <v>72000</v>
      </c>
      <c r="E4034">
        <v>72700</v>
      </c>
      <c r="F4034">
        <v>72700</v>
      </c>
      <c r="G4034">
        <v>126541</v>
      </c>
    </row>
    <row r="4035" spans="1:7">
      <c r="A4035" s="3">
        <v>42338</v>
      </c>
      <c r="B4035">
        <v>71600</v>
      </c>
      <c r="C4035">
        <v>72500</v>
      </c>
      <c r="D4035">
        <v>71600</v>
      </c>
      <c r="E4035">
        <v>71900</v>
      </c>
      <c r="F4035">
        <v>71900</v>
      </c>
      <c r="G4035">
        <v>90743</v>
      </c>
    </row>
    <row r="4036" spans="1:7">
      <c r="A4036" s="3">
        <v>42339</v>
      </c>
      <c r="B4036">
        <v>71900</v>
      </c>
      <c r="C4036">
        <v>72700</v>
      </c>
      <c r="D4036">
        <v>70600</v>
      </c>
      <c r="E4036">
        <v>71200</v>
      </c>
      <c r="F4036">
        <v>71200</v>
      </c>
      <c r="G4036">
        <v>95019</v>
      </c>
    </row>
    <row r="4037" spans="1:7">
      <c r="A4037" s="3">
        <v>42340</v>
      </c>
      <c r="B4037">
        <v>71000</v>
      </c>
      <c r="C4037">
        <v>72800</v>
      </c>
      <c r="D4037">
        <v>71000</v>
      </c>
      <c r="E4037">
        <v>72800</v>
      </c>
      <c r="F4037">
        <v>72800</v>
      </c>
      <c r="G4037">
        <v>105017</v>
      </c>
    </row>
    <row r="4038" spans="1:7">
      <c r="A4038" s="3">
        <v>42341</v>
      </c>
      <c r="B4038">
        <v>72800</v>
      </c>
      <c r="C4038">
        <v>72800</v>
      </c>
      <c r="D4038">
        <v>71300</v>
      </c>
      <c r="E4038">
        <v>72000</v>
      </c>
      <c r="F4038">
        <v>72000</v>
      </c>
      <c r="G4038">
        <v>69481</v>
      </c>
    </row>
    <row r="4039" spans="1:7">
      <c r="A4039" s="3">
        <v>42342</v>
      </c>
      <c r="B4039">
        <v>71100</v>
      </c>
      <c r="C4039">
        <v>72100</v>
      </c>
      <c r="D4039">
        <v>70000</v>
      </c>
      <c r="E4039">
        <v>70700</v>
      </c>
      <c r="F4039">
        <v>70700</v>
      </c>
      <c r="G4039">
        <v>70209</v>
      </c>
    </row>
    <row r="4040" spans="1:7">
      <c r="A4040" s="3">
        <v>42345</v>
      </c>
      <c r="B4040">
        <v>71300</v>
      </c>
      <c r="C4040">
        <v>71300</v>
      </c>
      <c r="D4040">
        <v>69200</v>
      </c>
      <c r="E4040">
        <v>69200</v>
      </c>
      <c r="F4040">
        <v>69200</v>
      </c>
      <c r="G4040">
        <v>97249</v>
      </c>
    </row>
    <row r="4041" spans="1:7">
      <c r="A4041" s="3">
        <v>42346</v>
      </c>
      <c r="B4041">
        <v>69100</v>
      </c>
      <c r="C4041">
        <v>70000</v>
      </c>
      <c r="D4041">
        <v>68200</v>
      </c>
      <c r="E4041">
        <v>69600</v>
      </c>
      <c r="F4041">
        <v>69600</v>
      </c>
      <c r="G4041">
        <v>78507</v>
      </c>
    </row>
    <row r="4042" spans="1:7">
      <c r="A4042" s="3">
        <v>42347</v>
      </c>
      <c r="B4042">
        <v>70000</v>
      </c>
      <c r="C4042">
        <v>70000</v>
      </c>
      <c r="D4042">
        <v>68000</v>
      </c>
      <c r="E4042">
        <v>68100</v>
      </c>
      <c r="F4042">
        <v>68100</v>
      </c>
      <c r="G4042">
        <v>56991</v>
      </c>
    </row>
    <row r="4043" spans="1:7">
      <c r="A4043" s="3">
        <v>42348</v>
      </c>
      <c r="B4043">
        <v>68100</v>
      </c>
      <c r="C4043">
        <v>69000</v>
      </c>
      <c r="D4043">
        <v>67400</v>
      </c>
      <c r="E4043">
        <v>68800</v>
      </c>
      <c r="F4043">
        <v>68800</v>
      </c>
      <c r="G4043">
        <v>53344</v>
      </c>
    </row>
    <row r="4044" spans="1:7">
      <c r="A4044" s="3">
        <v>42349</v>
      </c>
      <c r="B4044">
        <v>68300</v>
      </c>
      <c r="C4044">
        <v>68700</v>
      </c>
      <c r="D4044">
        <v>67000</v>
      </c>
      <c r="E4044">
        <v>67400</v>
      </c>
      <c r="F4044">
        <v>67400</v>
      </c>
      <c r="G4044">
        <v>67081</v>
      </c>
    </row>
    <row r="4045" spans="1:7">
      <c r="A4045" s="3">
        <v>42352</v>
      </c>
      <c r="B4045">
        <v>66700</v>
      </c>
      <c r="C4045">
        <v>68000</v>
      </c>
      <c r="D4045">
        <v>66300</v>
      </c>
      <c r="E4045">
        <v>67400</v>
      </c>
      <c r="F4045">
        <v>67400</v>
      </c>
      <c r="G4045">
        <v>68719</v>
      </c>
    </row>
    <row r="4046" spans="1:7">
      <c r="A4046" s="3">
        <v>42353</v>
      </c>
      <c r="B4046">
        <v>68000</v>
      </c>
      <c r="C4046">
        <v>68900</v>
      </c>
      <c r="D4046">
        <v>66400</v>
      </c>
      <c r="E4046">
        <v>67400</v>
      </c>
      <c r="F4046">
        <v>67400</v>
      </c>
      <c r="G4046">
        <v>120718</v>
      </c>
    </row>
    <row r="4047" spans="1:7">
      <c r="A4047" s="3">
        <v>42354</v>
      </c>
      <c r="B4047">
        <v>68000</v>
      </c>
      <c r="C4047">
        <v>69200</v>
      </c>
      <c r="D4047">
        <v>68000</v>
      </c>
      <c r="E4047">
        <v>68800</v>
      </c>
      <c r="F4047">
        <v>68800</v>
      </c>
      <c r="G4047">
        <v>62363</v>
      </c>
    </row>
    <row r="4048" spans="1:7">
      <c r="A4048" s="3">
        <v>42355</v>
      </c>
      <c r="B4048">
        <v>69400</v>
      </c>
      <c r="C4048">
        <v>69500</v>
      </c>
      <c r="D4048">
        <v>68400</v>
      </c>
      <c r="E4048">
        <v>68800</v>
      </c>
      <c r="F4048">
        <v>68800</v>
      </c>
      <c r="G4048">
        <v>62010</v>
      </c>
    </row>
    <row r="4049" spans="1:7">
      <c r="A4049" s="3">
        <v>42356</v>
      </c>
      <c r="B4049">
        <v>68700</v>
      </c>
      <c r="C4049">
        <v>70600</v>
      </c>
      <c r="D4049">
        <v>68200</v>
      </c>
      <c r="E4049">
        <v>70200</v>
      </c>
      <c r="F4049">
        <v>70200</v>
      </c>
      <c r="G4049">
        <v>108871</v>
      </c>
    </row>
    <row r="4050" spans="1:7">
      <c r="A4050" s="3">
        <v>42359</v>
      </c>
      <c r="B4050">
        <v>70400</v>
      </c>
      <c r="C4050">
        <v>70700</v>
      </c>
      <c r="D4050">
        <v>69000</v>
      </c>
      <c r="E4050">
        <v>69800</v>
      </c>
      <c r="F4050">
        <v>69800</v>
      </c>
      <c r="G4050">
        <v>59630</v>
      </c>
    </row>
    <row r="4051" spans="1:7">
      <c r="A4051" s="3">
        <v>42360</v>
      </c>
      <c r="B4051">
        <v>69700</v>
      </c>
      <c r="C4051">
        <v>70200</v>
      </c>
      <c r="D4051">
        <v>69400</v>
      </c>
      <c r="E4051">
        <v>70000</v>
      </c>
      <c r="F4051">
        <v>70000</v>
      </c>
      <c r="G4051">
        <v>65923</v>
      </c>
    </row>
    <row r="4052" spans="1:7">
      <c r="A4052" s="3">
        <v>42361</v>
      </c>
      <c r="B4052">
        <v>74000</v>
      </c>
      <c r="C4052">
        <v>74800</v>
      </c>
      <c r="D4052">
        <v>71300</v>
      </c>
      <c r="E4052">
        <v>71700</v>
      </c>
      <c r="F4052">
        <v>71700</v>
      </c>
      <c r="G4052">
        <v>296881</v>
      </c>
    </row>
    <row r="4053" spans="1:7">
      <c r="A4053" s="3">
        <v>42362</v>
      </c>
      <c r="B4053">
        <v>72900</v>
      </c>
      <c r="C4053">
        <v>72900</v>
      </c>
      <c r="D4053">
        <v>71200</v>
      </c>
      <c r="E4053">
        <v>71700</v>
      </c>
      <c r="F4053">
        <v>71700</v>
      </c>
      <c r="G4053">
        <v>151860</v>
      </c>
    </row>
    <row r="4054" spans="1:7">
      <c r="A4054" s="3">
        <v>42366</v>
      </c>
      <c r="B4054">
        <v>71700</v>
      </c>
      <c r="C4054">
        <v>71700</v>
      </c>
      <c r="D4054">
        <v>69600</v>
      </c>
      <c r="E4054">
        <v>69700</v>
      </c>
      <c r="F4054">
        <v>69700</v>
      </c>
      <c r="G4054">
        <v>243618</v>
      </c>
    </row>
    <row r="4055" spans="1:7">
      <c r="A4055" s="3">
        <v>42367</v>
      </c>
      <c r="B4055">
        <v>69100</v>
      </c>
      <c r="C4055">
        <v>73600</v>
      </c>
      <c r="D4055">
        <v>69100</v>
      </c>
      <c r="E4055">
        <v>72900</v>
      </c>
      <c r="F4055">
        <v>72900</v>
      </c>
      <c r="G4055">
        <v>231197</v>
      </c>
    </row>
    <row r="4056" spans="1:7">
      <c r="A4056" s="3">
        <v>42368</v>
      </c>
      <c r="B4056">
        <v>73300</v>
      </c>
      <c r="C4056">
        <v>73300</v>
      </c>
      <c r="D4056">
        <v>72000</v>
      </c>
      <c r="E4056">
        <v>72600</v>
      </c>
      <c r="F4056">
        <v>72600</v>
      </c>
      <c r="G4056">
        <v>125923</v>
      </c>
    </row>
    <row r="4057" spans="1:7">
      <c r="A4057" s="3">
        <v>42373</v>
      </c>
      <c r="B4057">
        <v>72600</v>
      </c>
      <c r="C4057">
        <v>74200</v>
      </c>
      <c r="D4057">
        <v>72100</v>
      </c>
      <c r="E4057">
        <v>73300</v>
      </c>
      <c r="F4057">
        <v>73300</v>
      </c>
      <c r="G4057">
        <v>172246</v>
      </c>
    </row>
    <row r="4058" spans="1:7">
      <c r="A4058" s="3">
        <v>42374</v>
      </c>
      <c r="B4058">
        <v>72700</v>
      </c>
      <c r="C4058">
        <v>73700</v>
      </c>
      <c r="D4058">
        <v>71800</v>
      </c>
      <c r="E4058">
        <v>73200</v>
      </c>
      <c r="F4058">
        <v>73200</v>
      </c>
      <c r="G4058">
        <v>175879</v>
      </c>
    </row>
    <row r="4059" spans="1:7">
      <c r="A4059" s="3">
        <v>42375</v>
      </c>
      <c r="B4059">
        <v>73500</v>
      </c>
      <c r="C4059">
        <v>78500</v>
      </c>
      <c r="D4059">
        <v>73500</v>
      </c>
      <c r="E4059">
        <v>78000</v>
      </c>
      <c r="F4059">
        <v>78000</v>
      </c>
      <c r="G4059">
        <v>419469</v>
      </c>
    </row>
    <row r="4060" spans="1:7">
      <c r="A4060" s="3">
        <v>42376</v>
      </c>
      <c r="B4060">
        <v>78500</v>
      </c>
      <c r="C4060">
        <v>80500</v>
      </c>
      <c r="D4060">
        <v>76000</v>
      </c>
      <c r="E4060">
        <v>78100</v>
      </c>
      <c r="F4060">
        <v>78100</v>
      </c>
      <c r="G4060">
        <v>287604</v>
      </c>
    </row>
    <row r="4061" spans="1:7">
      <c r="A4061" s="3">
        <v>42377</v>
      </c>
      <c r="B4061">
        <v>76900</v>
      </c>
      <c r="C4061">
        <v>82800</v>
      </c>
      <c r="D4061">
        <v>76700</v>
      </c>
      <c r="E4061">
        <v>82700</v>
      </c>
      <c r="F4061">
        <v>82700</v>
      </c>
      <c r="G4061">
        <v>505876</v>
      </c>
    </row>
    <row r="4062" spans="1:7">
      <c r="A4062" s="3">
        <v>42380</v>
      </c>
      <c r="B4062">
        <v>82600</v>
      </c>
      <c r="C4062">
        <v>83300</v>
      </c>
      <c r="D4062">
        <v>80300</v>
      </c>
      <c r="E4062">
        <v>80900</v>
      </c>
      <c r="F4062">
        <v>80900</v>
      </c>
      <c r="G4062">
        <v>253444</v>
      </c>
    </row>
    <row r="4063" spans="1:7">
      <c r="A4063" s="3">
        <v>42381</v>
      </c>
      <c r="B4063">
        <v>81100</v>
      </c>
      <c r="C4063">
        <v>81400</v>
      </c>
      <c r="D4063">
        <v>77400</v>
      </c>
      <c r="E4063">
        <v>77900</v>
      </c>
      <c r="F4063">
        <v>77900</v>
      </c>
      <c r="G4063">
        <v>302858</v>
      </c>
    </row>
    <row r="4064" spans="1:7">
      <c r="A4064" s="3">
        <v>42382</v>
      </c>
      <c r="B4064">
        <v>78300</v>
      </c>
      <c r="C4064">
        <v>79100</v>
      </c>
      <c r="D4064">
        <v>77100</v>
      </c>
      <c r="E4064">
        <v>79000</v>
      </c>
      <c r="F4064">
        <v>79000</v>
      </c>
      <c r="G4064">
        <v>178330</v>
      </c>
    </row>
    <row r="4065" spans="1:7">
      <c r="A4065" s="3">
        <v>42383</v>
      </c>
      <c r="B4065">
        <v>77900</v>
      </c>
      <c r="C4065">
        <v>77900</v>
      </c>
      <c r="D4065">
        <v>75600</v>
      </c>
      <c r="E4065">
        <v>77000</v>
      </c>
      <c r="F4065">
        <v>77000</v>
      </c>
      <c r="G4065">
        <v>217697</v>
      </c>
    </row>
    <row r="4066" spans="1:7">
      <c r="A4066" s="3">
        <v>42384</v>
      </c>
      <c r="B4066">
        <v>78000</v>
      </c>
      <c r="C4066">
        <v>79000</v>
      </c>
      <c r="D4066">
        <v>76800</v>
      </c>
      <c r="E4066">
        <v>77900</v>
      </c>
      <c r="F4066">
        <v>77900</v>
      </c>
      <c r="G4066">
        <v>161232</v>
      </c>
    </row>
    <row r="4067" spans="1:7">
      <c r="A4067" s="3">
        <v>42387</v>
      </c>
      <c r="B4067">
        <v>77100</v>
      </c>
      <c r="C4067">
        <v>79000</v>
      </c>
      <c r="D4067">
        <v>76600</v>
      </c>
      <c r="E4067">
        <v>78300</v>
      </c>
      <c r="F4067">
        <v>78300</v>
      </c>
      <c r="G4067">
        <v>130139</v>
      </c>
    </row>
    <row r="4068" spans="1:7">
      <c r="A4068" s="3">
        <v>42388</v>
      </c>
      <c r="B4068">
        <v>78300</v>
      </c>
      <c r="C4068">
        <v>79300</v>
      </c>
      <c r="D4068">
        <v>77100</v>
      </c>
      <c r="E4068">
        <v>78500</v>
      </c>
      <c r="F4068">
        <v>78500</v>
      </c>
      <c r="G4068">
        <v>155976</v>
      </c>
    </row>
    <row r="4069" spans="1:7">
      <c r="A4069" s="3">
        <v>42389</v>
      </c>
      <c r="B4069">
        <v>78600</v>
      </c>
      <c r="C4069">
        <v>80300</v>
      </c>
      <c r="D4069">
        <v>75700</v>
      </c>
      <c r="E4069">
        <v>77600</v>
      </c>
      <c r="F4069">
        <v>77600</v>
      </c>
      <c r="G4069">
        <v>248909</v>
      </c>
    </row>
    <row r="4070" spans="1:7">
      <c r="A4070" s="3">
        <v>42390</v>
      </c>
      <c r="B4070">
        <v>78000</v>
      </c>
      <c r="C4070">
        <v>79200</v>
      </c>
      <c r="D4070">
        <v>76100</v>
      </c>
      <c r="E4070">
        <v>77500</v>
      </c>
      <c r="F4070">
        <v>77500</v>
      </c>
      <c r="G4070">
        <v>141602</v>
      </c>
    </row>
    <row r="4071" spans="1:7">
      <c r="A4071" s="3">
        <v>42391</v>
      </c>
      <c r="B4071">
        <v>78200</v>
      </c>
      <c r="C4071">
        <v>78400</v>
      </c>
      <c r="D4071">
        <v>75400</v>
      </c>
      <c r="E4071">
        <v>76900</v>
      </c>
      <c r="F4071">
        <v>76900</v>
      </c>
      <c r="G4071">
        <v>165016</v>
      </c>
    </row>
    <row r="4072" spans="1:7">
      <c r="A4072" s="3">
        <v>42394</v>
      </c>
      <c r="B4072">
        <v>76900</v>
      </c>
      <c r="C4072">
        <v>79200</v>
      </c>
      <c r="D4072">
        <v>76700</v>
      </c>
      <c r="E4072">
        <v>78900</v>
      </c>
      <c r="F4072">
        <v>78900</v>
      </c>
      <c r="G4072">
        <v>142964</v>
      </c>
    </row>
    <row r="4073" spans="1:7">
      <c r="A4073" s="3">
        <v>42395</v>
      </c>
      <c r="B4073">
        <v>78700</v>
      </c>
      <c r="C4073">
        <v>79800</v>
      </c>
      <c r="D4073">
        <v>78100</v>
      </c>
      <c r="E4073">
        <v>79000</v>
      </c>
      <c r="F4073">
        <v>79000</v>
      </c>
      <c r="G4073">
        <v>141273</v>
      </c>
    </row>
    <row r="4074" spans="1:7">
      <c r="A4074" s="3">
        <v>42396</v>
      </c>
      <c r="B4074">
        <v>79900</v>
      </c>
      <c r="C4074">
        <v>79900</v>
      </c>
      <c r="D4074">
        <v>77100</v>
      </c>
      <c r="E4074">
        <v>78200</v>
      </c>
      <c r="F4074">
        <v>78200</v>
      </c>
      <c r="G4074">
        <v>192151</v>
      </c>
    </row>
    <row r="4075" spans="1:7">
      <c r="A4075" s="3">
        <v>42397</v>
      </c>
      <c r="B4075">
        <v>77900</v>
      </c>
      <c r="C4075">
        <v>78300</v>
      </c>
      <c r="D4075">
        <v>76800</v>
      </c>
      <c r="E4075">
        <v>78100</v>
      </c>
      <c r="F4075">
        <v>78100</v>
      </c>
      <c r="G4075">
        <v>99720</v>
      </c>
    </row>
    <row r="4076" spans="1:7">
      <c r="A4076" s="3">
        <v>42398</v>
      </c>
      <c r="B4076">
        <v>78400</v>
      </c>
      <c r="C4076">
        <v>81100</v>
      </c>
      <c r="D4076">
        <v>77900</v>
      </c>
      <c r="E4076">
        <v>80200</v>
      </c>
      <c r="F4076">
        <v>80200</v>
      </c>
      <c r="G4076">
        <v>264300</v>
      </c>
    </row>
    <row r="4077" spans="1:7">
      <c r="A4077" s="3">
        <v>42401</v>
      </c>
      <c r="B4077">
        <v>80700</v>
      </c>
      <c r="C4077">
        <v>81400</v>
      </c>
      <c r="D4077">
        <v>80100</v>
      </c>
      <c r="E4077">
        <v>81100</v>
      </c>
      <c r="F4077">
        <v>81100</v>
      </c>
      <c r="G4077">
        <v>149044</v>
      </c>
    </row>
    <row r="4078" spans="1:7">
      <c r="A4078" s="3">
        <v>42402</v>
      </c>
      <c r="B4078">
        <v>81000</v>
      </c>
      <c r="C4078">
        <v>82400</v>
      </c>
      <c r="D4078">
        <v>79800</v>
      </c>
      <c r="E4078">
        <v>82000</v>
      </c>
      <c r="F4078">
        <v>82000</v>
      </c>
      <c r="G4078">
        <v>208772</v>
      </c>
    </row>
    <row r="4079" spans="1:7">
      <c r="A4079" s="3">
        <v>42403</v>
      </c>
      <c r="B4079">
        <v>81200</v>
      </c>
      <c r="C4079">
        <v>86300</v>
      </c>
      <c r="D4079">
        <v>81100</v>
      </c>
      <c r="E4079">
        <v>85500</v>
      </c>
      <c r="F4079">
        <v>85500</v>
      </c>
      <c r="G4079">
        <v>410998</v>
      </c>
    </row>
    <row r="4080" spans="1:7">
      <c r="A4080" s="3">
        <v>42404</v>
      </c>
      <c r="B4080">
        <v>85500</v>
      </c>
      <c r="C4080">
        <v>85800</v>
      </c>
      <c r="D4080">
        <v>83600</v>
      </c>
      <c r="E4080">
        <v>84400</v>
      </c>
      <c r="F4080">
        <v>84400</v>
      </c>
      <c r="G4080">
        <v>229303</v>
      </c>
    </row>
    <row r="4081" spans="1:7">
      <c r="A4081" s="3">
        <v>42405</v>
      </c>
      <c r="B4081">
        <v>83600</v>
      </c>
      <c r="C4081">
        <v>84400</v>
      </c>
      <c r="D4081">
        <v>80700</v>
      </c>
      <c r="E4081">
        <v>83100</v>
      </c>
      <c r="F4081">
        <v>83100</v>
      </c>
      <c r="G4081">
        <v>245142</v>
      </c>
    </row>
    <row r="4082" spans="1:7">
      <c r="A4082" s="3">
        <v>42411</v>
      </c>
      <c r="B4082">
        <v>83100</v>
      </c>
      <c r="C4082">
        <v>83100</v>
      </c>
      <c r="D4082">
        <v>78900</v>
      </c>
      <c r="E4082">
        <v>79500</v>
      </c>
      <c r="F4082">
        <v>79500</v>
      </c>
      <c r="G4082">
        <v>235099</v>
      </c>
    </row>
    <row r="4083" spans="1:7">
      <c r="A4083" s="3">
        <v>42412</v>
      </c>
      <c r="B4083">
        <v>78800</v>
      </c>
      <c r="C4083">
        <v>79400</v>
      </c>
      <c r="D4083">
        <v>71500</v>
      </c>
      <c r="E4083">
        <v>73500</v>
      </c>
      <c r="F4083">
        <v>73500</v>
      </c>
      <c r="G4083">
        <v>428452</v>
      </c>
    </row>
    <row r="4084" spans="1:7">
      <c r="A4084" s="3">
        <v>42415</v>
      </c>
      <c r="B4084">
        <v>74800</v>
      </c>
      <c r="C4084">
        <v>76500</v>
      </c>
      <c r="D4084">
        <v>73700</v>
      </c>
      <c r="E4084">
        <v>76200</v>
      </c>
      <c r="F4084">
        <v>76200</v>
      </c>
      <c r="G4084">
        <v>202663</v>
      </c>
    </row>
    <row r="4085" spans="1:7">
      <c r="A4085" s="3">
        <v>42416</v>
      </c>
      <c r="B4085">
        <v>76800</v>
      </c>
      <c r="C4085">
        <v>77600</v>
      </c>
      <c r="D4085">
        <v>76200</v>
      </c>
      <c r="E4085">
        <v>77200</v>
      </c>
      <c r="F4085">
        <v>77200</v>
      </c>
      <c r="G4085">
        <v>136235</v>
      </c>
    </row>
    <row r="4086" spans="1:7">
      <c r="A4086" s="3">
        <v>42417</v>
      </c>
      <c r="B4086">
        <v>77500</v>
      </c>
      <c r="C4086">
        <v>77500</v>
      </c>
      <c r="D4086">
        <v>73800</v>
      </c>
      <c r="E4086">
        <v>74400</v>
      </c>
      <c r="F4086">
        <v>74400</v>
      </c>
      <c r="G4086">
        <v>178482</v>
      </c>
    </row>
    <row r="4087" spans="1:7">
      <c r="A4087" s="3">
        <v>42418</v>
      </c>
      <c r="B4087">
        <v>75300</v>
      </c>
      <c r="C4087">
        <v>76800</v>
      </c>
      <c r="D4087">
        <v>75200</v>
      </c>
      <c r="E4087">
        <v>76800</v>
      </c>
      <c r="F4087">
        <v>76800</v>
      </c>
      <c r="G4087">
        <v>159914</v>
      </c>
    </row>
    <row r="4088" spans="1:7">
      <c r="A4088" s="3">
        <v>42419</v>
      </c>
      <c r="B4088">
        <v>76800</v>
      </c>
      <c r="C4088">
        <v>77500</v>
      </c>
      <c r="D4088">
        <v>75400</v>
      </c>
      <c r="E4088">
        <v>77500</v>
      </c>
      <c r="F4088">
        <v>77500</v>
      </c>
      <c r="G4088">
        <v>91029</v>
      </c>
    </row>
    <row r="4089" spans="1:7">
      <c r="A4089" s="3">
        <v>42422</v>
      </c>
      <c r="B4089">
        <v>77400</v>
      </c>
      <c r="C4089">
        <v>79200</v>
      </c>
      <c r="D4089">
        <v>76800</v>
      </c>
      <c r="E4089">
        <v>78300</v>
      </c>
      <c r="F4089">
        <v>78300</v>
      </c>
      <c r="G4089">
        <v>116839</v>
      </c>
    </row>
    <row r="4090" spans="1:7">
      <c r="A4090" s="3">
        <v>42423</v>
      </c>
      <c r="B4090">
        <v>79000</v>
      </c>
      <c r="C4090">
        <v>79300</v>
      </c>
      <c r="D4090">
        <v>76700</v>
      </c>
      <c r="E4090">
        <v>77600</v>
      </c>
      <c r="F4090">
        <v>77600</v>
      </c>
      <c r="G4090">
        <v>121356</v>
      </c>
    </row>
    <row r="4091" spans="1:7">
      <c r="A4091" s="3">
        <v>42424</v>
      </c>
      <c r="B4091">
        <v>77700</v>
      </c>
      <c r="C4091">
        <v>78200</v>
      </c>
      <c r="D4091">
        <v>76200</v>
      </c>
      <c r="E4091">
        <v>76700</v>
      </c>
      <c r="F4091">
        <v>76700</v>
      </c>
      <c r="G4091">
        <v>106329</v>
      </c>
    </row>
    <row r="4092" spans="1:7">
      <c r="A4092" s="3">
        <v>42425</v>
      </c>
      <c r="B4092">
        <v>76800</v>
      </c>
      <c r="C4092">
        <v>78100</v>
      </c>
      <c r="D4092">
        <v>76600</v>
      </c>
      <c r="E4092">
        <v>76900</v>
      </c>
      <c r="F4092">
        <v>76900</v>
      </c>
      <c r="G4092">
        <v>119105</v>
      </c>
    </row>
    <row r="4093" spans="1:7">
      <c r="A4093" s="3">
        <v>42426</v>
      </c>
      <c r="B4093">
        <v>77600</v>
      </c>
      <c r="C4093">
        <v>80100</v>
      </c>
      <c r="D4093">
        <v>77200</v>
      </c>
      <c r="E4093">
        <v>79800</v>
      </c>
      <c r="F4093">
        <v>79800</v>
      </c>
      <c r="G4093">
        <v>244001</v>
      </c>
    </row>
    <row r="4094" spans="1:7">
      <c r="A4094" s="3">
        <v>42429</v>
      </c>
      <c r="B4094">
        <v>79900</v>
      </c>
      <c r="C4094">
        <v>81000</v>
      </c>
      <c r="D4094">
        <v>78300</v>
      </c>
      <c r="E4094">
        <v>79900</v>
      </c>
      <c r="F4094">
        <v>79900</v>
      </c>
      <c r="G4094">
        <v>156459</v>
      </c>
    </row>
    <row r="4095" spans="1:7">
      <c r="A4095" s="3">
        <v>42431</v>
      </c>
      <c r="B4095">
        <v>79900</v>
      </c>
      <c r="C4095">
        <v>81500</v>
      </c>
      <c r="D4095">
        <v>79800</v>
      </c>
      <c r="E4095">
        <v>80900</v>
      </c>
      <c r="F4095">
        <v>80900</v>
      </c>
      <c r="G4095">
        <v>259351</v>
      </c>
    </row>
    <row r="4096" spans="1:7">
      <c r="A4096" s="3">
        <v>42432</v>
      </c>
      <c r="B4096">
        <v>81100</v>
      </c>
      <c r="C4096">
        <v>82500</v>
      </c>
      <c r="D4096">
        <v>80600</v>
      </c>
      <c r="E4096">
        <v>82200</v>
      </c>
      <c r="F4096">
        <v>82200</v>
      </c>
      <c r="G4096">
        <v>293649</v>
      </c>
    </row>
    <row r="4097" spans="1:7">
      <c r="A4097" s="3">
        <v>42433</v>
      </c>
      <c r="B4097">
        <v>82500</v>
      </c>
      <c r="C4097">
        <v>84100</v>
      </c>
      <c r="D4097">
        <v>81300</v>
      </c>
      <c r="E4097">
        <v>84000</v>
      </c>
      <c r="F4097">
        <v>84000</v>
      </c>
      <c r="G4097">
        <v>716971</v>
      </c>
    </row>
    <row r="4098" spans="1:7">
      <c r="A4098" s="3">
        <v>42436</v>
      </c>
      <c r="B4098">
        <v>84500</v>
      </c>
      <c r="C4098">
        <v>85400</v>
      </c>
      <c r="D4098">
        <v>82400</v>
      </c>
      <c r="E4098">
        <v>82900</v>
      </c>
      <c r="F4098">
        <v>82900</v>
      </c>
      <c r="G4098">
        <v>208993</v>
      </c>
    </row>
    <row r="4099" spans="1:7">
      <c r="A4099" s="3">
        <v>42437</v>
      </c>
      <c r="B4099">
        <v>83000</v>
      </c>
      <c r="C4099">
        <v>83600</v>
      </c>
      <c r="D4099">
        <v>80900</v>
      </c>
      <c r="E4099">
        <v>82000</v>
      </c>
      <c r="F4099">
        <v>82000</v>
      </c>
      <c r="G4099">
        <v>150366</v>
      </c>
    </row>
    <row r="4100" spans="1:7">
      <c r="A4100" s="3">
        <v>42438</v>
      </c>
      <c r="B4100">
        <v>82000</v>
      </c>
      <c r="C4100">
        <v>85000</v>
      </c>
      <c r="D4100">
        <v>81600</v>
      </c>
      <c r="E4100">
        <v>84300</v>
      </c>
      <c r="F4100">
        <v>84300</v>
      </c>
      <c r="G4100">
        <v>206480</v>
      </c>
    </row>
    <row r="4101" spans="1:7">
      <c r="A4101" s="3">
        <v>42439</v>
      </c>
      <c r="B4101">
        <v>84300</v>
      </c>
      <c r="C4101">
        <v>84700</v>
      </c>
      <c r="D4101">
        <v>83400</v>
      </c>
      <c r="E4101">
        <v>84300</v>
      </c>
      <c r="F4101">
        <v>84300</v>
      </c>
      <c r="G4101">
        <v>130520</v>
      </c>
    </row>
    <row r="4102" spans="1:7">
      <c r="A4102" s="3">
        <v>42440</v>
      </c>
      <c r="B4102">
        <v>84000</v>
      </c>
      <c r="C4102">
        <v>84000</v>
      </c>
      <c r="D4102">
        <v>81900</v>
      </c>
      <c r="E4102">
        <v>83300</v>
      </c>
      <c r="F4102">
        <v>83300</v>
      </c>
      <c r="G4102">
        <v>127033</v>
      </c>
    </row>
    <row r="4103" spans="1:7">
      <c r="A4103" s="3">
        <v>42443</v>
      </c>
      <c r="B4103">
        <v>83300</v>
      </c>
      <c r="C4103">
        <v>84300</v>
      </c>
      <c r="D4103">
        <v>82500</v>
      </c>
      <c r="E4103">
        <v>83800</v>
      </c>
      <c r="F4103">
        <v>83800</v>
      </c>
      <c r="G4103">
        <v>96312</v>
      </c>
    </row>
    <row r="4104" spans="1:7">
      <c r="A4104" s="3">
        <v>42444</v>
      </c>
      <c r="B4104">
        <v>85000</v>
      </c>
      <c r="C4104">
        <v>85200</v>
      </c>
      <c r="D4104">
        <v>82400</v>
      </c>
      <c r="E4104">
        <v>83100</v>
      </c>
      <c r="F4104">
        <v>83100</v>
      </c>
      <c r="G4104">
        <v>128977</v>
      </c>
    </row>
    <row r="4105" spans="1:7">
      <c r="A4105" s="3">
        <v>42445</v>
      </c>
      <c r="B4105">
        <v>83200</v>
      </c>
      <c r="C4105">
        <v>83800</v>
      </c>
      <c r="D4105">
        <v>81300</v>
      </c>
      <c r="E4105">
        <v>81400</v>
      </c>
      <c r="F4105">
        <v>81400</v>
      </c>
      <c r="G4105">
        <v>147070</v>
      </c>
    </row>
    <row r="4106" spans="1:7">
      <c r="A4106" s="3">
        <v>42446</v>
      </c>
      <c r="B4106">
        <v>81800</v>
      </c>
      <c r="C4106">
        <v>82800</v>
      </c>
      <c r="D4106">
        <v>81500</v>
      </c>
      <c r="E4106">
        <v>82100</v>
      </c>
      <c r="F4106">
        <v>82100</v>
      </c>
      <c r="G4106">
        <v>118415</v>
      </c>
    </row>
    <row r="4107" spans="1:7">
      <c r="A4107" s="3">
        <v>42447</v>
      </c>
      <c r="B4107">
        <v>82700</v>
      </c>
      <c r="C4107">
        <v>83900</v>
      </c>
      <c r="D4107">
        <v>81900</v>
      </c>
      <c r="E4107">
        <v>83800</v>
      </c>
      <c r="F4107">
        <v>83800</v>
      </c>
      <c r="G4107">
        <v>124287</v>
      </c>
    </row>
    <row r="4108" spans="1:7">
      <c r="A4108" s="3">
        <v>42450</v>
      </c>
      <c r="B4108">
        <v>83900</v>
      </c>
      <c r="C4108">
        <v>84200</v>
      </c>
      <c r="D4108">
        <v>81600</v>
      </c>
      <c r="E4108">
        <v>81900</v>
      </c>
      <c r="F4108">
        <v>81900</v>
      </c>
      <c r="G4108">
        <v>154703</v>
      </c>
    </row>
    <row r="4109" spans="1:7">
      <c r="A4109" s="3">
        <v>42451</v>
      </c>
      <c r="B4109">
        <v>81700</v>
      </c>
      <c r="C4109">
        <v>82300</v>
      </c>
      <c r="D4109">
        <v>79200</v>
      </c>
      <c r="E4109">
        <v>80000</v>
      </c>
      <c r="F4109">
        <v>80000</v>
      </c>
      <c r="G4109">
        <v>203673</v>
      </c>
    </row>
    <row r="4110" spans="1:7">
      <c r="A4110" s="3">
        <v>42452</v>
      </c>
      <c r="B4110">
        <v>80600</v>
      </c>
      <c r="C4110">
        <v>80900</v>
      </c>
      <c r="D4110">
        <v>79600</v>
      </c>
      <c r="E4110">
        <v>80900</v>
      </c>
      <c r="F4110">
        <v>80900</v>
      </c>
      <c r="G4110">
        <v>131323</v>
      </c>
    </row>
    <row r="4111" spans="1:7">
      <c r="A4111" s="3">
        <v>42453</v>
      </c>
      <c r="B4111">
        <v>80800</v>
      </c>
      <c r="C4111">
        <v>81600</v>
      </c>
      <c r="D4111">
        <v>80100</v>
      </c>
      <c r="E4111">
        <v>80900</v>
      </c>
      <c r="F4111">
        <v>80900</v>
      </c>
      <c r="G4111">
        <v>93523</v>
      </c>
    </row>
    <row r="4112" spans="1:7">
      <c r="A4112" s="3">
        <v>42454</v>
      </c>
      <c r="B4112">
        <v>80900</v>
      </c>
      <c r="C4112">
        <v>83800</v>
      </c>
      <c r="D4112">
        <v>80900</v>
      </c>
      <c r="E4112">
        <v>82800</v>
      </c>
      <c r="F4112">
        <v>82800</v>
      </c>
      <c r="G4112">
        <v>121198</v>
      </c>
    </row>
    <row r="4113" spans="1:7">
      <c r="A4113" s="3">
        <v>42457</v>
      </c>
      <c r="B4113">
        <v>83000</v>
      </c>
      <c r="C4113">
        <v>83000</v>
      </c>
      <c r="D4113">
        <v>80800</v>
      </c>
      <c r="E4113">
        <v>81900</v>
      </c>
      <c r="F4113">
        <v>81900</v>
      </c>
      <c r="G4113">
        <v>99251</v>
      </c>
    </row>
    <row r="4114" spans="1:7">
      <c r="A4114" s="3">
        <v>42458</v>
      </c>
      <c r="B4114">
        <v>81500</v>
      </c>
      <c r="C4114">
        <v>82000</v>
      </c>
      <c r="D4114">
        <v>80800</v>
      </c>
      <c r="E4114">
        <v>81900</v>
      </c>
      <c r="F4114">
        <v>81900</v>
      </c>
      <c r="G4114">
        <v>90155</v>
      </c>
    </row>
    <row r="4115" spans="1:7">
      <c r="A4115" s="3">
        <v>42459</v>
      </c>
      <c r="B4115">
        <v>81900</v>
      </c>
      <c r="C4115">
        <v>82000</v>
      </c>
      <c r="D4115">
        <v>80000</v>
      </c>
      <c r="E4115">
        <v>80100</v>
      </c>
      <c r="F4115">
        <v>80100</v>
      </c>
      <c r="G4115">
        <v>172861</v>
      </c>
    </row>
    <row r="4116" spans="1:7">
      <c r="A4116" s="3">
        <v>42460</v>
      </c>
      <c r="B4116">
        <v>80300</v>
      </c>
      <c r="C4116">
        <v>80600</v>
      </c>
      <c r="D4116">
        <v>79200</v>
      </c>
      <c r="E4116">
        <v>79900</v>
      </c>
      <c r="F4116">
        <v>79900</v>
      </c>
      <c r="G4116">
        <v>172354</v>
      </c>
    </row>
    <row r="4117" spans="1:7">
      <c r="A4117" s="3">
        <v>42461</v>
      </c>
      <c r="B4117">
        <v>79900</v>
      </c>
      <c r="C4117">
        <v>81400</v>
      </c>
      <c r="D4117">
        <v>79400</v>
      </c>
      <c r="E4117">
        <v>81000</v>
      </c>
      <c r="F4117">
        <v>81000</v>
      </c>
      <c r="G4117">
        <v>136812</v>
      </c>
    </row>
    <row r="4118" spans="1:7">
      <c r="A4118" s="3">
        <v>42464</v>
      </c>
      <c r="B4118">
        <v>82300</v>
      </c>
      <c r="C4118">
        <v>82300</v>
      </c>
      <c r="D4118">
        <v>80000</v>
      </c>
      <c r="E4118">
        <v>80500</v>
      </c>
      <c r="F4118">
        <v>80500</v>
      </c>
      <c r="G4118">
        <v>113789</v>
      </c>
    </row>
    <row r="4119" spans="1:7">
      <c r="A4119" s="3">
        <v>42465</v>
      </c>
      <c r="B4119">
        <v>80500</v>
      </c>
      <c r="C4119">
        <v>81100</v>
      </c>
      <c r="D4119">
        <v>79600</v>
      </c>
      <c r="E4119">
        <v>80600</v>
      </c>
      <c r="F4119">
        <v>80600</v>
      </c>
      <c r="G4119">
        <v>92018</v>
      </c>
    </row>
    <row r="4120" spans="1:7">
      <c r="A4120" s="3">
        <v>42466</v>
      </c>
      <c r="B4120">
        <v>80600</v>
      </c>
      <c r="C4120">
        <v>80700</v>
      </c>
      <c r="D4120">
        <v>79200</v>
      </c>
      <c r="E4120">
        <v>79800</v>
      </c>
      <c r="F4120">
        <v>79800</v>
      </c>
      <c r="G4120">
        <v>131330</v>
      </c>
    </row>
    <row r="4121" spans="1:7">
      <c r="A4121" s="3">
        <v>42467</v>
      </c>
      <c r="B4121">
        <v>80000</v>
      </c>
      <c r="C4121">
        <v>80800</v>
      </c>
      <c r="D4121">
        <v>79000</v>
      </c>
      <c r="E4121">
        <v>79600</v>
      </c>
      <c r="F4121">
        <v>79600</v>
      </c>
      <c r="G4121">
        <v>130007</v>
      </c>
    </row>
    <row r="4122" spans="1:7">
      <c r="A4122" s="3">
        <v>42468</v>
      </c>
      <c r="B4122">
        <v>79300</v>
      </c>
      <c r="C4122">
        <v>79600</v>
      </c>
      <c r="D4122">
        <v>78400</v>
      </c>
      <c r="E4122">
        <v>79100</v>
      </c>
      <c r="F4122">
        <v>79100</v>
      </c>
      <c r="G4122">
        <v>112471</v>
      </c>
    </row>
    <row r="4123" spans="1:7">
      <c r="A4123" s="3">
        <v>42471</v>
      </c>
      <c r="B4123">
        <v>78800</v>
      </c>
      <c r="C4123">
        <v>79700</v>
      </c>
      <c r="D4123">
        <v>78700</v>
      </c>
      <c r="E4123">
        <v>79100</v>
      </c>
      <c r="F4123">
        <v>79100</v>
      </c>
      <c r="G4123">
        <v>74422</v>
      </c>
    </row>
    <row r="4124" spans="1:7">
      <c r="A4124" s="3">
        <v>42472</v>
      </c>
      <c r="B4124">
        <v>79100</v>
      </c>
      <c r="C4124">
        <v>79700</v>
      </c>
      <c r="D4124">
        <v>78600</v>
      </c>
      <c r="E4124">
        <v>79200</v>
      </c>
      <c r="F4124">
        <v>79200</v>
      </c>
      <c r="G4124">
        <v>83117</v>
      </c>
    </row>
    <row r="4125" spans="1:7">
      <c r="A4125" s="3">
        <v>42474</v>
      </c>
      <c r="B4125">
        <v>79200</v>
      </c>
      <c r="C4125">
        <v>80300</v>
      </c>
      <c r="D4125">
        <v>79200</v>
      </c>
      <c r="E4125">
        <v>80200</v>
      </c>
      <c r="F4125">
        <v>80200</v>
      </c>
      <c r="G4125">
        <v>83365</v>
      </c>
    </row>
    <row r="4126" spans="1:7">
      <c r="A4126" s="3">
        <v>42475</v>
      </c>
      <c r="B4126">
        <v>80600</v>
      </c>
      <c r="C4126">
        <v>80600</v>
      </c>
      <c r="D4126">
        <v>79500</v>
      </c>
      <c r="E4126">
        <v>80000</v>
      </c>
      <c r="F4126">
        <v>80000</v>
      </c>
      <c r="G4126">
        <v>86055</v>
      </c>
    </row>
    <row r="4127" spans="1:7">
      <c r="A4127" s="3">
        <v>42478</v>
      </c>
      <c r="B4127">
        <v>79500</v>
      </c>
      <c r="C4127">
        <v>79700</v>
      </c>
      <c r="D4127">
        <v>79000</v>
      </c>
      <c r="E4127">
        <v>79600</v>
      </c>
      <c r="F4127">
        <v>79600</v>
      </c>
      <c r="G4127">
        <v>52000</v>
      </c>
    </row>
    <row r="4128" spans="1:7">
      <c r="A4128" s="3">
        <v>42479</v>
      </c>
      <c r="B4128">
        <v>79700</v>
      </c>
      <c r="C4128">
        <v>79700</v>
      </c>
      <c r="D4128">
        <v>76400</v>
      </c>
      <c r="E4128">
        <v>78000</v>
      </c>
      <c r="F4128">
        <v>78000</v>
      </c>
      <c r="G4128">
        <v>326935</v>
      </c>
    </row>
    <row r="4129" spans="1:7">
      <c r="A4129" s="3">
        <v>42480</v>
      </c>
      <c r="B4129">
        <v>77400</v>
      </c>
      <c r="C4129">
        <v>78200</v>
      </c>
      <c r="D4129">
        <v>76900</v>
      </c>
      <c r="E4129">
        <v>77900</v>
      </c>
      <c r="F4129">
        <v>77900</v>
      </c>
      <c r="G4129">
        <v>133695</v>
      </c>
    </row>
    <row r="4130" spans="1:7">
      <c r="A4130" s="3">
        <v>42481</v>
      </c>
      <c r="B4130">
        <v>77600</v>
      </c>
      <c r="C4130">
        <v>78100</v>
      </c>
      <c r="D4130">
        <v>76900</v>
      </c>
      <c r="E4130">
        <v>77100</v>
      </c>
      <c r="F4130">
        <v>77100</v>
      </c>
      <c r="G4130">
        <v>147668</v>
      </c>
    </row>
    <row r="4131" spans="1:7">
      <c r="A4131" s="3">
        <v>42482</v>
      </c>
      <c r="B4131">
        <v>76900</v>
      </c>
      <c r="C4131">
        <v>77900</v>
      </c>
      <c r="D4131">
        <v>76900</v>
      </c>
      <c r="E4131">
        <v>77200</v>
      </c>
      <c r="F4131">
        <v>77200</v>
      </c>
      <c r="G4131">
        <v>64777</v>
      </c>
    </row>
    <row r="4132" spans="1:7">
      <c r="A4132" s="3">
        <v>42485</v>
      </c>
      <c r="B4132">
        <v>77000</v>
      </c>
      <c r="C4132">
        <v>77300</v>
      </c>
      <c r="D4132">
        <v>75200</v>
      </c>
      <c r="E4132">
        <v>75400</v>
      </c>
      <c r="F4132">
        <v>75400</v>
      </c>
      <c r="G4132">
        <v>177722</v>
      </c>
    </row>
    <row r="4133" spans="1:7">
      <c r="A4133" s="3">
        <v>42486</v>
      </c>
      <c r="B4133">
        <v>75000</v>
      </c>
      <c r="C4133">
        <v>75800</v>
      </c>
      <c r="D4133">
        <v>74000</v>
      </c>
      <c r="E4133">
        <v>75500</v>
      </c>
      <c r="F4133">
        <v>75500</v>
      </c>
      <c r="G4133">
        <v>153976</v>
      </c>
    </row>
    <row r="4134" spans="1:7">
      <c r="A4134" s="3">
        <v>42487</v>
      </c>
      <c r="B4134">
        <v>75200</v>
      </c>
      <c r="C4134">
        <v>76200</v>
      </c>
      <c r="D4134">
        <v>74100</v>
      </c>
      <c r="E4134">
        <v>74400</v>
      </c>
      <c r="F4134">
        <v>74400</v>
      </c>
      <c r="G4134">
        <v>108873</v>
      </c>
    </row>
    <row r="4135" spans="1:7">
      <c r="A4135" s="3">
        <v>42488</v>
      </c>
      <c r="B4135">
        <v>74000</v>
      </c>
      <c r="C4135">
        <v>75200</v>
      </c>
      <c r="D4135">
        <v>73600</v>
      </c>
      <c r="E4135">
        <v>73900</v>
      </c>
      <c r="F4135">
        <v>73900</v>
      </c>
      <c r="G4135">
        <v>112005</v>
      </c>
    </row>
    <row r="4136" spans="1:7">
      <c r="A4136" s="3">
        <v>42489</v>
      </c>
      <c r="B4136">
        <v>72800</v>
      </c>
      <c r="C4136">
        <v>73000</v>
      </c>
      <c r="D4136">
        <v>71200</v>
      </c>
      <c r="E4136">
        <v>72700</v>
      </c>
      <c r="F4136">
        <v>72700</v>
      </c>
      <c r="G4136">
        <v>238270</v>
      </c>
    </row>
    <row r="4137" spans="1:7">
      <c r="A4137" s="3">
        <v>42492</v>
      </c>
      <c r="B4137">
        <v>72000</v>
      </c>
      <c r="C4137">
        <v>72100</v>
      </c>
      <c r="D4137">
        <v>70400</v>
      </c>
      <c r="E4137">
        <v>71400</v>
      </c>
      <c r="F4137">
        <v>71400</v>
      </c>
      <c r="G4137">
        <v>203106</v>
      </c>
    </row>
    <row r="4138" spans="1:7">
      <c r="A4138" s="3">
        <v>42493</v>
      </c>
      <c r="B4138">
        <v>71400</v>
      </c>
      <c r="C4138">
        <v>73900</v>
      </c>
      <c r="D4138">
        <v>71000</v>
      </c>
      <c r="E4138">
        <v>73800</v>
      </c>
      <c r="F4138">
        <v>73800</v>
      </c>
      <c r="G4138">
        <v>151102</v>
      </c>
    </row>
    <row r="4139" spans="1:7">
      <c r="A4139" s="3">
        <v>42494</v>
      </c>
      <c r="B4139">
        <v>72600</v>
      </c>
      <c r="C4139">
        <v>73800</v>
      </c>
      <c r="D4139">
        <v>71900</v>
      </c>
      <c r="E4139">
        <v>72800</v>
      </c>
      <c r="F4139">
        <v>72800</v>
      </c>
      <c r="G4139">
        <v>136722</v>
      </c>
    </row>
    <row r="4140" spans="1:7">
      <c r="A4140" s="3">
        <v>42499</v>
      </c>
      <c r="B4140">
        <v>72800</v>
      </c>
      <c r="C4140">
        <v>72800</v>
      </c>
      <c r="D4140">
        <v>68300</v>
      </c>
      <c r="E4140">
        <v>69900</v>
      </c>
      <c r="F4140">
        <v>69900</v>
      </c>
      <c r="G4140">
        <v>345820</v>
      </c>
    </row>
    <row r="4141" spans="1:7">
      <c r="A4141" s="3">
        <v>42500</v>
      </c>
      <c r="B4141">
        <v>69300</v>
      </c>
      <c r="C4141">
        <v>71200</v>
      </c>
      <c r="D4141">
        <v>69300</v>
      </c>
      <c r="E4141">
        <v>70700</v>
      </c>
      <c r="F4141">
        <v>70700</v>
      </c>
      <c r="G4141">
        <v>158168</v>
      </c>
    </row>
    <row r="4142" spans="1:7">
      <c r="A4142" s="3">
        <v>42501</v>
      </c>
      <c r="B4142">
        <v>70500</v>
      </c>
      <c r="C4142">
        <v>72500</v>
      </c>
      <c r="D4142">
        <v>70500</v>
      </c>
      <c r="E4142">
        <v>71900</v>
      </c>
      <c r="F4142">
        <v>71900</v>
      </c>
      <c r="G4142">
        <v>161752</v>
      </c>
    </row>
    <row r="4143" spans="1:7">
      <c r="A4143" s="3">
        <v>42502</v>
      </c>
      <c r="B4143">
        <v>72800</v>
      </c>
      <c r="C4143">
        <v>76300</v>
      </c>
      <c r="D4143">
        <v>72800</v>
      </c>
      <c r="E4143">
        <v>76000</v>
      </c>
      <c r="F4143">
        <v>76000</v>
      </c>
      <c r="G4143">
        <v>353831</v>
      </c>
    </row>
    <row r="4144" spans="1:7">
      <c r="A4144" s="3">
        <v>42503</v>
      </c>
      <c r="B4144">
        <v>76000</v>
      </c>
      <c r="C4144">
        <v>76600</v>
      </c>
      <c r="D4144">
        <v>74500</v>
      </c>
      <c r="E4144">
        <v>75500</v>
      </c>
      <c r="F4144">
        <v>75500</v>
      </c>
      <c r="G4144">
        <v>162613</v>
      </c>
    </row>
    <row r="4145" spans="1:7">
      <c r="A4145" s="3">
        <v>42506</v>
      </c>
      <c r="B4145">
        <v>76000</v>
      </c>
      <c r="C4145">
        <v>76400</v>
      </c>
      <c r="D4145">
        <v>73500</v>
      </c>
      <c r="E4145">
        <v>74300</v>
      </c>
      <c r="F4145">
        <v>74300</v>
      </c>
      <c r="G4145">
        <v>201244</v>
      </c>
    </row>
    <row r="4146" spans="1:7">
      <c r="A4146" s="3">
        <v>42507</v>
      </c>
      <c r="B4146">
        <v>74900</v>
      </c>
      <c r="C4146">
        <v>76400</v>
      </c>
      <c r="D4146">
        <v>73600</v>
      </c>
      <c r="E4146">
        <v>75600</v>
      </c>
      <c r="F4146">
        <v>75600</v>
      </c>
      <c r="G4146">
        <v>181400</v>
      </c>
    </row>
    <row r="4147" spans="1:7">
      <c r="A4147" s="3">
        <v>42508</v>
      </c>
      <c r="B4147">
        <v>75700</v>
      </c>
      <c r="C4147">
        <v>76000</v>
      </c>
      <c r="D4147">
        <v>74400</v>
      </c>
      <c r="E4147">
        <v>74500</v>
      </c>
      <c r="F4147">
        <v>74500</v>
      </c>
      <c r="G4147">
        <v>95043</v>
      </c>
    </row>
    <row r="4148" spans="1:7">
      <c r="A4148" s="3">
        <v>42509</v>
      </c>
      <c r="B4148">
        <v>76500</v>
      </c>
      <c r="C4148">
        <v>76500</v>
      </c>
      <c r="D4148">
        <v>74000</v>
      </c>
      <c r="E4148">
        <v>74200</v>
      </c>
      <c r="F4148">
        <v>74200</v>
      </c>
      <c r="G4148">
        <v>72247</v>
      </c>
    </row>
    <row r="4149" spans="1:7">
      <c r="A4149" s="3">
        <v>42510</v>
      </c>
      <c r="B4149">
        <v>75400</v>
      </c>
      <c r="C4149">
        <v>76800</v>
      </c>
      <c r="D4149">
        <v>75100</v>
      </c>
      <c r="E4149">
        <v>76500</v>
      </c>
      <c r="F4149">
        <v>76500</v>
      </c>
      <c r="G4149">
        <v>120493</v>
      </c>
    </row>
    <row r="4150" spans="1:7">
      <c r="A4150" s="3">
        <v>42513</v>
      </c>
      <c r="B4150">
        <v>76700</v>
      </c>
      <c r="C4150">
        <v>77600</v>
      </c>
      <c r="D4150">
        <v>76000</v>
      </c>
      <c r="E4150">
        <v>76900</v>
      </c>
      <c r="F4150">
        <v>76900</v>
      </c>
      <c r="G4150">
        <v>120117</v>
      </c>
    </row>
    <row r="4151" spans="1:7">
      <c r="A4151" s="3">
        <v>42514</v>
      </c>
      <c r="B4151">
        <v>76700</v>
      </c>
      <c r="C4151">
        <v>77000</v>
      </c>
      <c r="D4151">
        <v>74900</v>
      </c>
      <c r="E4151">
        <v>75600</v>
      </c>
      <c r="F4151">
        <v>75600</v>
      </c>
      <c r="G4151">
        <v>88984</v>
      </c>
    </row>
    <row r="4152" spans="1:7">
      <c r="A4152" s="3">
        <v>42515</v>
      </c>
      <c r="B4152">
        <v>75700</v>
      </c>
      <c r="C4152">
        <v>75700</v>
      </c>
      <c r="D4152">
        <v>74100</v>
      </c>
      <c r="E4152">
        <v>74400</v>
      </c>
      <c r="F4152">
        <v>74400</v>
      </c>
      <c r="G4152">
        <v>129844</v>
      </c>
    </row>
    <row r="4153" spans="1:7">
      <c r="A4153" s="3">
        <v>42516</v>
      </c>
      <c r="B4153">
        <v>73700</v>
      </c>
      <c r="C4153">
        <v>74100</v>
      </c>
      <c r="D4153">
        <v>72800</v>
      </c>
      <c r="E4153">
        <v>73900</v>
      </c>
      <c r="F4153">
        <v>73900</v>
      </c>
      <c r="G4153">
        <v>128203</v>
      </c>
    </row>
    <row r="4154" spans="1:7">
      <c r="A4154" s="3">
        <v>42517</v>
      </c>
      <c r="B4154">
        <v>73200</v>
      </c>
      <c r="C4154">
        <v>80000</v>
      </c>
      <c r="D4154">
        <v>73200</v>
      </c>
      <c r="E4154">
        <v>78100</v>
      </c>
      <c r="F4154">
        <v>78100</v>
      </c>
      <c r="G4154">
        <v>421318</v>
      </c>
    </row>
    <row r="4155" spans="1:7">
      <c r="A4155" s="3">
        <v>42520</v>
      </c>
      <c r="B4155">
        <v>80600</v>
      </c>
      <c r="C4155">
        <v>81400</v>
      </c>
      <c r="D4155">
        <v>77200</v>
      </c>
      <c r="E4155">
        <v>77300</v>
      </c>
      <c r="F4155">
        <v>77300</v>
      </c>
      <c r="G4155">
        <v>357380</v>
      </c>
    </row>
    <row r="4156" spans="1:7">
      <c r="A4156" s="3">
        <v>42521</v>
      </c>
      <c r="B4156">
        <v>77300</v>
      </c>
      <c r="C4156">
        <v>78200</v>
      </c>
      <c r="D4156">
        <v>76500</v>
      </c>
      <c r="E4156">
        <v>78000</v>
      </c>
      <c r="F4156">
        <v>78000</v>
      </c>
      <c r="G4156">
        <v>149218</v>
      </c>
    </row>
    <row r="4157" spans="1:7">
      <c r="A4157" s="3">
        <v>42522</v>
      </c>
      <c r="B4157">
        <v>78100</v>
      </c>
      <c r="C4157">
        <v>78200</v>
      </c>
      <c r="D4157">
        <v>76300</v>
      </c>
      <c r="E4157">
        <v>76800</v>
      </c>
      <c r="F4157">
        <v>76800</v>
      </c>
      <c r="G4157">
        <v>140194</v>
      </c>
    </row>
    <row r="4158" spans="1:7">
      <c r="A4158" s="3">
        <v>42523</v>
      </c>
      <c r="B4158">
        <v>75400</v>
      </c>
      <c r="C4158">
        <v>78500</v>
      </c>
      <c r="D4158">
        <v>75400</v>
      </c>
      <c r="E4158">
        <v>78000</v>
      </c>
      <c r="F4158">
        <v>78000</v>
      </c>
      <c r="G4158">
        <v>149705</v>
      </c>
    </row>
    <row r="4159" spans="1:7">
      <c r="A4159" s="3">
        <v>42524</v>
      </c>
      <c r="B4159">
        <v>78000</v>
      </c>
      <c r="C4159">
        <v>78900</v>
      </c>
      <c r="D4159">
        <v>77200</v>
      </c>
      <c r="E4159">
        <v>78100</v>
      </c>
      <c r="F4159">
        <v>78100</v>
      </c>
      <c r="G4159">
        <v>93799</v>
      </c>
    </row>
    <row r="4160" spans="1:7">
      <c r="A4160" s="3">
        <v>42528</v>
      </c>
      <c r="B4160">
        <v>78100</v>
      </c>
      <c r="C4160">
        <v>79400</v>
      </c>
      <c r="D4160">
        <v>77900</v>
      </c>
      <c r="E4160">
        <v>79000</v>
      </c>
      <c r="F4160">
        <v>79000</v>
      </c>
      <c r="G4160">
        <v>127425</v>
      </c>
    </row>
    <row r="4161" spans="1:7">
      <c r="A4161" s="3">
        <v>42529</v>
      </c>
      <c r="B4161">
        <v>78600</v>
      </c>
      <c r="C4161">
        <v>80000</v>
      </c>
      <c r="D4161">
        <v>78300</v>
      </c>
      <c r="E4161">
        <v>79800</v>
      </c>
      <c r="F4161">
        <v>79800</v>
      </c>
      <c r="G4161">
        <v>134846</v>
      </c>
    </row>
    <row r="4162" spans="1:7">
      <c r="A4162" s="3">
        <v>42530</v>
      </c>
      <c r="B4162">
        <v>79600</v>
      </c>
      <c r="C4162">
        <v>81500</v>
      </c>
      <c r="D4162">
        <v>77800</v>
      </c>
      <c r="E4162">
        <v>79000</v>
      </c>
      <c r="F4162">
        <v>79000</v>
      </c>
      <c r="G4162">
        <v>243924</v>
      </c>
    </row>
    <row r="4163" spans="1:7">
      <c r="A4163" s="3">
        <v>42531</v>
      </c>
      <c r="B4163">
        <v>79100</v>
      </c>
      <c r="C4163">
        <v>79700</v>
      </c>
      <c r="D4163">
        <v>77400</v>
      </c>
      <c r="E4163">
        <v>79700</v>
      </c>
      <c r="F4163">
        <v>79700</v>
      </c>
      <c r="G4163">
        <v>137938</v>
      </c>
    </row>
    <row r="4164" spans="1:7">
      <c r="A4164" s="3">
        <v>42534</v>
      </c>
      <c r="B4164">
        <v>78600</v>
      </c>
      <c r="C4164">
        <v>79400</v>
      </c>
      <c r="D4164">
        <v>77900</v>
      </c>
      <c r="E4164">
        <v>78900</v>
      </c>
      <c r="F4164">
        <v>78900</v>
      </c>
      <c r="G4164">
        <v>99048</v>
      </c>
    </row>
    <row r="4165" spans="1:7">
      <c r="A4165" s="3">
        <v>42535</v>
      </c>
      <c r="B4165">
        <v>78200</v>
      </c>
      <c r="C4165">
        <v>78700</v>
      </c>
      <c r="D4165">
        <v>76000</v>
      </c>
      <c r="E4165">
        <v>76600</v>
      </c>
      <c r="F4165">
        <v>76600</v>
      </c>
      <c r="G4165">
        <v>143205</v>
      </c>
    </row>
    <row r="4166" spans="1:7">
      <c r="A4166" s="3">
        <v>42536</v>
      </c>
      <c r="B4166">
        <v>76700</v>
      </c>
      <c r="C4166">
        <v>77300</v>
      </c>
      <c r="D4166">
        <v>75500</v>
      </c>
      <c r="E4166">
        <v>75900</v>
      </c>
      <c r="F4166">
        <v>75900</v>
      </c>
      <c r="G4166">
        <v>76506</v>
      </c>
    </row>
    <row r="4167" spans="1:7">
      <c r="A4167" s="3">
        <v>42537</v>
      </c>
      <c r="B4167">
        <v>76400</v>
      </c>
      <c r="C4167">
        <v>76800</v>
      </c>
      <c r="D4167">
        <v>74300</v>
      </c>
      <c r="E4167">
        <v>74800</v>
      </c>
      <c r="F4167">
        <v>74800</v>
      </c>
      <c r="G4167">
        <v>104455</v>
      </c>
    </row>
    <row r="4168" spans="1:7">
      <c r="A4168" s="3">
        <v>42538</v>
      </c>
      <c r="B4168">
        <v>75200</v>
      </c>
      <c r="C4168">
        <v>76000</v>
      </c>
      <c r="D4168">
        <v>73800</v>
      </c>
      <c r="E4168">
        <v>74500</v>
      </c>
      <c r="F4168">
        <v>74500</v>
      </c>
      <c r="G4168">
        <v>71193</v>
      </c>
    </row>
    <row r="4169" spans="1:7">
      <c r="A4169" s="3">
        <v>42541</v>
      </c>
      <c r="B4169">
        <v>75400</v>
      </c>
      <c r="C4169">
        <v>76000</v>
      </c>
      <c r="D4169">
        <v>74500</v>
      </c>
      <c r="E4169">
        <v>75200</v>
      </c>
      <c r="F4169">
        <v>75200</v>
      </c>
      <c r="G4169">
        <v>83062</v>
      </c>
    </row>
    <row r="4170" spans="1:7">
      <c r="A4170" s="3">
        <v>42542</v>
      </c>
      <c r="B4170">
        <v>75600</v>
      </c>
      <c r="C4170">
        <v>75600</v>
      </c>
      <c r="D4170">
        <v>74500</v>
      </c>
      <c r="E4170">
        <v>74500</v>
      </c>
      <c r="F4170">
        <v>74500</v>
      </c>
      <c r="G4170">
        <v>54251</v>
      </c>
    </row>
    <row r="4171" spans="1:7">
      <c r="A4171" s="3">
        <v>42543</v>
      </c>
      <c r="B4171">
        <v>74700</v>
      </c>
      <c r="C4171">
        <v>76500</v>
      </c>
      <c r="D4171">
        <v>74700</v>
      </c>
      <c r="E4171">
        <v>75600</v>
      </c>
      <c r="F4171">
        <v>75600</v>
      </c>
      <c r="G4171">
        <v>76843</v>
      </c>
    </row>
    <row r="4172" spans="1:7">
      <c r="A4172" s="3">
        <v>42544</v>
      </c>
      <c r="B4172">
        <v>75500</v>
      </c>
      <c r="C4172">
        <v>75800</v>
      </c>
      <c r="D4172">
        <v>73800</v>
      </c>
      <c r="E4172">
        <v>74700</v>
      </c>
      <c r="F4172">
        <v>74700</v>
      </c>
      <c r="G4172">
        <v>78978</v>
      </c>
    </row>
    <row r="4173" spans="1:7">
      <c r="A4173" s="3">
        <v>42545</v>
      </c>
      <c r="B4173">
        <v>75200</v>
      </c>
      <c r="C4173">
        <v>75500</v>
      </c>
      <c r="D4173">
        <v>70500</v>
      </c>
      <c r="E4173">
        <v>71800</v>
      </c>
      <c r="F4173">
        <v>71800</v>
      </c>
      <c r="G4173">
        <v>230452</v>
      </c>
    </row>
    <row r="4174" spans="1:7">
      <c r="A4174" s="3">
        <v>42548</v>
      </c>
      <c r="B4174">
        <v>68800</v>
      </c>
      <c r="C4174">
        <v>71000</v>
      </c>
      <c r="D4174">
        <v>68800</v>
      </c>
      <c r="E4174">
        <v>70600</v>
      </c>
      <c r="F4174">
        <v>70600</v>
      </c>
      <c r="G4174">
        <v>150033</v>
      </c>
    </row>
    <row r="4175" spans="1:7">
      <c r="A4175" s="3">
        <v>42549</v>
      </c>
      <c r="B4175">
        <v>70000</v>
      </c>
      <c r="C4175">
        <v>71300</v>
      </c>
      <c r="D4175">
        <v>69300</v>
      </c>
      <c r="E4175">
        <v>70900</v>
      </c>
      <c r="F4175">
        <v>70900</v>
      </c>
      <c r="G4175">
        <v>147276</v>
      </c>
    </row>
    <row r="4176" spans="1:7">
      <c r="A4176" s="3">
        <v>42550</v>
      </c>
      <c r="B4176">
        <v>71500</v>
      </c>
      <c r="C4176">
        <v>72700</v>
      </c>
      <c r="D4176">
        <v>71100</v>
      </c>
      <c r="E4176">
        <v>72700</v>
      </c>
      <c r="F4176">
        <v>72700</v>
      </c>
      <c r="G4176">
        <v>75785</v>
      </c>
    </row>
    <row r="4177" spans="1:7">
      <c r="A4177" s="3">
        <v>42551</v>
      </c>
      <c r="B4177">
        <v>73300</v>
      </c>
      <c r="C4177">
        <v>73400</v>
      </c>
      <c r="D4177">
        <v>72200</v>
      </c>
      <c r="E4177">
        <v>72600</v>
      </c>
      <c r="F4177">
        <v>72600</v>
      </c>
      <c r="G4177">
        <v>98507</v>
      </c>
    </row>
    <row r="4178" spans="1:7">
      <c r="A4178" s="3">
        <v>42552</v>
      </c>
      <c r="B4178">
        <v>72600</v>
      </c>
      <c r="C4178">
        <v>74800</v>
      </c>
      <c r="D4178">
        <v>72300</v>
      </c>
      <c r="E4178">
        <v>72600</v>
      </c>
      <c r="F4178">
        <v>72600</v>
      </c>
      <c r="G4178">
        <v>119439</v>
      </c>
    </row>
    <row r="4179" spans="1:7">
      <c r="A4179" s="3">
        <v>42555</v>
      </c>
      <c r="B4179">
        <v>72900</v>
      </c>
      <c r="C4179">
        <v>73500</v>
      </c>
      <c r="D4179">
        <v>72100</v>
      </c>
      <c r="E4179">
        <v>72500</v>
      </c>
      <c r="F4179">
        <v>72500</v>
      </c>
      <c r="G4179">
        <v>89909</v>
      </c>
    </row>
    <row r="4180" spans="1:7">
      <c r="A4180" s="3">
        <v>42556</v>
      </c>
      <c r="B4180">
        <v>72600</v>
      </c>
      <c r="C4180">
        <v>72700</v>
      </c>
      <c r="D4180">
        <v>71600</v>
      </c>
      <c r="E4180">
        <v>72400</v>
      </c>
      <c r="F4180">
        <v>72400</v>
      </c>
      <c r="G4180">
        <v>62829</v>
      </c>
    </row>
    <row r="4181" spans="1:7">
      <c r="A4181" s="3">
        <v>42557</v>
      </c>
      <c r="B4181">
        <v>72500</v>
      </c>
      <c r="C4181">
        <v>73200</v>
      </c>
      <c r="D4181">
        <v>71000</v>
      </c>
      <c r="E4181">
        <v>71900</v>
      </c>
      <c r="F4181">
        <v>71900</v>
      </c>
      <c r="G4181">
        <v>95004</v>
      </c>
    </row>
    <row r="4182" spans="1:7">
      <c r="A4182" s="3">
        <v>42558</v>
      </c>
      <c r="B4182">
        <v>71900</v>
      </c>
      <c r="C4182">
        <v>72700</v>
      </c>
      <c r="D4182">
        <v>71600</v>
      </c>
      <c r="E4182">
        <v>72600</v>
      </c>
      <c r="F4182">
        <v>72600</v>
      </c>
      <c r="G4182">
        <v>97117</v>
      </c>
    </row>
    <row r="4183" spans="1:7">
      <c r="A4183" s="3">
        <v>42559</v>
      </c>
      <c r="B4183">
        <v>72300</v>
      </c>
      <c r="C4183">
        <v>72700</v>
      </c>
      <c r="D4183">
        <v>70700</v>
      </c>
      <c r="E4183">
        <v>71200</v>
      </c>
      <c r="F4183">
        <v>71200</v>
      </c>
      <c r="G4183">
        <v>94118</v>
      </c>
    </row>
    <row r="4184" spans="1:7">
      <c r="A4184" s="3">
        <v>42562</v>
      </c>
      <c r="B4184">
        <v>71800</v>
      </c>
      <c r="C4184">
        <v>72500</v>
      </c>
      <c r="D4184">
        <v>71400</v>
      </c>
      <c r="E4184">
        <v>72000</v>
      </c>
      <c r="F4184">
        <v>72000</v>
      </c>
      <c r="G4184">
        <v>74163</v>
      </c>
    </row>
    <row r="4185" spans="1:7">
      <c r="A4185" s="3">
        <v>42563</v>
      </c>
      <c r="B4185">
        <v>72400</v>
      </c>
      <c r="C4185">
        <v>72400</v>
      </c>
      <c r="D4185">
        <v>71500</v>
      </c>
      <c r="E4185">
        <v>71600</v>
      </c>
      <c r="F4185">
        <v>71600</v>
      </c>
      <c r="G4185">
        <v>54250</v>
      </c>
    </row>
    <row r="4186" spans="1:7">
      <c r="A4186" s="3">
        <v>42564</v>
      </c>
      <c r="B4186">
        <v>72200</v>
      </c>
      <c r="C4186">
        <v>74000</v>
      </c>
      <c r="D4186">
        <v>72000</v>
      </c>
      <c r="E4186">
        <v>73900</v>
      </c>
      <c r="F4186">
        <v>73900</v>
      </c>
      <c r="G4186">
        <v>143259</v>
      </c>
    </row>
    <row r="4187" spans="1:7">
      <c r="A4187" s="3">
        <v>42565</v>
      </c>
      <c r="B4187">
        <v>73900</v>
      </c>
      <c r="C4187">
        <v>73900</v>
      </c>
      <c r="D4187">
        <v>71800</v>
      </c>
      <c r="E4187">
        <v>72200</v>
      </c>
      <c r="F4187">
        <v>72200</v>
      </c>
      <c r="G4187">
        <v>113381</v>
      </c>
    </row>
    <row r="4188" spans="1:7">
      <c r="A4188" s="3">
        <v>42566</v>
      </c>
      <c r="B4188">
        <v>72000</v>
      </c>
      <c r="C4188">
        <v>72600</v>
      </c>
      <c r="D4188">
        <v>71000</v>
      </c>
      <c r="E4188">
        <v>71100</v>
      </c>
      <c r="F4188">
        <v>71100</v>
      </c>
      <c r="G4188">
        <v>116966</v>
      </c>
    </row>
    <row r="4189" spans="1:7">
      <c r="A4189" s="3">
        <v>42569</v>
      </c>
      <c r="B4189">
        <v>70800</v>
      </c>
      <c r="C4189">
        <v>72300</v>
      </c>
      <c r="D4189">
        <v>70800</v>
      </c>
      <c r="E4189">
        <v>71400</v>
      </c>
      <c r="F4189">
        <v>71400</v>
      </c>
      <c r="G4189">
        <v>57135</v>
      </c>
    </row>
    <row r="4190" spans="1:7">
      <c r="A4190" s="3">
        <v>42570</v>
      </c>
      <c r="B4190">
        <v>71700</v>
      </c>
      <c r="C4190">
        <v>72000</v>
      </c>
      <c r="D4190">
        <v>70700</v>
      </c>
      <c r="E4190">
        <v>70700</v>
      </c>
      <c r="F4190">
        <v>70700</v>
      </c>
      <c r="G4190">
        <v>75473</v>
      </c>
    </row>
    <row r="4191" spans="1:7">
      <c r="A4191" s="3">
        <v>42571</v>
      </c>
      <c r="B4191">
        <v>70800</v>
      </c>
      <c r="C4191">
        <v>71200</v>
      </c>
      <c r="D4191">
        <v>70100</v>
      </c>
      <c r="E4191">
        <v>70700</v>
      </c>
      <c r="F4191">
        <v>70700</v>
      </c>
      <c r="G4191">
        <v>79202</v>
      </c>
    </row>
    <row r="4192" spans="1:7">
      <c r="A4192" s="3">
        <v>42572</v>
      </c>
      <c r="B4192">
        <v>71300</v>
      </c>
      <c r="C4192">
        <v>71300</v>
      </c>
      <c r="D4192">
        <v>70100</v>
      </c>
      <c r="E4192">
        <v>70200</v>
      </c>
      <c r="F4192">
        <v>70200</v>
      </c>
      <c r="G4192">
        <v>83612</v>
      </c>
    </row>
    <row r="4193" spans="1:7">
      <c r="A4193" s="3">
        <v>42573</v>
      </c>
      <c r="B4193">
        <v>70300</v>
      </c>
      <c r="C4193">
        <v>71500</v>
      </c>
      <c r="D4193">
        <v>69800</v>
      </c>
      <c r="E4193">
        <v>71300</v>
      </c>
      <c r="F4193">
        <v>71300</v>
      </c>
      <c r="G4193">
        <v>94723</v>
      </c>
    </row>
    <row r="4194" spans="1:7">
      <c r="A4194" s="3">
        <v>42576</v>
      </c>
      <c r="B4194">
        <v>71000</v>
      </c>
      <c r="C4194">
        <v>71200</v>
      </c>
      <c r="D4194">
        <v>69800</v>
      </c>
      <c r="E4194">
        <v>70100</v>
      </c>
      <c r="F4194">
        <v>70100</v>
      </c>
      <c r="G4194">
        <v>133992</v>
      </c>
    </row>
    <row r="4195" spans="1:7">
      <c r="A4195" s="3">
        <v>42577</v>
      </c>
      <c r="B4195">
        <v>70000</v>
      </c>
      <c r="C4195">
        <v>70800</v>
      </c>
      <c r="D4195">
        <v>68900</v>
      </c>
      <c r="E4195">
        <v>69400</v>
      </c>
      <c r="F4195">
        <v>69400</v>
      </c>
      <c r="G4195">
        <v>153831</v>
      </c>
    </row>
    <row r="4196" spans="1:7">
      <c r="A4196" s="3">
        <v>42578</v>
      </c>
      <c r="B4196">
        <v>69300</v>
      </c>
      <c r="C4196">
        <v>69500</v>
      </c>
      <c r="D4196">
        <v>68300</v>
      </c>
      <c r="E4196">
        <v>68500</v>
      </c>
      <c r="F4196">
        <v>68500</v>
      </c>
      <c r="G4196">
        <v>150018</v>
      </c>
    </row>
    <row r="4197" spans="1:7">
      <c r="A4197" s="3">
        <v>42579</v>
      </c>
      <c r="B4197">
        <v>68400</v>
      </c>
      <c r="C4197">
        <v>68600</v>
      </c>
      <c r="D4197">
        <v>66100</v>
      </c>
      <c r="E4197">
        <v>67000</v>
      </c>
      <c r="F4197">
        <v>67000</v>
      </c>
      <c r="G4197">
        <v>254697</v>
      </c>
    </row>
    <row r="4198" spans="1:7">
      <c r="A4198" s="3">
        <v>42580</v>
      </c>
      <c r="B4198">
        <v>66800</v>
      </c>
      <c r="C4198">
        <v>68100</v>
      </c>
      <c r="D4198">
        <v>66300</v>
      </c>
      <c r="E4198">
        <v>66800</v>
      </c>
      <c r="F4198">
        <v>66800</v>
      </c>
      <c r="G4198">
        <v>158778</v>
      </c>
    </row>
    <row r="4199" spans="1:7">
      <c r="A4199" s="3">
        <v>42583</v>
      </c>
      <c r="B4199">
        <v>66900</v>
      </c>
      <c r="C4199">
        <v>67300</v>
      </c>
      <c r="D4199">
        <v>63900</v>
      </c>
      <c r="E4199">
        <v>64500</v>
      </c>
      <c r="F4199">
        <v>64500</v>
      </c>
      <c r="G4199">
        <v>260878</v>
      </c>
    </row>
    <row r="4200" spans="1:7">
      <c r="A4200" s="3">
        <v>42584</v>
      </c>
      <c r="B4200">
        <v>64100</v>
      </c>
      <c r="C4200">
        <v>66100</v>
      </c>
      <c r="D4200">
        <v>64000</v>
      </c>
      <c r="E4200">
        <v>65800</v>
      </c>
      <c r="F4200">
        <v>65800</v>
      </c>
      <c r="G4200">
        <v>153138</v>
      </c>
    </row>
    <row r="4201" spans="1:7">
      <c r="A4201" s="3">
        <v>42585</v>
      </c>
      <c r="B4201">
        <v>65100</v>
      </c>
      <c r="C4201">
        <v>68400</v>
      </c>
      <c r="D4201">
        <v>65100</v>
      </c>
      <c r="E4201">
        <v>67700</v>
      </c>
      <c r="F4201">
        <v>67700</v>
      </c>
      <c r="G4201">
        <v>210622</v>
      </c>
    </row>
    <row r="4202" spans="1:7">
      <c r="A4202" s="3">
        <v>42586</v>
      </c>
      <c r="B4202">
        <v>67900</v>
      </c>
      <c r="C4202">
        <v>68700</v>
      </c>
      <c r="D4202">
        <v>66700</v>
      </c>
      <c r="E4202">
        <v>67100</v>
      </c>
      <c r="F4202">
        <v>67100</v>
      </c>
      <c r="G4202">
        <v>94731</v>
      </c>
    </row>
    <row r="4203" spans="1:7">
      <c r="A4203" s="3">
        <v>42587</v>
      </c>
      <c r="B4203">
        <v>67400</v>
      </c>
      <c r="C4203">
        <v>67800</v>
      </c>
      <c r="D4203">
        <v>65000</v>
      </c>
      <c r="E4203">
        <v>65900</v>
      </c>
      <c r="F4203">
        <v>65900</v>
      </c>
      <c r="G4203">
        <v>126456</v>
      </c>
    </row>
    <row r="4204" spans="1:7">
      <c r="A4204" s="3">
        <v>42590</v>
      </c>
      <c r="B4204">
        <v>66200</v>
      </c>
      <c r="C4204">
        <v>67300</v>
      </c>
      <c r="D4204">
        <v>65900</v>
      </c>
      <c r="E4204">
        <v>66400</v>
      </c>
      <c r="F4204">
        <v>66400</v>
      </c>
      <c r="G4204">
        <v>80663</v>
      </c>
    </row>
    <row r="4205" spans="1:7">
      <c r="A4205" s="3">
        <v>42591</v>
      </c>
      <c r="B4205">
        <v>66400</v>
      </c>
      <c r="C4205">
        <v>67200</v>
      </c>
      <c r="D4205">
        <v>66200</v>
      </c>
      <c r="E4205">
        <v>66900</v>
      </c>
      <c r="F4205">
        <v>66900</v>
      </c>
      <c r="G4205">
        <v>66729</v>
      </c>
    </row>
    <row r="4206" spans="1:7">
      <c r="A4206" s="3">
        <v>42592</v>
      </c>
      <c r="B4206">
        <v>66600</v>
      </c>
      <c r="C4206">
        <v>68100</v>
      </c>
      <c r="D4206">
        <v>66200</v>
      </c>
      <c r="E4206">
        <v>67300</v>
      </c>
      <c r="F4206">
        <v>67300</v>
      </c>
      <c r="G4206">
        <v>121541</v>
      </c>
    </row>
    <row r="4207" spans="1:7">
      <c r="A4207" s="3">
        <v>42593</v>
      </c>
      <c r="B4207">
        <v>68100</v>
      </c>
      <c r="C4207">
        <v>68700</v>
      </c>
      <c r="D4207">
        <v>67000</v>
      </c>
      <c r="E4207">
        <v>68500</v>
      </c>
      <c r="F4207">
        <v>68500</v>
      </c>
      <c r="G4207">
        <v>146476</v>
      </c>
    </row>
    <row r="4208" spans="1:7">
      <c r="A4208" s="3">
        <v>42594</v>
      </c>
      <c r="B4208">
        <v>69000</v>
      </c>
      <c r="C4208">
        <v>69900</v>
      </c>
      <c r="D4208">
        <v>68200</v>
      </c>
      <c r="E4208">
        <v>69200</v>
      </c>
      <c r="F4208">
        <v>69200</v>
      </c>
      <c r="G4208">
        <v>142205</v>
      </c>
    </row>
    <row r="4209" spans="1:7">
      <c r="A4209" s="3">
        <v>42598</v>
      </c>
      <c r="B4209">
        <v>69200</v>
      </c>
      <c r="C4209">
        <v>71300</v>
      </c>
      <c r="D4209">
        <v>69200</v>
      </c>
      <c r="E4209">
        <v>70100</v>
      </c>
      <c r="F4209">
        <v>70100</v>
      </c>
      <c r="G4209">
        <v>208523</v>
      </c>
    </row>
    <row r="4210" spans="1:7">
      <c r="A4210" s="3">
        <v>42599</v>
      </c>
      <c r="B4210">
        <v>70100</v>
      </c>
      <c r="C4210">
        <v>70600</v>
      </c>
      <c r="D4210">
        <v>68500</v>
      </c>
      <c r="E4210">
        <v>69100</v>
      </c>
      <c r="F4210">
        <v>69100</v>
      </c>
      <c r="G4210">
        <v>95884</v>
      </c>
    </row>
    <row r="4211" spans="1:7">
      <c r="A4211" s="3">
        <v>42600</v>
      </c>
      <c r="B4211">
        <v>69000</v>
      </c>
      <c r="C4211">
        <v>69800</v>
      </c>
      <c r="D4211">
        <v>68900</v>
      </c>
      <c r="E4211">
        <v>69700</v>
      </c>
      <c r="F4211">
        <v>69700</v>
      </c>
      <c r="G4211">
        <v>107792</v>
      </c>
    </row>
    <row r="4212" spans="1:7">
      <c r="A4212" s="3">
        <v>42601</v>
      </c>
      <c r="B4212">
        <v>69500</v>
      </c>
      <c r="C4212">
        <v>70300</v>
      </c>
      <c r="D4212">
        <v>68200</v>
      </c>
      <c r="E4212">
        <v>69000</v>
      </c>
      <c r="F4212">
        <v>69000</v>
      </c>
      <c r="G4212">
        <v>127400</v>
      </c>
    </row>
    <row r="4213" spans="1:7">
      <c r="A4213" s="3">
        <v>42604</v>
      </c>
      <c r="B4213">
        <v>68800</v>
      </c>
      <c r="C4213">
        <v>69100</v>
      </c>
      <c r="D4213">
        <v>67600</v>
      </c>
      <c r="E4213">
        <v>68000</v>
      </c>
      <c r="F4213">
        <v>68000</v>
      </c>
      <c r="G4213">
        <v>90322</v>
      </c>
    </row>
    <row r="4214" spans="1:7">
      <c r="A4214" s="3">
        <v>42605</v>
      </c>
      <c r="B4214">
        <v>67600</v>
      </c>
      <c r="C4214">
        <v>68800</v>
      </c>
      <c r="D4214">
        <v>67300</v>
      </c>
      <c r="E4214">
        <v>68000</v>
      </c>
      <c r="F4214">
        <v>68000</v>
      </c>
      <c r="G4214">
        <v>145394</v>
      </c>
    </row>
    <row r="4215" spans="1:7">
      <c r="A4215" s="3">
        <v>42606</v>
      </c>
      <c r="B4215">
        <v>68700</v>
      </c>
      <c r="C4215">
        <v>69000</v>
      </c>
      <c r="D4215">
        <v>67800</v>
      </c>
      <c r="E4215">
        <v>68600</v>
      </c>
      <c r="F4215">
        <v>68600</v>
      </c>
      <c r="G4215">
        <v>81781</v>
      </c>
    </row>
    <row r="4216" spans="1:7">
      <c r="A4216" s="3">
        <v>42607</v>
      </c>
      <c r="B4216">
        <v>67900</v>
      </c>
      <c r="C4216">
        <v>68400</v>
      </c>
      <c r="D4216">
        <v>66200</v>
      </c>
      <c r="E4216">
        <v>66500</v>
      </c>
      <c r="F4216">
        <v>66500</v>
      </c>
      <c r="G4216">
        <v>174129</v>
      </c>
    </row>
    <row r="4217" spans="1:7">
      <c r="A4217" s="3">
        <v>42608</v>
      </c>
      <c r="B4217">
        <v>66800</v>
      </c>
      <c r="C4217">
        <v>67800</v>
      </c>
      <c r="D4217">
        <v>66300</v>
      </c>
      <c r="E4217">
        <v>67200</v>
      </c>
      <c r="F4217">
        <v>67200</v>
      </c>
      <c r="G4217">
        <v>102591</v>
      </c>
    </row>
    <row r="4218" spans="1:7">
      <c r="A4218" s="3">
        <v>42611</v>
      </c>
      <c r="B4218">
        <v>67100</v>
      </c>
      <c r="C4218">
        <v>67100</v>
      </c>
      <c r="D4218">
        <v>64600</v>
      </c>
      <c r="E4218">
        <v>64800</v>
      </c>
      <c r="F4218">
        <v>64800</v>
      </c>
      <c r="G4218">
        <v>151582</v>
      </c>
    </row>
    <row r="4219" spans="1:7">
      <c r="A4219" s="3">
        <v>42612</v>
      </c>
      <c r="B4219">
        <v>65000</v>
      </c>
      <c r="C4219">
        <v>65700</v>
      </c>
      <c r="D4219">
        <v>64500</v>
      </c>
      <c r="E4219">
        <v>65200</v>
      </c>
      <c r="F4219">
        <v>65200</v>
      </c>
      <c r="G4219">
        <v>92009</v>
      </c>
    </row>
    <row r="4220" spans="1:7">
      <c r="A4220" s="3">
        <v>42613</v>
      </c>
      <c r="B4220">
        <v>65000</v>
      </c>
      <c r="C4220">
        <v>66400</v>
      </c>
      <c r="D4220">
        <v>65000</v>
      </c>
      <c r="E4220">
        <v>66000</v>
      </c>
      <c r="F4220">
        <v>66000</v>
      </c>
      <c r="G4220">
        <v>113608</v>
      </c>
    </row>
    <row r="4221" spans="1:7">
      <c r="A4221" s="3">
        <v>42614</v>
      </c>
      <c r="B4221">
        <v>65900</v>
      </c>
      <c r="C4221">
        <v>65900</v>
      </c>
      <c r="D4221">
        <v>64600</v>
      </c>
      <c r="E4221">
        <v>64800</v>
      </c>
      <c r="F4221">
        <v>64800</v>
      </c>
      <c r="G4221">
        <v>128068</v>
      </c>
    </row>
    <row r="4222" spans="1:7">
      <c r="A4222" s="3">
        <v>42615</v>
      </c>
      <c r="B4222">
        <v>65300</v>
      </c>
      <c r="C4222">
        <v>65700</v>
      </c>
      <c r="D4222">
        <v>64600</v>
      </c>
      <c r="E4222">
        <v>65400</v>
      </c>
      <c r="F4222">
        <v>65400</v>
      </c>
      <c r="G4222">
        <v>101253</v>
      </c>
    </row>
    <row r="4223" spans="1:7">
      <c r="A4223" s="3">
        <v>42618</v>
      </c>
      <c r="B4223">
        <v>66000</v>
      </c>
      <c r="C4223">
        <v>66900</v>
      </c>
      <c r="D4223">
        <v>65700</v>
      </c>
      <c r="E4223">
        <v>66300</v>
      </c>
      <c r="F4223">
        <v>66300</v>
      </c>
      <c r="G4223">
        <v>78112</v>
      </c>
    </row>
    <row r="4224" spans="1:7">
      <c r="A4224" s="3">
        <v>42619</v>
      </c>
      <c r="B4224">
        <v>66400</v>
      </c>
      <c r="C4224">
        <v>67700</v>
      </c>
      <c r="D4224">
        <v>66200</v>
      </c>
      <c r="E4224">
        <v>66900</v>
      </c>
      <c r="F4224">
        <v>66900</v>
      </c>
      <c r="G4224">
        <v>77551</v>
      </c>
    </row>
    <row r="4225" spans="1:7">
      <c r="A4225" s="3">
        <v>42620</v>
      </c>
      <c r="B4225">
        <v>66500</v>
      </c>
      <c r="C4225">
        <v>67600</v>
      </c>
      <c r="D4225">
        <v>66400</v>
      </c>
      <c r="E4225">
        <v>66600</v>
      </c>
      <c r="F4225">
        <v>66600</v>
      </c>
      <c r="G4225">
        <v>79782</v>
      </c>
    </row>
    <row r="4226" spans="1:7">
      <c r="A4226" s="3">
        <v>42621</v>
      </c>
      <c r="B4226">
        <v>66600</v>
      </c>
      <c r="C4226">
        <v>67400</v>
      </c>
      <c r="D4226">
        <v>65300</v>
      </c>
      <c r="E4226">
        <v>65600</v>
      </c>
      <c r="F4226">
        <v>65600</v>
      </c>
      <c r="G4226">
        <v>88619</v>
      </c>
    </row>
    <row r="4227" spans="1:7">
      <c r="A4227" s="3">
        <v>42622</v>
      </c>
      <c r="B4227">
        <v>65500</v>
      </c>
      <c r="C4227">
        <v>65900</v>
      </c>
      <c r="D4227">
        <v>64700</v>
      </c>
      <c r="E4227">
        <v>65700</v>
      </c>
      <c r="F4227">
        <v>65700</v>
      </c>
      <c r="G4227">
        <v>60402</v>
      </c>
    </row>
    <row r="4228" spans="1:7">
      <c r="A4228" s="3">
        <v>42625</v>
      </c>
      <c r="B4228">
        <v>64800</v>
      </c>
      <c r="C4228">
        <v>65700</v>
      </c>
      <c r="D4228">
        <v>64000</v>
      </c>
      <c r="E4228">
        <v>64100</v>
      </c>
      <c r="F4228">
        <v>64100</v>
      </c>
      <c r="G4228">
        <v>108494</v>
      </c>
    </row>
    <row r="4229" spans="1:7">
      <c r="A4229" s="3">
        <v>42626</v>
      </c>
      <c r="B4229">
        <v>64500</v>
      </c>
      <c r="C4229">
        <v>65000</v>
      </c>
      <c r="D4229">
        <v>62600</v>
      </c>
      <c r="E4229">
        <v>63000</v>
      </c>
      <c r="F4229">
        <v>63000</v>
      </c>
      <c r="G4229">
        <v>113719</v>
      </c>
    </row>
    <row r="4230" spans="1:7">
      <c r="A4230" s="3">
        <v>42632</v>
      </c>
      <c r="B4230">
        <v>63000</v>
      </c>
      <c r="C4230">
        <v>63500</v>
      </c>
      <c r="D4230">
        <v>62200</v>
      </c>
      <c r="E4230">
        <v>63200</v>
      </c>
      <c r="F4230">
        <v>63200</v>
      </c>
      <c r="G4230">
        <v>58394</v>
      </c>
    </row>
    <row r="4231" spans="1:7">
      <c r="A4231" s="3">
        <v>42633</v>
      </c>
      <c r="B4231">
        <v>63400</v>
      </c>
      <c r="C4231">
        <v>66100</v>
      </c>
      <c r="D4231">
        <v>63200</v>
      </c>
      <c r="E4231">
        <v>65900</v>
      </c>
      <c r="F4231">
        <v>65900</v>
      </c>
      <c r="G4231">
        <v>163764</v>
      </c>
    </row>
    <row r="4232" spans="1:7">
      <c r="A4232" s="3">
        <v>42634</v>
      </c>
      <c r="B4232">
        <v>65700</v>
      </c>
      <c r="C4232">
        <v>66400</v>
      </c>
      <c r="D4232">
        <v>65400</v>
      </c>
      <c r="E4232">
        <v>66100</v>
      </c>
      <c r="F4232">
        <v>66100</v>
      </c>
      <c r="G4232">
        <v>76209</v>
      </c>
    </row>
    <row r="4233" spans="1:7">
      <c r="A4233" s="3">
        <v>42635</v>
      </c>
      <c r="B4233">
        <v>66500</v>
      </c>
      <c r="C4233">
        <v>67400</v>
      </c>
      <c r="D4233">
        <v>66100</v>
      </c>
      <c r="E4233">
        <v>66400</v>
      </c>
      <c r="F4233">
        <v>66400</v>
      </c>
      <c r="G4233">
        <v>78098</v>
      </c>
    </row>
    <row r="4234" spans="1:7">
      <c r="A4234" s="3">
        <v>42636</v>
      </c>
      <c r="B4234">
        <v>67100</v>
      </c>
      <c r="C4234">
        <v>67400</v>
      </c>
      <c r="D4234">
        <v>66500</v>
      </c>
      <c r="E4234">
        <v>67000</v>
      </c>
      <c r="F4234">
        <v>67000</v>
      </c>
      <c r="G4234">
        <v>74598</v>
      </c>
    </row>
    <row r="4235" spans="1:7">
      <c r="A4235" s="3">
        <v>42639</v>
      </c>
      <c r="B4235">
        <v>67200</v>
      </c>
      <c r="C4235">
        <v>67200</v>
      </c>
      <c r="D4235">
        <v>65600</v>
      </c>
      <c r="E4235">
        <v>66000</v>
      </c>
      <c r="F4235">
        <v>66000</v>
      </c>
      <c r="G4235">
        <v>60034</v>
      </c>
    </row>
    <row r="4236" spans="1:7">
      <c r="A4236" s="3">
        <v>42640</v>
      </c>
      <c r="B4236">
        <v>66400</v>
      </c>
      <c r="C4236">
        <v>66700</v>
      </c>
      <c r="D4236">
        <v>65600</v>
      </c>
      <c r="E4236">
        <v>66400</v>
      </c>
      <c r="F4236">
        <v>66400</v>
      </c>
      <c r="G4236">
        <v>57703</v>
      </c>
    </row>
    <row r="4237" spans="1:7">
      <c r="A4237" s="3">
        <v>42641</v>
      </c>
      <c r="B4237">
        <v>66300</v>
      </c>
      <c r="C4237">
        <v>66800</v>
      </c>
      <c r="D4237">
        <v>65500</v>
      </c>
      <c r="E4237">
        <v>65600</v>
      </c>
      <c r="F4237">
        <v>65600</v>
      </c>
      <c r="G4237">
        <v>63458</v>
      </c>
    </row>
    <row r="4238" spans="1:7">
      <c r="A4238" s="3">
        <v>42642</v>
      </c>
      <c r="B4238">
        <v>65900</v>
      </c>
      <c r="C4238">
        <v>68100</v>
      </c>
      <c r="D4238">
        <v>65800</v>
      </c>
      <c r="E4238">
        <v>68000</v>
      </c>
      <c r="F4238">
        <v>68000</v>
      </c>
      <c r="G4238">
        <v>134780</v>
      </c>
    </row>
    <row r="4239" spans="1:7">
      <c r="A4239" s="3">
        <v>42643</v>
      </c>
      <c r="B4239">
        <v>67900</v>
      </c>
      <c r="C4239">
        <v>68200</v>
      </c>
      <c r="D4239">
        <v>66200</v>
      </c>
      <c r="E4239">
        <v>67600</v>
      </c>
      <c r="F4239">
        <v>67600</v>
      </c>
      <c r="G4239">
        <v>130113</v>
      </c>
    </row>
    <row r="4240" spans="1:7">
      <c r="A4240" s="3">
        <v>42647</v>
      </c>
      <c r="B4240">
        <v>67600</v>
      </c>
      <c r="C4240">
        <v>67600</v>
      </c>
      <c r="D4240">
        <v>66000</v>
      </c>
      <c r="E4240">
        <v>66300</v>
      </c>
      <c r="F4240">
        <v>66300</v>
      </c>
      <c r="G4240">
        <v>72055</v>
      </c>
    </row>
    <row r="4241" spans="1:7">
      <c r="A4241" s="3">
        <v>42648</v>
      </c>
      <c r="B4241">
        <v>66100</v>
      </c>
      <c r="C4241">
        <v>67200</v>
      </c>
      <c r="D4241">
        <v>66000</v>
      </c>
      <c r="E4241">
        <v>66500</v>
      </c>
      <c r="F4241">
        <v>66500</v>
      </c>
      <c r="G4241">
        <v>69760</v>
      </c>
    </row>
    <row r="4242" spans="1:7">
      <c r="A4242" s="3">
        <v>42649</v>
      </c>
      <c r="B4242">
        <v>66300</v>
      </c>
      <c r="C4242">
        <v>66500</v>
      </c>
      <c r="D4242">
        <v>64700</v>
      </c>
      <c r="E4242">
        <v>64900</v>
      </c>
      <c r="F4242">
        <v>64900</v>
      </c>
      <c r="G4242">
        <v>109598</v>
      </c>
    </row>
    <row r="4243" spans="1:7">
      <c r="A4243" s="3">
        <v>42650</v>
      </c>
      <c r="B4243">
        <v>64500</v>
      </c>
      <c r="C4243">
        <v>65300</v>
      </c>
      <c r="D4243">
        <v>64000</v>
      </c>
      <c r="E4243">
        <v>64400</v>
      </c>
      <c r="F4243">
        <v>64400</v>
      </c>
      <c r="G4243">
        <v>60021</v>
      </c>
    </row>
    <row r="4244" spans="1:7">
      <c r="A4244" s="3">
        <v>42653</v>
      </c>
      <c r="B4244">
        <v>64800</v>
      </c>
      <c r="C4244">
        <v>65900</v>
      </c>
      <c r="D4244">
        <v>64200</v>
      </c>
      <c r="E4244">
        <v>64500</v>
      </c>
      <c r="F4244">
        <v>64500</v>
      </c>
      <c r="G4244">
        <v>86259</v>
      </c>
    </row>
    <row r="4245" spans="1:7">
      <c r="A4245" s="3">
        <v>42654</v>
      </c>
      <c r="B4245">
        <v>64600</v>
      </c>
      <c r="C4245">
        <v>65500</v>
      </c>
      <c r="D4245">
        <v>64200</v>
      </c>
      <c r="E4245">
        <v>64400</v>
      </c>
      <c r="F4245">
        <v>64400</v>
      </c>
      <c r="G4245">
        <v>64321</v>
      </c>
    </row>
    <row r="4246" spans="1:7">
      <c r="A4246" s="3">
        <v>42655</v>
      </c>
      <c r="B4246">
        <v>65000</v>
      </c>
      <c r="C4246">
        <v>65200</v>
      </c>
      <c r="D4246">
        <v>63900</v>
      </c>
      <c r="E4246">
        <v>64100</v>
      </c>
      <c r="F4246">
        <v>64100</v>
      </c>
      <c r="G4246">
        <v>70026</v>
      </c>
    </row>
    <row r="4247" spans="1:7">
      <c r="A4247" s="3">
        <v>42656</v>
      </c>
      <c r="B4247">
        <v>64100</v>
      </c>
      <c r="C4247">
        <v>64100</v>
      </c>
      <c r="D4247">
        <v>62800</v>
      </c>
      <c r="E4247">
        <v>62800</v>
      </c>
      <c r="F4247">
        <v>62800</v>
      </c>
      <c r="G4247">
        <v>113497</v>
      </c>
    </row>
    <row r="4248" spans="1:7">
      <c r="A4248" s="3">
        <v>42657</v>
      </c>
      <c r="B4248">
        <v>62800</v>
      </c>
      <c r="C4248">
        <v>63500</v>
      </c>
      <c r="D4248">
        <v>62300</v>
      </c>
      <c r="E4248">
        <v>63000</v>
      </c>
      <c r="F4248">
        <v>63000</v>
      </c>
      <c r="G4248">
        <v>73749</v>
      </c>
    </row>
    <row r="4249" spans="1:7">
      <c r="A4249" s="3">
        <v>42660</v>
      </c>
      <c r="B4249">
        <v>63000</v>
      </c>
      <c r="C4249">
        <v>63500</v>
      </c>
      <c r="D4249">
        <v>62100</v>
      </c>
      <c r="E4249">
        <v>62200</v>
      </c>
      <c r="F4249">
        <v>62200</v>
      </c>
      <c r="G4249">
        <v>101774</v>
      </c>
    </row>
    <row r="4250" spans="1:7">
      <c r="A4250" s="3">
        <v>42661</v>
      </c>
      <c r="B4250">
        <v>62200</v>
      </c>
      <c r="C4250">
        <v>62800</v>
      </c>
      <c r="D4250">
        <v>61500</v>
      </c>
      <c r="E4250">
        <v>62800</v>
      </c>
      <c r="F4250">
        <v>62800</v>
      </c>
      <c r="G4250">
        <v>112539</v>
      </c>
    </row>
    <row r="4251" spans="1:7">
      <c r="A4251" s="3">
        <v>42662</v>
      </c>
      <c r="B4251">
        <v>62800</v>
      </c>
      <c r="C4251">
        <v>63800</v>
      </c>
      <c r="D4251">
        <v>62700</v>
      </c>
      <c r="E4251">
        <v>62700</v>
      </c>
      <c r="F4251">
        <v>62700</v>
      </c>
      <c r="G4251">
        <v>83763</v>
      </c>
    </row>
    <row r="4252" spans="1:7">
      <c r="A4252" s="3">
        <v>42663</v>
      </c>
      <c r="B4252">
        <v>62700</v>
      </c>
      <c r="C4252">
        <v>63200</v>
      </c>
      <c r="D4252">
        <v>62500</v>
      </c>
      <c r="E4252">
        <v>63100</v>
      </c>
      <c r="F4252">
        <v>63100</v>
      </c>
      <c r="G4252">
        <v>68438</v>
      </c>
    </row>
    <row r="4253" spans="1:7">
      <c r="A4253" s="3">
        <v>42664</v>
      </c>
      <c r="B4253">
        <v>63300</v>
      </c>
      <c r="C4253">
        <v>64000</v>
      </c>
      <c r="D4253">
        <v>62800</v>
      </c>
      <c r="E4253">
        <v>63100</v>
      </c>
      <c r="F4253">
        <v>63100</v>
      </c>
      <c r="G4253">
        <v>73488</v>
      </c>
    </row>
    <row r="4254" spans="1:7">
      <c r="A4254" s="3">
        <v>42667</v>
      </c>
      <c r="B4254">
        <v>63100</v>
      </c>
      <c r="C4254">
        <v>63600</v>
      </c>
      <c r="D4254">
        <v>62300</v>
      </c>
      <c r="E4254">
        <v>62900</v>
      </c>
      <c r="F4254">
        <v>62900</v>
      </c>
      <c r="G4254">
        <v>60073</v>
      </c>
    </row>
    <row r="4255" spans="1:7">
      <c r="A4255" s="3">
        <v>42668</v>
      </c>
      <c r="B4255">
        <v>62500</v>
      </c>
      <c r="C4255">
        <v>62900</v>
      </c>
      <c r="D4255">
        <v>61200</v>
      </c>
      <c r="E4255">
        <v>62000</v>
      </c>
      <c r="F4255">
        <v>62000</v>
      </c>
      <c r="G4255">
        <v>149872</v>
      </c>
    </row>
    <row r="4256" spans="1:7">
      <c r="A4256" s="3">
        <v>42669</v>
      </c>
      <c r="B4256">
        <v>62000</v>
      </c>
      <c r="C4256">
        <v>62000</v>
      </c>
      <c r="D4256">
        <v>60100</v>
      </c>
      <c r="E4256">
        <v>60800</v>
      </c>
      <c r="F4256">
        <v>60800</v>
      </c>
      <c r="G4256">
        <v>113313</v>
      </c>
    </row>
    <row r="4257" spans="1:7">
      <c r="A4257" s="3">
        <v>42670</v>
      </c>
      <c r="B4257">
        <v>60700</v>
      </c>
      <c r="C4257">
        <v>62000</v>
      </c>
      <c r="D4257">
        <v>60200</v>
      </c>
      <c r="E4257">
        <v>61900</v>
      </c>
      <c r="F4257">
        <v>61900</v>
      </c>
      <c r="G4257">
        <v>69985</v>
      </c>
    </row>
    <row r="4258" spans="1:7">
      <c r="A4258" s="3">
        <v>42671</v>
      </c>
      <c r="B4258">
        <v>62000</v>
      </c>
      <c r="C4258">
        <v>62200</v>
      </c>
      <c r="D4258">
        <v>61200</v>
      </c>
      <c r="E4258">
        <v>61200</v>
      </c>
      <c r="F4258">
        <v>61200</v>
      </c>
      <c r="G4258">
        <v>84491</v>
      </c>
    </row>
    <row r="4259" spans="1:7">
      <c r="A4259" s="3">
        <v>42674</v>
      </c>
      <c r="B4259">
        <v>60800</v>
      </c>
      <c r="C4259">
        <v>61100</v>
      </c>
      <c r="D4259">
        <v>59000</v>
      </c>
      <c r="E4259">
        <v>59800</v>
      </c>
      <c r="F4259">
        <v>59800</v>
      </c>
      <c r="G4259">
        <v>155979</v>
      </c>
    </row>
    <row r="4260" spans="1:7">
      <c r="A4260" s="3">
        <v>42675</v>
      </c>
      <c r="B4260">
        <v>59500</v>
      </c>
      <c r="C4260">
        <v>59700</v>
      </c>
      <c r="D4260">
        <v>58000</v>
      </c>
      <c r="E4260">
        <v>58200</v>
      </c>
      <c r="F4260">
        <v>58200</v>
      </c>
      <c r="G4260">
        <v>156455</v>
      </c>
    </row>
    <row r="4261" spans="1:7">
      <c r="A4261" s="3">
        <v>42676</v>
      </c>
      <c r="B4261">
        <v>57500</v>
      </c>
      <c r="C4261">
        <v>57800</v>
      </c>
      <c r="D4261">
        <v>54900</v>
      </c>
      <c r="E4261">
        <v>55400</v>
      </c>
      <c r="F4261">
        <v>55400</v>
      </c>
      <c r="G4261">
        <v>250686</v>
      </c>
    </row>
    <row r="4262" spans="1:7">
      <c r="A4262" s="3">
        <v>42677</v>
      </c>
      <c r="B4262">
        <v>55100</v>
      </c>
      <c r="C4262">
        <v>58400</v>
      </c>
      <c r="D4262">
        <v>55000</v>
      </c>
      <c r="E4262">
        <v>58400</v>
      </c>
      <c r="F4262">
        <v>58400</v>
      </c>
      <c r="G4262">
        <v>211779</v>
      </c>
    </row>
    <row r="4263" spans="1:7">
      <c r="A4263" s="3">
        <v>42678</v>
      </c>
      <c r="B4263">
        <v>58000</v>
      </c>
      <c r="C4263">
        <v>58200</v>
      </c>
      <c r="D4263">
        <v>56800</v>
      </c>
      <c r="E4263">
        <v>57500</v>
      </c>
      <c r="F4263">
        <v>57500</v>
      </c>
      <c r="G4263">
        <v>72473</v>
      </c>
    </row>
    <row r="4264" spans="1:7">
      <c r="A4264" s="3">
        <v>42681</v>
      </c>
      <c r="B4264">
        <v>57900</v>
      </c>
      <c r="C4264">
        <v>58700</v>
      </c>
      <c r="D4264">
        <v>57400</v>
      </c>
      <c r="E4264">
        <v>57800</v>
      </c>
      <c r="F4264">
        <v>57800</v>
      </c>
      <c r="G4264">
        <v>85960</v>
      </c>
    </row>
    <row r="4265" spans="1:7">
      <c r="A4265" s="3">
        <v>42682</v>
      </c>
      <c r="B4265">
        <v>58200</v>
      </c>
      <c r="C4265">
        <v>59700</v>
      </c>
      <c r="D4265">
        <v>57600</v>
      </c>
      <c r="E4265">
        <v>59500</v>
      </c>
      <c r="F4265">
        <v>59500</v>
      </c>
      <c r="G4265">
        <v>102953</v>
      </c>
    </row>
    <row r="4266" spans="1:7">
      <c r="A4266" s="3">
        <v>42683</v>
      </c>
      <c r="B4266">
        <v>59800</v>
      </c>
      <c r="C4266">
        <v>59800</v>
      </c>
      <c r="D4266">
        <v>55900</v>
      </c>
      <c r="E4266">
        <v>57700</v>
      </c>
      <c r="F4266">
        <v>57700</v>
      </c>
      <c r="G4266">
        <v>220959</v>
      </c>
    </row>
    <row r="4267" spans="1:7">
      <c r="A4267" s="3">
        <v>42684</v>
      </c>
      <c r="B4267">
        <v>59000</v>
      </c>
      <c r="C4267">
        <v>60300</v>
      </c>
      <c r="D4267">
        <v>58700</v>
      </c>
      <c r="E4267">
        <v>60100</v>
      </c>
      <c r="F4267">
        <v>60100</v>
      </c>
      <c r="G4267">
        <v>154690</v>
      </c>
    </row>
    <row r="4268" spans="1:7">
      <c r="A4268" s="3">
        <v>42685</v>
      </c>
      <c r="B4268">
        <v>59600</v>
      </c>
      <c r="C4268">
        <v>61100</v>
      </c>
      <c r="D4268">
        <v>59000</v>
      </c>
      <c r="E4268">
        <v>59500</v>
      </c>
      <c r="F4268">
        <v>59500</v>
      </c>
      <c r="G4268">
        <v>130814</v>
      </c>
    </row>
    <row r="4269" spans="1:7">
      <c r="A4269" s="3">
        <v>42688</v>
      </c>
      <c r="B4269">
        <v>60500</v>
      </c>
      <c r="C4269">
        <v>60900</v>
      </c>
      <c r="D4269">
        <v>59100</v>
      </c>
      <c r="E4269">
        <v>59600</v>
      </c>
      <c r="F4269">
        <v>59600</v>
      </c>
      <c r="G4269">
        <v>105968</v>
      </c>
    </row>
    <row r="4270" spans="1:7">
      <c r="A4270" s="3">
        <v>42689</v>
      </c>
      <c r="B4270">
        <v>59800</v>
      </c>
      <c r="C4270">
        <v>61400</v>
      </c>
      <c r="D4270">
        <v>59200</v>
      </c>
      <c r="E4270">
        <v>61200</v>
      </c>
      <c r="F4270">
        <v>61200</v>
      </c>
      <c r="G4270">
        <v>146836</v>
      </c>
    </row>
    <row r="4271" spans="1:7">
      <c r="A4271" s="3">
        <v>42690</v>
      </c>
      <c r="B4271">
        <v>61900</v>
      </c>
      <c r="C4271">
        <v>63700</v>
      </c>
      <c r="D4271">
        <v>61500</v>
      </c>
      <c r="E4271">
        <v>63300</v>
      </c>
      <c r="F4271">
        <v>63300</v>
      </c>
      <c r="G4271">
        <v>200149</v>
      </c>
    </row>
    <row r="4272" spans="1:7">
      <c r="A4272" s="3">
        <v>42691</v>
      </c>
      <c r="B4272">
        <v>63300</v>
      </c>
      <c r="C4272">
        <v>64500</v>
      </c>
      <c r="D4272">
        <v>61900</v>
      </c>
      <c r="E4272">
        <v>61900</v>
      </c>
      <c r="F4272">
        <v>61900</v>
      </c>
      <c r="G4272">
        <v>130437</v>
      </c>
    </row>
    <row r="4273" spans="1:7">
      <c r="A4273" s="3">
        <v>42692</v>
      </c>
      <c r="B4273">
        <v>61900</v>
      </c>
      <c r="C4273">
        <v>62200</v>
      </c>
      <c r="D4273">
        <v>61000</v>
      </c>
      <c r="E4273">
        <v>61700</v>
      </c>
      <c r="F4273">
        <v>61700</v>
      </c>
      <c r="G4273">
        <v>66150</v>
      </c>
    </row>
    <row r="4274" spans="1:7">
      <c r="A4274" s="3">
        <v>42695</v>
      </c>
      <c r="B4274">
        <v>61800</v>
      </c>
      <c r="C4274">
        <v>61900</v>
      </c>
      <c r="D4274">
        <v>60400</v>
      </c>
      <c r="E4274">
        <v>60900</v>
      </c>
      <c r="F4274">
        <v>60900</v>
      </c>
      <c r="G4274">
        <v>62775</v>
      </c>
    </row>
    <row r="4275" spans="1:7">
      <c r="A4275" s="3">
        <v>42696</v>
      </c>
      <c r="B4275">
        <v>60800</v>
      </c>
      <c r="C4275">
        <v>62000</v>
      </c>
      <c r="D4275">
        <v>60700</v>
      </c>
      <c r="E4275">
        <v>62000</v>
      </c>
      <c r="F4275">
        <v>62000</v>
      </c>
      <c r="G4275">
        <v>60829</v>
      </c>
    </row>
    <row r="4276" spans="1:7">
      <c r="A4276" s="3">
        <v>42697</v>
      </c>
      <c r="B4276">
        <v>61500</v>
      </c>
      <c r="C4276">
        <v>63000</v>
      </c>
      <c r="D4276">
        <v>61400</v>
      </c>
      <c r="E4276">
        <v>61700</v>
      </c>
      <c r="F4276">
        <v>61700</v>
      </c>
      <c r="G4276">
        <v>121921</v>
      </c>
    </row>
    <row r="4277" spans="1:7">
      <c r="A4277" s="3">
        <v>42698</v>
      </c>
      <c r="B4277">
        <v>61700</v>
      </c>
      <c r="C4277">
        <v>62300</v>
      </c>
      <c r="D4277">
        <v>60600</v>
      </c>
      <c r="E4277">
        <v>61400</v>
      </c>
      <c r="F4277">
        <v>61400</v>
      </c>
      <c r="G4277">
        <v>63501</v>
      </c>
    </row>
    <row r="4278" spans="1:7">
      <c r="A4278" s="3">
        <v>42699</v>
      </c>
      <c r="B4278">
        <v>61200</v>
      </c>
      <c r="C4278">
        <v>62400</v>
      </c>
      <c r="D4278">
        <v>61000</v>
      </c>
      <c r="E4278">
        <v>62100</v>
      </c>
      <c r="F4278">
        <v>62100</v>
      </c>
      <c r="G4278">
        <v>75702</v>
      </c>
    </row>
    <row r="4279" spans="1:7">
      <c r="A4279" s="3">
        <v>42702</v>
      </c>
      <c r="B4279">
        <v>62100</v>
      </c>
      <c r="C4279">
        <v>63000</v>
      </c>
      <c r="D4279">
        <v>61800</v>
      </c>
      <c r="E4279">
        <v>61900</v>
      </c>
      <c r="F4279">
        <v>61900</v>
      </c>
      <c r="G4279">
        <v>85394</v>
      </c>
    </row>
    <row r="4280" spans="1:7">
      <c r="A4280" s="3">
        <v>42703</v>
      </c>
      <c r="B4280">
        <v>61500</v>
      </c>
      <c r="C4280">
        <v>62900</v>
      </c>
      <c r="D4280">
        <v>61500</v>
      </c>
      <c r="E4280">
        <v>62700</v>
      </c>
      <c r="F4280">
        <v>62700</v>
      </c>
      <c r="G4280">
        <v>80223</v>
      </c>
    </row>
    <row r="4281" spans="1:7">
      <c r="A4281" s="3">
        <v>42704</v>
      </c>
      <c r="B4281">
        <v>63200</v>
      </c>
      <c r="C4281">
        <v>63400</v>
      </c>
      <c r="D4281">
        <v>61700</v>
      </c>
      <c r="E4281">
        <v>61700</v>
      </c>
      <c r="F4281">
        <v>61700</v>
      </c>
      <c r="G4281">
        <v>74526</v>
      </c>
    </row>
    <row r="4282" spans="1:7">
      <c r="A4282" s="3">
        <v>42705</v>
      </c>
      <c r="B4282">
        <v>62000</v>
      </c>
      <c r="C4282">
        <v>62500</v>
      </c>
      <c r="D4282">
        <v>61500</v>
      </c>
      <c r="E4282">
        <v>61600</v>
      </c>
      <c r="F4282">
        <v>61600</v>
      </c>
      <c r="G4282">
        <v>80078</v>
      </c>
    </row>
    <row r="4283" spans="1:7">
      <c r="A4283" s="3">
        <v>42706</v>
      </c>
      <c r="B4283">
        <v>61500</v>
      </c>
      <c r="C4283">
        <v>61600</v>
      </c>
      <c r="D4283">
        <v>59300</v>
      </c>
      <c r="E4283">
        <v>59900</v>
      </c>
      <c r="F4283">
        <v>59900</v>
      </c>
      <c r="G4283">
        <v>118853</v>
      </c>
    </row>
    <row r="4284" spans="1:7">
      <c r="A4284" s="3">
        <v>42709</v>
      </c>
      <c r="B4284">
        <v>59200</v>
      </c>
      <c r="C4284">
        <v>61300</v>
      </c>
      <c r="D4284">
        <v>59200</v>
      </c>
      <c r="E4284">
        <v>60300</v>
      </c>
      <c r="F4284">
        <v>60300</v>
      </c>
      <c r="G4284">
        <v>78021</v>
      </c>
    </row>
    <row r="4285" spans="1:7">
      <c r="A4285" s="3">
        <v>42710</v>
      </c>
      <c r="B4285">
        <v>60100</v>
      </c>
      <c r="C4285">
        <v>61600</v>
      </c>
      <c r="D4285">
        <v>60100</v>
      </c>
      <c r="E4285">
        <v>61100</v>
      </c>
      <c r="F4285">
        <v>61100</v>
      </c>
      <c r="G4285">
        <v>78526</v>
      </c>
    </row>
    <row r="4286" spans="1:7">
      <c r="A4286" s="3">
        <v>42711</v>
      </c>
      <c r="B4286">
        <v>61400</v>
      </c>
      <c r="C4286">
        <v>62000</v>
      </c>
      <c r="D4286">
        <v>60300</v>
      </c>
      <c r="E4286">
        <v>61000</v>
      </c>
      <c r="F4286">
        <v>61000</v>
      </c>
      <c r="G4286">
        <v>64670</v>
      </c>
    </row>
    <row r="4287" spans="1:7">
      <c r="A4287" s="3">
        <v>42712</v>
      </c>
      <c r="B4287">
        <v>61900</v>
      </c>
      <c r="C4287">
        <v>64900</v>
      </c>
      <c r="D4287">
        <v>61300</v>
      </c>
      <c r="E4287">
        <v>64700</v>
      </c>
      <c r="F4287">
        <v>64700</v>
      </c>
      <c r="G4287">
        <v>284645</v>
      </c>
    </row>
    <row r="4288" spans="1:7">
      <c r="A4288" s="3">
        <v>42713</v>
      </c>
      <c r="B4288">
        <v>64600</v>
      </c>
      <c r="C4288">
        <v>65000</v>
      </c>
      <c r="D4288">
        <v>63600</v>
      </c>
      <c r="E4288">
        <v>63600</v>
      </c>
      <c r="F4288">
        <v>63600</v>
      </c>
      <c r="G4288">
        <v>89367</v>
      </c>
    </row>
    <row r="4289" spans="1:7">
      <c r="A4289" s="3">
        <v>42716</v>
      </c>
      <c r="B4289">
        <v>64400</v>
      </c>
      <c r="C4289">
        <v>67900</v>
      </c>
      <c r="D4289">
        <v>64300</v>
      </c>
      <c r="E4289">
        <v>67800</v>
      </c>
      <c r="F4289">
        <v>67800</v>
      </c>
      <c r="G4289">
        <v>231370</v>
      </c>
    </row>
    <row r="4290" spans="1:7">
      <c r="A4290" s="3">
        <v>42717</v>
      </c>
      <c r="B4290">
        <v>67800</v>
      </c>
      <c r="C4290">
        <v>68500</v>
      </c>
      <c r="D4290">
        <v>67000</v>
      </c>
      <c r="E4290">
        <v>67900</v>
      </c>
      <c r="F4290">
        <v>67900</v>
      </c>
      <c r="G4290">
        <v>107258</v>
      </c>
    </row>
    <row r="4291" spans="1:7">
      <c r="A4291" s="3">
        <v>42718</v>
      </c>
      <c r="B4291">
        <v>68300</v>
      </c>
      <c r="C4291">
        <v>68400</v>
      </c>
      <c r="D4291">
        <v>66700</v>
      </c>
      <c r="E4291">
        <v>66900</v>
      </c>
      <c r="F4291">
        <v>66900</v>
      </c>
      <c r="G4291">
        <v>96080</v>
      </c>
    </row>
    <row r="4292" spans="1:7">
      <c r="A4292" s="3">
        <v>42719</v>
      </c>
      <c r="B4292">
        <v>66600</v>
      </c>
      <c r="C4292">
        <v>68400</v>
      </c>
      <c r="D4292">
        <v>66300</v>
      </c>
      <c r="E4292">
        <v>67900</v>
      </c>
      <c r="F4292">
        <v>67900</v>
      </c>
      <c r="G4292">
        <v>89373</v>
      </c>
    </row>
    <row r="4293" spans="1:7">
      <c r="A4293" s="3">
        <v>42720</v>
      </c>
      <c r="B4293">
        <v>67900</v>
      </c>
      <c r="C4293">
        <v>68600</v>
      </c>
      <c r="D4293">
        <v>66900</v>
      </c>
      <c r="E4293">
        <v>67200</v>
      </c>
      <c r="F4293">
        <v>67200</v>
      </c>
      <c r="G4293">
        <v>73017</v>
      </c>
    </row>
    <row r="4294" spans="1:7">
      <c r="A4294" s="3">
        <v>42723</v>
      </c>
      <c r="B4294">
        <v>68000</v>
      </c>
      <c r="C4294">
        <v>68300</v>
      </c>
      <c r="D4294">
        <v>67000</v>
      </c>
      <c r="E4294">
        <v>67000</v>
      </c>
      <c r="F4294">
        <v>67000</v>
      </c>
      <c r="G4294">
        <v>59553</v>
      </c>
    </row>
    <row r="4295" spans="1:7">
      <c r="A4295" s="3">
        <v>42724</v>
      </c>
      <c r="B4295">
        <v>67500</v>
      </c>
      <c r="C4295">
        <v>67600</v>
      </c>
      <c r="D4295">
        <v>65500</v>
      </c>
      <c r="E4295">
        <v>66100</v>
      </c>
      <c r="F4295">
        <v>66100</v>
      </c>
      <c r="G4295">
        <v>114887</v>
      </c>
    </row>
    <row r="4296" spans="1:7">
      <c r="A4296" s="3">
        <v>42725</v>
      </c>
      <c r="B4296">
        <v>66600</v>
      </c>
      <c r="C4296">
        <v>67700</v>
      </c>
      <c r="D4296">
        <v>66000</v>
      </c>
      <c r="E4296">
        <v>67400</v>
      </c>
      <c r="F4296">
        <v>67400</v>
      </c>
      <c r="G4296">
        <v>97780</v>
      </c>
    </row>
    <row r="4297" spans="1:7">
      <c r="A4297" s="3">
        <v>42726</v>
      </c>
      <c r="B4297">
        <v>67400</v>
      </c>
      <c r="C4297">
        <v>67700</v>
      </c>
      <c r="D4297">
        <v>66700</v>
      </c>
      <c r="E4297">
        <v>67200</v>
      </c>
      <c r="F4297">
        <v>67200</v>
      </c>
      <c r="G4297">
        <v>53942</v>
      </c>
    </row>
    <row r="4298" spans="1:7">
      <c r="A4298" s="3">
        <v>42727</v>
      </c>
      <c r="B4298">
        <v>67700</v>
      </c>
      <c r="C4298">
        <v>67700</v>
      </c>
      <c r="D4298">
        <v>66700</v>
      </c>
      <c r="E4298">
        <v>66800</v>
      </c>
      <c r="F4298">
        <v>66800</v>
      </c>
      <c r="G4298">
        <v>73587</v>
      </c>
    </row>
    <row r="4299" spans="1:7">
      <c r="A4299" s="3">
        <v>42730</v>
      </c>
      <c r="B4299">
        <v>66900</v>
      </c>
      <c r="C4299">
        <v>67200</v>
      </c>
      <c r="D4299">
        <v>65400</v>
      </c>
      <c r="E4299">
        <v>65600</v>
      </c>
      <c r="F4299">
        <v>65600</v>
      </c>
      <c r="G4299">
        <v>103313</v>
      </c>
    </row>
    <row r="4300" spans="1:7">
      <c r="A4300" s="3">
        <v>42731</v>
      </c>
      <c r="B4300">
        <v>66000</v>
      </c>
      <c r="C4300">
        <v>67300</v>
      </c>
      <c r="D4300">
        <v>64900</v>
      </c>
      <c r="E4300">
        <v>67000</v>
      </c>
      <c r="F4300">
        <v>67000</v>
      </c>
      <c r="G4300">
        <v>140843</v>
      </c>
    </row>
    <row r="4301" spans="1:7">
      <c r="A4301" s="3">
        <v>42732</v>
      </c>
      <c r="B4301">
        <v>66700</v>
      </c>
      <c r="C4301">
        <v>67400</v>
      </c>
      <c r="D4301">
        <v>65700</v>
      </c>
      <c r="E4301">
        <v>66900</v>
      </c>
      <c r="F4301">
        <v>66900</v>
      </c>
      <c r="G4301">
        <v>92867</v>
      </c>
    </row>
    <row r="4302" spans="1:7">
      <c r="A4302" s="3">
        <v>42733</v>
      </c>
      <c r="B4302">
        <v>66300</v>
      </c>
      <c r="C4302">
        <v>67300</v>
      </c>
      <c r="D4302">
        <v>66000</v>
      </c>
      <c r="E4302">
        <v>67000</v>
      </c>
      <c r="F4302">
        <v>67000</v>
      </c>
      <c r="G4302">
        <v>102062</v>
      </c>
    </row>
    <row r="4303" spans="1:7">
      <c r="A4303" s="3">
        <v>42737</v>
      </c>
      <c r="B4303">
        <v>67000</v>
      </c>
      <c r="C4303">
        <v>68200</v>
      </c>
      <c r="D4303">
        <v>66900</v>
      </c>
      <c r="E4303">
        <v>68100</v>
      </c>
      <c r="F4303">
        <v>68100</v>
      </c>
      <c r="G4303">
        <v>92503</v>
      </c>
    </row>
    <row r="4304" spans="1:7">
      <c r="A4304" s="3">
        <v>42738</v>
      </c>
      <c r="B4304">
        <v>68300</v>
      </c>
      <c r="C4304">
        <v>68900</v>
      </c>
      <c r="D4304">
        <v>67500</v>
      </c>
      <c r="E4304">
        <v>68100</v>
      </c>
      <c r="F4304">
        <v>68100</v>
      </c>
      <c r="G4304">
        <v>102818</v>
      </c>
    </row>
    <row r="4305" spans="1:7">
      <c r="A4305" s="3">
        <v>42739</v>
      </c>
      <c r="B4305">
        <v>68100</v>
      </c>
      <c r="C4305">
        <v>68800</v>
      </c>
      <c r="D4305">
        <v>67700</v>
      </c>
      <c r="E4305">
        <v>68000</v>
      </c>
      <c r="F4305">
        <v>68000</v>
      </c>
      <c r="G4305">
        <v>82212</v>
      </c>
    </row>
    <row r="4306" spans="1:7">
      <c r="A4306" s="3">
        <v>42740</v>
      </c>
      <c r="B4306">
        <v>68200</v>
      </c>
      <c r="C4306">
        <v>68700</v>
      </c>
      <c r="D4306">
        <v>67400</v>
      </c>
      <c r="E4306">
        <v>67500</v>
      </c>
      <c r="F4306">
        <v>67500</v>
      </c>
      <c r="G4306">
        <v>75272</v>
      </c>
    </row>
    <row r="4307" spans="1:7">
      <c r="A4307" s="3">
        <v>42741</v>
      </c>
      <c r="B4307">
        <v>67500</v>
      </c>
      <c r="C4307">
        <v>68000</v>
      </c>
      <c r="D4307">
        <v>67200</v>
      </c>
      <c r="E4307">
        <v>67300</v>
      </c>
      <c r="F4307">
        <v>67300</v>
      </c>
      <c r="G4307">
        <v>65070</v>
      </c>
    </row>
    <row r="4308" spans="1:7">
      <c r="A4308" s="3">
        <v>42744</v>
      </c>
      <c r="B4308">
        <v>67400</v>
      </c>
      <c r="C4308">
        <v>67400</v>
      </c>
      <c r="D4308">
        <v>65700</v>
      </c>
      <c r="E4308">
        <v>66100</v>
      </c>
      <c r="F4308">
        <v>66100</v>
      </c>
      <c r="G4308">
        <v>102519</v>
      </c>
    </row>
    <row r="4309" spans="1:7">
      <c r="A4309" s="3">
        <v>42745</v>
      </c>
      <c r="B4309">
        <v>66100</v>
      </c>
      <c r="C4309">
        <v>67100</v>
      </c>
      <c r="D4309">
        <v>65300</v>
      </c>
      <c r="E4309">
        <v>65800</v>
      </c>
      <c r="F4309">
        <v>65800</v>
      </c>
      <c r="G4309">
        <v>116486</v>
      </c>
    </row>
    <row r="4310" spans="1:7">
      <c r="A4310" s="3">
        <v>42746</v>
      </c>
      <c r="B4310">
        <v>66700</v>
      </c>
      <c r="C4310">
        <v>67000</v>
      </c>
      <c r="D4310">
        <v>65300</v>
      </c>
      <c r="E4310">
        <v>65500</v>
      </c>
      <c r="F4310">
        <v>65500</v>
      </c>
      <c r="G4310">
        <v>157444</v>
      </c>
    </row>
    <row r="4311" spans="1:7">
      <c r="A4311" s="3">
        <v>42747</v>
      </c>
      <c r="B4311">
        <v>65800</v>
      </c>
      <c r="C4311">
        <v>65900</v>
      </c>
      <c r="D4311">
        <v>64200</v>
      </c>
      <c r="E4311">
        <v>64300</v>
      </c>
      <c r="F4311">
        <v>64300</v>
      </c>
      <c r="G4311">
        <v>175743</v>
      </c>
    </row>
    <row r="4312" spans="1:7">
      <c r="A4312" s="3">
        <v>42748</v>
      </c>
      <c r="B4312">
        <v>64600</v>
      </c>
      <c r="C4312">
        <v>65500</v>
      </c>
      <c r="D4312">
        <v>63800</v>
      </c>
      <c r="E4312">
        <v>65400</v>
      </c>
      <c r="F4312">
        <v>65400</v>
      </c>
      <c r="G4312">
        <v>120066</v>
      </c>
    </row>
    <row r="4313" spans="1:7">
      <c r="A4313" s="3">
        <v>42751</v>
      </c>
      <c r="B4313">
        <v>65000</v>
      </c>
      <c r="C4313">
        <v>65400</v>
      </c>
      <c r="D4313">
        <v>63600</v>
      </c>
      <c r="E4313">
        <v>64000</v>
      </c>
      <c r="F4313">
        <v>64000</v>
      </c>
      <c r="G4313">
        <v>85861</v>
      </c>
    </row>
    <row r="4314" spans="1:7">
      <c r="A4314" s="3">
        <v>42752</v>
      </c>
      <c r="B4314">
        <v>63700</v>
      </c>
      <c r="C4314">
        <v>64600</v>
      </c>
      <c r="D4314">
        <v>63500</v>
      </c>
      <c r="E4314">
        <v>63600</v>
      </c>
      <c r="F4314">
        <v>63600</v>
      </c>
      <c r="G4314">
        <v>73888</v>
      </c>
    </row>
    <row r="4315" spans="1:7">
      <c r="A4315" s="3">
        <v>42753</v>
      </c>
      <c r="B4315">
        <v>63300</v>
      </c>
      <c r="C4315">
        <v>63800</v>
      </c>
      <c r="D4315">
        <v>62600</v>
      </c>
      <c r="E4315">
        <v>62600</v>
      </c>
      <c r="F4315">
        <v>62600</v>
      </c>
      <c r="G4315">
        <v>111877</v>
      </c>
    </row>
    <row r="4316" spans="1:7">
      <c r="A4316" s="3">
        <v>42754</v>
      </c>
      <c r="B4316">
        <v>62900</v>
      </c>
      <c r="C4316">
        <v>63300</v>
      </c>
      <c r="D4316">
        <v>62000</v>
      </c>
      <c r="E4316">
        <v>62100</v>
      </c>
      <c r="F4316">
        <v>62100</v>
      </c>
      <c r="G4316">
        <v>91787</v>
      </c>
    </row>
    <row r="4317" spans="1:7">
      <c r="A4317" s="3">
        <v>42755</v>
      </c>
      <c r="B4317">
        <v>61800</v>
      </c>
      <c r="C4317">
        <v>62500</v>
      </c>
      <c r="D4317">
        <v>61000</v>
      </c>
      <c r="E4317">
        <v>61200</v>
      </c>
      <c r="F4317">
        <v>61200</v>
      </c>
      <c r="G4317">
        <v>136982</v>
      </c>
    </row>
    <row r="4318" spans="1:7">
      <c r="A4318" s="3">
        <v>42758</v>
      </c>
      <c r="B4318">
        <v>61000</v>
      </c>
      <c r="C4318">
        <v>61500</v>
      </c>
      <c r="D4318">
        <v>60200</v>
      </c>
      <c r="E4318">
        <v>61400</v>
      </c>
      <c r="F4318">
        <v>61400</v>
      </c>
      <c r="G4318">
        <v>128294</v>
      </c>
    </row>
    <row r="4319" spans="1:7">
      <c r="A4319" s="3">
        <v>42759</v>
      </c>
      <c r="B4319">
        <v>61100</v>
      </c>
      <c r="C4319">
        <v>61100</v>
      </c>
      <c r="D4319">
        <v>59500</v>
      </c>
      <c r="E4319">
        <v>60000</v>
      </c>
      <c r="F4319">
        <v>60000</v>
      </c>
      <c r="G4319">
        <v>188671</v>
      </c>
    </row>
    <row r="4320" spans="1:7">
      <c r="A4320" s="3">
        <v>42760</v>
      </c>
      <c r="B4320">
        <v>60200</v>
      </c>
      <c r="C4320">
        <v>60400</v>
      </c>
      <c r="D4320">
        <v>58900</v>
      </c>
      <c r="E4320">
        <v>59000</v>
      </c>
      <c r="F4320">
        <v>59000</v>
      </c>
      <c r="G4320">
        <v>116761</v>
      </c>
    </row>
    <row r="4321" spans="1:7">
      <c r="A4321" s="3">
        <v>42761</v>
      </c>
      <c r="B4321">
        <v>59200</v>
      </c>
      <c r="C4321">
        <v>59500</v>
      </c>
      <c r="D4321">
        <v>58300</v>
      </c>
      <c r="E4321">
        <v>58400</v>
      </c>
      <c r="F4321">
        <v>58400</v>
      </c>
      <c r="G4321">
        <v>187462</v>
      </c>
    </row>
    <row r="4322" spans="1:7">
      <c r="A4322" s="3">
        <v>42766</v>
      </c>
      <c r="B4322">
        <v>58400</v>
      </c>
      <c r="C4322">
        <v>59500</v>
      </c>
      <c r="D4322">
        <v>58300</v>
      </c>
      <c r="E4322">
        <v>59400</v>
      </c>
      <c r="F4322">
        <v>59400</v>
      </c>
      <c r="G4322">
        <v>179938</v>
      </c>
    </row>
    <row r="4323" spans="1:7">
      <c r="A4323" s="3">
        <v>42767</v>
      </c>
      <c r="B4323">
        <v>59500</v>
      </c>
      <c r="C4323">
        <v>60300</v>
      </c>
      <c r="D4323">
        <v>59000</v>
      </c>
      <c r="E4323">
        <v>59600</v>
      </c>
      <c r="F4323">
        <v>59600</v>
      </c>
      <c r="G4323">
        <v>165880</v>
      </c>
    </row>
    <row r="4324" spans="1:7">
      <c r="A4324" s="3">
        <v>42768</v>
      </c>
      <c r="B4324">
        <v>59800</v>
      </c>
      <c r="C4324">
        <v>62100</v>
      </c>
      <c r="D4324">
        <v>59800</v>
      </c>
      <c r="E4324">
        <v>60800</v>
      </c>
      <c r="F4324">
        <v>60800</v>
      </c>
      <c r="G4324">
        <v>220823</v>
      </c>
    </row>
    <row r="4325" spans="1:7">
      <c r="A4325" s="3">
        <v>42769</v>
      </c>
      <c r="B4325">
        <v>61200</v>
      </c>
      <c r="C4325">
        <v>61300</v>
      </c>
      <c r="D4325">
        <v>59500</v>
      </c>
      <c r="E4325">
        <v>59800</v>
      </c>
      <c r="F4325">
        <v>59800</v>
      </c>
      <c r="G4325">
        <v>101061</v>
      </c>
    </row>
    <row r="4326" spans="1:7">
      <c r="A4326" s="3">
        <v>42772</v>
      </c>
      <c r="B4326">
        <v>60400</v>
      </c>
      <c r="C4326">
        <v>61700</v>
      </c>
      <c r="D4326">
        <v>59400</v>
      </c>
      <c r="E4326">
        <v>60200</v>
      </c>
      <c r="F4326">
        <v>60200</v>
      </c>
      <c r="G4326">
        <v>126047</v>
      </c>
    </row>
    <row r="4327" spans="1:7">
      <c r="A4327" s="3">
        <v>42773</v>
      </c>
      <c r="B4327">
        <v>59900</v>
      </c>
      <c r="C4327">
        <v>60700</v>
      </c>
      <c r="D4327">
        <v>59900</v>
      </c>
      <c r="E4327">
        <v>60200</v>
      </c>
      <c r="F4327">
        <v>60200</v>
      </c>
      <c r="G4327">
        <v>73324</v>
      </c>
    </row>
    <row r="4328" spans="1:7">
      <c r="A4328" s="3">
        <v>42774</v>
      </c>
      <c r="B4328">
        <v>60800</v>
      </c>
      <c r="C4328">
        <v>61100</v>
      </c>
      <c r="D4328">
        <v>59900</v>
      </c>
      <c r="E4328">
        <v>60000</v>
      </c>
      <c r="F4328">
        <v>60000</v>
      </c>
      <c r="G4328">
        <v>161663</v>
      </c>
    </row>
    <row r="4329" spans="1:7">
      <c r="A4329" s="3">
        <v>42775</v>
      </c>
      <c r="B4329">
        <v>60000</v>
      </c>
      <c r="C4329">
        <v>60100</v>
      </c>
      <c r="D4329">
        <v>59000</v>
      </c>
      <c r="E4329">
        <v>59400</v>
      </c>
      <c r="F4329">
        <v>59400</v>
      </c>
      <c r="G4329">
        <v>157554</v>
      </c>
    </row>
    <row r="4330" spans="1:7">
      <c r="A4330" s="3">
        <v>42776</v>
      </c>
      <c r="B4330">
        <v>59900</v>
      </c>
      <c r="C4330">
        <v>59900</v>
      </c>
      <c r="D4330">
        <v>58800</v>
      </c>
      <c r="E4330">
        <v>59100</v>
      </c>
      <c r="F4330">
        <v>59100</v>
      </c>
      <c r="G4330">
        <v>142140</v>
      </c>
    </row>
    <row r="4331" spans="1:7">
      <c r="A4331" s="3">
        <v>42779</v>
      </c>
      <c r="B4331">
        <v>59300</v>
      </c>
      <c r="C4331">
        <v>60600</v>
      </c>
      <c r="D4331">
        <v>59100</v>
      </c>
      <c r="E4331">
        <v>60200</v>
      </c>
      <c r="F4331">
        <v>60200</v>
      </c>
      <c r="G4331">
        <v>133190</v>
      </c>
    </row>
    <row r="4332" spans="1:7">
      <c r="A4332" s="3">
        <v>42780</v>
      </c>
      <c r="B4332">
        <v>60600</v>
      </c>
      <c r="C4332">
        <v>60700</v>
      </c>
      <c r="D4332">
        <v>59300</v>
      </c>
      <c r="E4332">
        <v>59500</v>
      </c>
      <c r="F4332">
        <v>59500</v>
      </c>
      <c r="G4332">
        <v>135161</v>
      </c>
    </row>
    <row r="4333" spans="1:7">
      <c r="A4333" s="3">
        <v>42781</v>
      </c>
      <c r="B4333">
        <v>59700</v>
      </c>
      <c r="C4333">
        <v>61300</v>
      </c>
      <c r="D4333">
        <v>59600</v>
      </c>
      <c r="E4333">
        <v>61300</v>
      </c>
      <c r="F4333">
        <v>61300</v>
      </c>
      <c r="G4333">
        <v>169686</v>
      </c>
    </row>
    <row r="4334" spans="1:7">
      <c r="A4334" s="3">
        <v>42782</v>
      </c>
      <c r="B4334">
        <v>61500</v>
      </c>
      <c r="C4334">
        <v>61500</v>
      </c>
      <c r="D4334">
        <v>59900</v>
      </c>
      <c r="E4334">
        <v>59900</v>
      </c>
      <c r="F4334">
        <v>59900</v>
      </c>
      <c r="G4334">
        <v>155896</v>
      </c>
    </row>
    <row r="4335" spans="1:7">
      <c r="A4335" s="3">
        <v>42783</v>
      </c>
      <c r="B4335">
        <v>59700</v>
      </c>
      <c r="C4335">
        <v>60300</v>
      </c>
      <c r="D4335">
        <v>59500</v>
      </c>
      <c r="E4335">
        <v>60000</v>
      </c>
      <c r="F4335">
        <v>60000</v>
      </c>
      <c r="G4335">
        <v>69136</v>
      </c>
    </row>
    <row r="4336" spans="1:7">
      <c r="A4336" s="3">
        <v>42786</v>
      </c>
      <c r="B4336">
        <v>60000</v>
      </c>
      <c r="C4336">
        <v>60200</v>
      </c>
      <c r="D4336">
        <v>59600</v>
      </c>
      <c r="E4336">
        <v>59700</v>
      </c>
      <c r="F4336">
        <v>59700</v>
      </c>
      <c r="G4336">
        <v>80353</v>
      </c>
    </row>
    <row r="4337" spans="1:7">
      <c r="A4337" s="3">
        <v>42787</v>
      </c>
      <c r="B4337">
        <v>60800</v>
      </c>
      <c r="C4337">
        <v>64000</v>
      </c>
      <c r="D4337">
        <v>60700</v>
      </c>
      <c r="E4337">
        <v>63800</v>
      </c>
      <c r="F4337">
        <v>63800</v>
      </c>
      <c r="G4337">
        <v>536040</v>
      </c>
    </row>
    <row r="4338" spans="1:7">
      <c r="A4338" s="3">
        <v>42788</v>
      </c>
      <c r="B4338">
        <v>64100</v>
      </c>
      <c r="C4338">
        <v>64500</v>
      </c>
      <c r="D4338">
        <v>62900</v>
      </c>
      <c r="E4338">
        <v>63100</v>
      </c>
      <c r="F4338">
        <v>63100</v>
      </c>
      <c r="G4338">
        <v>208708</v>
      </c>
    </row>
    <row r="4339" spans="1:7">
      <c r="A4339" s="3">
        <v>42789</v>
      </c>
      <c r="B4339">
        <v>63100</v>
      </c>
      <c r="C4339">
        <v>65000</v>
      </c>
      <c r="D4339">
        <v>63100</v>
      </c>
      <c r="E4339">
        <v>64100</v>
      </c>
      <c r="F4339">
        <v>64100</v>
      </c>
      <c r="G4339">
        <v>238133</v>
      </c>
    </row>
    <row r="4340" spans="1:7">
      <c r="A4340" s="3">
        <v>42790</v>
      </c>
      <c r="B4340">
        <v>64000</v>
      </c>
      <c r="C4340">
        <v>64100</v>
      </c>
      <c r="D4340">
        <v>62400</v>
      </c>
      <c r="E4340">
        <v>63400</v>
      </c>
      <c r="F4340">
        <v>63400</v>
      </c>
      <c r="G4340">
        <v>158824</v>
      </c>
    </row>
    <row r="4341" spans="1:7">
      <c r="A4341" s="3">
        <v>42793</v>
      </c>
      <c r="B4341">
        <v>63400</v>
      </c>
      <c r="C4341">
        <v>64500</v>
      </c>
      <c r="D4341">
        <v>63400</v>
      </c>
      <c r="E4341">
        <v>64000</v>
      </c>
      <c r="F4341">
        <v>64000</v>
      </c>
      <c r="G4341">
        <v>127763</v>
      </c>
    </row>
    <row r="4342" spans="1:7">
      <c r="A4342" s="3">
        <v>42794</v>
      </c>
      <c r="B4342">
        <v>65000</v>
      </c>
      <c r="C4342">
        <v>66500</v>
      </c>
      <c r="D4342">
        <v>64700</v>
      </c>
      <c r="E4342">
        <v>64700</v>
      </c>
      <c r="F4342">
        <v>64700</v>
      </c>
      <c r="G4342">
        <v>338175</v>
      </c>
    </row>
    <row r="4343" spans="1:7">
      <c r="A4343" s="3">
        <v>42796</v>
      </c>
      <c r="B4343">
        <v>64700</v>
      </c>
      <c r="C4343">
        <v>65900</v>
      </c>
      <c r="D4343">
        <v>63800</v>
      </c>
      <c r="E4343">
        <v>63900</v>
      </c>
      <c r="F4343">
        <v>63900</v>
      </c>
      <c r="G4343">
        <v>153016</v>
      </c>
    </row>
    <row r="4344" spans="1:7">
      <c r="A4344" s="3">
        <v>42797</v>
      </c>
      <c r="B4344">
        <v>63400</v>
      </c>
      <c r="C4344">
        <v>64100</v>
      </c>
      <c r="D4344">
        <v>62600</v>
      </c>
      <c r="E4344">
        <v>63900</v>
      </c>
      <c r="F4344">
        <v>63900</v>
      </c>
      <c r="G4344">
        <v>115800</v>
      </c>
    </row>
    <row r="4345" spans="1:7">
      <c r="A4345" s="3">
        <v>42800</v>
      </c>
      <c r="B4345">
        <v>63500</v>
      </c>
      <c r="C4345">
        <v>64000</v>
      </c>
      <c r="D4345">
        <v>62700</v>
      </c>
      <c r="E4345">
        <v>63700</v>
      </c>
      <c r="F4345">
        <v>63700</v>
      </c>
      <c r="G4345">
        <v>95133</v>
      </c>
    </row>
    <row r="4346" spans="1:7">
      <c r="A4346" s="3">
        <v>42801</v>
      </c>
      <c r="B4346">
        <v>64300</v>
      </c>
      <c r="C4346">
        <v>65900</v>
      </c>
      <c r="D4346">
        <v>64000</v>
      </c>
      <c r="E4346">
        <v>64700</v>
      </c>
      <c r="F4346">
        <v>64700</v>
      </c>
      <c r="G4346">
        <v>195893</v>
      </c>
    </row>
    <row r="4347" spans="1:7">
      <c r="A4347" s="3">
        <v>42802</v>
      </c>
      <c r="B4347">
        <v>64800</v>
      </c>
      <c r="C4347">
        <v>64800</v>
      </c>
      <c r="D4347">
        <v>63500</v>
      </c>
      <c r="E4347">
        <v>63700</v>
      </c>
      <c r="F4347">
        <v>63700</v>
      </c>
      <c r="G4347">
        <v>128376</v>
      </c>
    </row>
    <row r="4348" spans="1:7">
      <c r="A4348" s="3">
        <v>42803</v>
      </c>
      <c r="B4348">
        <v>63400</v>
      </c>
      <c r="C4348">
        <v>64100</v>
      </c>
      <c r="D4348">
        <v>62900</v>
      </c>
      <c r="E4348">
        <v>63700</v>
      </c>
      <c r="F4348">
        <v>63700</v>
      </c>
      <c r="G4348">
        <v>99621</v>
      </c>
    </row>
    <row r="4349" spans="1:7">
      <c r="A4349" s="3">
        <v>42804</v>
      </c>
      <c r="B4349">
        <v>63800</v>
      </c>
      <c r="C4349">
        <v>63800</v>
      </c>
      <c r="D4349">
        <v>62300</v>
      </c>
      <c r="E4349">
        <v>63100</v>
      </c>
      <c r="F4349">
        <v>63100</v>
      </c>
      <c r="G4349">
        <v>146016</v>
      </c>
    </row>
    <row r="4350" spans="1:7">
      <c r="A4350" s="3">
        <v>42807</v>
      </c>
      <c r="B4350">
        <v>63200</v>
      </c>
      <c r="C4350">
        <v>63400</v>
      </c>
      <c r="D4350">
        <v>61400</v>
      </c>
      <c r="E4350">
        <v>61700</v>
      </c>
      <c r="F4350">
        <v>61700</v>
      </c>
      <c r="G4350">
        <v>204754</v>
      </c>
    </row>
    <row r="4351" spans="1:7">
      <c r="A4351" s="3">
        <v>42808</v>
      </c>
      <c r="B4351">
        <v>61800</v>
      </c>
      <c r="C4351">
        <v>62100</v>
      </c>
      <c r="D4351">
        <v>61100</v>
      </c>
      <c r="E4351">
        <v>61200</v>
      </c>
      <c r="F4351">
        <v>61200</v>
      </c>
      <c r="G4351">
        <v>127811</v>
      </c>
    </row>
    <row r="4352" spans="1:7">
      <c r="A4352" s="3">
        <v>42809</v>
      </c>
      <c r="B4352">
        <v>61100</v>
      </c>
      <c r="C4352">
        <v>61700</v>
      </c>
      <c r="D4352">
        <v>60600</v>
      </c>
      <c r="E4352">
        <v>60800</v>
      </c>
      <c r="F4352">
        <v>60800</v>
      </c>
      <c r="G4352">
        <v>102972</v>
      </c>
    </row>
    <row r="4353" spans="1:7">
      <c r="A4353" s="3">
        <v>42810</v>
      </c>
      <c r="B4353">
        <v>61400</v>
      </c>
      <c r="C4353">
        <v>62700</v>
      </c>
      <c r="D4353">
        <v>61300</v>
      </c>
      <c r="E4353">
        <v>62200</v>
      </c>
      <c r="F4353">
        <v>62200</v>
      </c>
      <c r="G4353">
        <v>114519</v>
      </c>
    </row>
    <row r="4354" spans="1:7">
      <c r="A4354" s="3">
        <v>42811</v>
      </c>
      <c r="B4354">
        <v>62500</v>
      </c>
      <c r="C4354">
        <v>62500</v>
      </c>
      <c r="D4354">
        <v>61500</v>
      </c>
      <c r="E4354">
        <v>61500</v>
      </c>
      <c r="F4354">
        <v>61500</v>
      </c>
      <c r="G4354">
        <v>116808</v>
      </c>
    </row>
    <row r="4355" spans="1:7">
      <c r="A4355" s="3">
        <v>42814</v>
      </c>
      <c r="B4355">
        <v>61600</v>
      </c>
      <c r="C4355">
        <v>62300</v>
      </c>
      <c r="D4355">
        <v>61100</v>
      </c>
      <c r="E4355">
        <v>62100</v>
      </c>
      <c r="F4355">
        <v>62100</v>
      </c>
      <c r="G4355">
        <v>82712</v>
      </c>
    </row>
    <row r="4356" spans="1:7">
      <c r="A4356" s="3">
        <v>42815</v>
      </c>
      <c r="B4356">
        <v>62500</v>
      </c>
      <c r="C4356">
        <v>63600</v>
      </c>
      <c r="D4356">
        <v>62100</v>
      </c>
      <c r="E4356">
        <v>62500</v>
      </c>
      <c r="F4356">
        <v>62500</v>
      </c>
      <c r="G4356">
        <v>115128</v>
      </c>
    </row>
    <row r="4357" spans="1:7">
      <c r="A4357" s="3">
        <v>42816</v>
      </c>
      <c r="B4357">
        <v>62300</v>
      </c>
      <c r="C4357">
        <v>63700</v>
      </c>
      <c r="D4357">
        <v>61800</v>
      </c>
      <c r="E4357">
        <v>63500</v>
      </c>
      <c r="F4357">
        <v>63500</v>
      </c>
      <c r="G4357">
        <v>169534</v>
      </c>
    </row>
    <row r="4358" spans="1:7">
      <c r="A4358" s="3">
        <v>42817</v>
      </c>
      <c r="B4358">
        <v>63700</v>
      </c>
      <c r="C4358">
        <v>65300</v>
      </c>
      <c r="D4358">
        <v>63000</v>
      </c>
      <c r="E4358">
        <v>65100</v>
      </c>
      <c r="F4358">
        <v>65100</v>
      </c>
      <c r="G4358">
        <v>195932</v>
      </c>
    </row>
    <row r="4359" spans="1:7">
      <c r="A4359" s="3">
        <v>42818</v>
      </c>
      <c r="B4359">
        <v>65100</v>
      </c>
      <c r="C4359">
        <v>65100</v>
      </c>
      <c r="D4359">
        <v>63800</v>
      </c>
      <c r="E4359">
        <v>64400</v>
      </c>
      <c r="F4359">
        <v>64400</v>
      </c>
      <c r="G4359">
        <v>113734</v>
      </c>
    </row>
    <row r="4360" spans="1:7">
      <c r="A4360" s="3">
        <v>42821</v>
      </c>
      <c r="B4360">
        <v>64700</v>
      </c>
      <c r="C4360">
        <v>65100</v>
      </c>
      <c r="D4360">
        <v>64200</v>
      </c>
      <c r="E4360">
        <v>65000</v>
      </c>
      <c r="F4360">
        <v>65000</v>
      </c>
      <c r="G4360">
        <v>104940</v>
      </c>
    </row>
    <row r="4361" spans="1:7">
      <c r="A4361" s="3">
        <v>42822</v>
      </c>
      <c r="B4361">
        <v>65100</v>
      </c>
      <c r="C4361">
        <v>65400</v>
      </c>
      <c r="D4361">
        <v>64400</v>
      </c>
      <c r="E4361">
        <v>64800</v>
      </c>
      <c r="F4361">
        <v>64800</v>
      </c>
      <c r="G4361">
        <v>105326</v>
      </c>
    </row>
    <row r="4362" spans="1:7">
      <c r="A4362" s="3">
        <v>42823</v>
      </c>
      <c r="B4362">
        <v>65100</v>
      </c>
      <c r="C4362">
        <v>65100</v>
      </c>
      <c r="D4362">
        <v>63800</v>
      </c>
      <c r="E4362">
        <v>64300</v>
      </c>
      <c r="F4362">
        <v>64300</v>
      </c>
      <c r="G4362">
        <v>94667</v>
      </c>
    </row>
    <row r="4363" spans="1:7">
      <c r="A4363" s="3">
        <v>42824</v>
      </c>
      <c r="B4363">
        <v>64300</v>
      </c>
      <c r="C4363">
        <v>65500</v>
      </c>
      <c r="D4363">
        <v>64300</v>
      </c>
      <c r="E4363">
        <v>65000</v>
      </c>
      <c r="F4363">
        <v>65000</v>
      </c>
      <c r="G4363">
        <v>94424</v>
      </c>
    </row>
    <row r="4364" spans="1:7">
      <c r="A4364" s="3">
        <v>42825</v>
      </c>
      <c r="B4364">
        <v>64800</v>
      </c>
      <c r="C4364">
        <v>65100</v>
      </c>
      <c r="D4364">
        <v>64100</v>
      </c>
      <c r="E4364">
        <v>64900</v>
      </c>
      <c r="F4364">
        <v>64900</v>
      </c>
      <c r="G4364">
        <v>92224</v>
      </c>
    </row>
    <row r="4365" spans="1:7">
      <c r="A4365" s="3">
        <v>42828</v>
      </c>
      <c r="B4365">
        <v>64600</v>
      </c>
      <c r="C4365">
        <v>66600</v>
      </c>
      <c r="D4365">
        <v>64600</v>
      </c>
      <c r="E4365">
        <v>66600</v>
      </c>
      <c r="F4365">
        <v>66600</v>
      </c>
      <c r="G4365">
        <v>203773</v>
      </c>
    </row>
    <row r="4366" spans="1:7">
      <c r="A4366" s="3">
        <v>42829</v>
      </c>
      <c r="B4366">
        <v>66800</v>
      </c>
      <c r="C4366">
        <v>67000</v>
      </c>
      <c r="D4366">
        <v>66000</v>
      </c>
      <c r="E4366">
        <v>66300</v>
      </c>
      <c r="F4366">
        <v>66300</v>
      </c>
      <c r="G4366">
        <v>101390</v>
      </c>
    </row>
    <row r="4367" spans="1:7">
      <c r="A4367" s="3">
        <v>42830</v>
      </c>
      <c r="B4367">
        <v>66300</v>
      </c>
      <c r="C4367">
        <v>66800</v>
      </c>
      <c r="D4367">
        <v>64700</v>
      </c>
      <c r="E4367">
        <v>65900</v>
      </c>
      <c r="F4367">
        <v>65900</v>
      </c>
      <c r="G4367">
        <v>196883</v>
      </c>
    </row>
    <row r="4368" spans="1:7">
      <c r="A4368" s="3">
        <v>42831</v>
      </c>
      <c r="B4368">
        <v>65300</v>
      </c>
      <c r="C4368">
        <v>65900</v>
      </c>
      <c r="D4368">
        <v>64700</v>
      </c>
      <c r="E4368">
        <v>65800</v>
      </c>
      <c r="F4368">
        <v>65800</v>
      </c>
      <c r="G4368">
        <v>70203</v>
      </c>
    </row>
    <row r="4369" spans="1:7">
      <c r="A4369" s="3">
        <v>42832</v>
      </c>
      <c r="B4369">
        <v>66200</v>
      </c>
      <c r="C4369">
        <v>66200</v>
      </c>
      <c r="D4369">
        <v>64200</v>
      </c>
      <c r="E4369">
        <v>64900</v>
      </c>
      <c r="F4369">
        <v>64900</v>
      </c>
      <c r="G4369">
        <v>221864</v>
      </c>
    </row>
    <row r="4370" spans="1:7">
      <c r="A4370" s="3">
        <v>42835</v>
      </c>
      <c r="B4370">
        <v>64500</v>
      </c>
      <c r="C4370">
        <v>64800</v>
      </c>
      <c r="D4370">
        <v>62900</v>
      </c>
      <c r="E4370">
        <v>64400</v>
      </c>
      <c r="F4370">
        <v>64400</v>
      </c>
      <c r="G4370">
        <v>203742</v>
      </c>
    </row>
    <row r="4371" spans="1:7">
      <c r="A4371" s="3">
        <v>42836</v>
      </c>
      <c r="B4371">
        <v>64100</v>
      </c>
      <c r="C4371">
        <v>64700</v>
      </c>
      <c r="D4371">
        <v>63300</v>
      </c>
      <c r="E4371">
        <v>63800</v>
      </c>
      <c r="F4371">
        <v>63800</v>
      </c>
      <c r="G4371">
        <v>88912</v>
      </c>
    </row>
    <row r="4372" spans="1:7">
      <c r="A4372" s="3">
        <v>42837</v>
      </c>
      <c r="B4372">
        <v>64000</v>
      </c>
      <c r="C4372">
        <v>64400</v>
      </c>
      <c r="D4372">
        <v>63400</v>
      </c>
      <c r="E4372">
        <v>64400</v>
      </c>
      <c r="F4372">
        <v>64400</v>
      </c>
      <c r="G4372">
        <v>69097</v>
      </c>
    </row>
    <row r="4373" spans="1:7">
      <c r="A4373" s="3">
        <v>42838</v>
      </c>
      <c r="B4373">
        <v>64400</v>
      </c>
      <c r="C4373">
        <v>65300</v>
      </c>
      <c r="D4373">
        <v>64200</v>
      </c>
      <c r="E4373">
        <v>65300</v>
      </c>
      <c r="F4373">
        <v>65300</v>
      </c>
      <c r="G4373">
        <v>97917</v>
      </c>
    </row>
    <row r="4374" spans="1:7">
      <c r="A4374" s="3">
        <v>42839</v>
      </c>
      <c r="B4374">
        <v>64600</v>
      </c>
      <c r="C4374">
        <v>64700</v>
      </c>
      <c r="D4374">
        <v>63000</v>
      </c>
      <c r="E4374">
        <v>63200</v>
      </c>
      <c r="F4374">
        <v>63200</v>
      </c>
      <c r="G4374">
        <v>170186</v>
      </c>
    </row>
    <row r="4375" spans="1:7">
      <c r="A4375" s="3">
        <v>42842</v>
      </c>
      <c r="B4375">
        <v>63700</v>
      </c>
      <c r="C4375">
        <v>64000</v>
      </c>
      <c r="D4375">
        <v>62900</v>
      </c>
      <c r="E4375">
        <v>63600</v>
      </c>
      <c r="F4375">
        <v>63600</v>
      </c>
      <c r="G4375">
        <v>176232</v>
      </c>
    </row>
    <row r="4376" spans="1:7">
      <c r="A4376" s="3">
        <v>42843</v>
      </c>
      <c r="B4376">
        <v>63700</v>
      </c>
      <c r="C4376">
        <v>63700</v>
      </c>
      <c r="D4376">
        <v>62900</v>
      </c>
      <c r="E4376">
        <v>63300</v>
      </c>
      <c r="F4376">
        <v>63300</v>
      </c>
      <c r="G4376">
        <v>109970</v>
      </c>
    </row>
    <row r="4377" spans="1:7">
      <c r="A4377" s="3">
        <v>42844</v>
      </c>
      <c r="B4377">
        <v>63000</v>
      </c>
      <c r="C4377">
        <v>63500</v>
      </c>
      <c r="D4377">
        <v>62700</v>
      </c>
      <c r="E4377">
        <v>63000</v>
      </c>
      <c r="F4377">
        <v>63000</v>
      </c>
      <c r="G4377">
        <v>87343</v>
      </c>
    </row>
    <row r="4378" spans="1:7">
      <c r="A4378" s="3">
        <v>42845</v>
      </c>
      <c r="B4378">
        <v>63100</v>
      </c>
      <c r="C4378">
        <v>63600</v>
      </c>
      <c r="D4378">
        <v>62600</v>
      </c>
      <c r="E4378">
        <v>63100</v>
      </c>
      <c r="F4378">
        <v>63100</v>
      </c>
      <c r="G4378">
        <v>108659</v>
      </c>
    </row>
    <row r="4379" spans="1:7">
      <c r="A4379" s="3">
        <v>42846</v>
      </c>
      <c r="B4379">
        <v>63200</v>
      </c>
      <c r="C4379">
        <v>63500</v>
      </c>
      <c r="D4379">
        <v>62700</v>
      </c>
      <c r="E4379">
        <v>63100</v>
      </c>
      <c r="F4379">
        <v>63100</v>
      </c>
      <c r="G4379">
        <v>101148</v>
      </c>
    </row>
    <row r="4380" spans="1:7">
      <c r="A4380" s="3">
        <v>42849</v>
      </c>
      <c r="B4380">
        <v>63700</v>
      </c>
      <c r="C4380">
        <v>63900</v>
      </c>
      <c r="D4380">
        <v>62700</v>
      </c>
      <c r="E4380">
        <v>62800</v>
      </c>
      <c r="F4380">
        <v>62800</v>
      </c>
      <c r="G4380">
        <v>109296</v>
      </c>
    </row>
    <row r="4381" spans="1:7">
      <c r="A4381" s="3">
        <v>42850</v>
      </c>
      <c r="B4381">
        <v>62900</v>
      </c>
      <c r="C4381">
        <v>63200</v>
      </c>
      <c r="D4381">
        <v>62600</v>
      </c>
      <c r="E4381">
        <v>62700</v>
      </c>
      <c r="F4381">
        <v>62700</v>
      </c>
      <c r="G4381">
        <v>98564</v>
      </c>
    </row>
    <row r="4382" spans="1:7">
      <c r="A4382" s="3">
        <v>42851</v>
      </c>
      <c r="B4382">
        <v>62900</v>
      </c>
      <c r="C4382">
        <v>64000</v>
      </c>
      <c r="D4382">
        <v>62800</v>
      </c>
      <c r="E4382">
        <v>63800</v>
      </c>
      <c r="F4382">
        <v>63800</v>
      </c>
      <c r="G4382">
        <v>142653</v>
      </c>
    </row>
    <row r="4383" spans="1:7">
      <c r="A4383" s="3">
        <v>42852</v>
      </c>
      <c r="B4383">
        <v>63600</v>
      </c>
      <c r="C4383">
        <v>64200</v>
      </c>
      <c r="D4383">
        <v>63000</v>
      </c>
      <c r="E4383">
        <v>64000</v>
      </c>
      <c r="F4383">
        <v>64000</v>
      </c>
      <c r="G4383">
        <v>103582</v>
      </c>
    </row>
    <row r="4384" spans="1:7">
      <c r="A4384" s="3">
        <v>42853</v>
      </c>
      <c r="B4384">
        <v>63800</v>
      </c>
      <c r="C4384">
        <v>63800</v>
      </c>
      <c r="D4384">
        <v>62800</v>
      </c>
      <c r="E4384">
        <v>63000</v>
      </c>
      <c r="F4384">
        <v>63000</v>
      </c>
      <c r="G4384">
        <v>158709</v>
      </c>
    </row>
    <row r="4385" spans="1:7">
      <c r="A4385" s="3">
        <v>42857</v>
      </c>
      <c r="B4385">
        <v>63000</v>
      </c>
      <c r="C4385">
        <v>63300</v>
      </c>
      <c r="D4385">
        <v>61700</v>
      </c>
      <c r="E4385">
        <v>62100</v>
      </c>
      <c r="F4385">
        <v>62100</v>
      </c>
      <c r="G4385">
        <v>158367</v>
      </c>
    </row>
    <row r="4386" spans="1:7">
      <c r="A4386" s="3">
        <v>42859</v>
      </c>
      <c r="B4386">
        <v>62100</v>
      </c>
      <c r="C4386">
        <v>62800</v>
      </c>
      <c r="D4386">
        <v>61900</v>
      </c>
      <c r="E4386">
        <v>62500</v>
      </c>
      <c r="F4386">
        <v>62500</v>
      </c>
      <c r="G4386">
        <v>72600</v>
      </c>
    </row>
    <row r="4387" spans="1:7">
      <c r="A4387" s="3">
        <v>42863</v>
      </c>
      <c r="B4387">
        <v>62500</v>
      </c>
      <c r="C4387">
        <v>63500</v>
      </c>
      <c r="D4387">
        <v>62500</v>
      </c>
      <c r="E4387">
        <v>63300</v>
      </c>
      <c r="F4387">
        <v>63300</v>
      </c>
      <c r="G4387">
        <v>107907</v>
      </c>
    </row>
    <row r="4388" spans="1:7">
      <c r="A4388" s="3">
        <v>42865</v>
      </c>
      <c r="B4388">
        <v>63700</v>
      </c>
      <c r="C4388">
        <v>63800</v>
      </c>
      <c r="D4388">
        <v>62700</v>
      </c>
      <c r="E4388">
        <v>62800</v>
      </c>
      <c r="F4388">
        <v>62800</v>
      </c>
      <c r="G4388">
        <v>133368</v>
      </c>
    </row>
    <row r="4389" spans="1:7">
      <c r="A4389" s="3">
        <v>42866</v>
      </c>
      <c r="B4389">
        <v>63100</v>
      </c>
      <c r="C4389">
        <v>63600</v>
      </c>
      <c r="D4389">
        <v>62600</v>
      </c>
      <c r="E4389">
        <v>63600</v>
      </c>
      <c r="F4389">
        <v>63600</v>
      </c>
      <c r="G4389">
        <v>102726</v>
      </c>
    </row>
    <row r="4390" spans="1:7">
      <c r="A4390" s="3">
        <v>42867</v>
      </c>
      <c r="B4390">
        <v>63600</v>
      </c>
      <c r="C4390">
        <v>65400</v>
      </c>
      <c r="D4390">
        <v>63400</v>
      </c>
      <c r="E4390">
        <v>64600</v>
      </c>
      <c r="F4390">
        <v>64600</v>
      </c>
      <c r="G4390">
        <v>289498</v>
      </c>
    </row>
    <row r="4391" spans="1:7">
      <c r="A4391" s="3">
        <v>42870</v>
      </c>
      <c r="B4391">
        <v>64500</v>
      </c>
      <c r="C4391">
        <v>64500</v>
      </c>
      <c r="D4391">
        <v>63200</v>
      </c>
      <c r="E4391">
        <v>63900</v>
      </c>
      <c r="F4391">
        <v>63900</v>
      </c>
      <c r="G4391">
        <v>140070</v>
      </c>
    </row>
    <row r="4392" spans="1:7">
      <c r="A4392" s="3">
        <v>42871</v>
      </c>
      <c r="B4392">
        <v>63900</v>
      </c>
      <c r="C4392">
        <v>65500</v>
      </c>
      <c r="D4392">
        <v>63800</v>
      </c>
      <c r="E4392">
        <v>65400</v>
      </c>
      <c r="F4392">
        <v>65400</v>
      </c>
      <c r="G4392">
        <v>242832</v>
      </c>
    </row>
    <row r="4393" spans="1:7">
      <c r="A4393" s="3">
        <v>42872</v>
      </c>
      <c r="B4393">
        <v>65400</v>
      </c>
      <c r="C4393">
        <v>65400</v>
      </c>
      <c r="D4393">
        <v>64300</v>
      </c>
      <c r="E4393">
        <v>64700</v>
      </c>
      <c r="F4393">
        <v>64700</v>
      </c>
      <c r="G4393">
        <v>144318</v>
      </c>
    </row>
    <row r="4394" spans="1:7">
      <c r="A4394" s="3">
        <v>42873</v>
      </c>
      <c r="B4394">
        <v>63900</v>
      </c>
      <c r="C4394">
        <v>64400</v>
      </c>
      <c r="D4394">
        <v>63500</v>
      </c>
      <c r="E4394">
        <v>63800</v>
      </c>
      <c r="F4394">
        <v>63800</v>
      </c>
      <c r="G4394">
        <v>171070</v>
      </c>
    </row>
    <row r="4395" spans="1:7">
      <c r="A4395" s="3">
        <v>42874</v>
      </c>
      <c r="B4395">
        <v>63800</v>
      </c>
      <c r="C4395">
        <v>64400</v>
      </c>
      <c r="D4395">
        <v>63500</v>
      </c>
      <c r="E4395">
        <v>64300</v>
      </c>
      <c r="F4395">
        <v>64300</v>
      </c>
      <c r="G4395">
        <v>119247</v>
      </c>
    </row>
    <row r="4396" spans="1:7">
      <c r="A4396" s="3">
        <v>42877</v>
      </c>
      <c r="B4396">
        <v>64200</v>
      </c>
      <c r="C4396">
        <v>65600</v>
      </c>
      <c r="D4396">
        <v>64200</v>
      </c>
      <c r="E4396">
        <v>65500</v>
      </c>
      <c r="F4396">
        <v>65500</v>
      </c>
      <c r="G4396">
        <v>191613</v>
      </c>
    </row>
    <row r="4397" spans="1:7">
      <c r="A4397" s="3">
        <v>42878</v>
      </c>
      <c r="B4397">
        <v>65600</v>
      </c>
      <c r="C4397">
        <v>65900</v>
      </c>
      <c r="D4397">
        <v>64900</v>
      </c>
      <c r="E4397">
        <v>65700</v>
      </c>
      <c r="F4397">
        <v>65700</v>
      </c>
      <c r="G4397">
        <v>160394</v>
      </c>
    </row>
    <row r="4398" spans="1:7">
      <c r="A4398" s="3">
        <v>42879</v>
      </c>
      <c r="B4398">
        <v>65900</v>
      </c>
      <c r="C4398">
        <v>70500</v>
      </c>
      <c r="D4398">
        <v>65900</v>
      </c>
      <c r="E4398">
        <v>70200</v>
      </c>
      <c r="F4398">
        <v>70200</v>
      </c>
      <c r="G4398">
        <v>947317</v>
      </c>
    </row>
    <row r="4399" spans="1:7">
      <c r="A4399" s="3">
        <v>42880</v>
      </c>
      <c r="B4399">
        <v>70100</v>
      </c>
      <c r="C4399">
        <v>71800</v>
      </c>
      <c r="D4399">
        <v>69900</v>
      </c>
      <c r="E4399">
        <v>71100</v>
      </c>
      <c r="F4399">
        <v>71100</v>
      </c>
      <c r="G4399">
        <v>511249</v>
      </c>
    </row>
    <row r="4400" spans="1:7">
      <c r="A4400" s="3">
        <v>42881</v>
      </c>
      <c r="B4400">
        <v>71300</v>
      </c>
      <c r="C4400">
        <v>71500</v>
      </c>
      <c r="D4400">
        <v>69800</v>
      </c>
      <c r="E4400">
        <v>71200</v>
      </c>
      <c r="F4400">
        <v>71200</v>
      </c>
      <c r="G4400">
        <v>227432</v>
      </c>
    </row>
    <row r="4401" spans="1:7">
      <c r="A4401" s="3">
        <v>42884</v>
      </c>
      <c r="B4401">
        <v>71200</v>
      </c>
      <c r="C4401">
        <v>72700</v>
      </c>
      <c r="D4401">
        <v>69900</v>
      </c>
      <c r="E4401">
        <v>70400</v>
      </c>
      <c r="F4401">
        <v>70400</v>
      </c>
      <c r="G4401">
        <v>363235</v>
      </c>
    </row>
    <row r="4402" spans="1:7">
      <c r="A4402" s="3">
        <v>42885</v>
      </c>
      <c r="B4402">
        <v>70200</v>
      </c>
      <c r="C4402">
        <v>71300</v>
      </c>
      <c r="D4402">
        <v>69400</v>
      </c>
      <c r="E4402">
        <v>71000</v>
      </c>
      <c r="F4402">
        <v>71000</v>
      </c>
      <c r="G4402">
        <v>227913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B1:AG63"/>
  <sheetViews>
    <sheetView tabSelected="1" workbookViewId="0">
      <selection activeCell="C1" sqref="C1:G1"/>
    </sheetView>
  </sheetViews>
  <sheetFormatPr defaultRowHeight="16.5"/>
  <cols>
    <col min="1" max="1" width="2.125" customWidth="1"/>
    <col min="2" max="2" width="30.625" customWidth="1"/>
    <col min="3" max="14" width="15.625" customWidth="1"/>
  </cols>
  <sheetData>
    <row r="1" spans="2:33" ht="17.25" thickBot="1">
      <c r="B1" s="18" t="s">
        <v>244</v>
      </c>
      <c r="C1" s="206" t="s">
        <v>11935</v>
      </c>
      <c r="D1" s="207"/>
      <c r="E1" s="208" t="s">
        <v>11936</v>
      </c>
      <c r="F1" s="209"/>
      <c r="G1" s="210"/>
    </row>
    <row r="2" spans="2:33" ht="17.25" thickBot="1"/>
    <row r="3" spans="2:33" ht="17.25" thickBot="1">
      <c r="B3" s="21" t="s">
        <v>248</v>
      </c>
      <c r="C3" s="6"/>
      <c r="D3" s="6"/>
      <c r="E3" s="6"/>
      <c r="F3" s="6"/>
      <c r="G3" s="6"/>
    </row>
    <row r="4" spans="2:33" ht="17.25" thickBot="1">
      <c r="B4" s="52" t="s">
        <v>250</v>
      </c>
      <c r="C4" s="54" t="str">
        <f ca="1">IF(Data!H39="일치",Data!B35,"자료 불일치")</f>
        <v>SK케미칼</v>
      </c>
      <c r="D4" s="53" t="s">
        <v>228</v>
      </c>
      <c r="E4" s="14">
        <f ca="1">Data!A9</f>
        <v>24303255</v>
      </c>
      <c r="F4" s="15"/>
      <c r="G4" s="20"/>
    </row>
    <row r="5" spans="2:33">
      <c r="B5" s="12" t="s">
        <v>224</v>
      </c>
      <c r="C5" s="36">
        <f ca="1">Data!A3</f>
        <v>71000</v>
      </c>
      <c r="D5" s="11" t="s">
        <v>231</v>
      </c>
      <c r="E5" s="8">
        <f ca="1">Data!A10</f>
        <v>2817125</v>
      </c>
      <c r="F5" s="6"/>
      <c r="G5" s="7"/>
    </row>
    <row r="6" spans="2:33">
      <c r="B6" s="12" t="s">
        <v>227</v>
      </c>
      <c r="C6" s="9">
        <f ca="1">Data!A6</f>
        <v>1.0004599999999999</v>
      </c>
      <c r="D6" s="11" t="s">
        <v>229</v>
      </c>
      <c r="E6" s="8">
        <f ca="1">Data!A13</f>
        <v>3236603</v>
      </c>
      <c r="F6" s="6"/>
      <c r="G6" s="7"/>
      <c r="AC6" t="s">
        <v>233</v>
      </c>
      <c r="AD6" t="s">
        <v>273</v>
      </c>
      <c r="AE6" s="1">
        <f ca="1">F25</f>
        <v>7.667747693390653E-2</v>
      </c>
      <c r="AG6" t="s">
        <v>275</v>
      </c>
    </row>
    <row r="7" spans="2:33">
      <c r="B7" s="22"/>
      <c r="C7" s="6"/>
      <c r="D7" s="6"/>
      <c r="E7" s="6"/>
      <c r="F7" s="6"/>
      <c r="G7" s="7"/>
      <c r="AC7" t="s">
        <v>234</v>
      </c>
      <c r="AD7" t="s">
        <v>254</v>
      </c>
      <c r="AE7" s="1">
        <f ca="1">E25</f>
        <v>7.667747693390653E-2</v>
      </c>
      <c r="AG7" t="s">
        <v>276</v>
      </c>
    </row>
    <row r="8" spans="2:33">
      <c r="B8" s="23" t="s">
        <v>251</v>
      </c>
      <c r="C8" s="6"/>
      <c r="D8" s="6"/>
      <c r="E8" s="6"/>
      <c r="F8" s="6"/>
      <c r="G8" s="7"/>
      <c r="AD8" t="s">
        <v>263</v>
      </c>
      <c r="AE8" s="1">
        <f ca="1">G22</f>
        <v>5.9763755325042495E-2</v>
      </c>
    </row>
    <row r="9" spans="2:33">
      <c r="B9" s="211" t="str">
        <f ca="1">Data!A19</f>
        <v>가스, 화학부문 선전으로 순익 개선</v>
      </c>
      <c r="C9" s="212"/>
      <c r="D9" s="212"/>
      <c r="E9" s="212"/>
      <c r="F9" s="212"/>
      <c r="G9" s="213"/>
      <c r="AD9" t="s">
        <v>270</v>
      </c>
      <c r="AE9" s="1">
        <f ca="1">F22</f>
        <v>6.7128966320897085E-2</v>
      </c>
    </row>
    <row r="10" spans="2:33" ht="69.95" customHeight="1">
      <c r="B10" s="214" t="str">
        <f ca="1">Data!A20</f>
        <v>동사는 지배회사로서 Green Chemicals와 Life Science부문 등 양대 분야로 사업구조를 집중해 기존 사업 수익성 향상과 신규사업의 성공적 시장 진입에 역량을 집중하고 있음. Green Chemicals Biz.는 고기능 코폴리에스터, 바이오디젤 등 바이오 에너지사업에, Life Science Biz.는 질병진단, 예방, 치료 등 헬스케어 통합 솔루션과 신약개발에 힘쓰고 있음.</v>
      </c>
      <c r="C10" s="215"/>
      <c r="D10" s="215"/>
      <c r="E10" s="215"/>
      <c r="F10" s="215"/>
      <c r="G10" s="216"/>
      <c r="AD10" t="s">
        <v>271</v>
      </c>
      <c r="AE10" s="1">
        <f>G25</f>
        <v>0.1</v>
      </c>
    </row>
    <row r="11" spans="2:33" ht="69.95" customHeight="1" thickBot="1">
      <c r="B11" s="217" t="str">
        <f ca="1">Data!A21</f>
        <v>동사의 2016년 연결기준 누적 당기순이익은 전년 943.7억원 대비 86.4% 증가한 1758.7억원을 기록함. 매출액은 6조6260억원으로 전년보다 23.9%, 영업이익은 2303.8억원을 기록하며 92.1% 늘어남. 상반기 바이오디젤 매출액 증가와 자회사 SK가스의 산업용 LPG(프로판) 판매 확대 등 실적호조에 힘입은 결과. SK가스는 LPG시장 점유율을 44.3%까지 끌어올리며 선전.</v>
      </c>
      <c r="C11" s="218"/>
      <c r="D11" s="218"/>
      <c r="E11" s="218"/>
      <c r="F11" s="218"/>
      <c r="G11" s="219"/>
    </row>
    <row r="12" spans="2:33" ht="17.25" thickBot="1"/>
    <row r="13" spans="2:33" ht="17.25" thickBot="1">
      <c r="B13" s="21" t="s">
        <v>249</v>
      </c>
      <c r="C13" s="15"/>
      <c r="D13" s="20"/>
      <c r="E13" s="15"/>
      <c r="F13" s="15"/>
      <c r="G13" s="20"/>
    </row>
    <row r="14" spans="2:33">
      <c r="B14" s="82" t="s">
        <v>225</v>
      </c>
      <c r="C14" s="83" t="s">
        <v>226</v>
      </c>
      <c r="D14" s="84">
        <v>8.5900000000000004E-2</v>
      </c>
      <c r="E14" s="15"/>
      <c r="F14" s="15"/>
      <c r="G14" s="20"/>
    </row>
    <row r="15" spans="2:33">
      <c r="B15" s="12" t="s">
        <v>245</v>
      </c>
      <c r="C15" s="10">
        <v>1.8499999999999999E-2</v>
      </c>
      <c r="D15" s="7"/>
      <c r="E15" s="6"/>
      <c r="F15" s="6"/>
      <c r="G15" s="7"/>
    </row>
    <row r="16" spans="2:33" ht="17.25" thickBot="1">
      <c r="B16" s="24" t="s">
        <v>246</v>
      </c>
      <c r="C16" s="25">
        <v>6.7400000000000002E-2</v>
      </c>
      <c r="D16" s="7"/>
      <c r="E16" s="6"/>
      <c r="F16" s="6"/>
      <c r="G16" s="7"/>
    </row>
    <row r="17" spans="2:13" ht="17.25" thickBot="1">
      <c r="B17" s="28" t="s">
        <v>230</v>
      </c>
      <c r="C17" s="29">
        <f>IF(C14="적용",D14,C15+C16*C6)</f>
        <v>8.5900000000000004E-2</v>
      </c>
      <c r="D17" s="7"/>
      <c r="E17" s="6"/>
      <c r="F17" s="6"/>
      <c r="G17" s="7"/>
    </row>
    <row r="18" spans="2:13" ht="17.25" thickBot="1">
      <c r="B18" s="26" t="s">
        <v>247</v>
      </c>
      <c r="C18" s="27" t="s">
        <v>232</v>
      </c>
      <c r="D18" s="17"/>
      <c r="E18" s="6"/>
      <c r="F18" s="6"/>
      <c r="G18" s="7"/>
    </row>
    <row r="19" spans="2:13" ht="17.25" thickBot="1">
      <c r="B19" s="22"/>
      <c r="C19" s="6"/>
      <c r="D19" s="6"/>
      <c r="E19" s="6"/>
      <c r="F19" s="6"/>
      <c r="G19" s="7"/>
    </row>
    <row r="20" spans="2:13" ht="17.25" thickBot="1">
      <c r="B20" s="21" t="s">
        <v>252</v>
      </c>
      <c r="C20" s="44" t="s">
        <v>272</v>
      </c>
      <c r="D20" s="45">
        <f ca="1">VLOOKUP(C20,AD6:AE10,2,FALSE)</f>
        <v>7.667747693390653E-2</v>
      </c>
      <c r="E20" s="6"/>
      <c r="F20" s="6"/>
      <c r="G20" s="7"/>
    </row>
    <row r="21" spans="2:13">
      <c r="B21" s="35" t="s">
        <v>253</v>
      </c>
      <c r="C21" s="46">
        <f ca="1">Data!B105</f>
        <v>41974</v>
      </c>
      <c r="D21" s="46">
        <f ca="1">Data!C105</f>
        <v>42339</v>
      </c>
      <c r="E21" s="46">
        <f ca="1">Data!D105</f>
        <v>42705</v>
      </c>
      <c r="F21" s="46" t="str">
        <f ca="1">"최근 4분기("&amp;TEXT(Data!E60,"yy/mm")&amp;")"</f>
        <v>최근 4분기(17/03)</v>
      </c>
      <c r="G21" s="78" t="s">
        <v>263</v>
      </c>
      <c r="H21" s="85" t="str">
        <f ca="1">IF(D22&gt;C22,IF(F22&gt;D22,"상승추세",""),"")</f>
        <v>상승추세</v>
      </c>
      <c r="I21" s="86">
        <f ca="1">MONTH(Data!E58)</f>
        <v>3</v>
      </c>
      <c r="J21" s="74">
        <f ca="1">MONTH(E21)</f>
        <v>12</v>
      </c>
      <c r="K21" s="87">
        <f ca="1">MOD(I21+12-J21,12)/6</f>
        <v>0.5</v>
      </c>
      <c r="L21" s="87">
        <f ca="1">K21+4</f>
        <v>4.5</v>
      </c>
      <c r="M21" s="88">
        <f ca="1">MOD(I21+12-J21,12)</f>
        <v>3</v>
      </c>
    </row>
    <row r="22" spans="2:13">
      <c r="B22" s="76" t="s">
        <v>238</v>
      </c>
      <c r="C22" s="38">
        <f ca="1">Data!B106</f>
        <v>-2.0099999999999996E-2</v>
      </c>
      <c r="D22" s="38">
        <f ca="1">Data!C106</f>
        <v>4.0800000000000003E-2</v>
      </c>
      <c r="E22" s="43">
        <f ca="1">Data!D106</f>
        <v>5.3499999999999999E-2</v>
      </c>
      <c r="F22" s="38">
        <f ca="1">Data!G64</f>
        <v>6.7128966320897085E-2</v>
      </c>
      <c r="G22" s="79">
        <f ca="1">IF(M21=0,(E22*3+D22*2+C22)/6,(F22*3+E22*K21+D22)/L21)</f>
        <v>5.9763755325042495E-2</v>
      </c>
      <c r="H22" s="85" t="str">
        <f ca="1">IF(D22&lt;C22,IF(F22&lt;D22,"하락추세",""),"")</f>
        <v/>
      </c>
    </row>
    <row r="23" spans="2:13" hidden="1">
      <c r="B23" s="76"/>
      <c r="C23" s="39">
        <v>1</v>
      </c>
      <c r="D23" s="39">
        <v>2</v>
      </c>
      <c r="E23" s="39">
        <v>3</v>
      </c>
      <c r="F23" s="38"/>
      <c r="G23" s="47"/>
    </row>
    <row r="24" spans="2:13">
      <c r="B24" s="76" t="s">
        <v>254</v>
      </c>
      <c r="C24" s="37">
        <f ca="1">Data!E105</f>
        <v>43073</v>
      </c>
      <c r="D24" s="37">
        <f ca="1">Data!F105</f>
        <v>43438</v>
      </c>
      <c r="E24" s="37">
        <f ca="1">Data!G105</f>
        <v>43803</v>
      </c>
      <c r="F24" s="80" t="s">
        <v>278</v>
      </c>
      <c r="G24" s="75" t="s">
        <v>282</v>
      </c>
    </row>
    <row r="25" spans="2:13" ht="17.25" thickBot="1">
      <c r="B25" s="48" t="s">
        <v>238</v>
      </c>
      <c r="C25" s="49">
        <f ca="1">Data!E106</f>
        <v>7.7479214363176285E-2</v>
      </c>
      <c r="D25" s="49">
        <f ca="1">Data!F106</f>
        <v>8.2354886720687942E-2</v>
      </c>
      <c r="E25" s="49">
        <f ca="1">Data!G106</f>
        <v>7.667747693390653E-2</v>
      </c>
      <c r="F25" s="49">
        <f ca="1">IF(E25="컨센서스 없음",IF(D25="컨센서스 없음",IF(C25="컨센서스 없음",IF(H21="상승추세",F22,IF(H22="하락추세",F22,G22)),C25),D25),E25)</f>
        <v>7.667747693390653E-2</v>
      </c>
      <c r="G25" s="81">
        <v>0.1</v>
      </c>
    </row>
    <row r="26" spans="2:13" ht="17.25" thickBot="1">
      <c r="B26" s="22"/>
      <c r="C26" s="6"/>
      <c r="D26" s="6"/>
      <c r="E26" s="6"/>
      <c r="F26" s="6"/>
      <c r="G26" s="7"/>
    </row>
    <row r="27" spans="2:13" ht="17.25" thickBot="1">
      <c r="B27" s="59" t="s">
        <v>274</v>
      </c>
      <c r="C27" s="44" t="s">
        <v>255</v>
      </c>
      <c r="D27" s="30">
        <v>0.2</v>
      </c>
      <c r="E27" s="15"/>
      <c r="F27" s="15"/>
      <c r="G27" s="20"/>
    </row>
    <row r="28" spans="2:13" ht="17.25">
      <c r="B28" s="60" t="s">
        <v>256</v>
      </c>
      <c r="C28" s="65">
        <f ca="1">C5</f>
        <v>71000</v>
      </c>
      <c r="D28" s="57" t="s">
        <v>283</v>
      </c>
      <c r="E28" s="55" t="s">
        <v>257</v>
      </c>
      <c r="F28" s="31" t="s">
        <v>258</v>
      </c>
      <c r="G28" s="32" t="s">
        <v>27</v>
      </c>
    </row>
    <row r="29" spans="2:13" ht="18" thickBot="1">
      <c r="B29" s="61" t="s">
        <v>204</v>
      </c>
      <c r="C29" s="64">
        <f ca="1">IF(F32="정배열",F30,F29)</f>
        <v>65007.084511457615</v>
      </c>
      <c r="D29" s="58">
        <f ca="1">C28/C29-1</f>
        <v>9.2188651953559297E-2</v>
      </c>
      <c r="E29" s="56" t="s">
        <v>243</v>
      </c>
      <c r="F29" s="70">
        <f ca="1">'RIM 계산'!E12</f>
        <v>65007.084511457615</v>
      </c>
      <c r="G29" s="71">
        <f ca="1">'RIM 계산'!E13</f>
        <v>18.796788255348762</v>
      </c>
    </row>
    <row r="30" spans="2:13">
      <c r="B30" s="62" t="s">
        <v>259</v>
      </c>
      <c r="C30" s="66">
        <f ca="1">IF(C27="초과이익 가정",IF(F32="정배열",F29,F31),C29*(1+D27))</f>
        <v>69599.635722193823</v>
      </c>
      <c r="D30" s="6"/>
      <c r="E30" s="33" t="s">
        <v>260</v>
      </c>
      <c r="F30" s="72">
        <f ca="1">'RIM 계산'!F12</f>
        <v>68133.371733846216</v>
      </c>
      <c r="G30" s="73">
        <f ca="1">'RIM 계산'!F13</f>
        <v>19.700753713671748</v>
      </c>
    </row>
    <row r="31" spans="2:13">
      <c r="B31" s="63" t="s">
        <v>261</v>
      </c>
      <c r="C31" s="67">
        <f ca="1">IF(C27="초과이익 가정",IF(F32="정배열",F31,F29),C29*(1-D27))</f>
        <v>65007.084511457615</v>
      </c>
      <c r="D31" s="6"/>
      <c r="E31" s="33" t="s">
        <v>262</v>
      </c>
      <c r="F31" s="68">
        <f ca="1">'RIM 계산'!G12</f>
        <v>69599.635722193823</v>
      </c>
      <c r="G31" s="69">
        <f ca="1">'RIM 계산'!G13</f>
        <v>20.124723715134518</v>
      </c>
    </row>
    <row r="32" spans="2:13" ht="17.25" thickBot="1">
      <c r="B32" s="19"/>
      <c r="C32" s="16"/>
      <c r="D32" s="16"/>
      <c r="E32" s="16"/>
      <c r="F32" s="34" t="str">
        <f ca="1">IF(F29&gt;F31,"정배열","역배열")</f>
        <v>역배열</v>
      </c>
      <c r="G32" s="50" t="str">
        <f ca="1">IF(F32="정배열","ROE&gt;요구수익","ROE&lt;요구수익")</f>
        <v>ROE&lt;요구수익</v>
      </c>
    </row>
    <row r="33" spans="2:2" ht="17.25" thickBot="1"/>
    <row r="34" spans="2:2" ht="17.25" thickBot="1">
      <c r="B34" s="51" t="s">
        <v>11907</v>
      </c>
    </row>
    <row r="62" spans="2:2" ht="17.25" thickBot="1"/>
    <row r="63" spans="2:2" ht="17.25" thickBot="1">
      <c r="B63" s="51" t="s">
        <v>277</v>
      </c>
    </row>
  </sheetData>
  <mergeCells count="5">
    <mergeCell ref="C1:D1"/>
    <mergeCell ref="E1:G1"/>
    <mergeCell ref="B9:G9"/>
    <mergeCell ref="B10:G10"/>
    <mergeCell ref="B11:G11"/>
  </mergeCells>
  <phoneticPr fontId="2" type="noConversion"/>
  <conditionalFormatting sqref="D14">
    <cfRule type="expression" dxfId="4" priority="6">
      <formula>$C$14="적용"</formula>
    </cfRule>
  </conditionalFormatting>
  <conditionalFormatting sqref="F32:G32">
    <cfRule type="expression" dxfId="3" priority="5">
      <formula>$F$32="역배열"</formula>
    </cfRule>
  </conditionalFormatting>
  <conditionalFormatting sqref="D27">
    <cfRule type="expression" dxfId="2" priority="4">
      <formula>$C$27="할인(할증)률"</formula>
    </cfRule>
  </conditionalFormatting>
  <conditionalFormatting sqref="G25">
    <cfRule type="expression" dxfId="1" priority="1">
      <formula>$C$20="별도값"</formula>
    </cfRule>
  </conditionalFormatting>
  <conditionalFormatting sqref="G32">
    <cfRule type="expression" dxfId="0" priority="10">
      <formula>$F$64="역배열"</formula>
    </cfRule>
  </conditionalFormatting>
  <dataValidations count="3">
    <dataValidation type="list" allowBlank="1" showInputMessage="1" showErrorMessage="1" sqref="C27">
      <formula1>$AG$6:$AG$7</formula1>
    </dataValidation>
    <dataValidation type="list" allowBlank="1" showInputMessage="1" showErrorMessage="1" sqref="C14">
      <formula1>$AC$6:$AC$7</formula1>
    </dataValidation>
    <dataValidation type="list" allowBlank="1" showInputMessage="1" showErrorMessage="1" sqref="C20">
      <formula1>$AD$6:$AD$10</formula1>
    </dataValidation>
  </dataValidations>
  <hyperlinks>
    <hyperlink ref="C18" r:id="rId1"/>
    <hyperlink ref="E1" r:id="rId2"/>
    <hyperlink ref="E1:G1" r:id="rId3" display="http://cafe.naver.com/valuecamp"/>
  </hyperlinks>
  <pageMargins left="0.7" right="0.7" top="0.75" bottom="0.75" header="0.3" footer="0.3"/>
  <pageSetup paperSize="9" orientation="portrait" horizontalDpi="400" verticalDpi="400" copies="0" r:id="rId4"/>
  <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07"/>
  <sheetViews>
    <sheetView workbookViewId="0">
      <selection activeCell="G1" sqref="G1"/>
    </sheetView>
  </sheetViews>
  <sheetFormatPr defaultRowHeight="13.5"/>
  <cols>
    <col min="1" max="1" width="30.625" style="13" customWidth="1"/>
    <col min="2" max="13" width="12.625" style="13" customWidth="1"/>
    <col min="14" max="16384" width="9" style="13"/>
  </cols>
  <sheetData>
    <row r="1" spans="1:7">
      <c r="A1" s="13" t="str">
        <f>LEFT(FN_Snapshot!A44,3)</f>
        <v>KSE</v>
      </c>
      <c r="B1" s="13" t="str">
        <f>Code!A4</f>
        <v>006120</v>
      </c>
      <c r="C1" s="13" t="str">
        <f>IF(A1="KSE","KS",IF(A1="KOS","KQ","error"))</f>
        <v>KS</v>
      </c>
      <c r="D1" s="13" t="str">
        <f>B1&amp;"."&amp;C1</f>
        <v>006120.KS</v>
      </c>
      <c r="F1" s="141">
        <f ca="1">TODAY()</f>
        <v>42886</v>
      </c>
      <c r="G1" s="141">
        <f ca="1">EOMONTH(F1,-1)</f>
        <v>42855</v>
      </c>
    </row>
    <row r="2" spans="1:7">
      <c r="A2" s="138" t="s">
        <v>48</v>
      </c>
      <c r="B2" s="13">
        <f>MATCH(A2,FN_Snapshot!A:A,0)</f>
        <v>111</v>
      </c>
      <c r="C2" s="13">
        <f>B2</f>
        <v>111</v>
      </c>
      <c r="D2" s="13" t="str">
        <f>"FN_Snapshot!A"&amp;C2</f>
        <v>FN_Snapshot!A111</v>
      </c>
    </row>
    <row r="3" spans="1:7">
      <c r="A3" s="139">
        <f ca="1">LEFT(B3,SEARCHB("/",B3)-1)*1</f>
        <v>71000</v>
      </c>
      <c r="B3" s="13" t="str">
        <f ca="1">OFFSET(INDIRECT(D2),0,1,1,1)</f>
        <v>71,000/ +600</v>
      </c>
    </row>
    <row r="5" spans="1:7">
      <c r="A5" s="140" t="s">
        <v>55</v>
      </c>
      <c r="B5" s="13">
        <f>MATCH(A5,FN_Snapshot!C:C,0)</f>
        <v>114</v>
      </c>
      <c r="C5" s="13">
        <f>B5</f>
        <v>114</v>
      </c>
      <c r="D5" s="13" t="str">
        <f>"FN_Snapshot!C"&amp;C5</f>
        <v>FN_Snapshot!C114</v>
      </c>
    </row>
    <row r="6" spans="1:7">
      <c r="A6" s="140">
        <f ca="1">B6</f>
        <v>1.0004599999999999</v>
      </c>
      <c r="B6" s="13">
        <f ca="1">OFFSET(INDIRECT(D5),0,1,1,1)</f>
        <v>1.0004599999999999</v>
      </c>
    </row>
    <row r="8" spans="1:7">
      <c r="A8" s="140" t="s">
        <v>56</v>
      </c>
      <c r="B8" s="13">
        <f>MATCH(A8,FN_Snapshot!A:A,0)</f>
        <v>115</v>
      </c>
      <c r="C8" s="13">
        <f>B8</f>
        <v>115</v>
      </c>
      <c r="D8" s="13" t="str">
        <f>"FN_Snapshot!A"&amp;C8</f>
        <v>FN_Snapshot!A115</v>
      </c>
    </row>
    <row r="9" spans="1:7">
      <c r="A9" s="139">
        <f ca="1">LEFT(B9,SEARCHB("/",B9)-1)*1</f>
        <v>24303255</v>
      </c>
      <c r="B9" s="13" t="str">
        <f ca="1">OFFSET(INDIRECT(D8),0,1,1,1)</f>
        <v>24,303,255/ 2,817,125</v>
      </c>
    </row>
    <row r="10" spans="1:7">
      <c r="A10" s="139">
        <f ca="1">RIGHT(B9,LEN(B9)-SEARCHB("/",B9))*1</f>
        <v>2817125</v>
      </c>
    </row>
    <row r="12" spans="1:7">
      <c r="A12" s="140" t="s">
        <v>4051</v>
      </c>
      <c r="B12" s="13">
        <f>MATCH(A12,FN_Snapshot!A:A,0)</f>
        <v>166</v>
      </c>
      <c r="C12" s="13">
        <f>B12</f>
        <v>166</v>
      </c>
      <c r="D12" s="13" t="str">
        <f>"FN_Snapshot!A"&amp;C12</f>
        <v>FN_Snapshot!A166</v>
      </c>
    </row>
    <row r="13" spans="1:7">
      <c r="A13" s="139">
        <f ca="1">B13</f>
        <v>3236603</v>
      </c>
      <c r="B13" s="13">
        <f ca="1">OFFSET(INDIRECT(D12),0,2,1,1)</f>
        <v>3236603</v>
      </c>
    </row>
    <row r="15" spans="1:7">
      <c r="A15" s="141">
        <f ca="1">TODAY()</f>
        <v>42886</v>
      </c>
    </row>
    <row r="17" spans="1:7">
      <c r="A17" s="13" t="s">
        <v>103</v>
      </c>
      <c r="B17" s="13">
        <f>MATCH(A17,FN_Snapshot!A:A,0)</f>
        <v>212</v>
      </c>
      <c r="C17" s="13">
        <f>B17</f>
        <v>212</v>
      </c>
      <c r="D17" s="13" t="str">
        <f>"FN_Snapshot!A"&amp;C17</f>
        <v>FN_Snapshot!A212</v>
      </c>
    </row>
    <row r="19" spans="1:7">
      <c r="A19" s="13" t="str">
        <f ca="1">OFFSET(INDIRECT(D$17),4,0,1,1)</f>
        <v>가스, 화학부문 선전으로 순익 개선</v>
      </c>
    </row>
    <row r="20" spans="1:7">
      <c r="A20" s="13" t="str">
        <f ca="1">OFFSET(INDIRECT(D$17),6,0,1,1)</f>
        <v>동사는 지배회사로서 Green Chemicals와 Life Science부문 등 양대 분야로 사업구조를 집중해 기존 사업 수익성 향상과 신규사업의 성공적 시장 진입에 역량을 집중하고 있음. Green Chemicals Biz.는 고기능 코폴리에스터, 바이오디젤 등 바이오 에너지사업에, Life Science Biz.는 질병진단, 예방, 치료 등 헬스케어 통합 솔루션과 신약개발에 힘쓰고 있음.</v>
      </c>
    </row>
    <row r="21" spans="1:7">
      <c r="A21" s="13" t="str">
        <f ca="1">OFFSET(INDIRECT(D$17),7,0,1,1)</f>
        <v>동사의 2016년 연결기준 누적 당기순이익은 전년 943.7억원 대비 86.4% 증가한 1758.7억원을 기록함. 매출액은 6조6260억원으로 전년보다 23.9%, 영업이익은 2303.8억원을 기록하며 92.1% 늘어남. 상반기 바이오디젤 매출액 증가와 자회사 SK가스의 산업용 LPG(프로판) 판매 확대 등 실적호조에 힘입은 결과. SK가스는 LPG시장 점유율을 44.3%까지 끌어올리며 선전.</v>
      </c>
    </row>
    <row r="24" spans="1:7">
      <c r="A24" s="13" t="s">
        <v>269</v>
      </c>
    </row>
    <row r="32" spans="1:7">
      <c r="A32" s="13" t="s">
        <v>218</v>
      </c>
      <c r="B32" s="142">
        <f ca="1">OFFSET(INDIRECT($D33),0,1,1,1)</f>
        <v>41974</v>
      </c>
      <c r="C32" s="142">
        <f ca="1">OFFSET(INDIRECT($D33),0,2,1,1)</f>
        <v>42339</v>
      </c>
      <c r="D32" s="142">
        <f ca="1">OFFSET(INDIRECT($D33),0,3,1,1)</f>
        <v>42705</v>
      </c>
      <c r="E32" s="142">
        <f ca="1">D32+368</f>
        <v>43073</v>
      </c>
      <c r="F32" s="142">
        <f ca="1">E32+365</f>
        <v>43438</v>
      </c>
      <c r="G32" s="142">
        <f ca="1">F32+365</f>
        <v>43803</v>
      </c>
    </row>
    <row r="33" spans="1:10">
      <c r="A33" s="13" t="s">
        <v>127</v>
      </c>
      <c r="B33" s="13">
        <f>IF(ISNA(MATCH(A33,FN_재무제표!A:A,0)),MATCH(J33,FN_재무제표!A:A,0),MATCH(A33,FN_재무제표!A:A,0))</f>
        <v>92</v>
      </c>
      <c r="C33" s="13">
        <f>B33</f>
        <v>92</v>
      </c>
      <c r="D33" s="13" t="str">
        <f>"FN_재무제표!A"&amp;C33</f>
        <v>FN_재무제표!A92</v>
      </c>
      <c r="J33" s="143" t="s">
        <v>332</v>
      </c>
    </row>
    <row r="35" spans="1:10">
      <c r="A35" s="140" t="s">
        <v>216</v>
      </c>
      <c r="B35" s="140" t="str">
        <f ca="1">OFFSET(INDIRECT(D36),0,0,1,1)</f>
        <v>SK케미칼</v>
      </c>
    </row>
    <row r="36" spans="1:10">
      <c r="A36" s="13" t="s">
        <v>19</v>
      </c>
      <c r="B36" s="13">
        <f>MATCH(A36,FN_Snapshot!A:A,0)</f>
        <v>23</v>
      </c>
      <c r="C36" s="13">
        <f>B36+2</f>
        <v>25</v>
      </c>
      <c r="D36" s="13" t="str">
        <f>"FN_Snapshot!A"&amp;C36</f>
        <v>FN_Snapshot!A25</v>
      </c>
    </row>
    <row r="37" spans="1:10">
      <c r="A37" s="140" t="s">
        <v>216</v>
      </c>
      <c r="B37" s="140" t="str">
        <f ca="1">OFFSET(INDIRECT(D38),0,0,1,1)</f>
        <v>SK케미칼</v>
      </c>
    </row>
    <row r="38" spans="1:10">
      <c r="A38" s="13" t="s">
        <v>19</v>
      </c>
      <c r="B38" s="13">
        <f>MATCH(A38,FN_컨센서스!A:A,0)</f>
        <v>23</v>
      </c>
      <c r="C38" s="13">
        <f>B38+2</f>
        <v>25</v>
      </c>
      <c r="D38" s="13" t="str">
        <f>"FN_컨센서스!A"&amp;C38</f>
        <v>FN_컨센서스!A25</v>
      </c>
    </row>
    <row r="39" spans="1:10">
      <c r="A39" s="140" t="s">
        <v>216</v>
      </c>
      <c r="B39" s="140" t="str">
        <f ca="1">OFFSET(INDIRECT(D40),0,0,1,1)</f>
        <v>SK케미칼</v>
      </c>
      <c r="F39" s="13" t="str">
        <f ca="1">IF(B35=B37,"일치","불일치")</f>
        <v>일치</v>
      </c>
      <c r="G39" s="13" t="str">
        <f ca="1">IF(B37=B39,"일치","불일치")</f>
        <v>일치</v>
      </c>
      <c r="H39" s="144" t="str">
        <f ca="1">IF(F39="일치",IF(G39="일치","일치","불일치"),"불일치")</f>
        <v>일치</v>
      </c>
    </row>
    <row r="40" spans="1:10">
      <c r="A40" s="13" t="s">
        <v>19</v>
      </c>
      <c r="B40" s="13">
        <f>MATCH(A40,FN_재무제표!A:A,0)</f>
        <v>23</v>
      </c>
      <c r="C40" s="13">
        <f>B40+2</f>
        <v>25</v>
      </c>
      <c r="D40" s="13" t="str">
        <f>"FN_재무제표!A"&amp;C40</f>
        <v>FN_재무제표!A25</v>
      </c>
    </row>
    <row r="42" spans="1:10">
      <c r="A42" s="140" t="s">
        <v>215</v>
      </c>
      <c r="B42" s="13">
        <f ca="1">OFFSET(INDIRECT($D46),-1,4,1,1)</f>
        <v>28470</v>
      </c>
      <c r="C42" s="13">
        <f ca="1">OFFSET(INDIRECT($D46),-1,5,1,1)</f>
        <v>30860</v>
      </c>
      <c r="D42" s="13">
        <f ca="1">OFFSET(INDIRECT($D46),-1,6,1,1)</f>
        <v>33750</v>
      </c>
    </row>
    <row r="43" spans="1:10">
      <c r="B43" s="13">
        <f ca="1">OFFSET(INDIRECT($D46),0,4,1,1)</f>
        <v>17303</v>
      </c>
      <c r="C43" s="13">
        <f ca="1">OFFSET(INDIRECT($D46),0,5,1,1)</f>
        <v>18979</v>
      </c>
      <c r="D43" s="13">
        <f ca="1">OFFSET(INDIRECT($D46),0,6,1,1)</f>
        <v>20798</v>
      </c>
    </row>
    <row r="45" spans="1:10">
      <c r="A45" s="140">
        <f ca="1">COUNT(B43:D43)</f>
        <v>3</v>
      </c>
    </row>
    <row r="46" spans="1:10">
      <c r="A46" s="13" t="s">
        <v>196</v>
      </c>
      <c r="B46" s="13">
        <f>IF(ISNA(MATCH(A46,FN_컨센서스!A:A,0)),MATCH(J46,FN_컨센서스!A:A,0),MATCH(A46,FN_컨센서스!A:A,0))</f>
        <v>104</v>
      </c>
      <c r="C46" s="13">
        <f>B46</f>
        <v>104</v>
      </c>
      <c r="D46" s="13" t="str">
        <f>"FN_컨센서스!A"&amp;C46</f>
        <v>FN_컨센서스!A104</v>
      </c>
      <c r="J46" s="13" t="s">
        <v>133</v>
      </c>
    </row>
    <row r="48" spans="1:10">
      <c r="A48" s="140" t="s">
        <v>217</v>
      </c>
      <c r="B48" s="145">
        <f ca="1">OFFSET(INDIRECT(D49),0,A45+3,1,1)</f>
        <v>20798</v>
      </c>
    </row>
    <row r="49" spans="1:10">
      <c r="A49" s="13" t="s">
        <v>196</v>
      </c>
      <c r="B49" s="13">
        <f>MATCH(A49,FN_컨센서스!A:A,0)</f>
        <v>104</v>
      </c>
      <c r="C49" s="13">
        <f>B49</f>
        <v>104</v>
      </c>
      <c r="D49" s="13" t="str">
        <f>"FN_컨센서스!A"&amp;C49</f>
        <v>FN_컨센서스!A104</v>
      </c>
    </row>
    <row r="50" spans="1:10">
      <c r="A50" s="140" t="s">
        <v>217</v>
      </c>
      <c r="B50" s="145">
        <f ca="1">OFFSET(INDIRECT(D51),0,A47+3,1,1)</f>
        <v>26624</v>
      </c>
    </row>
    <row r="51" spans="1:10">
      <c r="A51" s="13" t="s">
        <v>133</v>
      </c>
      <c r="B51" s="13">
        <f>MATCH(A51,FN_컨센서스!A:A,0)</f>
        <v>103</v>
      </c>
      <c r="C51" s="13">
        <f>B51</f>
        <v>103</v>
      </c>
      <c r="D51" s="13" t="str">
        <f>"FN_컨센서스!A"&amp;C51</f>
        <v>FN_컨센서스!A103</v>
      </c>
    </row>
    <row r="53" spans="1:10">
      <c r="B53" s="142">
        <f ca="1">B$32</f>
        <v>41974</v>
      </c>
      <c r="C53" s="142">
        <f t="shared" ref="C53:D53" ca="1" si="0">C$32</f>
        <v>42339</v>
      </c>
      <c r="D53" s="142">
        <f t="shared" ca="1" si="0"/>
        <v>42705</v>
      </c>
    </row>
    <row r="54" spans="1:10">
      <c r="A54" s="140" t="s">
        <v>219</v>
      </c>
      <c r="B54" s="146">
        <f ca="1">OFFSET(INDIRECT($D55),0,1,1,1)/100</f>
        <v>-2.0099999999999996E-2</v>
      </c>
      <c r="C54" s="146">
        <f ca="1">OFFSET(INDIRECT($D55),0,2,1,1)/100</f>
        <v>4.0800000000000003E-2</v>
      </c>
      <c r="D54" s="146">
        <f ca="1">OFFSET(INDIRECT($D55),0,3,1,1)/100</f>
        <v>5.3499999999999999E-2</v>
      </c>
    </row>
    <row r="55" spans="1:10">
      <c r="A55" s="13" t="s">
        <v>150</v>
      </c>
      <c r="B55" s="13">
        <f>MATCH(A55,FN_Snapshot!A:A,0)</f>
        <v>316</v>
      </c>
      <c r="C55" s="13">
        <f>B55</f>
        <v>316</v>
      </c>
      <c r="D55" s="13" t="str">
        <f>"FN_Snapshot!A"&amp;C55</f>
        <v>FN_Snapshot!A316</v>
      </c>
    </row>
    <row r="58" spans="1:10">
      <c r="A58" s="13" t="s">
        <v>218</v>
      </c>
      <c r="B58" s="142">
        <f ca="1">OFFSET(INDIRECT($D59),0,1,1,1)</f>
        <v>42522</v>
      </c>
      <c r="C58" s="142">
        <f ca="1">OFFSET(INDIRECT($D59),0,2,1,1)</f>
        <v>42614</v>
      </c>
      <c r="D58" s="142">
        <f ca="1">OFFSET(INDIRECT($D59),0,3,1,1)</f>
        <v>42705</v>
      </c>
      <c r="E58" s="142">
        <f ca="1">OFFSET(INDIRECT($D59),0,4,1,1)</f>
        <v>42795</v>
      </c>
    </row>
    <row r="59" spans="1:10">
      <c r="A59" s="13" t="s">
        <v>284</v>
      </c>
      <c r="B59" s="13">
        <f>MATCH(A59,FN_재무제표!A151:A200,0)</f>
        <v>17</v>
      </c>
      <c r="C59" s="13">
        <f>B59+151</f>
        <v>168</v>
      </c>
      <c r="D59" s="13" t="str">
        <f>"FN_재무제표!A"&amp;C59</f>
        <v>FN_재무제표!A168</v>
      </c>
    </row>
    <row r="60" spans="1:10">
      <c r="B60" s="142">
        <f ca="1">B$58</f>
        <v>42522</v>
      </c>
      <c r="C60" s="142">
        <f t="shared" ref="C60:E60" ca="1" si="1">C$58</f>
        <v>42614</v>
      </c>
      <c r="D60" s="142">
        <f t="shared" ca="1" si="1"/>
        <v>42705</v>
      </c>
      <c r="E60" s="142">
        <f t="shared" ca="1" si="1"/>
        <v>42795</v>
      </c>
      <c r="F60" s="147" t="s">
        <v>312</v>
      </c>
    </row>
    <row r="61" spans="1:10">
      <c r="A61" s="148" t="s">
        <v>221</v>
      </c>
      <c r="B61" s="149">
        <f ca="1">OFFSET(INDIRECT($D62),0,1,1,1)</f>
        <v>588</v>
      </c>
      <c r="C61" s="149">
        <f ca="1">OFFSET(INDIRECT($D62),0,2,1,1)</f>
        <v>568</v>
      </c>
      <c r="D61" s="149">
        <f ca="1">OFFSET(INDIRECT($D62),0,3,1,1)</f>
        <v>188</v>
      </c>
      <c r="E61" s="149">
        <f ca="1">OFFSET(INDIRECT($D62),0,4,1,1)</f>
        <v>413</v>
      </c>
      <c r="F61" s="149">
        <f ca="1">SUM(B61:E61)</f>
        <v>1757</v>
      </c>
    </row>
    <row r="62" spans="1:10">
      <c r="A62" s="13" t="s">
        <v>294</v>
      </c>
      <c r="B62" s="13">
        <f>IF(ISNA(MATCH(A62,FN_재무제표!A201:A300,0)),MATCH(J62,FN_재무제표!A201:A300,0),MATCH(A62,FN_재무제표!A201:A300,0))</f>
        <v>40</v>
      </c>
      <c r="C62" s="13">
        <f>B62+200</f>
        <v>240</v>
      </c>
      <c r="D62" s="13" t="str">
        <f>"FN_재무제표!A"&amp;C62</f>
        <v>FN_재무제표!A240</v>
      </c>
      <c r="J62" s="13" t="s">
        <v>130</v>
      </c>
    </row>
    <row r="63" spans="1:10">
      <c r="B63" s="142">
        <f ca="1">B$58</f>
        <v>42522</v>
      </c>
      <c r="C63" s="142">
        <f t="shared" ref="C63:E63" ca="1" si="2">C$58</f>
        <v>42614</v>
      </c>
      <c r="D63" s="142">
        <f t="shared" ca="1" si="2"/>
        <v>42705</v>
      </c>
      <c r="E63" s="142">
        <f t="shared" ca="1" si="2"/>
        <v>42795</v>
      </c>
      <c r="F63" s="147" t="s">
        <v>313</v>
      </c>
      <c r="G63" s="147" t="s">
        <v>314</v>
      </c>
    </row>
    <row r="64" spans="1:10">
      <c r="A64" s="148" t="s">
        <v>221</v>
      </c>
      <c r="B64" s="149">
        <f ca="1">OFFSET(INDIRECT($D65),0,1,1,1)</f>
        <v>25621</v>
      </c>
      <c r="C64" s="149">
        <f ca="1">OFFSET(INDIRECT($D65),0,2,1,1)</f>
        <v>25911</v>
      </c>
      <c r="D64" s="149">
        <f ca="1">OFFSET(INDIRECT($D65),0,3,1,1)</f>
        <v>26624</v>
      </c>
      <c r="E64" s="149">
        <f ca="1">OFFSET(INDIRECT($D65),0,4,1,1)</f>
        <v>26538</v>
      </c>
      <c r="F64" s="149">
        <f ca="1">AVERAGE(B64:E64)</f>
        <v>26173.5</v>
      </c>
      <c r="G64" s="146">
        <f ca="1">F61/F64</f>
        <v>6.7128966320897085E-2</v>
      </c>
    </row>
    <row r="65" spans="1:10">
      <c r="A65" s="13" t="s">
        <v>299</v>
      </c>
      <c r="B65" s="13">
        <f>IF(ISNA(MATCH(A65,FN_재무제표!A351:A400,0)),MATCH(J65,FN_재무제표!A351:A400,0),MATCH(A65,FN_재무제표!A351:A400,0))</f>
        <v>9</v>
      </c>
      <c r="C65" s="13">
        <f>B65+350</f>
        <v>359</v>
      </c>
      <c r="D65" s="13" t="str">
        <f>"FN_재무제표!A"&amp;C65</f>
        <v>FN_재무제표!A359</v>
      </c>
      <c r="J65" s="13" t="s">
        <v>298</v>
      </c>
    </row>
    <row r="68" spans="1:10" ht="14.25" thickBot="1">
      <c r="E68" s="13">
        <f ca="1">B43</f>
        <v>17303</v>
      </c>
      <c r="F68" s="13">
        <f t="shared" ref="F68:G68" ca="1" si="3">C43</f>
        <v>18979</v>
      </c>
      <c r="G68" s="13">
        <f t="shared" ca="1" si="3"/>
        <v>20798</v>
      </c>
    </row>
    <row r="69" spans="1:10">
      <c r="A69" s="150" t="s">
        <v>264</v>
      </c>
      <c r="B69" s="151"/>
      <c r="C69" s="151"/>
      <c r="D69" s="151"/>
      <c r="E69" s="151"/>
      <c r="F69" s="151"/>
      <c r="G69" s="152"/>
    </row>
    <row r="70" spans="1:10">
      <c r="A70" s="153"/>
      <c r="B70" s="142">
        <f ca="1">B$32</f>
        <v>41974</v>
      </c>
      <c r="C70" s="142">
        <f t="shared" ref="C70:D70" ca="1" si="4">C$32</f>
        <v>42339</v>
      </c>
      <c r="D70" s="142">
        <f t="shared" ca="1" si="4"/>
        <v>42705</v>
      </c>
      <c r="E70" s="142">
        <f ca="1">E$32</f>
        <v>43073</v>
      </c>
      <c r="F70" s="142">
        <f t="shared" ref="F70:G70" ca="1" si="5">F$32</f>
        <v>43438</v>
      </c>
      <c r="G70" s="154">
        <f t="shared" ca="1" si="5"/>
        <v>43803</v>
      </c>
    </row>
    <row r="71" spans="1:10">
      <c r="A71" s="148" t="s">
        <v>221</v>
      </c>
      <c r="B71" s="149">
        <f ca="1">OFFSET(INDIRECT($G72),0,1,1,1)</f>
        <v>-251</v>
      </c>
      <c r="C71" s="149">
        <f ca="1">OFFSET(INDIRECT($G72),0,2,1,1)</f>
        <v>556</v>
      </c>
      <c r="D71" s="149">
        <f ca="1">OFFSET(INDIRECT($G72),0,3,1,1)</f>
        <v>826</v>
      </c>
      <c r="E71" s="149">
        <f ca="1">IF(OFFSET(INDIRECT($G72),0,4,1,1)=" -",0,OFFSET(INDIRECT($G72),0,4,1,1))</f>
        <v>1286</v>
      </c>
      <c r="F71" s="149">
        <f ca="1">IF(OFFSET(INDIRECT($G72),0,5,1,1)=" -",0,OFFSET(INDIRECT($G72),0,5,1,1))</f>
        <v>1494</v>
      </c>
      <c r="G71" s="155">
        <f ca="1">IF(OFFSET(INDIRECT($G72),0,6,1,1)=" -",0,OFFSET(INDIRECT($G72),0,6,1,1))</f>
        <v>1525</v>
      </c>
    </row>
    <row r="72" spans="1:10">
      <c r="A72" s="153" t="s">
        <v>195</v>
      </c>
      <c r="B72" s="156"/>
      <c r="C72" s="156"/>
      <c r="D72" s="156"/>
      <c r="E72" s="156">
        <f>MATCH(A72,FN_컨센서스!A:A,0)</f>
        <v>99</v>
      </c>
      <c r="F72" s="156">
        <f>E72</f>
        <v>99</v>
      </c>
      <c r="G72" s="157" t="str">
        <f>"FN_컨센서스!A"&amp;F72</f>
        <v>FN_컨센서스!A99</v>
      </c>
    </row>
    <row r="73" spans="1:10">
      <c r="A73" s="153"/>
      <c r="B73" s="156"/>
      <c r="C73" s="156"/>
      <c r="D73" s="156"/>
      <c r="E73" s="156"/>
      <c r="F73" s="156"/>
      <c r="G73" s="157"/>
    </row>
    <row r="74" spans="1:10">
      <c r="A74" s="153"/>
      <c r="B74" s="142">
        <f ca="1">B$32</f>
        <v>41974</v>
      </c>
      <c r="C74" s="142">
        <f t="shared" ref="C74:D74" ca="1" si="6">C$32</f>
        <v>42339</v>
      </c>
      <c r="D74" s="142">
        <f t="shared" ca="1" si="6"/>
        <v>42705</v>
      </c>
      <c r="E74" s="142">
        <f ca="1">E$32</f>
        <v>43073</v>
      </c>
      <c r="F74" s="142">
        <f t="shared" ref="F74" ca="1" si="7">F$32</f>
        <v>43438</v>
      </c>
      <c r="G74" s="154">
        <f t="shared" ref="G74" ca="1" si="8">G$32</f>
        <v>43803</v>
      </c>
    </row>
    <row r="75" spans="1:10">
      <c r="A75" s="148" t="s">
        <v>217</v>
      </c>
      <c r="B75" s="149">
        <f ca="1">OFFSET(INDIRECT($G76),0,1,1,1)</f>
        <v>12278</v>
      </c>
      <c r="C75" s="149">
        <f ca="1">OFFSET(INDIRECT($G76),0,2,1,1)</f>
        <v>14975</v>
      </c>
      <c r="D75" s="149">
        <f ca="1">OFFSET(INDIRECT($G76),0,3,1,1)</f>
        <v>15893</v>
      </c>
      <c r="E75" s="149">
        <f ca="1">OFFSET(INDIRECT($G76),0,4,1,1)</f>
        <v>17303</v>
      </c>
      <c r="F75" s="149">
        <f ca="1">OFFSET(INDIRECT($G76),0,5,1,1)</f>
        <v>18979</v>
      </c>
      <c r="G75" s="155">
        <f ca="1">OFFSET(INDIRECT($G76),0,6,1,1)</f>
        <v>20798</v>
      </c>
    </row>
    <row r="76" spans="1:10">
      <c r="A76" s="153" t="s">
        <v>196</v>
      </c>
      <c r="B76" s="156"/>
      <c r="C76" s="156"/>
      <c r="D76" s="156"/>
      <c r="E76" s="156">
        <f>MATCH(A76,FN_컨센서스!A:A,0)</f>
        <v>104</v>
      </c>
      <c r="F76" s="156">
        <f>E76</f>
        <v>104</v>
      </c>
      <c r="G76" s="157" t="str">
        <f>"FN_컨센서스!A"&amp;F76</f>
        <v>FN_컨센서스!A104</v>
      </c>
    </row>
    <row r="77" spans="1:10">
      <c r="A77" s="153"/>
      <c r="B77" s="156"/>
      <c r="C77" s="156"/>
      <c r="D77" s="156"/>
      <c r="E77" s="156"/>
      <c r="F77" s="156"/>
      <c r="G77" s="157"/>
    </row>
    <row r="78" spans="1:10">
      <c r="A78" s="153"/>
      <c r="B78" s="142">
        <f t="shared" ref="B78:G78" ca="1" si="9">B$32</f>
        <v>41974</v>
      </c>
      <c r="C78" s="142">
        <f t="shared" ca="1" si="9"/>
        <v>42339</v>
      </c>
      <c r="D78" s="142">
        <f t="shared" ca="1" si="9"/>
        <v>42705</v>
      </c>
      <c r="E78" s="142">
        <f t="shared" ca="1" si="9"/>
        <v>43073</v>
      </c>
      <c r="F78" s="142">
        <f t="shared" ca="1" si="9"/>
        <v>43438</v>
      </c>
      <c r="G78" s="154">
        <f t="shared" ca="1" si="9"/>
        <v>43803</v>
      </c>
    </row>
    <row r="79" spans="1:10">
      <c r="A79" s="148" t="s">
        <v>220</v>
      </c>
      <c r="B79" s="146">
        <f ca="1">B54</f>
        <v>-2.0099999999999996E-2</v>
      </c>
      <c r="C79" s="146">
        <f t="shared" ref="C79:D79" ca="1" si="10">C54</f>
        <v>4.0800000000000003E-2</v>
      </c>
      <c r="D79" s="146">
        <f t="shared" ca="1" si="10"/>
        <v>5.3499999999999999E-2</v>
      </c>
      <c r="E79" s="146">
        <f ca="1">IF(E68=" -","컨센서스 없음",E71/E80)</f>
        <v>7.7479214363176285E-2</v>
      </c>
      <c r="F79" s="146">
        <f ca="1">IF(F68=" -","컨센서스 없음",F71/F80)</f>
        <v>8.2354886720687942E-2</v>
      </c>
      <c r="G79" s="158">
        <f ca="1">IF(G68=" -","컨센서스 없음",G71/G80)</f>
        <v>7.667747693390653E-2</v>
      </c>
    </row>
    <row r="80" spans="1:10" ht="14.25" thickBot="1">
      <c r="A80" s="159" t="s">
        <v>222</v>
      </c>
      <c r="B80" s="160"/>
      <c r="C80" s="160"/>
      <c r="D80" s="160"/>
      <c r="E80" s="160">
        <f ca="1">AVERAGE(D75:E75)</f>
        <v>16598</v>
      </c>
      <c r="F80" s="160">
        <f t="shared" ref="F80:G80" ca="1" si="11">AVERAGE(E75:F75)</f>
        <v>18141</v>
      </c>
      <c r="G80" s="161">
        <f t="shared" ca="1" si="11"/>
        <v>19888.5</v>
      </c>
    </row>
    <row r="82" spans="1:7" ht="14.25" thickBot="1"/>
    <row r="83" spans="1:7">
      <c r="A83" s="150" t="s">
        <v>266</v>
      </c>
      <c r="B83" s="151"/>
      <c r="C83" s="151"/>
      <c r="D83" s="151"/>
      <c r="E83" s="151"/>
      <c r="F83" s="151"/>
      <c r="G83" s="152"/>
    </row>
    <row r="84" spans="1:7">
      <c r="A84" s="153"/>
      <c r="B84" s="142">
        <f t="shared" ref="B84:G84" ca="1" si="12">B$32</f>
        <v>41974</v>
      </c>
      <c r="C84" s="142">
        <f t="shared" ca="1" si="12"/>
        <v>42339</v>
      </c>
      <c r="D84" s="142">
        <f t="shared" ca="1" si="12"/>
        <v>42705</v>
      </c>
      <c r="E84" s="142">
        <f t="shared" ca="1" si="12"/>
        <v>43073</v>
      </c>
      <c r="F84" s="142">
        <f t="shared" ca="1" si="12"/>
        <v>43438</v>
      </c>
      <c r="G84" s="154">
        <f t="shared" ca="1" si="12"/>
        <v>43803</v>
      </c>
    </row>
    <row r="85" spans="1:7">
      <c r="A85" s="148" t="s">
        <v>237</v>
      </c>
      <c r="B85" s="149">
        <f ca="1">OFFSET(INDIRECT($G86),0,1,1,1)</f>
        <v>140</v>
      </c>
      <c r="C85" s="149">
        <f ca="1">OFFSET(INDIRECT($G86),0,2,1,1)</f>
        <v>944</v>
      </c>
      <c r="D85" s="149">
        <f ca="1">OFFSET(INDIRECT($G86),0,3,1,1)</f>
        <v>1759</v>
      </c>
      <c r="E85" s="149">
        <f ca="1">IF(OFFSET(INDIRECT($G86),0,4,1,1)=" -",0,OFFSET(INDIRECT($G86),0,4,1,1))</f>
        <v>2169</v>
      </c>
      <c r="F85" s="149">
        <f ca="1">IF(OFFSET(INDIRECT($G86),0,5,1,1)=" -",0,OFFSET(INDIRECT($G86),0,5,1,1))</f>
        <v>2523</v>
      </c>
      <c r="G85" s="155">
        <f ca="1">IF(OFFSET(INDIRECT($G86),0,6,1,1)=" -",0,OFFSET(INDIRECT($G86),0,6,1,1))</f>
        <v>2648</v>
      </c>
    </row>
    <row r="86" spans="1:7">
      <c r="A86" s="153" t="s">
        <v>194</v>
      </c>
      <c r="B86" s="156"/>
      <c r="C86" s="156"/>
      <c r="D86" s="156"/>
      <c r="E86" s="156">
        <f>MATCH(A86,FN_컨센서스!A:A,0)</f>
        <v>96</v>
      </c>
      <c r="F86" s="156">
        <f>E86</f>
        <v>96</v>
      </c>
      <c r="G86" s="157" t="str">
        <f>"FN_컨센서스!A"&amp;F86</f>
        <v>FN_컨센서스!A96</v>
      </c>
    </row>
    <row r="87" spans="1:7">
      <c r="A87" s="153"/>
      <c r="B87" s="156"/>
      <c r="C87" s="156"/>
      <c r="D87" s="156"/>
      <c r="E87" s="156"/>
      <c r="F87" s="156"/>
      <c r="G87" s="157"/>
    </row>
    <row r="88" spans="1:7">
      <c r="A88" s="153"/>
      <c r="B88" s="142">
        <f t="shared" ref="B88:G88" ca="1" si="13">B$32</f>
        <v>41974</v>
      </c>
      <c r="C88" s="142">
        <f t="shared" ca="1" si="13"/>
        <v>42339</v>
      </c>
      <c r="D88" s="142">
        <f t="shared" ca="1" si="13"/>
        <v>42705</v>
      </c>
      <c r="E88" s="142">
        <f t="shared" ca="1" si="13"/>
        <v>43073</v>
      </c>
      <c r="F88" s="142">
        <f t="shared" ca="1" si="13"/>
        <v>43438</v>
      </c>
      <c r="G88" s="154">
        <f t="shared" ca="1" si="13"/>
        <v>43803</v>
      </c>
    </row>
    <row r="89" spans="1:7">
      <c r="A89" s="148" t="s">
        <v>267</v>
      </c>
      <c r="B89" s="149">
        <f ca="1">OFFSET(INDIRECT($G90),0,1,1,1)</f>
        <v>20061</v>
      </c>
      <c r="C89" s="149">
        <f ca="1">OFFSET(INDIRECT($G90),0,2,1,1)</f>
        <v>25858</v>
      </c>
      <c r="D89" s="149">
        <f ca="1">OFFSET(INDIRECT($G90),0,3,1,1)</f>
        <v>26624</v>
      </c>
      <c r="E89" s="149">
        <f ca="1">OFFSET(INDIRECT($G90),0,4,1,1)</f>
        <v>28470</v>
      </c>
      <c r="F89" s="149">
        <f ca="1">OFFSET(INDIRECT($G90),0,5,1,1)</f>
        <v>30860</v>
      </c>
      <c r="G89" s="155">
        <f ca="1">OFFSET(INDIRECT($G90),0,6,1,1)</f>
        <v>33750</v>
      </c>
    </row>
    <row r="90" spans="1:7">
      <c r="A90" s="153" t="s">
        <v>133</v>
      </c>
      <c r="B90" s="156"/>
      <c r="C90" s="156"/>
      <c r="D90" s="156"/>
      <c r="E90" s="156">
        <f>MATCH(A90,FN_컨센서스!A:A,0)</f>
        <v>103</v>
      </c>
      <c r="F90" s="156">
        <f>E90</f>
        <v>103</v>
      </c>
      <c r="G90" s="157" t="str">
        <f>"FN_컨센서스!A"&amp;F90</f>
        <v>FN_컨센서스!A103</v>
      </c>
    </row>
    <row r="91" spans="1:7">
      <c r="A91" s="153"/>
      <c r="B91" s="156"/>
      <c r="C91" s="156"/>
      <c r="D91" s="156"/>
      <c r="E91" s="156"/>
      <c r="F91" s="156"/>
      <c r="G91" s="157"/>
    </row>
    <row r="92" spans="1:7">
      <c r="A92" s="153"/>
      <c r="B92" s="142">
        <f t="shared" ref="B92:G92" ca="1" si="14">B$32</f>
        <v>41974</v>
      </c>
      <c r="C92" s="142">
        <f t="shared" ca="1" si="14"/>
        <v>42339</v>
      </c>
      <c r="D92" s="142">
        <f t="shared" ca="1" si="14"/>
        <v>42705</v>
      </c>
      <c r="E92" s="142">
        <f t="shared" ca="1" si="14"/>
        <v>43073</v>
      </c>
      <c r="F92" s="142">
        <f t="shared" ca="1" si="14"/>
        <v>43438</v>
      </c>
      <c r="G92" s="154">
        <f t="shared" ca="1" si="14"/>
        <v>43803</v>
      </c>
    </row>
    <row r="93" spans="1:7">
      <c r="A93" s="148" t="s">
        <v>220</v>
      </c>
      <c r="B93" s="146">
        <f ca="1">B54</f>
        <v>-2.0099999999999996E-2</v>
      </c>
      <c r="C93" s="146">
        <f ca="1">C54</f>
        <v>4.0800000000000003E-2</v>
      </c>
      <c r="D93" s="146">
        <f ca="1">D54</f>
        <v>5.3499999999999999E-2</v>
      </c>
      <c r="E93" s="146">
        <f ca="1">IF(E85=" -","컨센서스 없음",E85/E94)</f>
        <v>7.8738156605074966E-2</v>
      </c>
      <c r="F93" s="146">
        <f ca="1">IF(F85=" -","컨센서스 없음",F85/F94)</f>
        <v>8.504972189448845E-2</v>
      </c>
      <c r="G93" s="158">
        <f ca="1">IF(G85=" -","컨센서스 없음",G85/G94)</f>
        <v>8.1968735489862249E-2</v>
      </c>
    </row>
    <row r="94" spans="1:7" ht="14.25" thickBot="1">
      <c r="A94" s="159" t="s">
        <v>265</v>
      </c>
      <c r="B94" s="160"/>
      <c r="C94" s="160"/>
      <c r="D94" s="160"/>
      <c r="E94" s="160">
        <f ca="1">AVERAGE(D89:E89)</f>
        <v>27547</v>
      </c>
      <c r="F94" s="160">
        <f ca="1">AVERAGE(E89:F89)</f>
        <v>29665</v>
      </c>
      <c r="G94" s="161">
        <f ca="1">AVERAGE(F89:G89)</f>
        <v>32305</v>
      </c>
    </row>
    <row r="95" spans="1:7" ht="14.25" thickBot="1"/>
    <row r="96" spans="1:7">
      <c r="A96" s="150" t="s">
        <v>268</v>
      </c>
      <c r="B96" s="151"/>
      <c r="C96" s="151"/>
      <c r="D96" s="151"/>
      <c r="E96" s="151"/>
      <c r="F96" s="151"/>
      <c r="G96" s="152"/>
    </row>
    <row r="97" spans="1:7">
      <c r="A97" s="153"/>
      <c r="B97" s="142">
        <f ca="1">B$32</f>
        <v>41974</v>
      </c>
      <c r="C97" s="142">
        <f t="shared" ref="C97:D97" ca="1" si="15">C$32</f>
        <v>42339</v>
      </c>
      <c r="D97" s="142">
        <f t="shared" ca="1" si="15"/>
        <v>42705</v>
      </c>
      <c r="E97" s="142">
        <f ca="1">E$32</f>
        <v>43073</v>
      </c>
      <c r="F97" s="142">
        <f t="shared" ref="F97:G97" ca="1" si="16">F$32</f>
        <v>43438</v>
      </c>
      <c r="G97" s="154">
        <f t="shared" ca="1" si="16"/>
        <v>43803</v>
      </c>
    </row>
    <row r="98" spans="1:7">
      <c r="A98" s="148" t="s">
        <v>221</v>
      </c>
      <c r="B98" s="149">
        <f t="shared" ref="B98:G99" ca="1" si="17">IF(ISNA(B71),B85,B71)</f>
        <v>-251</v>
      </c>
      <c r="C98" s="149">
        <f t="shared" ca="1" si="17"/>
        <v>556</v>
      </c>
      <c r="D98" s="149">
        <f t="shared" ca="1" si="17"/>
        <v>826</v>
      </c>
      <c r="E98" s="149">
        <f t="shared" ca="1" si="17"/>
        <v>1286</v>
      </c>
      <c r="F98" s="149">
        <f t="shared" ca="1" si="17"/>
        <v>1494</v>
      </c>
      <c r="G98" s="155">
        <f t="shared" ca="1" si="17"/>
        <v>1525</v>
      </c>
    </row>
    <row r="99" spans="1:7">
      <c r="A99" s="153" t="s">
        <v>195</v>
      </c>
      <c r="B99" s="156"/>
      <c r="C99" s="156"/>
      <c r="D99" s="156"/>
      <c r="E99" s="156">
        <f t="shared" si="17"/>
        <v>99</v>
      </c>
      <c r="F99" s="156">
        <f t="shared" si="17"/>
        <v>99</v>
      </c>
      <c r="G99" s="157" t="str">
        <f t="shared" si="17"/>
        <v>FN_컨센서스!A99</v>
      </c>
    </row>
    <row r="100" spans="1:7">
      <c r="A100" s="153"/>
      <c r="B100" s="156"/>
      <c r="C100" s="156"/>
      <c r="D100" s="156"/>
      <c r="E100" s="156"/>
      <c r="F100" s="156"/>
      <c r="G100" s="157"/>
    </row>
    <row r="101" spans="1:7">
      <c r="A101" s="153"/>
      <c r="B101" s="142">
        <f ca="1">B$32</f>
        <v>41974</v>
      </c>
      <c r="C101" s="142">
        <f t="shared" ref="C101:D101" ca="1" si="18">C$32</f>
        <v>42339</v>
      </c>
      <c r="D101" s="142">
        <f t="shared" ca="1" si="18"/>
        <v>42705</v>
      </c>
      <c r="E101" s="142">
        <f ca="1">E$32</f>
        <v>43073</v>
      </c>
      <c r="F101" s="142">
        <f t="shared" ref="F101:G101" ca="1" si="19">F$32</f>
        <v>43438</v>
      </c>
      <c r="G101" s="154">
        <f t="shared" ca="1" si="19"/>
        <v>43803</v>
      </c>
    </row>
    <row r="102" spans="1:7">
      <c r="A102" s="148" t="s">
        <v>217</v>
      </c>
      <c r="B102" s="149">
        <f t="shared" ref="B102:G103" ca="1" si="20">IF(ISNA(B75),B89,B75)</f>
        <v>12278</v>
      </c>
      <c r="C102" s="149">
        <f t="shared" ca="1" si="20"/>
        <v>14975</v>
      </c>
      <c r="D102" s="149">
        <f t="shared" ca="1" si="20"/>
        <v>15893</v>
      </c>
      <c r="E102" s="149">
        <f t="shared" ca="1" si="20"/>
        <v>17303</v>
      </c>
      <c r="F102" s="149">
        <f t="shared" ca="1" si="20"/>
        <v>18979</v>
      </c>
      <c r="G102" s="155">
        <f t="shared" ca="1" si="20"/>
        <v>20798</v>
      </c>
    </row>
    <row r="103" spans="1:7">
      <c r="A103" s="153" t="s">
        <v>196</v>
      </c>
      <c r="B103" s="156"/>
      <c r="C103" s="156"/>
      <c r="D103" s="156"/>
      <c r="E103" s="156">
        <f t="shared" si="20"/>
        <v>104</v>
      </c>
      <c r="F103" s="156">
        <f t="shared" si="20"/>
        <v>104</v>
      </c>
      <c r="G103" s="157" t="str">
        <f t="shared" si="20"/>
        <v>FN_컨센서스!A104</v>
      </c>
    </row>
    <row r="104" spans="1:7">
      <c r="A104" s="153"/>
      <c r="B104" s="156"/>
      <c r="C104" s="156"/>
      <c r="D104" s="156"/>
      <c r="E104" s="156"/>
      <c r="F104" s="156"/>
      <c r="G104" s="157"/>
    </row>
    <row r="105" spans="1:7">
      <c r="A105" s="153"/>
      <c r="B105" s="142">
        <f t="shared" ref="B105:G105" ca="1" si="21">B$32</f>
        <v>41974</v>
      </c>
      <c r="C105" s="142">
        <f t="shared" ca="1" si="21"/>
        <v>42339</v>
      </c>
      <c r="D105" s="142">
        <f t="shared" ca="1" si="21"/>
        <v>42705</v>
      </c>
      <c r="E105" s="142">
        <f t="shared" ca="1" si="21"/>
        <v>43073</v>
      </c>
      <c r="F105" s="142">
        <f t="shared" ca="1" si="21"/>
        <v>43438</v>
      </c>
      <c r="G105" s="154">
        <f t="shared" ca="1" si="21"/>
        <v>43803</v>
      </c>
    </row>
    <row r="106" spans="1:7">
      <c r="A106" s="148" t="s">
        <v>220</v>
      </c>
      <c r="B106" s="146">
        <f t="shared" ref="B106:G107" ca="1" si="22">IF(ISNA(B79),B93,B79)</f>
        <v>-2.0099999999999996E-2</v>
      </c>
      <c r="C106" s="146">
        <f t="shared" ca="1" si="22"/>
        <v>4.0800000000000003E-2</v>
      </c>
      <c r="D106" s="146">
        <f t="shared" ca="1" si="22"/>
        <v>5.3499999999999999E-2</v>
      </c>
      <c r="E106" s="146">
        <f t="shared" ca="1" si="22"/>
        <v>7.7479214363176285E-2</v>
      </c>
      <c r="F106" s="146">
        <f t="shared" ca="1" si="22"/>
        <v>8.2354886720687942E-2</v>
      </c>
      <c r="G106" s="158">
        <f t="shared" ca="1" si="22"/>
        <v>7.667747693390653E-2</v>
      </c>
    </row>
    <row r="107" spans="1:7" ht="14.25" thickBot="1">
      <c r="A107" s="159" t="s">
        <v>222</v>
      </c>
      <c r="B107" s="160"/>
      <c r="C107" s="160"/>
      <c r="D107" s="160"/>
      <c r="E107" s="160">
        <f t="shared" ca="1" si="22"/>
        <v>16598</v>
      </c>
      <c r="F107" s="160">
        <f t="shared" ca="1" si="22"/>
        <v>18141</v>
      </c>
      <c r="G107" s="161">
        <f t="shared" ca="1" si="22"/>
        <v>19888.5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683"/>
  <sheetViews>
    <sheetView workbookViewId="0">
      <selection activeCell="E34" sqref="E34"/>
    </sheetView>
  </sheetViews>
  <sheetFormatPr defaultRowHeight="16.5"/>
  <cols>
    <col min="1" max="1" width="30.625" customWidth="1"/>
    <col min="2" max="9" width="12.625" customWidth="1"/>
    <col min="10" max="10" width="3.625" style="77" customWidth="1"/>
  </cols>
  <sheetData>
    <row r="1" spans="1:1">
      <c r="A1" t="s">
        <v>0</v>
      </c>
    </row>
    <row r="3" spans="1:1">
      <c r="A3" t="s">
        <v>1</v>
      </c>
    </row>
    <row r="5" spans="1:1">
      <c r="A5" t="s">
        <v>2</v>
      </c>
    </row>
    <row r="6" spans="1:1">
      <c r="A6" t="s">
        <v>3</v>
      </c>
    </row>
    <row r="8" spans="1:1">
      <c r="A8" t="s">
        <v>4</v>
      </c>
    </row>
    <row r="9" spans="1:1">
      <c r="A9" t="s">
        <v>4038</v>
      </c>
    </row>
    <row r="10" spans="1:1">
      <c r="A10" t="s">
        <v>4039</v>
      </c>
    </row>
    <row r="11" spans="1:1">
      <c r="A11" t="s">
        <v>7</v>
      </c>
    </row>
    <row r="12" spans="1:1">
      <c r="A12" t="s">
        <v>8</v>
      </c>
    </row>
    <row r="13" spans="1:1">
      <c r="A13" t="s">
        <v>9</v>
      </c>
    </row>
    <row r="14" spans="1:1">
      <c r="A14" t="s">
        <v>10</v>
      </c>
    </row>
    <row r="15" spans="1:1">
      <c r="A15" t="s">
        <v>11</v>
      </c>
    </row>
    <row r="16" spans="1:1">
      <c r="A16" t="s">
        <v>12</v>
      </c>
    </row>
    <row r="17" spans="1:1">
      <c r="A17" t="s">
        <v>13</v>
      </c>
    </row>
    <row r="18" spans="1:1">
      <c r="A18" t="s">
        <v>14</v>
      </c>
    </row>
    <row r="19" spans="1:1">
      <c r="A19" t="s">
        <v>15</v>
      </c>
    </row>
    <row r="20" spans="1:1">
      <c r="A20" t="s">
        <v>16</v>
      </c>
    </row>
    <row r="21" spans="1:1">
      <c r="A21" t="s">
        <v>17</v>
      </c>
    </row>
    <row r="22" spans="1:1">
      <c r="A22" t="s">
        <v>18</v>
      </c>
    </row>
    <row r="23" spans="1:1">
      <c r="A23" t="s">
        <v>19</v>
      </c>
    </row>
    <row r="25" spans="1:1">
      <c r="A25" t="s">
        <v>611</v>
      </c>
    </row>
    <row r="27" spans="1:1">
      <c r="A27">
        <v>6120</v>
      </c>
    </row>
    <row r="29" spans="1:1">
      <c r="A29" t="s">
        <v>20</v>
      </c>
    </row>
    <row r="31" spans="1:1">
      <c r="A31" t="s">
        <v>21</v>
      </c>
    </row>
    <row r="32" spans="1:1">
      <c r="A32" t="s">
        <v>11939</v>
      </c>
    </row>
    <row r="34" spans="1:1">
      <c r="A34" t="s">
        <v>22</v>
      </c>
    </row>
    <row r="36" spans="1:1">
      <c r="A36" t="s">
        <v>22</v>
      </c>
    </row>
    <row r="37" spans="1:1">
      <c r="A37" t="s">
        <v>11940</v>
      </c>
    </row>
    <row r="39" spans="1:1">
      <c r="A39" t="s">
        <v>23</v>
      </c>
    </row>
    <row r="41" spans="1:1">
      <c r="A41" t="s">
        <v>23</v>
      </c>
    </row>
    <row r="42" spans="1:1">
      <c r="A42" t="s">
        <v>11941</v>
      </c>
    </row>
    <row r="44" spans="1:1">
      <c r="A44" t="s">
        <v>11942</v>
      </c>
    </row>
    <row r="46" spans="1:1">
      <c r="A46" t="s">
        <v>24</v>
      </c>
    </row>
    <row r="47" spans="1:1">
      <c r="A47" t="s">
        <v>25</v>
      </c>
    </row>
    <row r="48" spans="1:1">
      <c r="A48" t="s">
        <v>26</v>
      </c>
    </row>
    <row r="49" spans="1:1">
      <c r="A49" t="s">
        <v>329</v>
      </c>
    </row>
    <row r="50" spans="1:1">
      <c r="A50" t="s">
        <v>27</v>
      </c>
    </row>
    <row r="51" spans="1:1">
      <c r="A51">
        <v>23.31</v>
      </c>
    </row>
    <row r="53" spans="1:1">
      <c r="A53" t="s">
        <v>29</v>
      </c>
    </row>
    <row r="54" spans="1:1">
      <c r="A54" t="s">
        <v>30</v>
      </c>
    </row>
    <row r="55" spans="1:1">
      <c r="A55" t="s">
        <v>29</v>
      </c>
    </row>
    <row r="56" spans="1:1">
      <c r="A56">
        <v>14.03</v>
      </c>
    </row>
    <row r="58" spans="1:1">
      <c r="A58" t="s">
        <v>31</v>
      </c>
    </row>
    <row r="59" spans="1:1">
      <c r="A59" t="s">
        <v>32</v>
      </c>
    </row>
    <row r="60" spans="1:1">
      <c r="A60" t="s">
        <v>31</v>
      </c>
    </row>
    <row r="61" spans="1:1">
      <c r="A61">
        <v>13.77</v>
      </c>
    </row>
    <row r="63" spans="1:1">
      <c r="A63" t="s">
        <v>33</v>
      </c>
    </row>
    <row r="64" spans="1:1">
      <c r="A64" t="s">
        <v>34</v>
      </c>
    </row>
    <row r="65" spans="1:1">
      <c r="A65" t="s">
        <v>35</v>
      </c>
    </row>
    <row r="66" spans="1:1">
      <c r="A66" t="s">
        <v>329</v>
      </c>
    </row>
    <row r="67" spans="1:1">
      <c r="A67" t="s">
        <v>36</v>
      </c>
    </row>
    <row r="68" spans="1:1">
      <c r="A68">
        <v>1.1399999999999999</v>
      </c>
    </row>
    <row r="70" spans="1:1">
      <c r="A70" t="s">
        <v>37</v>
      </c>
    </row>
    <row r="71" spans="1:1">
      <c r="A71" t="s">
        <v>38</v>
      </c>
    </row>
    <row r="72" spans="1:1">
      <c r="A72" t="s">
        <v>329</v>
      </c>
    </row>
    <row r="73" spans="1:1">
      <c r="A73" t="s">
        <v>37</v>
      </c>
    </row>
    <row r="74" spans="1:1">
      <c r="A74" s="1">
        <v>4.8999999999999998E-3</v>
      </c>
    </row>
    <row r="76" spans="1:1">
      <c r="A76" t="s">
        <v>4040</v>
      </c>
    </row>
    <row r="78" spans="1:1">
      <c r="A78" t="s">
        <v>4041</v>
      </c>
    </row>
    <row r="80" spans="1:1">
      <c r="A80" t="s">
        <v>39</v>
      </c>
    </row>
    <row r="82" spans="1:11">
      <c r="A82" t="s">
        <v>11943</v>
      </c>
    </row>
    <row r="84" spans="1:11">
      <c r="A84" t="s">
        <v>4042</v>
      </c>
    </row>
    <row r="86" spans="1:11">
      <c r="A86" s="2">
        <v>71000</v>
      </c>
      <c r="B86" s="5"/>
      <c r="C86" s="5"/>
      <c r="D86" s="5"/>
      <c r="K86" s="2"/>
    </row>
    <row r="87" spans="1:11">
      <c r="A87" t="s">
        <v>40</v>
      </c>
    </row>
    <row r="89" spans="1:11">
      <c r="A89" t="s">
        <v>4043</v>
      </c>
    </row>
    <row r="91" spans="1:11">
      <c r="A91">
        <v>7.89</v>
      </c>
    </row>
    <row r="92" spans="1:11">
      <c r="A92" t="s">
        <v>41</v>
      </c>
    </row>
    <row r="95" spans="1:11">
      <c r="A95" t="s">
        <v>42</v>
      </c>
    </row>
    <row r="96" spans="1:11">
      <c r="A96" t="s">
        <v>43</v>
      </c>
    </row>
    <row r="97" spans="1:14">
      <c r="A97" t="s">
        <v>4044</v>
      </c>
    </row>
    <row r="98" spans="1:14">
      <c r="A98" t="s">
        <v>44</v>
      </c>
    </row>
    <row r="99" spans="1:14">
      <c r="A99" t="s">
        <v>4045</v>
      </c>
    </row>
    <row r="101" spans="1:14">
      <c r="A101" t="s">
        <v>42</v>
      </c>
      <c r="B101" s="2"/>
      <c r="C101" s="2"/>
      <c r="D101" s="2"/>
      <c r="E101" s="2"/>
      <c r="F101" s="2"/>
      <c r="G101" s="2"/>
    </row>
    <row r="103" spans="1:14">
      <c r="A103">
        <v>-8.15</v>
      </c>
      <c r="C103" s="2"/>
      <c r="D103" s="2"/>
      <c r="E103" s="2"/>
      <c r="F103" s="2"/>
      <c r="G103" s="2"/>
    </row>
    <row r="104" spans="1:14">
      <c r="A104" t="s">
        <v>45</v>
      </c>
      <c r="C104" s="2"/>
      <c r="D104" s="2"/>
      <c r="E104" s="2"/>
      <c r="F104" s="2"/>
      <c r="G104" s="2"/>
    </row>
    <row r="106" spans="1:14">
      <c r="A106" t="s">
        <v>46</v>
      </c>
    </row>
    <row r="107" spans="1:14">
      <c r="B107" s="2"/>
    </row>
    <row r="108" spans="1:14">
      <c r="A108" t="s">
        <v>11944</v>
      </c>
    </row>
    <row r="109" spans="1:14">
      <c r="A109" t="s">
        <v>47</v>
      </c>
    </row>
    <row r="110" spans="1:14">
      <c r="A110" t="s">
        <v>46</v>
      </c>
      <c r="D110" s="2"/>
    </row>
    <row r="111" spans="1:14">
      <c r="A111" t="s">
        <v>48</v>
      </c>
      <c r="B111" s="2" t="s">
        <v>11945</v>
      </c>
      <c r="C111" s="2" t="s">
        <v>49</v>
      </c>
      <c r="D111" s="2">
        <v>227913</v>
      </c>
      <c r="E111" s="2"/>
      <c r="F111" s="2"/>
      <c r="G111" s="2"/>
      <c r="N111" s="2"/>
    </row>
    <row r="112" spans="1:14">
      <c r="A112" t="s">
        <v>50</v>
      </c>
      <c r="B112" t="s">
        <v>11946</v>
      </c>
      <c r="C112" t="s">
        <v>51</v>
      </c>
      <c r="D112" s="2">
        <v>160</v>
      </c>
    </row>
    <row r="113" spans="1:14">
      <c r="A113" t="s">
        <v>52</v>
      </c>
      <c r="B113" s="2">
        <f>12.7/ 9.74/ 15.07/ -8.15</f>
        <v>-1.0616317612871328E-2</v>
      </c>
      <c r="C113" t="s">
        <v>53</v>
      </c>
      <c r="D113">
        <v>7.89</v>
      </c>
    </row>
    <row r="114" spans="1:14">
      <c r="A114" t="s">
        <v>54</v>
      </c>
      <c r="B114" s="2">
        <v>18086</v>
      </c>
      <c r="C114" t="s">
        <v>55</v>
      </c>
      <c r="D114">
        <v>1.0004599999999999</v>
      </c>
      <c r="L114" s="2"/>
    </row>
    <row r="115" spans="1:14">
      <c r="A115" t="s">
        <v>56</v>
      </c>
      <c r="B115" t="s">
        <v>11947</v>
      </c>
      <c r="C115" t="s">
        <v>57</v>
      </c>
      <c r="D115" s="2">
        <v>5000</v>
      </c>
      <c r="N115" s="2"/>
    </row>
    <row r="117" spans="1:14">
      <c r="A117" t="s">
        <v>58</v>
      </c>
    </row>
    <row r="119" spans="1:14">
      <c r="A119" t="s">
        <v>11917</v>
      </c>
    </row>
    <row r="120" spans="1:14">
      <c r="A120" t="s">
        <v>58</v>
      </c>
    </row>
    <row r="121" spans="1:14">
      <c r="A121" t="s">
        <v>11948</v>
      </c>
      <c r="B121" t="s">
        <v>11949</v>
      </c>
      <c r="C121" t="s">
        <v>11950</v>
      </c>
      <c r="D121" t="s">
        <v>4046</v>
      </c>
    </row>
    <row r="122" spans="1:14">
      <c r="A122" s="3">
        <v>441</v>
      </c>
      <c r="B122" s="2">
        <v>441</v>
      </c>
      <c r="C122">
        <v>-35.049999999999997</v>
      </c>
      <c r="D122" s="4">
        <v>-38.409999999999997</v>
      </c>
      <c r="K122" s="3"/>
    </row>
    <row r="124" spans="1:14">
      <c r="A124" t="s">
        <v>59</v>
      </c>
    </row>
    <row r="126" spans="1:14">
      <c r="A126" t="s">
        <v>11951</v>
      </c>
    </row>
    <row r="127" spans="1:14">
      <c r="A127" t="s">
        <v>60</v>
      </c>
    </row>
    <row r="128" spans="1:14">
      <c r="A128" t="s">
        <v>59</v>
      </c>
    </row>
    <row r="129" spans="1:14">
      <c r="A129" t="s">
        <v>61</v>
      </c>
      <c r="B129" t="s">
        <v>62</v>
      </c>
      <c r="C129" t="s">
        <v>63</v>
      </c>
      <c r="D129" t="s">
        <v>64</v>
      </c>
      <c r="E129" t="s">
        <v>65</v>
      </c>
    </row>
    <row r="130" spans="1:14">
      <c r="A130" t="s">
        <v>11918</v>
      </c>
      <c r="B130" s="4">
        <v>318.69</v>
      </c>
      <c r="C130" s="4">
        <v>206.83</v>
      </c>
      <c r="D130">
        <v>1.31</v>
      </c>
      <c r="E130">
        <v>0.08</v>
      </c>
    </row>
    <row r="131" spans="1:14">
      <c r="A131" t="s">
        <v>11919</v>
      </c>
      <c r="B131" s="4">
        <v>122.17</v>
      </c>
      <c r="C131" s="4">
        <v>79.290000000000006</v>
      </c>
      <c r="D131">
        <v>0.5</v>
      </c>
      <c r="E131">
        <v>0.03</v>
      </c>
    </row>
    <row r="132" spans="1:14">
      <c r="A132" t="s">
        <v>11952</v>
      </c>
      <c r="B132" s="4">
        <v>59.06</v>
      </c>
      <c r="C132" s="4">
        <v>38.33</v>
      </c>
      <c r="D132">
        <v>0.24</v>
      </c>
      <c r="E132">
        <v>0.11</v>
      </c>
    </row>
    <row r="133" spans="1:14">
      <c r="A133" t="s">
        <v>11953</v>
      </c>
      <c r="B133" s="4">
        <v>58.75</v>
      </c>
      <c r="C133" s="4">
        <v>38.130000000000003</v>
      </c>
      <c r="D133">
        <v>0.24</v>
      </c>
      <c r="E133">
        <v>0.16</v>
      </c>
    </row>
    <row r="134" spans="1:14">
      <c r="A134" t="s">
        <v>11912</v>
      </c>
      <c r="B134" s="4">
        <v>55.63</v>
      </c>
      <c r="C134" s="4">
        <v>36.1</v>
      </c>
      <c r="D134">
        <v>0.23</v>
      </c>
      <c r="E134">
        <v>0.03</v>
      </c>
    </row>
    <row r="135" spans="1:14">
      <c r="A135" t="s">
        <v>11924</v>
      </c>
      <c r="B135">
        <v>43.97</v>
      </c>
      <c r="C135" s="4">
        <v>28.54</v>
      </c>
      <c r="D135">
        <v>0.18</v>
      </c>
      <c r="E135">
        <v>0.02</v>
      </c>
    </row>
    <row r="136" spans="1:14">
      <c r="A136" t="s">
        <v>11954</v>
      </c>
      <c r="B136">
        <v>40.07</v>
      </c>
      <c r="C136" s="4">
        <v>26</v>
      </c>
      <c r="D136">
        <v>0.16</v>
      </c>
      <c r="E136">
        <v>0.04</v>
      </c>
    </row>
    <row r="137" spans="1:14">
      <c r="A137" t="s">
        <v>11923</v>
      </c>
      <c r="B137" s="3">
        <v>34.74</v>
      </c>
      <c r="C137" s="4">
        <v>22.54</v>
      </c>
      <c r="D137">
        <v>0.14000000000000001</v>
      </c>
      <c r="E137">
        <v>0.04</v>
      </c>
    </row>
    <row r="138" spans="1:14">
      <c r="A138" t="s">
        <v>11921</v>
      </c>
      <c r="B138" s="2">
        <v>33.92</v>
      </c>
      <c r="C138" s="4">
        <v>22.01</v>
      </c>
      <c r="D138" s="3">
        <v>0.14000000000000001</v>
      </c>
      <c r="E138">
        <v>0.04</v>
      </c>
    </row>
    <row r="139" spans="1:14">
      <c r="A139" t="s">
        <v>11920</v>
      </c>
      <c r="B139" s="2">
        <v>28.95</v>
      </c>
      <c r="C139" s="4">
        <v>18.79</v>
      </c>
      <c r="D139" s="3">
        <v>0.12</v>
      </c>
      <c r="E139">
        <v>0.01</v>
      </c>
    </row>
    <row r="140" spans="1:14">
      <c r="B140" s="2"/>
      <c r="D140" s="3"/>
      <c r="L140" s="2"/>
      <c r="N140" s="3"/>
    </row>
    <row r="141" spans="1:14">
      <c r="A141" t="s">
        <v>66</v>
      </c>
      <c r="B141" s="2"/>
      <c r="D141" s="3"/>
      <c r="L141" s="2"/>
      <c r="N141" s="3"/>
    </row>
    <row r="142" spans="1:14">
      <c r="B142" s="2"/>
      <c r="D142" s="3"/>
    </row>
    <row r="143" spans="1:14">
      <c r="A143" t="s">
        <v>67</v>
      </c>
      <c r="B143" s="2"/>
      <c r="D143" s="3"/>
    </row>
    <row r="144" spans="1:14">
      <c r="B144" s="2"/>
      <c r="D144" s="3"/>
      <c r="E144" s="2"/>
    </row>
    <row r="145" spans="1:15">
      <c r="A145" t="s">
        <v>68</v>
      </c>
      <c r="B145" s="2"/>
      <c r="D145" s="3"/>
    </row>
    <row r="146" spans="1:15">
      <c r="A146" t="s">
        <v>67</v>
      </c>
      <c r="B146" s="2"/>
      <c r="D146" s="3"/>
    </row>
    <row r="147" spans="1:15">
      <c r="A147" t="s">
        <v>69</v>
      </c>
      <c r="B147" s="2" t="s">
        <v>70</v>
      </c>
      <c r="C147" t="s">
        <v>71</v>
      </c>
      <c r="D147" s="3" t="s">
        <v>72</v>
      </c>
    </row>
    <row r="148" spans="1:15">
      <c r="A148" t="s">
        <v>11955</v>
      </c>
      <c r="B148" s="2">
        <v>5025733</v>
      </c>
      <c r="C148">
        <v>20.68</v>
      </c>
      <c r="D148" s="3">
        <v>42818</v>
      </c>
      <c r="L148" s="2"/>
      <c r="N148" s="3"/>
    </row>
    <row r="149" spans="1:15">
      <c r="A149" t="s">
        <v>11956</v>
      </c>
      <c r="B149" s="2">
        <v>3236603</v>
      </c>
      <c r="C149">
        <v>13.32</v>
      </c>
      <c r="D149" s="3">
        <v>40407</v>
      </c>
      <c r="L149" s="2"/>
      <c r="N149" s="3"/>
    </row>
    <row r="150" spans="1:15">
      <c r="A150" t="s">
        <v>11925</v>
      </c>
      <c r="B150" s="2">
        <v>2685144</v>
      </c>
      <c r="C150">
        <v>11.05</v>
      </c>
      <c r="D150" s="3">
        <v>42825</v>
      </c>
    </row>
    <row r="151" spans="1:15">
      <c r="A151" t="s">
        <v>11957</v>
      </c>
      <c r="B151" s="2">
        <v>200</v>
      </c>
      <c r="C151" s="2">
        <v>0</v>
      </c>
      <c r="D151" s="3">
        <v>39848</v>
      </c>
      <c r="E151" s="3"/>
    </row>
    <row r="152" spans="1:15">
      <c r="B152" s="2"/>
      <c r="C152" s="2"/>
      <c r="D152" s="3"/>
      <c r="E152" s="3"/>
      <c r="M152" s="2"/>
      <c r="O152" s="3"/>
    </row>
    <row r="153" spans="1:15">
      <c r="A153" t="s">
        <v>73</v>
      </c>
      <c r="C153" s="2"/>
      <c r="E153" s="3"/>
    </row>
    <row r="154" spans="1:15">
      <c r="A154" t="s">
        <v>74</v>
      </c>
      <c r="C154" s="2"/>
      <c r="E154" s="3"/>
    </row>
    <row r="155" spans="1:15">
      <c r="A155" t="s">
        <v>75</v>
      </c>
      <c r="C155" s="2"/>
      <c r="E155" s="3"/>
    </row>
    <row r="156" spans="1:15">
      <c r="C156" s="2"/>
      <c r="E156" s="3"/>
      <c r="M156" s="2"/>
      <c r="O156" s="3"/>
    </row>
    <row r="157" spans="1:15">
      <c r="A157" t="s">
        <v>76</v>
      </c>
      <c r="C157" s="2"/>
      <c r="E157" s="3"/>
    </row>
    <row r="158" spans="1:15">
      <c r="C158" s="2"/>
      <c r="D158" s="2"/>
      <c r="E158" s="3"/>
    </row>
    <row r="159" spans="1:15">
      <c r="A159" t="s">
        <v>68</v>
      </c>
      <c r="B159" s="3"/>
      <c r="C159" s="2"/>
      <c r="D159" s="2"/>
      <c r="E159" s="3"/>
    </row>
    <row r="160" spans="1:15">
      <c r="A160" t="s">
        <v>67</v>
      </c>
      <c r="C160" s="2"/>
      <c r="E160" s="3"/>
      <c r="M160" s="2"/>
      <c r="O160" s="3"/>
    </row>
    <row r="161" spans="1:15">
      <c r="A161" t="s">
        <v>77</v>
      </c>
      <c r="B161" t="s">
        <v>78</v>
      </c>
      <c r="C161" s="2" t="s">
        <v>70</v>
      </c>
      <c r="D161" t="s">
        <v>71</v>
      </c>
      <c r="E161" s="3" t="s">
        <v>72</v>
      </c>
    </row>
    <row r="162" spans="1:15">
      <c r="A162" t="s">
        <v>4047</v>
      </c>
      <c r="B162">
        <v>1</v>
      </c>
      <c r="C162" s="2">
        <v>5025733</v>
      </c>
      <c r="D162">
        <v>20.67</v>
      </c>
      <c r="E162" s="3">
        <v>42818</v>
      </c>
    </row>
    <row r="163" spans="1:15">
      <c r="A163" t="s">
        <v>4048</v>
      </c>
      <c r="B163">
        <v>1</v>
      </c>
      <c r="C163" s="2">
        <v>2685144</v>
      </c>
      <c r="D163">
        <v>11.04</v>
      </c>
      <c r="E163" s="3">
        <v>42825</v>
      </c>
    </row>
    <row r="164" spans="1:15" ht="16.5" customHeight="1">
      <c r="A164" t="s">
        <v>4049</v>
      </c>
      <c r="C164" s="2"/>
      <c r="E164" s="3"/>
      <c r="M164" s="2"/>
      <c r="O164" s="3"/>
    </row>
    <row r="165" spans="1:15">
      <c r="A165" t="s">
        <v>4050</v>
      </c>
      <c r="B165">
        <v>1</v>
      </c>
      <c r="C165" s="2">
        <v>200</v>
      </c>
      <c r="D165">
        <v>0</v>
      </c>
      <c r="E165" s="3">
        <v>39848</v>
      </c>
    </row>
    <row r="166" spans="1:15">
      <c r="A166" t="s">
        <v>4051</v>
      </c>
      <c r="B166">
        <v>1</v>
      </c>
      <c r="C166" s="2">
        <v>3236603</v>
      </c>
      <c r="D166">
        <v>13.31</v>
      </c>
      <c r="E166" s="3">
        <v>40407</v>
      </c>
    </row>
    <row r="167" spans="1:15">
      <c r="C167" s="2"/>
      <c r="E167" s="3"/>
    </row>
    <row r="168" spans="1:15">
      <c r="A168" t="s">
        <v>79</v>
      </c>
    </row>
    <row r="170" spans="1:15" ht="16.5" customHeight="1">
      <c r="A170" t="s">
        <v>80</v>
      </c>
    </row>
    <row r="172" spans="1:15" ht="16.5" customHeight="1">
      <c r="A172" t="s">
        <v>81</v>
      </c>
    </row>
    <row r="173" spans="1:15">
      <c r="A173" t="s">
        <v>82</v>
      </c>
      <c r="B173" t="s">
        <v>83</v>
      </c>
      <c r="C173" t="s">
        <v>84</v>
      </c>
    </row>
    <row r="174" spans="1:15">
      <c r="A174" t="s">
        <v>11958</v>
      </c>
      <c r="B174" t="s">
        <v>11959</v>
      </c>
      <c r="C174" t="s">
        <v>11960</v>
      </c>
    </row>
    <row r="176" spans="1:15">
      <c r="A176" t="s">
        <v>86</v>
      </c>
    </row>
    <row r="178" spans="1:3" ht="16.5" customHeight="1">
      <c r="A178" t="s">
        <v>67</v>
      </c>
    </row>
    <row r="179" spans="1:3">
      <c r="A179" t="s">
        <v>82</v>
      </c>
      <c r="B179" t="s">
        <v>83</v>
      </c>
      <c r="C179" t="s">
        <v>84</v>
      </c>
    </row>
    <row r="180" spans="1:3">
      <c r="A180" t="s">
        <v>11961</v>
      </c>
      <c r="B180" t="s">
        <v>11962</v>
      </c>
      <c r="C180" t="s">
        <v>11963</v>
      </c>
    </row>
    <row r="182" spans="1:3">
      <c r="A182" t="s">
        <v>87</v>
      </c>
    </row>
    <row r="184" spans="1:3" ht="16.5" customHeight="1">
      <c r="A184" t="s">
        <v>11944</v>
      </c>
    </row>
    <row r="185" spans="1:3">
      <c r="A185" t="s">
        <v>88</v>
      </c>
    </row>
    <row r="187" spans="1:3">
      <c r="A187" t="s">
        <v>4270</v>
      </c>
    </row>
    <row r="189" spans="1:3">
      <c r="A189">
        <v>4</v>
      </c>
      <c r="B189" s="2"/>
      <c r="C189" s="2"/>
    </row>
    <row r="190" spans="1:3">
      <c r="B190" s="2"/>
      <c r="C190" s="2"/>
    </row>
    <row r="191" spans="1:3">
      <c r="A191" t="s">
        <v>89</v>
      </c>
    </row>
    <row r="192" spans="1:3">
      <c r="A192" t="s">
        <v>90</v>
      </c>
      <c r="B192" s="2"/>
      <c r="C192" s="2"/>
    </row>
    <row r="193" spans="1:13">
      <c r="A193" t="s">
        <v>91</v>
      </c>
    </row>
    <row r="194" spans="1:13">
      <c r="A194" t="s">
        <v>92</v>
      </c>
      <c r="B194" s="2"/>
    </row>
    <row r="195" spans="1:13">
      <c r="A195" t="s">
        <v>93</v>
      </c>
      <c r="B195" s="2"/>
      <c r="C195" s="2"/>
    </row>
    <row r="196" spans="1:13">
      <c r="B196" s="2"/>
    </row>
    <row r="197" spans="1:13">
      <c r="A197" t="s">
        <v>67</v>
      </c>
      <c r="B197" s="2"/>
      <c r="C197" s="2"/>
      <c r="L197" s="2"/>
      <c r="M197" s="2"/>
    </row>
    <row r="198" spans="1:13">
      <c r="A198" t="s">
        <v>94</v>
      </c>
      <c r="B198" t="s">
        <v>95</v>
      </c>
      <c r="C198" t="s">
        <v>96</v>
      </c>
      <c r="D198" t="s">
        <v>27</v>
      </c>
      <c r="E198" t="s">
        <v>97</v>
      </c>
    </row>
    <row r="199" spans="1:13">
      <c r="A199">
        <v>4</v>
      </c>
      <c r="B199" s="2">
        <v>88400</v>
      </c>
      <c r="C199" s="2">
        <v>4743</v>
      </c>
      <c r="D199">
        <v>15</v>
      </c>
      <c r="E199">
        <v>5</v>
      </c>
    </row>
    <row r="200" spans="1:13">
      <c r="B200" s="2"/>
      <c r="C200" s="2"/>
    </row>
    <row r="201" spans="1:13">
      <c r="A201" t="s">
        <v>98</v>
      </c>
    </row>
    <row r="202" spans="1:13">
      <c r="A202" t="s">
        <v>99</v>
      </c>
    </row>
    <row r="204" spans="1:13">
      <c r="A204" t="s">
        <v>100</v>
      </c>
    </row>
    <row r="206" spans="1:13">
      <c r="A206" t="s">
        <v>101</v>
      </c>
    </row>
    <row r="208" spans="1:13">
      <c r="A208" t="s">
        <v>102</v>
      </c>
    </row>
    <row r="209" spans="1:14">
      <c r="C209" s="2"/>
      <c r="D209" s="2"/>
    </row>
    <row r="210" spans="1:14">
      <c r="A210" t="s">
        <v>85</v>
      </c>
      <c r="C210" s="2"/>
      <c r="D210" s="2"/>
    </row>
    <row r="211" spans="1:14">
      <c r="C211" s="2"/>
      <c r="D211" s="2"/>
    </row>
    <row r="212" spans="1:14">
      <c r="A212" t="s">
        <v>103</v>
      </c>
      <c r="C212" s="2"/>
      <c r="D212" s="2"/>
    </row>
    <row r="213" spans="1:14">
      <c r="B213" s="2"/>
      <c r="C213" s="2"/>
      <c r="D213" s="2"/>
      <c r="M213" s="2"/>
      <c r="N213" s="2"/>
    </row>
    <row r="214" spans="1:14">
      <c r="A214" t="s">
        <v>11964</v>
      </c>
      <c r="B214" s="2"/>
      <c r="C214" s="2"/>
      <c r="D214" s="2"/>
      <c r="M214" s="2"/>
      <c r="N214" s="2"/>
    </row>
    <row r="215" spans="1:14">
      <c r="B215" s="2"/>
      <c r="C215" s="2"/>
      <c r="D215" s="2"/>
      <c r="M215" s="2"/>
      <c r="N215" s="2"/>
    </row>
    <row r="216" spans="1:14">
      <c r="A216" t="s">
        <v>11965</v>
      </c>
      <c r="B216" s="2"/>
      <c r="C216" s="4"/>
      <c r="D216" s="4"/>
      <c r="N216" s="4"/>
    </row>
    <row r="217" spans="1:14">
      <c r="B217" s="2"/>
      <c r="C217" s="4"/>
      <c r="D217" s="4"/>
    </row>
    <row r="218" spans="1:14">
      <c r="A218" t="s">
        <v>11966</v>
      </c>
      <c r="B218" s="2"/>
      <c r="C218" s="4"/>
      <c r="D218" s="4"/>
    </row>
    <row r="219" spans="1:14">
      <c r="A219" t="s">
        <v>11967</v>
      </c>
      <c r="B219" s="2"/>
      <c r="C219" s="2"/>
      <c r="D219" s="2"/>
    </row>
    <row r="220" spans="1:14">
      <c r="B220" s="2"/>
      <c r="C220" s="2"/>
      <c r="D220" s="2"/>
    </row>
    <row r="221" spans="1:14">
      <c r="A221" t="s">
        <v>104</v>
      </c>
      <c r="B221" s="2"/>
      <c r="C221" s="2"/>
      <c r="D221" s="2"/>
    </row>
    <row r="222" spans="1:14">
      <c r="B222" s="2"/>
      <c r="C222" s="4"/>
      <c r="D222" s="4"/>
    </row>
    <row r="223" spans="1:14">
      <c r="A223" t="s">
        <v>105</v>
      </c>
      <c r="B223" s="2"/>
      <c r="C223" s="2"/>
      <c r="D223" s="2"/>
    </row>
    <row r="224" spans="1:14">
      <c r="A224" t="s">
        <v>4052</v>
      </c>
      <c r="B224" s="2"/>
      <c r="C224" s="2"/>
      <c r="D224" s="4"/>
    </row>
    <row r="225" spans="1:14">
      <c r="A225" t="s">
        <v>104</v>
      </c>
      <c r="B225" s="2"/>
      <c r="C225" s="2"/>
      <c r="D225" s="2"/>
    </row>
    <row r="226" spans="1:14">
      <c r="A226" t="s">
        <v>107</v>
      </c>
      <c r="B226" s="2" t="s">
        <v>611</v>
      </c>
      <c r="C226" s="2" t="s">
        <v>11968</v>
      </c>
      <c r="D226" s="2" t="s">
        <v>11926</v>
      </c>
      <c r="L226" s="2"/>
      <c r="M226" s="2"/>
      <c r="N226" s="2"/>
    </row>
    <row r="227" spans="1:14">
      <c r="A227" t="s">
        <v>108</v>
      </c>
      <c r="B227" s="2">
        <v>17255</v>
      </c>
      <c r="C227" s="2">
        <v>1524306</v>
      </c>
      <c r="D227" s="2">
        <v>15155444</v>
      </c>
      <c r="L227" s="2"/>
      <c r="M227" s="2"/>
      <c r="N227" s="2"/>
    </row>
    <row r="228" spans="1:14">
      <c r="A228" t="s">
        <v>109</v>
      </c>
      <c r="B228" s="2">
        <v>65261</v>
      </c>
      <c r="C228" s="2">
        <v>1997240</v>
      </c>
      <c r="D228" s="2">
        <v>20310029</v>
      </c>
      <c r="L228" s="2"/>
      <c r="M228" s="2"/>
      <c r="N228" s="2"/>
    </row>
    <row r="229" spans="1:14">
      <c r="A229" t="s">
        <v>110</v>
      </c>
      <c r="B229" s="2">
        <v>2304</v>
      </c>
      <c r="C229" s="4">
        <v>165743</v>
      </c>
      <c r="D229" s="4">
        <v>1493222</v>
      </c>
      <c r="L229" s="2"/>
      <c r="M229" s="4"/>
      <c r="N229" s="4"/>
    </row>
    <row r="230" spans="1:14">
      <c r="A230" t="s">
        <v>111</v>
      </c>
      <c r="B230" s="2">
        <v>3046</v>
      </c>
      <c r="C230" s="2">
        <v>8700.5499999999993</v>
      </c>
      <c r="D230" s="2">
        <v>4871.6000000000004</v>
      </c>
    </row>
    <row r="231" spans="1:14">
      <c r="A231" t="s">
        <v>27</v>
      </c>
      <c r="B231" s="2">
        <v>21.99</v>
      </c>
      <c r="C231" s="2">
        <v>12.26</v>
      </c>
      <c r="D231" s="2">
        <v>13.18</v>
      </c>
    </row>
    <row r="232" spans="1:14">
      <c r="A232" t="s">
        <v>112</v>
      </c>
      <c r="B232" s="2"/>
      <c r="C232" s="2"/>
      <c r="D232" s="2"/>
      <c r="M232" s="2"/>
      <c r="N232" s="2"/>
    </row>
    <row r="233" spans="1:14">
      <c r="B233" s="2"/>
      <c r="C233" s="2"/>
      <c r="D233" s="2"/>
      <c r="M233" s="2"/>
      <c r="N233" s="2"/>
    </row>
    <row r="234" spans="1:14">
      <c r="A234" t="s">
        <v>27</v>
      </c>
      <c r="B234" s="2"/>
      <c r="C234" s="2"/>
      <c r="D234" s="2"/>
      <c r="M234" s="2"/>
      <c r="N234" s="2"/>
    </row>
    <row r="235" spans="1:14">
      <c r="A235" t="s">
        <v>113</v>
      </c>
      <c r="B235" s="2">
        <v>14.47</v>
      </c>
      <c r="C235" s="4">
        <v>7.79</v>
      </c>
      <c r="D235" s="4">
        <v>6.65</v>
      </c>
      <c r="N235" s="4"/>
    </row>
    <row r="236" spans="1:14">
      <c r="A236" t="s">
        <v>114</v>
      </c>
      <c r="B236" s="2"/>
      <c r="C236" s="4"/>
      <c r="D236" s="4"/>
    </row>
    <row r="237" spans="1:14">
      <c r="B237" s="2"/>
      <c r="C237" s="4"/>
      <c r="D237" s="4"/>
    </row>
    <row r="238" spans="1:14">
      <c r="A238" t="s">
        <v>113</v>
      </c>
      <c r="B238" s="2"/>
      <c r="C238" s="2"/>
      <c r="D238" s="2"/>
    </row>
    <row r="239" spans="1:14">
      <c r="A239" t="s">
        <v>115</v>
      </c>
      <c r="B239" s="2">
        <v>5.35</v>
      </c>
      <c r="C239" s="2">
        <v>11.95</v>
      </c>
      <c r="D239" s="2">
        <v>7.63</v>
      </c>
    </row>
    <row r="240" spans="1:14">
      <c r="A240" t="s">
        <v>37</v>
      </c>
      <c r="B240" s="2">
        <v>0.52</v>
      </c>
      <c r="C240" s="2">
        <v>1.7</v>
      </c>
      <c r="D240" s="2">
        <v>1.65</v>
      </c>
    </row>
    <row r="241" spans="1:14">
      <c r="A241" t="s">
        <v>116</v>
      </c>
      <c r="B241" s="2">
        <v>0.84</v>
      </c>
      <c r="C241" s="4">
        <v>1.03</v>
      </c>
      <c r="D241" s="4">
        <v>1</v>
      </c>
    </row>
    <row r="242" spans="1:14">
      <c r="A242" t="s">
        <v>4053</v>
      </c>
      <c r="B242" s="2"/>
      <c r="C242" s="2"/>
      <c r="D242" s="2"/>
    </row>
    <row r="243" spans="1:14">
      <c r="A243" t="s">
        <v>117</v>
      </c>
      <c r="B243" s="2"/>
      <c r="C243" s="2"/>
      <c r="D243" s="4"/>
    </row>
    <row r="244" spans="1:14">
      <c r="A244" t="s">
        <v>104</v>
      </c>
      <c r="B244" s="2"/>
      <c r="C244" s="2"/>
      <c r="D244" s="2"/>
    </row>
    <row r="245" spans="1:14">
      <c r="A245" t="s">
        <v>107</v>
      </c>
      <c r="B245" s="2" t="s">
        <v>611</v>
      </c>
      <c r="C245" s="2" t="s">
        <v>11968</v>
      </c>
      <c r="D245" s="2" t="s">
        <v>11926</v>
      </c>
      <c r="L245" s="2"/>
      <c r="M245" s="2"/>
      <c r="N245" s="2"/>
    </row>
    <row r="246" spans="1:14">
      <c r="A246" t="s">
        <v>108</v>
      </c>
      <c r="B246" s="2">
        <v>17255</v>
      </c>
      <c r="C246" s="2">
        <v>1524306</v>
      </c>
      <c r="D246" s="2">
        <v>15155444</v>
      </c>
      <c r="L246" s="2"/>
      <c r="M246" s="2"/>
      <c r="N246" s="2"/>
    </row>
    <row r="247" spans="1:14">
      <c r="A247" t="s">
        <v>109</v>
      </c>
      <c r="B247" s="2">
        <v>11466</v>
      </c>
      <c r="C247" s="2">
        <v>1139381</v>
      </c>
      <c r="D247" s="2">
        <v>12394517</v>
      </c>
      <c r="L247" s="2"/>
      <c r="M247" s="2"/>
      <c r="N247" s="2"/>
    </row>
    <row r="248" spans="1:14">
      <c r="A248" t="s">
        <v>110</v>
      </c>
      <c r="B248" s="2">
        <v>473</v>
      </c>
      <c r="C248" s="4">
        <v>112717</v>
      </c>
      <c r="D248" s="4">
        <v>828708</v>
      </c>
      <c r="L248" s="2"/>
      <c r="M248" s="4"/>
      <c r="N248" s="4"/>
    </row>
    <row r="249" spans="1:14">
      <c r="A249" t="s">
        <v>111</v>
      </c>
      <c r="B249" s="2">
        <v>431</v>
      </c>
      <c r="C249" s="2">
        <v>7260.04</v>
      </c>
      <c r="D249" s="2">
        <v>3120.36</v>
      </c>
    </row>
    <row r="250" spans="1:14">
      <c r="A250" t="s">
        <v>27</v>
      </c>
      <c r="B250" s="2">
        <v>155.47999999999999</v>
      </c>
      <c r="C250" s="2">
        <v>14.69</v>
      </c>
      <c r="D250" s="2">
        <v>20.58</v>
      </c>
    </row>
    <row r="251" spans="1:14">
      <c r="A251" t="s">
        <v>113</v>
      </c>
      <c r="B251" s="2">
        <v>25.06</v>
      </c>
      <c r="C251" s="4">
        <v>9.99</v>
      </c>
      <c r="D251" s="4">
        <v>9.73</v>
      </c>
    </row>
    <row r="252" spans="1:14">
      <c r="A252" t="s">
        <v>115</v>
      </c>
      <c r="B252">
        <v>0.94</v>
      </c>
      <c r="C252">
        <v>10.9</v>
      </c>
      <c r="D252">
        <v>5.65</v>
      </c>
    </row>
    <row r="253" spans="1:14">
      <c r="A253" t="s">
        <v>37</v>
      </c>
      <c r="B253">
        <v>0.52</v>
      </c>
      <c r="C253">
        <v>1.7</v>
      </c>
      <c r="D253">
        <v>1.65</v>
      </c>
    </row>
    <row r="254" spans="1:14">
      <c r="A254" t="s">
        <v>116</v>
      </c>
      <c r="B254">
        <v>0.84</v>
      </c>
      <c r="C254">
        <v>1.03</v>
      </c>
      <c r="D254">
        <v>1</v>
      </c>
    </row>
    <row r="255" spans="1:14">
      <c r="A255" t="s">
        <v>4053</v>
      </c>
    </row>
    <row r="256" spans="1:14">
      <c r="A256" t="s">
        <v>117</v>
      </c>
    </row>
    <row r="258" spans="1:18">
      <c r="A258" t="s">
        <v>118</v>
      </c>
    </row>
    <row r="259" spans="1:18">
      <c r="A259" t="s">
        <v>119</v>
      </c>
    </row>
    <row r="261" spans="1:18">
      <c r="A261" t="s">
        <v>120</v>
      </c>
    </row>
    <row r="263" spans="1:18">
      <c r="A263" t="s">
        <v>105</v>
      </c>
    </row>
    <row r="264" spans="1:18">
      <c r="A264" t="s">
        <v>4052</v>
      </c>
    </row>
    <row r="265" spans="1:18">
      <c r="B265" s="5"/>
      <c r="C265" s="5"/>
      <c r="D265" s="5"/>
      <c r="F265" s="5"/>
      <c r="G265" s="5"/>
      <c r="H265" s="5"/>
    </row>
    <row r="266" spans="1:18">
      <c r="A266" t="s">
        <v>121</v>
      </c>
    </row>
    <row r="267" spans="1:18">
      <c r="B267" s="5"/>
      <c r="C267" s="5"/>
      <c r="D267" s="5"/>
      <c r="F267" s="5"/>
      <c r="G267" s="5"/>
      <c r="H267" s="5"/>
    </row>
    <row r="268" spans="1:18" ht="16.5" customHeight="1">
      <c r="A268" t="s">
        <v>122</v>
      </c>
      <c r="B268" s="5"/>
      <c r="C268" s="5"/>
      <c r="D268" s="5"/>
      <c r="F268" s="5"/>
      <c r="G268" s="5"/>
      <c r="H268" s="5"/>
    </row>
    <row r="269" spans="1:18">
      <c r="B269" s="5"/>
      <c r="C269" s="5"/>
      <c r="D269" s="5"/>
      <c r="F269" s="5"/>
      <c r="G269" s="5"/>
      <c r="H269" s="5"/>
      <c r="L269" s="5"/>
      <c r="M269" s="5"/>
      <c r="N269" s="5"/>
      <c r="P269" s="5"/>
      <c r="Q269" s="5"/>
      <c r="R269" s="5"/>
    </row>
    <row r="270" spans="1:18">
      <c r="A270" t="s">
        <v>123</v>
      </c>
      <c r="B270" s="5"/>
      <c r="C270" s="5"/>
      <c r="D270" s="5"/>
      <c r="F270" s="5"/>
      <c r="G270" s="5"/>
      <c r="H270" s="5"/>
    </row>
    <row r="271" spans="1:18">
      <c r="B271" s="5"/>
      <c r="C271" s="5"/>
      <c r="D271" s="5"/>
      <c r="F271" s="5"/>
      <c r="G271" s="5"/>
      <c r="H271" s="5"/>
    </row>
    <row r="272" spans="1:18">
      <c r="A272" t="s">
        <v>124</v>
      </c>
      <c r="B272" s="2"/>
      <c r="C272" s="2"/>
      <c r="D272" s="2"/>
    </row>
    <row r="273" spans="1:19">
      <c r="B273" s="2"/>
      <c r="C273" s="2"/>
      <c r="D273" s="2"/>
      <c r="E273" s="2"/>
      <c r="F273" s="5"/>
      <c r="G273" s="5"/>
      <c r="H273" s="5"/>
    </row>
    <row r="274" spans="1:19">
      <c r="A274" t="s">
        <v>125</v>
      </c>
      <c r="B274" s="2"/>
      <c r="C274" s="2"/>
      <c r="D274" s="2"/>
      <c r="E274" s="2"/>
    </row>
    <row r="275" spans="1:19">
      <c r="B275" s="5"/>
      <c r="C275" s="5"/>
      <c r="D275" s="5"/>
      <c r="E275" s="2"/>
      <c r="F275" s="5"/>
      <c r="G275" s="5"/>
      <c r="H275" s="5"/>
    </row>
    <row r="276" spans="1:19">
      <c r="A276" t="s">
        <v>126</v>
      </c>
      <c r="B276" s="5"/>
      <c r="C276" s="5"/>
      <c r="D276" s="5"/>
      <c r="F276" s="5"/>
      <c r="G276" s="5"/>
      <c r="H276" s="5"/>
    </row>
    <row r="277" spans="1:19">
      <c r="A277" t="s">
        <v>4052</v>
      </c>
      <c r="B277" s="5"/>
      <c r="C277" s="5"/>
      <c r="D277" s="5"/>
      <c r="E277" s="2"/>
      <c r="F277" s="5"/>
      <c r="G277" s="5"/>
      <c r="H277" s="5"/>
    </row>
    <row r="278" spans="1:19">
      <c r="A278" t="s">
        <v>4054</v>
      </c>
      <c r="B278" s="2"/>
      <c r="C278" s="2"/>
      <c r="D278" s="2"/>
      <c r="F278" s="2"/>
      <c r="G278" s="2"/>
      <c r="H278" s="2"/>
      <c r="L278" s="2"/>
    </row>
    <row r="279" spans="1:19">
      <c r="A279" t="s">
        <v>125</v>
      </c>
      <c r="B279" s="5"/>
      <c r="C279" s="5"/>
      <c r="D279" s="5"/>
      <c r="E279" s="2"/>
      <c r="F279" s="5"/>
      <c r="G279" s="5"/>
      <c r="H279" s="5"/>
    </row>
    <row r="280" spans="1:19">
      <c r="A280" t="s">
        <v>127</v>
      </c>
      <c r="B280" s="2" t="s">
        <v>128</v>
      </c>
      <c r="C280" s="2"/>
      <c r="D280" s="2"/>
      <c r="F280" s="2" t="s">
        <v>129</v>
      </c>
      <c r="G280" s="2"/>
      <c r="H280" s="2"/>
    </row>
    <row r="281" spans="1:19" ht="16.5" customHeight="1">
      <c r="B281" s="5">
        <v>41974</v>
      </c>
      <c r="C281" s="2">
        <v>42339</v>
      </c>
      <c r="D281" s="2">
        <v>42705</v>
      </c>
      <c r="E281" s="2" t="s">
        <v>164</v>
      </c>
      <c r="F281" s="2">
        <v>42614</v>
      </c>
      <c r="G281" s="2">
        <v>42705</v>
      </c>
      <c r="H281" s="2">
        <v>42795</v>
      </c>
      <c r="I281" s="2" t="s">
        <v>164</v>
      </c>
    </row>
    <row r="282" spans="1:19">
      <c r="B282" s="5"/>
      <c r="C282" s="5"/>
      <c r="D282" s="5"/>
      <c r="E282" t="s">
        <v>165</v>
      </c>
      <c r="F282" s="5"/>
      <c r="G282" s="5"/>
      <c r="H282" s="5"/>
      <c r="I282" t="s">
        <v>165</v>
      </c>
      <c r="L282" s="5"/>
      <c r="M282" s="5"/>
      <c r="N282" s="5"/>
      <c r="P282" s="5"/>
      <c r="Q282" s="5"/>
      <c r="R282" s="5"/>
    </row>
    <row r="283" spans="1:19">
      <c r="B283" s="2"/>
      <c r="C283" s="2"/>
      <c r="D283" s="2"/>
      <c r="E283" s="2"/>
      <c r="F283" s="2"/>
      <c r="G283" s="2"/>
      <c r="H283" s="2"/>
      <c r="I283" s="2"/>
    </row>
    <row r="284" spans="1:19">
      <c r="B284" s="4"/>
      <c r="C284" s="4"/>
      <c r="D284" s="2"/>
      <c r="E284" s="2" t="s">
        <v>166</v>
      </c>
      <c r="F284" s="2"/>
      <c r="G284" s="2"/>
      <c r="H284" s="2"/>
      <c r="I284" s="2" t="s">
        <v>326</v>
      </c>
      <c r="M284" s="4"/>
      <c r="N284" s="4"/>
    </row>
    <row r="285" spans="1:19">
      <c r="A285" t="s">
        <v>109</v>
      </c>
      <c r="B285" s="5">
        <v>72836</v>
      </c>
      <c r="C285" s="5">
        <v>52692</v>
      </c>
      <c r="D285" s="5">
        <v>65261</v>
      </c>
      <c r="E285" s="2">
        <v>81088</v>
      </c>
      <c r="F285" s="5">
        <v>16278</v>
      </c>
      <c r="G285" s="5">
        <v>18395</v>
      </c>
      <c r="H285" s="5">
        <v>20142</v>
      </c>
      <c r="I285" s="2">
        <v>19604</v>
      </c>
    </row>
    <row r="286" spans="1:19">
      <c r="A286" t="s">
        <v>110</v>
      </c>
      <c r="B286" s="2">
        <v>1496</v>
      </c>
      <c r="C286" s="2">
        <v>1199</v>
      </c>
      <c r="D286" s="2">
        <v>2304</v>
      </c>
      <c r="E286" s="2">
        <v>2566</v>
      </c>
      <c r="F286" s="2">
        <v>712</v>
      </c>
      <c r="G286" s="2">
        <v>319</v>
      </c>
      <c r="H286" s="2">
        <v>441</v>
      </c>
      <c r="I286" s="2">
        <v>629</v>
      </c>
      <c r="L286" s="2"/>
      <c r="M286" s="2"/>
      <c r="N286" s="2"/>
      <c r="O286" s="2"/>
      <c r="P286" s="2"/>
      <c r="Q286" s="2"/>
      <c r="R286" s="2"/>
      <c r="S286" s="2"/>
    </row>
    <row r="287" spans="1:19">
      <c r="A287" t="s">
        <v>130</v>
      </c>
      <c r="B287" s="2">
        <v>140</v>
      </c>
      <c r="C287" s="2">
        <v>944</v>
      </c>
      <c r="D287" s="2">
        <v>1759</v>
      </c>
      <c r="E287" s="2">
        <v>2169</v>
      </c>
      <c r="F287" s="2">
        <v>568</v>
      </c>
      <c r="G287" s="2">
        <v>188</v>
      </c>
      <c r="H287" s="2">
        <v>413</v>
      </c>
      <c r="I287" s="2">
        <v>495</v>
      </c>
      <c r="M287" s="2"/>
      <c r="N287" s="2"/>
      <c r="O287" s="2"/>
    </row>
    <row r="288" spans="1:19">
      <c r="A288" t="s">
        <v>4055</v>
      </c>
      <c r="B288" s="4">
        <v>-251</v>
      </c>
      <c r="C288" s="4">
        <v>556</v>
      </c>
      <c r="D288" s="4">
        <v>826</v>
      </c>
      <c r="E288" s="2">
        <v>1286</v>
      </c>
      <c r="F288" s="4">
        <v>374</v>
      </c>
      <c r="G288" s="4">
        <v>-138</v>
      </c>
      <c r="H288" s="4">
        <v>237</v>
      </c>
      <c r="I288" s="2">
        <v>297</v>
      </c>
      <c r="L288" s="2"/>
      <c r="M288" s="2"/>
      <c r="N288" s="2"/>
      <c r="O288" s="2"/>
    </row>
    <row r="289" spans="1:19">
      <c r="A289" t="s">
        <v>4056</v>
      </c>
      <c r="B289" s="2">
        <v>391</v>
      </c>
      <c r="C289" s="2">
        <v>388</v>
      </c>
      <c r="D289" s="2">
        <v>932</v>
      </c>
      <c r="E289" s="2"/>
      <c r="F289" s="2">
        <v>194</v>
      </c>
      <c r="G289" s="2">
        <v>326</v>
      </c>
      <c r="H289" s="2">
        <v>176</v>
      </c>
      <c r="I289" s="2"/>
      <c r="L289" s="2"/>
      <c r="M289" s="2"/>
      <c r="N289" s="2"/>
      <c r="O289" s="2"/>
    </row>
    <row r="290" spans="1:19">
      <c r="A290" t="s">
        <v>131</v>
      </c>
      <c r="B290" s="2">
        <v>55548</v>
      </c>
      <c r="C290" s="2">
        <v>65950</v>
      </c>
      <c r="D290" s="2">
        <v>65459</v>
      </c>
      <c r="E290" s="2">
        <v>73507</v>
      </c>
      <c r="F290" s="2">
        <v>62733</v>
      </c>
      <c r="G290" s="2">
        <v>65459</v>
      </c>
      <c r="H290" s="2">
        <v>67527</v>
      </c>
      <c r="I290" s="2">
        <v>70345</v>
      </c>
    </row>
    <row r="291" spans="1:19">
      <c r="A291" t="s">
        <v>132</v>
      </c>
      <c r="B291" s="2">
        <v>35487</v>
      </c>
      <c r="C291" s="2">
        <v>40092</v>
      </c>
      <c r="D291" s="2">
        <v>38835</v>
      </c>
      <c r="E291" s="2">
        <v>45037</v>
      </c>
      <c r="F291" s="2">
        <v>36821</v>
      </c>
      <c r="G291" s="2">
        <v>38835</v>
      </c>
      <c r="H291" s="2">
        <v>40989</v>
      </c>
      <c r="I291" s="2">
        <v>42673</v>
      </c>
      <c r="L291" s="2"/>
      <c r="M291" s="2"/>
      <c r="N291" s="2"/>
      <c r="O291" s="2"/>
      <c r="P291" s="2"/>
      <c r="Q291" s="2"/>
      <c r="R291" s="2"/>
      <c r="S291" s="2"/>
    </row>
    <row r="292" spans="1:19">
      <c r="A292" t="s">
        <v>133</v>
      </c>
      <c r="B292" s="2">
        <v>20061</v>
      </c>
      <c r="C292" s="2">
        <v>25858</v>
      </c>
      <c r="D292" s="2">
        <v>26624</v>
      </c>
      <c r="E292" s="2">
        <v>28470</v>
      </c>
      <c r="F292" s="2">
        <v>25911</v>
      </c>
      <c r="G292" s="2">
        <v>26624</v>
      </c>
      <c r="H292" s="2">
        <v>26538</v>
      </c>
      <c r="I292" s="2">
        <v>27672</v>
      </c>
      <c r="L292" s="2"/>
      <c r="M292" s="2"/>
      <c r="N292" s="2"/>
      <c r="O292" s="2"/>
      <c r="P292" s="2"/>
      <c r="Q292" s="2"/>
      <c r="R292" s="2"/>
      <c r="S292" s="2"/>
    </row>
    <row r="293" spans="1:19">
      <c r="A293" t="s">
        <v>4057</v>
      </c>
      <c r="B293" s="2">
        <v>12278</v>
      </c>
      <c r="C293" s="2">
        <v>14975</v>
      </c>
      <c r="D293" s="2">
        <v>15893</v>
      </c>
      <c r="E293" s="2">
        <v>17303</v>
      </c>
      <c r="F293" s="2">
        <v>15594</v>
      </c>
      <c r="G293" s="2">
        <v>15893</v>
      </c>
      <c r="H293" s="2">
        <v>15867</v>
      </c>
      <c r="I293" s="2">
        <v>16474</v>
      </c>
      <c r="L293" s="2"/>
      <c r="M293" s="2"/>
      <c r="N293" s="2"/>
      <c r="O293" s="2"/>
      <c r="P293" s="2"/>
      <c r="Q293" s="2"/>
      <c r="R293" s="2"/>
      <c r="S293" s="2"/>
    </row>
    <row r="294" spans="1:19">
      <c r="A294" t="s">
        <v>4058</v>
      </c>
      <c r="B294" s="2">
        <v>7783</v>
      </c>
      <c r="C294" s="2">
        <v>10882</v>
      </c>
      <c r="D294" s="2">
        <v>10732</v>
      </c>
      <c r="E294" s="2">
        <v>11166</v>
      </c>
      <c r="F294" s="2">
        <v>10317</v>
      </c>
      <c r="G294" s="2">
        <v>10732</v>
      </c>
      <c r="H294" s="2">
        <v>10671</v>
      </c>
      <c r="I294" s="2">
        <v>11197</v>
      </c>
      <c r="L294" s="2"/>
      <c r="M294" s="2"/>
      <c r="N294" s="2"/>
      <c r="O294" s="2"/>
      <c r="P294" s="2"/>
      <c r="Q294" s="2"/>
      <c r="R294" s="2"/>
      <c r="S294" s="2"/>
    </row>
    <row r="295" spans="1:19">
      <c r="A295" t="s">
        <v>134</v>
      </c>
      <c r="B295" s="2">
        <v>1183</v>
      </c>
      <c r="C295" s="2">
        <v>1356</v>
      </c>
      <c r="D295" s="2">
        <v>1356</v>
      </c>
      <c r="E295" s="2">
        <v>1358</v>
      </c>
      <c r="F295" s="2">
        <v>1356</v>
      </c>
      <c r="G295" s="2">
        <v>1356</v>
      </c>
      <c r="H295" s="2">
        <v>1356</v>
      </c>
      <c r="I295" s="2">
        <v>1356</v>
      </c>
      <c r="M295" s="2"/>
      <c r="N295" s="2"/>
      <c r="P295" s="2"/>
      <c r="Q295" s="2"/>
      <c r="R295" s="2"/>
      <c r="S295" s="2"/>
    </row>
    <row r="296" spans="1:19">
      <c r="A296" t="s">
        <v>135</v>
      </c>
      <c r="B296" s="2">
        <v>176.89</v>
      </c>
      <c r="C296" s="2">
        <v>155.05000000000001</v>
      </c>
      <c r="D296" s="2">
        <v>145.86000000000001</v>
      </c>
      <c r="E296" s="2">
        <v>158.19</v>
      </c>
      <c r="F296" s="2">
        <v>142.11000000000001</v>
      </c>
      <c r="G296" s="2">
        <v>145.86000000000001</v>
      </c>
      <c r="H296" s="2">
        <v>154.44999999999999</v>
      </c>
      <c r="I296" s="2">
        <v>154.21</v>
      </c>
      <c r="L296" s="2"/>
      <c r="M296" s="2"/>
      <c r="N296" s="2"/>
      <c r="O296" s="2"/>
      <c r="P296" s="2"/>
      <c r="Q296" s="2"/>
      <c r="R296" s="2"/>
      <c r="S296" s="2"/>
    </row>
    <row r="297" spans="1:19">
      <c r="A297" t="s">
        <v>136</v>
      </c>
      <c r="B297" s="2"/>
      <c r="C297" s="2"/>
      <c r="D297" s="2"/>
      <c r="E297" s="2"/>
      <c r="F297" s="2"/>
      <c r="G297" s="2"/>
      <c r="H297" s="2"/>
      <c r="I297" s="2"/>
    </row>
    <row r="298" spans="1:19">
      <c r="B298" s="2"/>
      <c r="C298" s="2"/>
      <c r="D298" s="2"/>
      <c r="E298" s="2"/>
      <c r="F298" s="2"/>
      <c r="G298" s="2"/>
      <c r="H298" s="2"/>
      <c r="I298" s="2"/>
    </row>
    <row r="299" spans="1:19">
      <c r="A299" t="s">
        <v>137</v>
      </c>
      <c r="B299" s="2"/>
      <c r="C299" s="2"/>
      <c r="D299" s="2"/>
      <c r="E299" s="2"/>
      <c r="F299" s="2"/>
      <c r="G299" s="2"/>
      <c r="H299" s="2"/>
      <c r="I299" s="2"/>
    </row>
    <row r="300" spans="1:19">
      <c r="A300" t="s">
        <v>138</v>
      </c>
      <c r="B300" s="4">
        <v>1020.74</v>
      </c>
      <c r="C300" s="4">
        <v>1076.69</v>
      </c>
      <c r="D300" s="4">
        <v>1144.33</v>
      </c>
      <c r="F300" s="4">
        <v>1122.32</v>
      </c>
      <c r="G300" s="4">
        <v>1144.33</v>
      </c>
      <c r="H300" s="4">
        <v>1142.45</v>
      </c>
    </row>
    <row r="301" spans="1:19">
      <c r="A301" t="s">
        <v>139</v>
      </c>
      <c r="B301" s="4"/>
      <c r="C301" s="4"/>
      <c r="D301" s="4"/>
      <c r="F301" s="4"/>
      <c r="G301" s="4"/>
      <c r="H301" s="4"/>
      <c r="L301" s="4"/>
      <c r="M301" s="4"/>
      <c r="N301" s="4"/>
      <c r="P301" s="4"/>
      <c r="Q301" s="4"/>
      <c r="R301" s="4"/>
    </row>
    <row r="302" spans="1:19">
      <c r="B302" s="4"/>
      <c r="C302" s="4"/>
      <c r="D302" s="4"/>
      <c r="H302" s="4"/>
    </row>
    <row r="303" spans="1:19">
      <c r="A303" t="s">
        <v>140</v>
      </c>
      <c r="B303" s="4"/>
      <c r="C303" s="4"/>
      <c r="D303" s="4"/>
      <c r="F303" s="4"/>
      <c r="G303" s="4"/>
      <c r="H303" s="4"/>
    </row>
    <row r="304" spans="1:19">
      <c r="A304" t="s">
        <v>141</v>
      </c>
      <c r="B304" s="4">
        <v>2.0499999999999998</v>
      </c>
      <c r="C304" s="4">
        <v>2.2799999999999998</v>
      </c>
      <c r="D304" s="4">
        <v>3.53</v>
      </c>
      <c r="E304">
        <v>3.16</v>
      </c>
      <c r="F304" s="4">
        <v>4.37</v>
      </c>
      <c r="G304" s="4">
        <v>1.73</v>
      </c>
      <c r="H304" s="4">
        <v>2.19</v>
      </c>
      <c r="I304">
        <v>3.21</v>
      </c>
    </row>
    <row r="305" spans="1:9">
      <c r="A305" t="s">
        <v>142</v>
      </c>
    </row>
    <row r="306" spans="1:9">
      <c r="B306" s="2"/>
      <c r="C306" s="2"/>
      <c r="D306" s="2"/>
    </row>
    <row r="307" spans="1:9">
      <c r="A307" t="s">
        <v>143</v>
      </c>
    </row>
    <row r="308" spans="1:9">
      <c r="A308" t="s">
        <v>144</v>
      </c>
      <c r="B308">
        <v>-0.34</v>
      </c>
      <c r="C308" s="2">
        <v>1.05</v>
      </c>
      <c r="D308" s="2">
        <v>1.27</v>
      </c>
      <c r="E308">
        <v>1.59</v>
      </c>
      <c r="F308">
        <v>2.2999999999999998</v>
      </c>
      <c r="G308">
        <v>-0.75</v>
      </c>
      <c r="H308">
        <v>1.18</v>
      </c>
      <c r="I308">
        <v>1.51</v>
      </c>
    </row>
    <row r="309" spans="1:9">
      <c r="A309" t="s">
        <v>145</v>
      </c>
      <c r="B309" s="2"/>
      <c r="C309" s="2"/>
      <c r="D309" s="2"/>
      <c r="E309" s="2"/>
    </row>
    <row r="310" spans="1:9">
      <c r="B310" s="2"/>
      <c r="C310" s="2"/>
      <c r="D310" s="2"/>
      <c r="E310" s="2"/>
      <c r="F310" s="2"/>
      <c r="G310" s="2"/>
      <c r="H310" s="2"/>
    </row>
    <row r="311" spans="1:9">
      <c r="A311" t="s">
        <v>146</v>
      </c>
      <c r="B311" s="2"/>
      <c r="C311" s="2"/>
      <c r="D311" s="2"/>
      <c r="F311" s="2"/>
      <c r="G311" s="2"/>
      <c r="H311" s="2"/>
    </row>
    <row r="312" spans="1:9">
      <c r="A312" t="s">
        <v>147</v>
      </c>
      <c r="B312" s="2">
        <v>0.27</v>
      </c>
      <c r="C312" s="2">
        <v>1.55</v>
      </c>
      <c r="D312" s="2">
        <v>2.68</v>
      </c>
      <c r="E312" s="2">
        <v>3.12</v>
      </c>
      <c r="F312" s="2">
        <v>3.62</v>
      </c>
      <c r="G312" s="2">
        <v>1.18</v>
      </c>
      <c r="H312" s="2">
        <v>2.4900000000000002</v>
      </c>
      <c r="I312">
        <v>2.87</v>
      </c>
    </row>
    <row r="313" spans="1:9">
      <c r="A313" t="s">
        <v>148</v>
      </c>
      <c r="B313" s="2"/>
      <c r="C313" s="2"/>
      <c r="D313" s="2"/>
      <c r="E313" s="2"/>
      <c r="F313" s="2"/>
      <c r="G313" s="2"/>
      <c r="H313" s="2"/>
    </row>
    <row r="314" spans="1:9">
      <c r="B314" s="2"/>
      <c r="C314" s="2"/>
      <c r="D314" s="2"/>
      <c r="E314" s="2"/>
      <c r="F314" s="2"/>
      <c r="G314" s="2"/>
      <c r="H314" s="2"/>
    </row>
    <row r="315" spans="1:9">
      <c r="A315" t="s">
        <v>149</v>
      </c>
    </row>
    <row r="316" spans="1:9">
      <c r="A316" t="s">
        <v>150</v>
      </c>
      <c r="B316" s="2">
        <v>-2.0099999999999998</v>
      </c>
      <c r="C316" s="2">
        <v>4.08</v>
      </c>
      <c r="D316" s="2">
        <v>5.35</v>
      </c>
      <c r="E316" s="2">
        <v>7.75</v>
      </c>
      <c r="F316" s="2">
        <v>9.6300000000000008</v>
      </c>
      <c r="G316" s="2">
        <v>-3.49</v>
      </c>
      <c r="H316" s="2">
        <v>5.97</v>
      </c>
      <c r="I316">
        <v>7.35</v>
      </c>
    </row>
    <row r="317" spans="1:9">
      <c r="A317" t="s">
        <v>151</v>
      </c>
    </row>
    <row r="318" spans="1:9">
      <c r="B318" s="2"/>
      <c r="C318" s="2"/>
      <c r="D318" s="2"/>
      <c r="E318" s="2"/>
      <c r="F318" s="2"/>
      <c r="G318" s="2"/>
      <c r="H318" s="2"/>
    </row>
    <row r="319" spans="1:9">
      <c r="A319" t="s">
        <v>115</v>
      </c>
      <c r="B319" s="2"/>
      <c r="C319" s="2"/>
      <c r="D319" s="2"/>
      <c r="E319" s="2"/>
      <c r="H319" s="2"/>
    </row>
    <row r="320" spans="1:9">
      <c r="A320" t="s">
        <v>111</v>
      </c>
      <c r="B320" s="2">
        <v>-1041</v>
      </c>
      <c r="C320" s="2">
        <v>2289</v>
      </c>
      <c r="D320" s="2">
        <v>3046</v>
      </c>
      <c r="E320" s="2">
        <v>4743</v>
      </c>
      <c r="F320" s="2">
        <v>1379</v>
      </c>
      <c r="G320" s="2">
        <v>-507</v>
      </c>
      <c r="H320" s="2">
        <v>874</v>
      </c>
      <c r="I320" s="2">
        <v>1095</v>
      </c>
    </row>
    <row r="321" spans="1:19">
      <c r="A321" t="s">
        <v>152</v>
      </c>
      <c r="B321" s="2"/>
      <c r="C321" s="2"/>
      <c r="D321" s="2"/>
      <c r="E321" s="2"/>
      <c r="F321" s="2"/>
      <c r="G321" s="2"/>
      <c r="H321" s="2"/>
      <c r="I321" s="2"/>
      <c r="M321" s="2"/>
      <c r="N321" s="2"/>
      <c r="O321" s="2"/>
    </row>
    <row r="322" spans="1:19">
      <c r="B322" s="2"/>
      <c r="C322" s="2"/>
      <c r="D322" s="2"/>
      <c r="E322" s="2"/>
      <c r="F322" s="2"/>
      <c r="G322" s="2"/>
      <c r="H322" s="2"/>
      <c r="I322" s="2"/>
    </row>
    <row r="323" spans="1:19">
      <c r="A323" t="s">
        <v>111</v>
      </c>
      <c r="B323" s="2"/>
      <c r="C323" s="2"/>
      <c r="D323" s="2"/>
      <c r="E323" s="2"/>
      <c r="F323" s="2"/>
      <c r="G323" s="2"/>
      <c r="H323" s="2"/>
      <c r="I323" s="2"/>
    </row>
    <row r="324" spans="1:19">
      <c r="A324" t="s">
        <v>153</v>
      </c>
      <c r="B324" s="2">
        <v>55000</v>
      </c>
      <c r="C324" s="2">
        <v>58834</v>
      </c>
      <c r="D324" s="2">
        <v>62216</v>
      </c>
      <c r="E324" s="2">
        <v>67418</v>
      </c>
      <c r="F324" s="2">
        <v>61116</v>
      </c>
      <c r="G324" s="2">
        <v>62216</v>
      </c>
      <c r="H324" s="2">
        <v>62122</v>
      </c>
      <c r="I324" s="2">
        <v>64361</v>
      </c>
    </row>
    <row r="325" spans="1:19">
      <c r="A325" t="s">
        <v>154</v>
      </c>
      <c r="B325" s="2"/>
      <c r="C325" s="2"/>
      <c r="D325" s="2"/>
      <c r="E325" s="2"/>
      <c r="F325" s="2"/>
      <c r="G325" s="2"/>
      <c r="H325" s="2"/>
      <c r="I325" s="2"/>
      <c r="L325" s="2"/>
      <c r="M325" s="2"/>
      <c r="N325" s="2"/>
      <c r="O325" s="2"/>
      <c r="P325" s="2"/>
      <c r="Q325" s="2"/>
      <c r="R325" s="2"/>
      <c r="S325" s="2"/>
    </row>
    <row r="326" spans="1:19">
      <c r="B326" s="2"/>
      <c r="C326" s="2"/>
      <c r="D326" s="2"/>
      <c r="F326" s="2"/>
      <c r="G326" s="2"/>
      <c r="H326" s="2"/>
    </row>
    <row r="327" spans="1:19">
      <c r="A327" t="s">
        <v>153</v>
      </c>
      <c r="B327" s="2"/>
      <c r="C327" s="2"/>
      <c r="D327" s="2"/>
      <c r="E327" s="2"/>
      <c r="F327" s="2"/>
      <c r="G327" s="2"/>
      <c r="H327" s="2"/>
      <c r="I327" s="2"/>
    </row>
    <row r="328" spans="1:19">
      <c r="A328" t="s">
        <v>155</v>
      </c>
      <c r="B328" s="2">
        <v>294</v>
      </c>
      <c r="C328" s="2">
        <v>300</v>
      </c>
      <c r="D328" s="2">
        <v>350</v>
      </c>
      <c r="E328" s="2">
        <v>344</v>
      </c>
      <c r="F328" s="2"/>
      <c r="G328" s="2">
        <v>350</v>
      </c>
      <c r="H328" s="2"/>
      <c r="I328" s="2"/>
      <c r="L328" s="2"/>
      <c r="M328" s="2"/>
      <c r="N328" s="2"/>
    </row>
    <row r="329" spans="1:19">
      <c r="A329" t="s">
        <v>156</v>
      </c>
      <c r="B329" s="2"/>
      <c r="C329" s="2"/>
      <c r="D329" s="2"/>
      <c r="E329" s="2"/>
      <c r="F329" s="2"/>
      <c r="G329" s="2"/>
      <c r="H329" s="2"/>
    </row>
    <row r="330" spans="1:19">
      <c r="B330" s="2"/>
      <c r="C330" s="2"/>
      <c r="D330" s="2"/>
      <c r="F330" s="2"/>
      <c r="G330" s="2"/>
      <c r="H330" s="2"/>
    </row>
    <row r="331" spans="1:19">
      <c r="A331" t="s">
        <v>155</v>
      </c>
      <c r="B331" s="5"/>
      <c r="C331" s="5"/>
      <c r="D331" s="5"/>
      <c r="E331" s="5"/>
      <c r="F331" s="5"/>
    </row>
    <row r="332" spans="1:19">
      <c r="A332" t="s">
        <v>157</v>
      </c>
      <c r="B332" s="2" t="s">
        <v>11969</v>
      </c>
      <c r="C332" s="2">
        <v>31.72</v>
      </c>
      <c r="D332" s="2">
        <v>21.99</v>
      </c>
      <c r="E332" s="2">
        <v>14.97</v>
      </c>
      <c r="F332" s="2"/>
      <c r="G332" s="2"/>
      <c r="H332" s="2"/>
      <c r="I332" s="2"/>
    </row>
    <row r="333" spans="1:19">
      <c r="A333" t="s">
        <v>158</v>
      </c>
      <c r="B333" s="5"/>
      <c r="C333" s="5"/>
      <c r="D333" s="5"/>
      <c r="E333" s="5"/>
      <c r="F333" s="5"/>
    </row>
    <row r="334" spans="1:19" ht="16.5" customHeight="1">
      <c r="B334" s="5"/>
      <c r="C334" s="5"/>
      <c r="D334" s="5"/>
      <c r="E334" s="5"/>
      <c r="F334" s="5"/>
      <c r="G334" s="2"/>
      <c r="H334" s="2"/>
    </row>
    <row r="335" spans="1:19">
      <c r="A335" t="s">
        <v>27</v>
      </c>
      <c r="B335" s="5"/>
      <c r="C335" s="5"/>
      <c r="D335" s="5"/>
      <c r="E335" s="5"/>
      <c r="F335" s="5"/>
      <c r="H335" s="2"/>
      <c r="L335" s="5"/>
      <c r="M335" s="5"/>
      <c r="N335" s="5"/>
      <c r="O335" s="5"/>
      <c r="P335" s="5"/>
    </row>
    <row r="336" spans="1:19">
      <c r="A336" t="s">
        <v>159</v>
      </c>
      <c r="B336" s="5">
        <v>1.1299999999999999</v>
      </c>
      <c r="C336" s="5">
        <v>1.23</v>
      </c>
      <c r="D336" s="5">
        <v>1.08</v>
      </c>
      <c r="E336" s="5">
        <v>1.05</v>
      </c>
      <c r="F336" s="5">
        <v>1.1100000000000001</v>
      </c>
      <c r="G336" s="2">
        <v>1.08</v>
      </c>
      <c r="H336" s="2">
        <v>1.04</v>
      </c>
      <c r="I336">
        <v>1.1000000000000001</v>
      </c>
    </row>
    <row r="337" spans="1:19">
      <c r="A337" t="s">
        <v>160</v>
      </c>
      <c r="B337" s="5"/>
      <c r="C337" s="5"/>
      <c r="D337" s="5"/>
      <c r="E337" s="5"/>
      <c r="F337" s="5"/>
    </row>
    <row r="338" spans="1:19">
      <c r="B338" s="2"/>
      <c r="C338" s="2"/>
      <c r="D338" s="2"/>
      <c r="E338" s="2"/>
      <c r="F338" s="2"/>
      <c r="G338" s="2"/>
      <c r="H338" s="2"/>
    </row>
    <row r="339" spans="1:19">
      <c r="A339" t="s">
        <v>36</v>
      </c>
      <c r="B339" s="2"/>
      <c r="C339" s="2"/>
      <c r="D339" s="2"/>
      <c r="E339" s="2"/>
      <c r="F339" s="2"/>
      <c r="G339" s="2"/>
      <c r="H339" s="2"/>
      <c r="L339" s="2"/>
      <c r="M339" s="2"/>
    </row>
    <row r="340" spans="1:19">
      <c r="A340" t="s">
        <v>161</v>
      </c>
      <c r="B340" s="2">
        <v>21289</v>
      </c>
      <c r="C340" s="2">
        <v>24303</v>
      </c>
      <c r="D340" s="2">
        <v>24303</v>
      </c>
      <c r="E340" s="2"/>
      <c r="F340" s="2">
        <v>24303</v>
      </c>
      <c r="G340" s="2">
        <v>24303</v>
      </c>
      <c r="H340" s="2">
        <v>24303</v>
      </c>
    </row>
    <row r="341" spans="1:19">
      <c r="A341" t="s">
        <v>162</v>
      </c>
      <c r="B341" s="2">
        <v>0.47</v>
      </c>
      <c r="C341" s="2">
        <v>0.41</v>
      </c>
      <c r="D341" s="2">
        <v>0.52</v>
      </c>
      <c r="E341" s="5"/>
      <c r="F341" s="2"/>
      <c r="G341" s="2">
        <v>0.52</v>
      </c>
      <c r="H341" s="2"/>
      <c r="L341" s="2"/>
      <c r="M341" s="2"/>
      <c r="N341" s="2"/>
      <c r="P341" s="2"/>
      <c r="Q341" s="2"/>
      <c r="R341" s="2"/>
    </row>
    <row r="342" spans="1:19">
      <c r="A342" t="s">
        <v>163</v>
      </c>
      <c r="B342" s="5"/>
      <c r="C342" s="5"/>
      <c r="D342" s="5"/>
      <c r="E342" s="5"/>
      <c r="F342" s="5"/>
      <c r="H342" s="2"/>
    </row>
    <row r="343" spans="1:19">
      <c r="B343" s="5"/>
      <c r="C343" s="5"/>
      <c r="D343" s="5"/>
      <c r="E343" s="5"/>
      <c r="F343" s="5"/>
      <c r="G343" s="2"/>
      <c r="H343" s="2"/>
      <c r="I343" s="2"/>
    </row>
    <row r="344" spans="1:19">
      <c r="A344" t="s">
        <v>37</v>
      </c>
      <c r="B344" s="2"/>
      <c r="C344" s="2"/>
      <c r="D344" s="2"/>
      <c r="E344" s="2"/>
      <c r="F344" s="2"/>
      <c r="G344" s="2"/>
      <c r="H344" s="2"/>
      <c r="L344" s="2"/>
      <c r="M344" s="2"/>
      <c r="N344" s="2"/>
    </row>
    <row r="345" spans="1:19">
      <c r="A345" t="s">
        <v>125</v>
      </c>
      <c r="B345" s="2"/>
      <c r="C345" s="2"/>
      <c r="D345" s="5"/>
      <c r="E345" s="5"/>
      <c r="F345" s="5"/>
      <c r="G345" s="2"/>
      <c r="H345" s="2"/>
      <c r="L345" s="2"/>
      <c r="M345" s="2"/>
    </row>
    <row r="346" spans="1:19">
      <c r="A346" t="s">
        <v>127</v>
      </c>
      <c r="B346" s="5" t="s">
        <v>128</v>
      </c>
      <c r="C346" s="5"/>
      <c r="D346" s="2"/>
      <c r="E346" s="2"/>
      <c r="F346" s="2"/>
      <c r="H346" s="2"/>
    </row>
    <row r="347" spans="1:19" ht="16.5" customHeight="1">
      <c r="B347" s="5">
        <v>41244</v>
      </c>
      <c r="C347" s="5">
        <v>41609</v>
      </c>
      <c r="D347" s="5">
        <v>41974</v>
      </c>
      <c r="E347" s="2">
        <v>42339</v>
      </c>
      <c r="F347" s="2">
        <v>42705</v>
      </c>
      <c r="G347" s="2" t="s">
        <v>164</v>
      </c>
      <c r="H347" s="2" t="s">
        <v>164</v>
      </c>
      <c r="I347" t="s">
        <v>164</v>
      </c>
    </row>
    <row r="348" spans="1:19">
      <c r="B348" s="5"/>
      <c r="C348" s="5"/>
      <c r="D348" s="5"/>
      <c r="E348" s="5"/>
      <c r="F348" s="5"/>
      <c r="G348" t="s">
        <v>165</v>
      </c>
      <c r="H348" t="s">
        <v>165</v>
      </c>
      <c r="I348" t="s">
        <v>165</v>
      </c>
      <c r="L348" s="5"/>
      <c r="M348" s="5"/>
      <c r="N348" s="5"/>
      <c r="O348" s="5"/>
      <c r="P348" s="5"/>
    </row>
    <row r="349" spans="1:19">
      <c r="B349" s="2"/>
      <c r="C349" s="2"/>
      <c r="D349" s="2"/>
      <c r="E349" s="2"/>
      <c r="F349" s="2"/>
      <c r="G349" s="2"/>
      <c r="H349" s="2"/>
      <c r="I349" s="2"/>
    </row>
    <row r="350" spans="1:19">
      <c r="B350" s="2"/>
      <c r="C350" s="2"/>
      <c r="D350" s="4"/>
      <c r="E350" s="4"/>
      <c r="F350" s="2"/>
      <c r="G350" s="2" t="s">
        <v>166</v>
      </c>
      <c r="H350" s="2" t="s">
        <v>188</v>
      </c>
      <c r="I350" s="2" t="s">
        <v>330</v>
      </c>
      <c r="O350" s="4"/>
      <c r="P350" s="4"/>
    </row>
    <row r="351" spans="1:19">
      <c r="A351" t="s">
        <v>109</v>
      </c>
      <c r="B351" s="5">
        <v>91601</v>
      </c>
      <c r="C351" s="5">
        <v>82566</v>
      </c>
      <c r="D351" s="5">
        <v>72836</v>
      </c>
      <c r="E351" s="5">
        <v>52692</v>
      </c>
      <c r="F351" s="5">
        <v>65261</v>
      </c>
      <c r="G351" s="2">
        <v>81088</v>
      </c>
      <c r="H351" s="2">
        <v>87441</v>
      </c>
      <c r="I351" s="2">
        <v>89181</v>
      </c>
    </row>
    <row r="352" spans="1:19">
      <c r="A352" t="s">
        <v>110</v>
      </c>
      <c r="B352" s="2">
        <v>1906</v>
      </c>
      <c r="C352" s="2">
        <v>1940</v>
      </c>
      <c r="D352" s="2">
        <v>1496</v>
      </c>
      <c r="E352" s="2">
        <v>1199</v>
      </c>
      <c r="F352" s="2">
        <v>2304</v>
      </c>
      <c r="G352" s="2">
        <v>2566</v>
      </c>
      <c r="H352" s="2">
        <v>3003</v>
      </c>
      <c r="I352" s="2">
        <v>3107</v>
      </c>
      <c r="L352" s="2"/>
      <c r="M352" s="2"/>
      <c r="N352" s="2"/>
      <c r="O352" s="2"/>
      <c r="P352" s="2"/>
      <c r="Q352" s="2"/>
      <c r="R352" s="2"/>
      <c r="S352" s="2"/>
    </row>
    <row r="353" spans="1:19">
      <c r="A353" t="s">
        <v>130</v>
      </c>
      <c r="B353" s="2">
        <v>1566</v>
      </c>
      <c r="C353" s="2">
        <v>78</v>
      </c>
      <c r="D353" s="2">
        <v>140</v>
      </c>
      <c r="E353" s="2">
        <v>944</v>
      </c>
      <c r="F353" s="2">
        <v>1759</v>
      </c>
      <c r="G353" s="2">
        <v>2169</v>
      </c>
      <c r="H353" s="2">
        <v>2523</v>
      </c>
      <c r="I353" s="2">
        <v>2648</v>
      </c>
      <c r="L353" s="2"/>
      <c r="M353" s="2"/>
      <c r="O353" s="2"/>
      <c r="P353" s="2"/>
      <c r="Q353" s="2"/>
      <c r="R353" s="2"/>
      <c r="S353" s="2"/>
    </row>
    <row r="354" spans="1:19">
      <c r="A354" t="s">
        <v>4055</v>
      </c>
      <c r="B354" s="2">
        <v>798</v>
      </c>
      <c r="C354" s="4">
        <v>-309</v>
      </c>
      <c r="D354" s="4">
        <v>-251</v>
      </c>
      <c r="E354" s="4">
        <v>556</v>
      </c>
      <c r="F354" s="4">
        <v>826</v>
      </c>
      <c r="G354" s="2">
        <v>1286</v>
      </c>
      <c r="H354" s="2">
        <v>1494</v>
      </c>
      <c r="I354" s="2">
        <v>1525</v>
      </c>
      <c r="L354" s="2"/>
      <c r="M354" s="2"/>
      <c r="N354" s="2"/>
      <c r="O354" s="2"/>
      <c r="P354" s="2"/>
      <c r="Q354" s="2"/>
      <c r="R354" s="2"/>
      <c r="S354" s="2"/>
    </row>
    <row r="355" spans="1:19">
      <c r="A355" t="s">
        <v>4056</v>
      </c>
      <c r="B355" s="2">
        <v>768</v>
      </c>
      <c r="C355" s="2">
        <v>387</v>
      </c>
      <c r="D355" s="2">
        <v>391</v>
      </c>
      <c r="E355" s="2">
        <v>388</v>
      </c>
      <c r="F355" s="2">
        <v>932</v>
      </c>
      <c r="G355" s="2"/>
      <c r="H355" s="2"/>
      <c r="I355" s="2"/>
      <c r="L355" s="2"/>
      <c r="M355" s="2"/>
      <c r="N355" s="2"/>
      <c r="O355" s="2"/>
      <c r="P355" s="2"/>
      <c r="Q355" s="2"/>
      <c r="R355" s="2"/>
      <c r="S355" s="2"/>
    </row>
    <row r="356" spans="1:19">
      <c r="A356" t="s">
        <v>131</v>
      </c>
      <c r="B356" s="2">
        <v>49939</v>
      </c>
      <c r="C356" s="2">
        <v>48603</v>
      </c>
      <c r="D356" s="2">
        <v>55548</v>
      </c>
      <c r="E356" s="2">
        <v>65950</v>
      </c>
      <c r="F356" s="2">
        <v>65459</v>
      </c>
      <c r="G356" s="2">
        <v>73507</v>
      </c>
      <c r="H356" s="2">
        <v>76757</v>
      </c>
      <c r="I356" s="2">
        <v>85042</v>
      </c>
    </row>
    <row r="357" spans="1:19">
      <c r="A357" t="s">
        <v>132</v>
      </c>
      <c r="B357" s="2">
        <v>32557</v>
      </c>
      <c r="C357" s="2">
        <v>30767</v>
      </c>
      <c r="D357" s="2">
        <v>35487</v>
      </c>
      <c r="E357" s="2">
        <v>40092</v>
      </c>
      <c r="F357" s="2">
        <v>38835</v>
      </c>
      <c r="G357" s="2">
        <v>45037</v>
      </c>
      <c r="H357" s="2">
        <v>45896</v>
      </c>
      <c r="I357" s="2">
        <v>51295</v>
      </c>
      <c r="L357" s="2"/>
      <c r="M357" s="2"/>
      <c r="N357" s="2"/>
      <c r="O357" s="2"/>
      <c r="P357" s="2"/>
      <c r="Q357" s="2"/>
      <c r="R357" s="2"/>
      <c r="S357" s="2"/>
    </row>
    <row r="358" spans="1:19">
      <c r="A358" t="s">
        <v>133</v>
      </c>
      <c r="B358" s="2">
        <v>17382</v>
      </c>
      <c r="C358" s="2">
        <v>17835</v>
      </c>
      <c r="D358" s="2">
        <v>20061</v>
      </c>
      <c r="E358" s="2">
        <v>25858</v>
      </c>
      <c r="F358" s="2">
        <v>26624</v>
      </c>
      <c r="G358" s="2">
        <v>28470</v>
      </c>
      <c r="H358" s="2">
        <v>30860</v>
      </c>
      <c r="I358" s="2">
        <v>33750</v>
      </c>
      <c r="L358" s="2"/>
      <c r="M358" s="2"/>
      <c r="N358" s="2"/>
      <c r="O358" s="2"/>
      <c r="P358" s="2"/>
      <c r="Q358" s="2"/>
      <c r="R358" s="2"/>
      <c r="S358" s="2"/>
    </row>
    <row r="359" spans="1:19">
      <c r="A359" t="s">
        <v>4057</v>
      </c>
      <c r="B359" s="2">
        <v>12903</v>
      </c>
      <c r="C359" s="2">
        <v>12710</v>
      </c>
      <c r="D359" s="2">
        <v>12278</v>
      </c>
      <c r="E359" s="2">
        <v>14975</v>
      </c>
      <c r="F359" s="2">
        <v>15893</v>
      </c>
      <c r="G359" s="2">
        <v>17303</v>
      </c>
      <c r="H359" s="2">
        <v>18979</v>
      </c>
      <c r="I359" s="2">
        <v>20798</v>
      </c>
      <c r="L359" s="2"/>
      <c r="M359" s="2"/>
      <c r="N359" s="2"/>
      <c r="O359" s="2"/>
      <c r="P359" s="2"/>
      <c r="Q359" s="2"/>
      <c r="R359" s="2"/>
      <c r="S359" s="2"/>
    </row>
    <row r="360" spans="1:19">
      <c r="A360" t="s">
        <v>4058</v>
      </c>
      <c r="B360" s="2">
        <v>4479</v>
      </c>
      <c r="C360" s="2">
        <v>5125</v>
      </c>
      <c r="D360" s="2">
        <v>7783</v>
      </c>
      <c r="E360" s="2">
        <v>10882</v>
      </c>
      <c r="F360" s="2">
        <v>10732</v>
      </c>
      <c r="G360" s="2">
        <v>11166</v>
      </c>
      <c r="H360" s="2">
        <v>11881</v>
      </c>
      <c r="I360" s="2">
        <v>12953</v>
      </c>
      <c r="L360" s="2"/>
      <c r="M360" s="2"/>
      <c r="N360" s="2"/>
      <c r="O360" s="2"/>
      <c r="P360" s="2"/>
      <c r="Q360" s="2"/>
      <c r="R360" s="2"/>
      <c r="S360" s="2"/>
    </row>
    <row r="361" spans="1:19">
      <c r="A361" t="s">
        <v>134</v>
      </c>
      <c r="B361" s="2">
        <v>1183</v>
      </c>
      <c r="C361" s="2">
        <v>1183</v>
      </c>
      <c r="D361" s="2">
        <v>1183</v>
      </c>
      <c r="E361" s="2">
        <v>1356</v>
      </c>
      <c r="F361" s="2">
        <v>1356</v>
      </c>
      <c r="G361" s="2">
        <v>1358</v>
      </c>
      <c r="H361" s="2">
        <v>1358</v>
      </c>
      <c r="I361" s="2">
        <v>1359</v>
      </c>
      <c r="O361" s="2"/>
      <c r="P361" s="2"/>
      <c r="S361" s="2"/>
    </row>
    <row r="362" spans="1:19">
      <c r="A362" t="s">
        <v>135</v>
      </c>
      <c r="B362" s="2">
        <v>187.3</v>
      </c>
      <c r="C362" s="2">
        <v>172.51</v>
      </c>
      <c r="D362" s="2">
        <v>176.89</v>
      </c>
      <c r="E362" s="2">
        <v>155.05000000000001</v>
      </c>
      <c r="F362" s="2">
        <v>145.86000000000001</v>
      </c>
      <c r="G362" s="2">
        <v>158.19</v>
      </c>
      <c r="H362" s="2">
        <v>148.72</v>
      </c>
      <c r="I362" s="2">
        <v>151.97999999999999</v>
      </c>
      <c r="N362" s="2"/>
      <c r="O362" s="2"/>
      <c r="P362" s="2"/>
      <c r="Q362" s="2"/>
      <c r="R362" s="2"/>
      <c r="S362" s="2"/>
    </row>
    <row r="363" spans="1:19">
      <c r="A363" t="s">
        <v>136</v>
      </c>
      <c r="B363" s="2"/>
      <c r="C363" s="2"/>
      <c r="D363" s="2"/>
      <c r="E363" s="2"/>
      <c r="F363" s="2"/>
      <c r="G363" s="2"/>
      <c r="H363" s="2"/>
      <c r="I363" s="2"/>
    </row>
    <row r="364" spans="1:19">
      <c r="B364" s="2"/>
      <c r="C364" s="2"/>
      <c r="D364" s="2"/>
      <c r="E364" s="2"/>
      <c r="F364" s="2"/>
      <c r="G364" s="2"/>
      <c r="H364" s="2"/>
      <c r="I364" s="2"/>
    </row>
    <row r="365" spans="1:19">
      <c r="A365" t="s">
        <v>137</v>
      </c>
      <c r="B365" s="2"/>
      <c r="C365" s="2"/>
      <c r="D365" s="2"/>
      <c r="E365" s="2"/>
      <c r="F365" s="2"/>
      <c r="G365" s="2"/>
      <c r="H365" s="2"/>
      <c r="I365" s="2"/>
    </row>
    <row r="366" spans="1:19" ht="16.5" customHeight="1">
      <c r="A366" t="s">
        <v>138</v>
      </c>
      <c r="B366" s="4">
        <v>1073.5899999999999</v>
      </c>
      <c r="C366" s="4">
        <v>1057.28</v>
      </c>
      <c r="D366" s="4">
        <v>1020.74</v>
      </c>
      <c r="E366" s="4">
        <v>1076.69</v>
      </c>
      <c r="F366" s="4">
        <v>1144.33</v>
      </c>
    </row>
    <row r="367" spans="1:19">
      <c r="A367" t="s">
        <v>139</v>
      </c>
      <c r="B367" s="4"/>
      <c r="C367" s="4"/>
      <c r="D367" s="4"/>
      <c r="E367" s="4"/>
      <c r="F367" s="4"/>
      <c r="L367" s="4"/>
      <c r="M367" s="4"/>
      <c r="N367" s="4"/>
      <c r="O367" s="4"/>
      <c r="P367" s="4"/>
    </row>
    <row r="368" spans="1:19">
      <c r="C368" s="4"/>
      <c r="D368" s="4"/>
      <c r="E368" s="4"/>
      <c r="F368" s="4"/>
    </row>
    <row r="369" spans="1:13">
      <c r="A369" t="s">
        <v>140</v>
      </c>
      <c r="B369" s="4"/>
      <c r="C369" s="4"/>
      <c r="D369" s="4"/>
      <c r="E369" s="4"/>
      <c r="F369" s="4"/>
    </row>
    <row r="370" spans="1:13" ht="16.5" customHeight="1">
      <c r="A370" t="s">
        <v>141</v>
      </c>
      <c r="B370" s="4">
        <v>2.08</v>
      </c>
      <c r="C370" s="4">
        <v>2.35</v>
      </c>
      <c r="D370" s="4">
        <v>2.0499999999999998</v>
      </c>
      <c r="E370" s="4">
        <v>2.2799999999999998</v>
      </c>
      <c r="F370" s="4">
        <v>3.53</v>
      </c>
      <c r="G370">
        <v>3.16</v>
      </c>
      <c r="H370">
        <v>3.43</v>
      </c>
      <c r="I370">
        <v>3.48</v>
      </c>
    </row>
    <row r="371" spans="1:13">
      <c r="A371" t="s">
        <v>142</v>
      </c>
    </row>
    <row r="372" spans="1:13">
      <c r="B372" s="2"/>
      <c r="D372" s="2"/>
      <c r="E372" s="2"/>
      <c r="F372" s="2"/>
    </row>
    <row r="373" spans="1:13">
      <c r="A373" t="s">
        <v>143</v>
      </c>
    </row>
    <row r="374" spans="1:13">
      <c r="A374" t="s">
        <v>144</v>
      </c>
      <c r="B374">
        <v>0.87</v>
      </c>
      <c r="C374" s="2">
        <v>-0.37</v>
      </c>
      <c r="D374">
        <v>-0.34</v>
      </c>
      <c r="E374" s="2">
        <v>1.05</v>
      </c>
      <c r="F374" s="2">
        <v>1.27</v>
      </c>
      <c r="G374">
        <v>1.59</v>
      </c>
      <c r="H374">
        <v>1.71</v>
      </c>
      <c r="I374">
        <v>1.71</v>
      </c>
    </row>
    <row r="375" spans="1:13">
      <c r="A375" t="s">
        <v>145</v>
      </c>
      <c r="B375" s="2"/>
      <c r="D375" s="2"/>
      <c r="E375" s="2"/>
      <c r="F375" s="2"/>
      <c r="G375" s="2"/>
    </row>
    <row r="376" spans="1:13">
      <c r="B376" s="2"/>
      <c r="C376" s="2"/>
      <c r="D376" s="2"/>
      <c r="E376" s="2"/>
      <c r="F376" s="2"/>
      <c r="G376" s="2"/>
      <c r="H376" s="2"/>
    </row>
    <row r="377" spans="1:13">
      <c r="A377" t="s">
        <v>146</v>
      </c>
      <c r="B377" s="2"/>
      <c r="C377" s="2"/>
      <c r="D377" s="2"/>
      <c r="E377" s="2"/>
      <c r="F377" s="2"/>
    </row>
    <row r="378" spans="1:13">
      <c r="A378" t="s">
        <v>147</v>
      </c>
      <c r="B378" s="2">
        <v>3.47</v>
      </c>
      <c r="C378" s="2">
        <v>0.16</v>
      </c>
      <c r="D378" s="2">
        <v>0.27</v>
      </c>
      <c r="E378" s="2">
        <v>1.55</v>
      </c>
      <c r="F378" s="2">
        <v>2.68</v>
      </c>
      <c r="G378" s="2">
        <v>3.12</v>
      </c>
      <c r="H378" s="2">
        <v>3.36</v>
      </c>
      <c r="I378" s="2">
        <v>3.27</v>
      </c>
      <c r="L378" s="2"/>
      <c r="M378" s="2"/>
    </row>
    <row r="379" spans="1:13">
      <c r="A379" t="s">
        <v>148</v>
      </c>
      <c r="B379" s="2"/>
      <c r="C379" s="2"/>
      <c r="D379" s="2"/>
      <c r="E379" s="2"/>
      <c r="F379" s="2"/>
      <c r="G379" s="2"/>
    </row>
    <row r="380" spans="1:13">
      <c r="B380" s="2"/>
      <c r="C380" s="2"/>
      <c r="D380" s="2"/>
      <c r="E380" s="2"/>
      <c r="F380" s="2"/>
      <c r="G380" s="2"/>
      <c r="H380" s="2"/>
      <c r="I380" s="2"/>
    </row>
    <row r="381" spans="1:13">
      <c r="A381" t="s">
        <v>149</v>
      </c>
    </row>
    <row r="382" spans="1:13">
      <c r="A382" t="s">
        <v>150</v>
      </c>
      <c r="B382" s="2">
        <v>6.33</v>
      </c>
      <c r="C382" s="2">
        <v>-2.41</v>
      </c>
      <c r="D382" s="2">
        <v>-2.0099999999999998</v>
      </c>
      <c r="E382" s="2">
        <v>4.08</v>
      </c>
      <c r="F382" s="2">
        <v>5.35</v>
      </c>
      <c r="G382" s="2">
        <v>7.75</v>
      </c>
      <c r="H382" s="2">
        <v>8.23</v>
      </c>
      <c r="I382">
        <v>7.67</v>
      </c>
    </row>
    <row r="383" spans="1:13">
      <c r="A383" t="s">
        <v>151</v>
      </c>
    </row>
    <row r="384" spans="1:13">
      <c r="B384" s="2"/>
      <c r="C384" s="2"/>
      <c r="D384" s="2"/>
      <c r="E384" s="2"/>
      <c r="F384" s="2"/>
      <c r="G384" s="2"/>
      <c r="H384" s="2"/>
      <c r="I384" s="2"/>
    </row>
    <row r="385" spans="1:19">
      <c r="A385" t="s">
        <v>115</v>
      </c>
      <c r="C385" s="2"/>
      <c r="D385" s="2"/>
      <c r="E385" s="2"/>
      <c r="F385" s="2"/>
      <c r="G385" s="2"/>
    </row>
    <row r="386" spans="1:19">
      <c r="A386" t="s">
        <v>111</v>
      </c>
      <c r="B386" s="2">
        <v>3310</v>
      </c>
      <c r="C386" s="2">
        <v>-1282</v>
      </c>
      <c r="D386" s="2">
        <v>-1041</v>
      </c>
      <c r="E386" s="2">
        <v>2289</v>
      </c>
      <c r="F386" s="2">
        <v>3046</v>
      </c>
      <c r="G386" s="2">
        <v>4743</v>
      </c>
      <c r="H386" s="2">
        <v>5507</v>
      </c>
      <c r="I386" s="2">
        <v>5622</v>
      </c>
    </row>
    <row r="387" spans="1:19">
      <c r="A387" t="s">
        <v>152</v>
      </c>
      <c r="B387" s="2"/>
      <c r="C387" s="2"/>
      <c r="D387" s="2"/>
      <c r="E387" s="2"/>
      <c r="F387" s="2"/>
      <c r="G387" s="2"/>
      <c r="H387" s="2"/>
      <c r="I387" s="2"/>
      <c r="L387" s="2"/>
      <c r="M387" s="2"/>
      <c r="O387" s="2"/>
      <c r="P387" s="2"/>
      <c r="Q387" s="2"/>
      <c r="R387" s="2"/>
      <c r="S387" s="2"/>
    </row>
    <row r="388" spans="1:19">
      <c r="B388" s="2"/>
      <c r="C388" s="2"/>
      <c r="D388" s="2"/>
      <c r="E388" s="2"/>
      <c r="F388" s="2"/>
      <c r="G388" s="2"/>
      <c r="H388" s="2"/>
      <c r="I388" s="2"/>
    </row>
    <row r="389" spans="1:19">
      <c r="A389" t="s">
        <v>111</v>
      </c>
      <c r="B389" s="2"/>
      <c r="C389" s="2"/>
      <c r="D389" s="2"/>
      <c r="E389" s="2"/>
      <c r="F389" s="2"/>
      <c r="G389" s="2"/>
      <c r="H389" s="2"/>
      <c r="I389" s="2"/>
    </row>
    <row r="390" spans="1:19">
      <c r="A390" t="s">
        <v>153</v>
      </c>
      <c r="B390" s="2">
        <v>57594</v>
      </c>
      <c r="C390" s="2">
        <v>56793</v>
      </c>
      <c r="D390" s="2">
        <v>55000</v>
      </c>
      <c r="E390" s="2">
        <v>58834</v>
      </c>
      <c r="F390" s="2">
        <v>62216</v>
      </c>
      <c r="G390" s="2">
        <v>67418</v>
      </c>
      <c r="H390" s="2">
        <v>73596</v>
      </c>
      <c r="I390" s="2">
        <v>80302</v>
      </c>
    </row>
    <row r="391" spans="1:19">
      <c r="A391" t="s">
        <v>154</v>
      </c>
      <c r="B391" s="2"/>
      <c r="C391" s="2"/>
      <c r="D391" s="2"/>
      <c r="E391" s="2"/>
      <c r="F391" s="2"/>
      <c r="G391" s="2"/>
      <c r="H391" s="2"/>
      <c r="I391" s="2"/>
      <c r="L391" s="2"/>
      <c r="M391" s="2"/>
      <c r="N391" s="2"/>
      <c r="O391" s="2"/>
      <c r="P391" s="2"/>
      <c r="Q391" s="2"/>
      <c r="R391" s="2"/>
      <c r="S391" s="2"/>
    </row>
    <row r="392" spans="1:19">
      <c r="B392" s="2"/>
      <c r="C392" s="2"/>
      <c r="D392" s="2"/>
      <c r="E392" s="2"/>
      <c r="F392" s="2"/>
    </row>
    <row r="393" spans="1:19">
      <c r="A393" t="s">
        <v>153</v>
      </c>
      <c r="B393" s="2"/>
      <c r="C393" s="2"/>
      <c r="D393" s="2"/>
      <c r="E393" s="2"/>
      <c r="F393" s="2"/>
      <c r="G393" s="2"/>
      <c r="H393" s="2"/>
      <c r="I393" s="2"/>
    </row>
    <row r="394" spans="1:19">
      <c r="A394" t="s">
        <v>155</v>
      </c>
      <c r="B394" s="2">
        <v>392</v>
      </c>
      <c r="C394" s="2">
        <v>392</v>
      </c>
      <c r="D394" s="2">
        <v>294</v>
      </c>
      <c r="E394" s="2">
        <v>300</v>
      </c>
      <c r="F394" s="2">
        <v>350</v>
      </c>
      <c r="G394" s="2">
        <v>344</v>
      </c>
      <c r="H394" s="2">
        <v>346</v>
      </c>
      <c r="I394" s="2">
        <v>385</v>
      </c>
      <c r="L394" s="2"/>
      <c r="M394" s="2"/>
      <c r="N394" s="2"/>
      <c r="O394" s="2"/>
      <c r="P394" s="2"/>
    </row>
    <row r="395" spans="1:19">
      <c r="A395" t="s">
        <v>156</v>
      </c>
      <c r="B395" s="2"/>
      <c r="C395" s="2"/>
      <c r="D395" s="2"/>
      <c r="E395" s="2"/>
      <c r="F395" s="2"/>
      <c r="G395" s="2"/>
      <c r="H395" s="2"/>
      <c r="I395" s="2"/>
    </row>
    <row r="396" spans="1:19">
      <c r="B396" s="2"/>
      <c r="C396" s="2"/>
      <c r="D396" s="2"/>
      <c r="E396" s="2"/>
      <c r="F396" s="2"/>
    </row>
    <row r="397" spans="1:19">
      <c r="A397" t="s">
        <v>155</v>
      </c>
      <c r="B397" s="5"/>
      <c r="C397" s="5"/>
      <c r="D397" s="5"/>
      <c r="E397" s="5"/>
      <c r="F397" s="5"/>
    </row>
    <row r="398" spans="1:19">
      <c r="A398" t="s">
        <v>157</v>
      </c>
      <c r="B398" s="2">
        <v>17.57</v>
      </c>
      <c r="C398" s="2" t="s">
        <v>11969</v>
      </c>
      <c r="D398" s="2" t="s">
        <v>11969</v>
      </c>
      <c r="E398" s="2">
        <v>31.72</v>
      </c>
      <c r="F398" s="2">
        <v>21.99</v>
      </c>
      <c r="G398" s="2">
        <v>14.97</v>
      </c>
      <c r="H398" s="2">
        <v>12.89</v>
      </c>
      <c r="I398" s="2">
        <v>12.63</v>
      </c>
    </row>
    <row r="399" spans="1:19">
      <c r="A399" t="s">
        <v>158</v>
      </c>
      <c r="B399" s="5"/>
      <c r="C399" s="5"/>
      <c r="D399" s="5"/>
      <c r="E399" s="5"/>
      <c r="F399" s="5"/>
    </row>
    <row r="400" spans="1:19" ht="16.5" customHeight="1">
      <c r="B400" s="5"/>
      <c r="C400" s="5"/>
      <c r="D400" s="5"/>
      <c r="E400" s="5"/>
      <c r="F400" s="5"/>
    </row>
    <row r="401" spans="1:16">
      <c r="A401" t="s">
        <v>27</v>
      </c>
      <c r="B401" s="5"/>
      <c r="C401" s="5"/>
      <c r="D401" s="5"/>
      <c r="E401" s="5"/>
      <c r="F401" s="5"/>
      <c r="L401" s="5"/>
      <c r="M401" s="5"/>
      <c r="N401" s="5"/>
      <c r="O401" s="5"/>
      <c r="P401" s="5"/>
    </row>
    <row r="402" spans="1:16">
      <c r="A402" t="s">
        <v>159</v>
      </c>
      <c r="B402" s="5">
        <v>1.01</v>
      </c>
      <c r="C402" s="5">
        <v>0.95</v>
      </c>
      <c r="D402" s="5">
        <v>1.1299999999999999</v>
      </c>
      <c r="E402" s="5">
        <v>1.23</v>
      </c>
      <c r="F402" s="5">
        <v>1.08</v>
      </c>
      <c r="G402">
        <v>1.05</v>
      </c>
      <c r="H402">
        <v>0.96</v>
      </c>
      <c r="I402">
        <v>0.88</v>
      </c>
    </row>
    <row r="403" spans="1:16">
      <c r="A403" t="s">
        <v>160</v>
      </c>
      <c r="B403" s="5"/>
      <c r="C403" s="5"/>
      <c r="D403" s="5"/>
      <c r="E403" s="5"/>
      <c r="F403" s="5"/>
    </row>
    <row r="404" spans="1:16">
      <c r="B404" s="2"/>
      <c r="C404" s="2"/>
      <c r="D404" s="2"/>
      <c r="E404" s="2"/>
      <c r="F404" s="2"/>
    </row>
    <row r="405" spans="1:16">
      <c r="A405" t="s">
        <v>36</v>
      </c>
      <c r="B405" s="5"/>
      <c r="C405" s="5"/>
      <c r="D405" s="5"/>
      <c r="E405" s="5"/>
      <c r="F405" s="5"/>
    </row>
    <row r="406" spans="1:16">
      <c r="A406" t="s">
        <v>161</v>
      </c>
      <c r="B406" s="2">
        <v>21289</v>
      </c>
      <c r="C406" s="2">
        <v>21289</v>
      </c>
      <c r="D406" s="2">
        <v>21289</v>
      </c>
      <c r="E406" s="2">
        <v>24303</v>
      </c>
      <c r="F406" s="2">
        <v>24303</v>
      </c>
    </row>
    <row r="407" spans="1:16">
      <c r="A407" t="s">
        <v>162</v>
      </c>
      <c r="B407" s="2">
        <v>0.67</v>
      </c>
      <c r="C407" s="2">
        <v>0.73</v>
      </c>
      <c r="D407" s="2">
        <v>0.47</v>
      </c>
      <c r="E407" s="2">
        <v>0.41</v>
      </c>
      <c r="F407" s="2">
        <v>0.52</v>
      </c>
      <c r="L407" s="2"/>
      <c r="M407" s="2"/>
      <c r="N407" s="2"/>
      <c r="O407" s="2"/>
      <c r="P407" s="2"/>
    </row>
    <row r="408" spans="1:16">
      <c r="A408" t="s">
        <v>163</v>
      </c>
      <c r="B408" s="5"/>
      <c r="C408" s="5"/>
      <c r="D408" s="5"/>
      <c r="E408" s="5"/>
      <c r="F408" s="5"/>
    </row>
    <row r="409" spans="1:16">
      <c r="B409" s="5"/>
      <c r="C409" s="5"/>
      <c r="D409" s="5"/>
      <c r="E409" s="5"/>
      <c r="F409" s="5"/>
    </row>
    <row r="410" spans="1:16">
      <c r="A410" t="s">
        <v>37</v>
      </c>
      <c r="B410" s="2"/>
      <c r="C410" s="2"/>
      <c r="D410" s="2"/>
      <c r="E410" s="2"/>
      <c r="F410" s="2"/>
    </row>
    <row r="411" spans="1:16">
      <c r="A411" t="s">
        <v>125</v>
      </c>
      <c r="B411" s="5"/>
      <c r="C411" s="5"/>
      <c r="D411" s="5"/>
      <c r="E411" s="5"/>
      <c r="F411" s="5"/>
    </row>
    <row r="412" spans="1:16">
      <c r="A412" t="s">
        <v>127</v>
      </c>
      <c r="B412" s="2" t="s">
        <v>129</v>
      </c>
      <c r="C412" s="2"/>
      <c r="D412" s="2"/>
      <c r="E412" s="2"/>
      <c r="F412" s="2"/>
    </row>
    <row r="413" spans="1:16" ht="16.5" customHeight="1">
      <c r="B413" s="2">
        <v>42430</v>
      </c>
      <c r="C413" s="2">
        <v>42522</v>
      </c>
      <c r="D413" s="2">
        <v>42614</v>
      </c>
      <c r="E413" s="2">
        <v>42705</v>
      </c>
      <c r="F413" s="2">
        <v>42795</v>
      </c>
      <c r="G413" s="2" t="s">
        <v>164</v>
      </c>
      <c r="H413" s="2" t="s">
        <v>164</v>
      </c>
      <c r="I413" s="2" t="s">
        <v>164</v>
      </c>
    </row>
    <row r="414" spans="1:16">
      <c r="B414" s="5"/>
      <c r="C414" s="5"/>
      <c r="D414" s="5"/>
      <c r="E414" s="5"/>
      <c r="F414" s="5"/>
      <c r="G414" t="s">
        <v>165</v>
      </c>
      <c r="H414" t="s">
        <v>165</v>
      </c>
      <c r="I414" t="s">
        <v>165</v>
      </c>
      <c r="L414" s="5"/>
      <c r="M414" s="5"/>
      <c r="N414" s="5"/>
      <c r="O414" s="5"/>
      <c r="P414" s="5"/>
    </row>
    <row r="415" spans="1:16">
      <c r="B415" s="2"/>
      <c r="C415" s="2"/>
      <c r="D415" s="2"/>
      <c r="E415" s="2"/>
      <c r="F415" s="2"/>
      <c r="G415" s="2"/>
      <c r="H415" s="2"/>
      <c r="I415" s="2"/>
    </row>
    <row r="416" spans="1:16">
      <c r="B416" s="4"/>
      <c r="C416" s="2"/>
      <c r="D416" s="2"/>
      <c r="E416" s="2"/>
      <c r="F416" s="2"/>
      <c r="G416" s="2" t="s">
        <v>326</v>
      </c>
      <c r="H416" s="2" t="s">
        <v>331</v>
      </c>
      <c r="I416" s="2" t="s">
        <v>166</v>
      </c>
      <c r="M416" s="4"/>
    </row>
    <row r="417" spans="1:19">
      <c r="A417" t="s">
        <v>109</v>
      </c>
      <c r="B417" s="5">
        <v>14345</v>
      </c>
      <c r="C417" s="5">
        <v>16242</v>
      </c>
      <c r="D417" s="5">
        <v>16278</v>
      </c>
      <c r="E417" s="5">
        <v>18395</v>
      </c>
      <c r="F417" s="5">
        <v>20142</v>
      </c>
      <c r="G417" s="2">
        <v>19604</v>
      </c>
      <c r="H417" s="2">
        <v>20663</v>
      </c>
      <c r="I417" s="2">
        <v>21116</v>
      </c>
    </row>
    <row r="418" spans="1:19">
      <c r="A418" t="s">
        <v>110</v>
      </c>
      <c r="B418" s="2">
        <v>716</v>
      </c>
      <c r="C418" s="2">
        <v>557</v>
      </c>
      <c r="D418" s="2">
        <v>712</v>
      </c>
      <c r="E418" s="2">
        <v>319</v>
      </c>
      <c r="F418" s="2">
        <v>441</v>
      </c>
      <c r="G418" s="2">
        <v>629</v>
      </c>
      <c r="H418" s="2">
        <v>819</v>
      </c>
      <c r="I418" s="2">
        <v>649</v>
      </c>
      <c r="N418" s="2"/>
      <c r="O418" s="2"/>
      <c r="P418" s="2"/>
      <c r="Q418" s="2"/>
      <c r="R418" s="2"/>
      <c r="S418" s="2"/>
    </row>
    <row r="419" spans="1:19">
      <c r="A419" t="s">
        <v>130</v>
      </c>
      <c r="B419" s="2">
        <v>414</v>
      </c>
      <c r="C419" s="2">
        <v>588</v>
      </c>
      <c r="D419" s="2">
        <v>568</v>
      </c>
      <c r="E419" s="2">
        <v>188</v>
      </c>
      <c r="F419" s="2">
        <v>413</v>
      </c>
      <c r="G419" s="2">
        <v>495</v>
      </c>
      <c r="H419" s="2">
        <v>638</v>
      </c>
      <c r="I419" s="2">
        <v>636</v>
      </c>
    </row>
    <row r="420" spans="1:19">
      <c r="A420" t="s">
        <v>4055</v>
      </c>
      <c r="B420" s="4">
        <v>269</v>
      </c>
      <c r="C420" s="4">
        <v>321</v>
      </c>
      <c r="D420" s="4">
        <v>374</v>
      </c>
      <c r="E420" s="4">
        <v>-138</v>
      </c>
      <c r="F420" s="4">
        <v>237</v>
      </c>
      <c r="G420" s="2">
        <v>297</v>
      </c>
      <c r="H420" s="2">
        <v>382</v>
      </c>
      <c r="I420" s="2">
        <v>376</v>
      </c>
    </row>
    <row r="421" spans="1:19">
      <c r="A421" t="s">
        <v>4056</v>
      </c>
      <c r="B421" s="2">
        <v>145</v>
      </c>
      <c r="C421" s="2">
        <v>267</v>
      </c>
      <c r="D421" s="2">
        <v>194</v>
      </c>
      <c r="E421" s="2">
        <v>326</v>
      </c>
      <c r="F421" s="2">
        <v>176</v>
      </c>
      <c r="G421" s="2"/>
      <c r="H421" s="2"/>
      <c r="I421" s="2"/>
    </row>
    <row r="422" spans="1:19">
      <c r="A422" t="s">
        <v>131</v>
      </c>
      <c r="B422" s="2">
        <v>68052</v>
      </c>
      <c r="C422" s="2">
        <v>62845</v>
      </c>
      <c r="D422" s="2">
        <v>62733</v>
      </c>
      <c r="E422" s="2">
        <v>65459</v>
      </c>
      <c r="F422" s="2">
        <v>67527</v>
      </c>
      <c r="G422" s="2">
        <v>70345</v>
      </c>
      <c r="H422" s="2">
        <v>72949</v>
      </c>
      <c r="I422" s="2">
        <v>75898</v>
      </c>
    </row>
    <row r="423" spans="1:19">
      <c r="A423" t="s">
        <v>132</v>
      </c>
      <c r="B423" s="2">
        <v>41879</v>
      </c>
      <c r="C423" s="2">
        <v>37224</v>
      </c>
      <c r="D423" s="2">
        <v>36821</v>
      </c>
      <c r="E423" s="2">
        <v>38835</v>
      </c>
      <c r="F423" s="2">
        <v>40989</v>
      </c>
      <c r="G423" s="2">
        <v>42673</v>
      </c>
      <c r="H423" s="2">
        <v>44719</v>
      </c>
      <c r="I423" s="2">
        <v>47036</v>
      </c>
      <c r="L423" s="2"/>
      <c r="M423" s="2"/>
      <c r="N423" s="2"/>
      <c r="O423" s="2"/>
      <c r="P423" s="2"/>
      <c r="Q423" s="2"/>
      <c r="R423" s="2"/>
      <c r="S423" s="2"/>
    </row>
    <row r="424" spans="1:19">
      <c r="A424" t="s">
        <v>133</v>
      </c>
      <c r="B424" s="2">
        <v>26173</v>
      </c>
      <c r="C424" s="2">
        <v>25621</v>
      </c>
      <c r="D424" s="2">
        <v>25911</v>
      </c>
      <c r="E424" s="2">
        <v>26624</v>
      </c>
      <c r="F424" s="2">
        <v>26538</v>
      </c>
      <c r="G424" s="2">
        <v>27672</v>
      </c>
      <c r="H424" s="2">
        <v>28230</v>
      </c>
      <c r="I424" s="2">
        <v>28862</v>
      </c>
      <c r="L424" s="2"/>
      <c r="M424" s="2"/>
      <c r="N424" s="2"/>
      <c r="O424" s="2"/>
      <c r="P424" s="2"/>
      <c r="Q424" s="2"/>
      <c r="R424" s="2"/>
      <c r="S424" s="2"/>
    </row>
    <row r="425" spans="1:19">
      <c r="A425" t="s">
        <v>4057</v>
      </c>
      <c r="B425" s="2">
        <v>15073</v>
      </c>
      <c r="C425" s="2">
        <v>15498</v>
      </c>
      <c r="D425" s="2">
        <v>15594</v>
      </c>
      <c r="E425" s="2">
        <v>15893</v>
      </c>
      <c r="F425" s="2">
        <v>15867</v>
      </c>
      <c r="G425" s="2">
        <v>16474</v>
      </c>
      <c r="H425" s="2">
        <v>16784</v>
      </c>
      <c r="I425" s="2">
        <v>17135</v>
      </c>
      <c r="L425" s="2"/>
      <c r="M425" s="2"/>
      <c r="N425" s="2"/>
      <c r="O425" s="2"/>
      <c r="P425" s="2"/>
      <c r="Q425" s="2"/>
      <c r="R425" s="2"/>
      <c r="S425" s="2"/>
    </row>
    <row r="426" spans="1:19">
      <c r="A426" t="s">
        <v>4058</v>
      </c>
      <c r="B426" s="2">
        <v>11100</v>
      </c>
      <c r="C426" s="2">
        <v>10123</v>
      </c>
      <c r="D426" s="2">
        <v>10317</v>
      </c>
      <c r="E426" s="2">
        <v>10732</v>
      </c>
      <c r="F426" s="2">
        <v>10671</v>
      </c>
      <c r="G426" s="2">
        <v>11197</v>
      </c>
      <c r="H426" s="2">
        <v>11446</v>
      </c>
      <c r="I426" s="2">
        <v>11727</v>
      </c>
      <c r="L426" s="2"/>
      <c r="M426" s="2"/>
      <c r="N426" s="2"/>
      <c r="O426" s="2"/>
      <c r="P426" s="2"/>
      <c r="Q426" s="2"/>
      <c r="R426" s="2"/>
      <c r="S426" s="2"/>
    </row>
    <row r="427" spans="1:19">
      <c r="A427" t="s">
        <v>134</v>
      </c>
      <c r="B427" s="2">
        <v>1356</v>
      </c>
      <c r="C427" s="2">
        <v>1356</v>
      </c>
      <c r="D427" s="2">
        <v>1356</v>
      </c>
      <c r="E427" s="2">
        <v>1356</v>
      </c>
      <c r="F427" s="2">
        <v>1356</v>
      </c>
      <c r="G427" s="2">
        <v>1356</v>
      </c>
      <c r="H427" s="2">
        <v>1356</v>
      </c>
      <c r="I427" s="2">
        <v>1356</v>
      </c>
      <c r="L427" s="2"/>
      <c r="M427" s="2"/>
      <c r="N427" s="2"/>
      <c r="O427" s="2"/>
      <c r="P427" s="2"/>
      <c r="Q427" s="2"/>
      <c r="R427" s="2"/>
      <c r="S427" s="2"/>
    </row>
    <row r="428" spans="1:19">
      <c r="A428" t="s">
        <v>135</v>
      </c>
      <c r="B428" s="2">
        <v>160.01</v>
      </c>
      <c r="C428" s="2">
        <v>145.29</v>
      </c>
      <c r="D428" s="2">
        <v>142.11000000000001</v>
      </c>
      <c r="E428" s="2">
        <v>145.86000000000001</v>
      </c>
      <c r="F428" s="2">
        <v>154.44999999999999</v>
      </c>
      <c r="G428" s="2">
        <v>154.21</v>
      </c>
      <c r="H428" s="2">
        <v>158.41</v>
      </c>
      <c r="I428" s="2">
        <v>162.97</v>
      </c>
      <c r="L428" s="2"/>
      <c r="M428" s="2"/>
      <c r="N428" s="2"/>
      <c r="O428" s="2"/>
      <c r="P428" s="2"/>
      <c r="Q428" s="2"/>
      <c r="R428" s="2"/>
      <c r="S428" s="2"/>
    </row>
    <row r="429" spans="1:19">
      <c r="A429" t="s">
        <v>136</v>
      </c>
      <c r="B429" s="2"/>
      <c r="C429" s="2"/>
      <c r="D429" s="2"/>
      <c r="E429" s="2"/>
      <c r="F429" s="2"/>
      <c r="G429" s="2"/>
      <c r="H429" s="2"/>
      <c r="I429" s="2"/>
    </row>
    <row r="430" spans="1:19">
      <c r="B430" s="2"/>
      <c r="C430" s="2"/>
      <c r="D430" s="2"/>
      <c r="E430" s="2"/>
      <c r="F430" s="2"/>
      <c r="G430" s="2"/>
      <c r="H430" s="2"/>
      <c r="I430" s="2"/>
    </row>
    <row r="431" spans="1:19">
      <c r="A431" t="s">
        <v>137</v>
      </c>
      <c r="B431" s="2"/>
      <c r="C431" s="2"/>
      <c r="D431" s="2"/>
      <c r="E431" s="2"/>
      <c r="F431" s="2"/>
      <c r="G431" s="2"/>
      <c r="H431" s="2"/>
      <c r="I431" s="2"/>
    </row>
    <row r="432" spans="1:19">
      <c r="A432" t="s">
        <v>138</v>
      </c>
      <c r="B432" s="4">
        <v>1083.8800000000001</v>
      </c>
      <c r="C432" s="4">
        <v>1115.21</v>
      </c>
      <c r="D432" s="4">
        <v>1122.32</v>
      </c>
      <c r="E432" s="4">
        <v>1144.33</v>
      </c>
      <c r="F432" s="4">
        <v>1142.45</v>
      </c>
    </row>
    <row r="433" spans="1:16">
      <c r="A433" t="s">
        <v>139</v>
      </c>
      <c r="B433" s="4"/>
      <c r="C433" s="4"/>
      <c r="D433" s="4"/>
      <c r="E433" s="4"/>
      <c r="F433" s="4"/>
      <c r="L433" s="4"/>
      <c r="M433" s="4"/>
      <c r="N433" s="4"/>
      <c r="O433" s="4"/>
      <c r="P433" s="4"/>
    </row>
    <row r="434" spans="1:16">
      <c r="B434" s="4"/>
      <c r="F434" s="4"/>
    </row>
    <row r="435" spans="1:16">
      <c r="A435" t="s">
        <v>140</v>
      </c>
      <c r="B435" s="4"/>
      <c r="C435" s="4"/>
      <c r="D435" s="4"/>
      <c r="E435" s="4"/>
      <c r="F435" s="4"/>
    </row>
    <row r="436" spans="1:16">
      <c r="A436" t="s">
        <v>141</v>
      </c>
      <c r="B436" s="4">
        <v>4.99</v>
      </c>
      <c r="C436" s="4">
        <v>3.43</v>
      </c>
      <c r="D436" s="4">
        <v>4.37</v>
      </c>
      <c r="E436" s="4">
        <v>1.73</v>
      </c>
      <c r="F436" s="4">
        <v>2.19</v>
      </c>
      <c r="G436">
        <v>3.21</v>
      </c>
      <c r="H436">
        <v>3.96</v>
      </c>
      <c r="I436">
        <v>3.07</v>
      </c>
    </row>
    <row r="437" spans="1:16">
      <c r="A437" t="s">
        <v>142</v>
      </c>
    </row>
    <row r="439" spans="1:16">
      <c r="A439" t="s">
        <v>143</v>
      </c>
    </row>
    <row r="440" spans="1:16">
      <c r="A440" t="s">
        <v>144</v>
      </c>
      <c r="B440">
        <v>1.87</v>
      </c>
      <c r="C440">
        <v>1.97</v>
      </c>
      <c r="D440">
        <v>2.2999999999999998</v>
      </c>
      <c r="E440">
        <v>-0.75</v>
      </c>
      <c r="F440">
        <v>1.18</v>
      </c>
      <c r="G440">
        <v>1.51</v>
      </c>
      <c r="H440">
        <v>1.85</v>
      </c>
      <c r="I440">
        <v>1.78</v>
      </c>
    </row>
    <row r="441" spans="1:16">
      <c r="A441" t="s">
        <v>145</v>
      </c>
    </row>
    <row r="442" spans="1:16">
      <c r="B442" s="2"/>
      <c r="C442" s="2"/>
      <c r="D442" s="2"/>
      <c r="E442" s="2"/>
      <c r="F442" s="2"/>
    </row>
    <row r="443" spans="1:16">
      <c r="A443" t="s">
        <v>146</v>
      </c>
      <c r="B443" s="2"/>
      <c r="C443" s="2"/>
      <c r="D443" s="2"/>
      <c r="E443" s="2"/>
      <c r="F443" s="2"/>
    </row>
    <row r="444" spans="1:16">
      <c r="A444" t="s">
        <v>147</v>
      </c>
      <c r="B444" s="2">
        <v>2.4700000000000002</v>
      </c>
      <c r="C444" s="2">
        <v>3.59</v>
      </c>
      <c r="D444" s="2">
        <v>3.62</v>
      </c>
      <c r="E444" s="2">
        <v>1.18</v>
      </c>
      <c r="F444" s="2">
        <v>2.4900000000000002</v>
      </c>
      <c r="G444">
        <v>2.87</v>
      </c>
      <c r="H444">
        <v>3.56</v>
      </c>
      <c r="I444">
        <v>3.42</v>
      </c>
    </row>
    <row r="445" spans="1:16">
      <c r="A445" t="s">
        <v>148</v>
      </c>
      <c r="B445" s="2"/>
      <c r="C445" s="2"/>
      <c r="D445" s="2"/>
      <c r="E445" s="2"/>
      <c r="F445" s="2"/>
    </row>
    <row r="446" spans="1:16">
      <c r="B446" s="2"/>
      <c r="C446" s="2"/>
      <c r="D446" s="2"/>
      <c r="E446" s="2"/>
      <c r="F446" s="2"/>
    </row>
    <row r="447" spans="1:16">
      <c r="A447" t="s">
        <v>149</v>
      </c>
    </row>
    <row r="448" spans="1:16">
      <c r="A448" t="s">
        <v>150</v>
      </c>
      <c r="B448" s="2">
        <v>7.16</v>
      </c>
      <c r="C448" s="2">
        <v>8.39</v>
      </c>
      <c r="D448" s="2">
        <v>9.6300000000000008</v>
      </c>
      <c r="E448" s="2">
        <v>-3.49</v>
      </c>
      <c r="F448" s="2">
        <v>5.97</v>
      </c>
      <c r="G448">
        <v>7.35</v>
      </c>
      <c r="H448">
        <v>9.19</v>
      </c>
      <c r="I448">
        <v>8.86</v>
      </c>
    </row>
    <row r="449" spans="1:19">
      <c r="A449" t="s">
        <v>151</v>
      </c>
    </row>
    <row r="450" spans="1:19">
      <c r="B450" s="2"/>
      <c r="C450" s="2"/>
      <c r="D450" s="2"/>
      <c r="E450" s="2"/>
      <c r="F450" s="2"/>
    </row>
    <row r="451" spans="1:19">
      <c r="A451" t="s">
        <v>115</v>
      </c>
      <c r="B451" s="2"/>
      <c r="F451" s="2"/>
    </row>
    <row r="452" spans="1:19">
      <c r="A452" t="s">
        <v>111</v>
      </c>
      <c r="B452" s="2">
        <v>992</v>
      </c>
      <c r="C452" s="2">
        <v>1182</v>
      </c>
      <c r="D452" s="2">
        <v>1379</v>
      </c>
      <c r="E452" s="2">
        <v>-507</v>
      </c>
      <c r="F452" s="2">
        <v>874</v>
      </c>
      <c r="G452" s="2">
        <v>1095</v>
      </c>
      <c r="H452" s="2">
        <v>1409</v>
      </c>
      <c r="I452" s="2">
        <v>1385</v>
      </c>
    </row>
    <row r="453" spans="1:19">
      <c r="A453" t="s">
        <v>152</v>
      </c>
      <c r="B453" s="2"/>
      <c r="C453" s="2"/>
      <c r="D453" s="2"/>
      <c r="E453" s="2"/>
      <c r="F453" s="2"/>
      <c r="G453" s="2"/>
      <c r="H453" s="2"/>
      <c r="I453" s="2"/>
    </row>
    <row r="454" spans="1:19">
      <c r="B454" s="2"/>
      <c r="C454" s="2"/>
      <c r="D454" s="2"/>
      <c r="E454" s="2"/>
      <c r="F454" s="2"/>
      <c r="G454" s="2"/>
      <c r="H454" s="2"/>
      <c r="I454" s="2"/>
    </row>
    <row r="455" spans="1:19">
      <c r="A455" t="s">
        <v>111</v>
      </c>
      <c r="B455" s="2"/>
      <c r="C455" s="2"/>
      <c r="D455" s="2"/>
      <c r="E455" s="2"/>
      <c r="F455" s="2"/>
      <c r="G455" s="2"/>
      <c r="H455" s="2"/>
      <c r="I455" s="2"/>
    </row>
    <row r="456" spans="1:19">
      <c r="A456" t="s">
        <v>153</v>
      </c>
      <c r="B456" s="2">
        <v>59194</v>
      </c>
      <c r="C456" s="2">
        <v>60760</v>
      </c>
      <c r="D456" s="2">
        <v>61116</v>
      </c>
      <c r="E456" s="2">
        <v>62216</v>
      </c>
      <c r="F456" s="2">
        <v>62122</v>
      </c>
      <c r="G456" s="2">
        <v>64361</v>
      </c>
      <c r="H456" s="2">
        <v>65504</v>
      </c>
      <c r="I456" s="2">
        <v>66799</v>
      </c>
    </row>
    <row r="457" spans="1:19">
      <c r="A457" t="s">
        <v>154</v>
      </c>
      <c r="B457" s="2"/>
      <c r="C457" s="2"/>
      <c r="D457" s="2"/>
      <c r="E457" s="2"/>
      <c r="F457" s="2"/>
      <c r="G457" s="2"/>
      <c r="H457" s="2"/>
      <c r="I457" s="2"/>
      <c r="L457" s="2"/>
      <c r="M457" s="2"/>
      <c r="N457" s="2"/>
      <c r="O457" s="2"/>
      <c r="P457" s="2"/>
      <c r="Q457" s="2"/>
      <c r="R457" s="2"/>
      <c r="S457" s="2"/>
    </row>
    <row r="458" spans="1:19">
      <c r="B458" s="2"/>
      <c r="C458" s="2"/>
      <c r="D458" s="2"/>
      <c r="E458" s="2"/>
      <c r="F458" s="2"/>
    </row>
    <row r="459" spans="1:19">
      <c r="A459" t="s">
        <v>153</v>
      </c>
      <c r="B459" s="2"/>
      <c r="C459" s="2"/>
      <c r="D459" s="2"/>
      <c r="E459" s="2"/>
      <c r="F459" s="2"/>
      <c r="G459" s="2"/>
      <c r="H459" s="2"/>
      <c r="I459" s="2"/>
    </row>
    <row r="460" spans="1:19">
      <c r="A460" t="s">
        <v>155</v>
      </c>
      <c r="B460" s="2"/>
      <c r="C460" s="2"/>
      <c r="D460" s="2"/>
      <c r="E460" s="2">
        <v>350</v>
      </c>
      <c r="F460" s="2"/>
      <c r="G460" s="2"/>
      <c r="H460" s="2"/>
      <c r="I460" s="2"/>
      <c r="M460" s="2"/>
    </row>
    <row r="461" spans="1:19">
      <c r="A461" t="s">
        <v>156</v>
      </c>
      <c r="B461" s="2"/>
      <c r="C461" s="2"/>
      <c r="D461" s="2"/>
      <c r="E461" s="2"/>
      <c r="F461" s="2"/>
      <c r="H461" s="2"/>
      <c r="I461" s="2"/>
    </row>
    <row r="462" spans="1:19">
      <c r="B462" s="2"/>
      <c r="C462" s="2"/>
      <c r="D462" s="2"/>
      <c r="E462" s="2"/>
      <c r="F462" s="2"/>
    </row>
    <row r="463" spans="1:19">
      <c r="A463" t="s">
        <v>155</v>
      </c>
      <c r="B463" s="5"/>
      <c r="C463" s="5"/>
      <c r="D463" s="5"/>
      <c r="F463" s="5"/>
      <c r="G463" s="5"/>
      <c r="H463" s="5"/>
    </row>
    <row r="464" spans="1:19">
      <c r="A464" t="s">
        <v>157</v>
      </c>
      <c r="B464" s="2"/>
      <c r="C464" s="2"/>
      <c r="D464" s="2"/>
      <c r="E464" s="2"/>
      <c r="F464" s="2"/>
      <c r="G464" s="2"/>
      <c r="H464" s="2"/>
      <c r="I464" s="2"/>
    </row>
    <row r="465" spans="1:18">
      <c r="A465" t="s">
        <v>158</v>
      </c>
      <c r="B465" s="5"/>
      <c r="C465" s="5"/>
      <c r="D465" s="5"/>
      <c r="F465" s="5"/>
      <c r="G465" s="5"/>
      <c r="H465" s="5"/>
    </row>
    <row r="466" spans="1:18" ht="16.5" customHeight="1">
      <c r="B466" s="5"/>
      <c r="C466" s="5"/>
      <c r="D466" s="5"/>
      <c r="E466" s="2"/>
      <c r="F466" s="5"/>
      <c r="G466" s="5"/>
      <c r="H466" s="5"/>
    </row>
    <row r="467" spans="1:18">
      <c r="A467" t="s">
        <v>27</v>
      </c>
      <c r="B467" s="5"/>
      <c r="C467" s="5"/>
      <c r="D467" s="5"/>
      <c r="F467" s="5"/>
      <c r="G467" s="5"/>
      <c r="H467" s="5"/>
      <c r="L467" s="5"/>
      <c r="M467" s="5"/>
      <c r="N467" s="5"/>
      <c r="P467" s="5"/>
      <c r="Q467" s="5"/>
      <c r="R467" s="5"/>
    </row>
    <row r="468" spans="1:18">
      <c r="A468" t="s">
        <v>159</v>
      </c>
      <c r="B468" s="5">
        <v>1.35</v>
      </c>
      <c r="C468" s="5">
        <v>1.19</v>
      </c>
      <c r="D468" s="5">
        <v>1.1100000000000001</v>
      </c>
      <c r="E468" s="2">
        <v>1.08</v>
      </c>
      <c r="F468" s="5">
        <v>1.04</v>
      </c>
      <c r="G468" s="5">
        <v>1.1000000000000001</v>
      </c>
      <c r="H468" s="5">
        <v>1.08</v>
      </c>
      <c r="I468">
        <v>1.06</v>
      </c>
    </row>
    <row r="469" spans="1:18">
      <c r="A469" t="s">
        <v>160</v>
      </c>
      <c r="B469" s="5"/>
      <c r="C469" s="5"/>
      <c r="D469" s="5"/>
      <c r="F469" s="5"/>
      <c r="G469" s="5"/>
      <c r="H469" s="5"/>
    </row>
    <row r="470" spans="1:18">
      <c r="B470" s="2"/>
      <c r="C470" s="2"/>
      <c r="D470" s="2"/>
      <c r="E470" s="2"/>
      <c r="F470" s="2"/>
    </row>
    <row r="471" spans="1:18">
      <c r="A471" t="s">
        <v>36</v>
      </c>
      <c r="B471" s="2"/>
      <c r="C471" s="2"/>
      <c r="D471" s="2"/>
      <c r="E471" s="2"/>
      <c r="F471" s="5"/>
      <c r="G471" s="5"/>
      <c r="H471" s="5"/>
    </row>
    <row r="472" spans="1:18">
      <c r="A472" t="s">
        <v>161</v>
      </c>
      <c r="B472" s="2">
        <v>24303</v>
      </c>
      <c r="C472" s="2">
        <v>24303</v>
      </c>
      <c r="D472" s="2">
        <v>24303</v>
      </c>
      <c r="E472" s="2">
        <v>24303</v>
      </c>
      <c r="F472" s="2">
        <v>24303</v>
      </c>
      <c r="G472" s="2"/>
      <c r="H472" s="2"/>
    </row>
    <row r="473" spans="1:18">
      <c r="A473" t="s">
        <v>162</v>
      </c>
      <c r="B473" s="2"/>
      <c r="C473" s="2"/>
      <c r="D473" s="2"/>
      <c r="E473" s="2">
        <v>0.52</v>
      </c>
      <c r="F473" s="2"/>
      <c r="G473" s="5"/>
      <c r="H473" s="5"/>
      <c r="L473" s="2"/>
      <c r="M473" s="2"/>
      <c r="N473" s="2"/>
      <c r="O473" s="2"/>
      <c r="P473" s="2"/>
    </row>
    <row r="474" spans="1:18">
      <c r="A474" t="s">
        <v>163</v>
      </c>
      <c r="B474" s="2"/>
      <c r="C474" s="2"/>
      <c r="D474" s="2"/>
      <c r="F474" s="2"/>
      <c r="G474" s="2"/>
      <c r="H474" s="2"/>
      <c r="L474" s="2"/>
    </row>
    <row r="475" spans="1:18">
      <c r="B475" s="5"/>
      <c r="C475" s="5"/>
      <c r="D475" s="5"/>
      <c r="E475" s="2"/>
      <c r="F475" s="5"/>
      <c r="G475" s="5"/>
      <c r="H475" s="5"/>
    </row>
    <row r="476" spans="1:18">
      <c r="A476" t="s">
        <v>37</v>
      </c>
      <c r="B476" s="2"/>
      <c r="C476" s="2"/>
      <c r="D476" s="2"/>
      <c r="E476" s="2"/>
      <c r="F476" s="2"/>
      <c r="G476" s="2"/>
      <c r="H476" s="2"/>
    </row>
    <row r="477" spans="1:18">
      <c r="A477" t="s">
        <v>125</v>
      </c>
      <c r="B477" s="5"/>
      <c r="C477" s="5"/>
      <c r="D477" s="5"/>
      <c r="E477" s="2"/>
      <c r="F477" s="5"/>
      <c r="G477" s="5"/>
      <c r="H477" s="5"/>
    </row>
    <row r="478" spans="1:18">
      <c r="A478" t="s">
        <v>321</v>
      </c>
      <c r="B478" s="4" t="s">
        <v>128</v>
      </c>
      <c r="C478" s="4"/>
      <c r="D478" s="2"/>
      <c r="F478" s="2" t="s">
        <v>129</v>
      </c>
      <c r="G478" s="2"/>
      <c r="H478" s="2"/>
      <c r="M478" s="4"/>
      <c r="N478" s="4"/>
    </row>
    <row r="479" spans="1:18" ht="16.5" customHeight="1">
      <c r="B479" s="5">
        <v>41974</v>
      </c>
      <c r="C479" s="5">
        <v>42339</v>
      </c>
      <c r="D479" s="5">
        <v>42705</v>
      </c>
      <c r="E479" t="s">
        <v>164</v>
      </c>
      <c r="F479" s="5">
        <v>42614</v>
      </c>
      <c r="G479" s="5">
        <v>42705</v>
      </c>
      <c r="H479" s="5">
        <v>42795</v>
      </c>
      <c r="I479" t="s">
        <v>164</v>
      </c>
    </row>
    <row r="480" spans="1:18">
      <c r="B480" s="5"/>
      <c r="C480" s="5"/>
      <c r="D480" s="5"/>
      <c r="E480" s="2" t="s">
        <v>165</v>
      </c>
      <c r="F480" s="5"/>
      <c r="G480" s="5"/>
      <c r="H480" s="5"/>
      <c r="I480" t="s">
        <v>165</v>
      </c>
      <c r="L480" s="5"/>
      <c r="M480" s="5"/>
      <c r="N480" s="5"/>
      <c r="P480" s="5"/>
      <c r="Q480" s="5"/>
      <c r="R480" s="5"/>
    </row>
    <row r="481" spans="1:19">
      <c r="B481" s="2"/>
      <c r="C481" s="2"/>
      <c r="D481" s="2"/>
      <c r="E481" s="2"/>
      <c r="F481" s="2"/>
      <c r="G481" s="2"/>
      <c r="H481" s="2"/>
      <c r="I481" s="2"/>
    </row>
    <row r="482" spans="1:19">
      <c r="B482" s="4"/>
      <c r="C482" s="4"/>
      <c r="D482" s="4"/>
      <c r="E482" s="2" t="s">
        <v>166</v>
      </c>
      <c r="F482" s="4"/>
      <c r="G482" s="4"/>
      <c r="H482" s="4"/>
      <c r="I482" t="s">
        <v>326</v>
      </c>
    </row>
    <row r="483" spans="1:19">
      <c r="A483" t="s">
        <v>109</v>
      </c>
      <c r="B483" s="5">
        <v>12329</v>
      </c>
      <c r="C483" s="5">
        <v>10399</v>
      </c>
      <c r="D483" s="5">
        <v>11466</v>
      </c>
      <c r="E483" s="2">
        <v>12527</v>
      </c>
      <c r="F483" s="5">
        <v>3074</v>
      </c>
      <c r="G483" s="5">
        <v>3019</v>
      </c>
      <c r="H483" s="5">
        <v>2696</v>
      </c>
      <c r="I483" s="2">
        <v>3091</v>
      </c>
    </row>
    <row r="484" spans="1:19">
      <c r="A484" t="s">
        <v>110</v>
      </c>
      <c r="B484" s="2">
        <v>356</v>
      </c>
      <c r="C484" s="2">
        <v>185</v>
      </c>
      <c r="D484" s="2">
        <v>473</v>
      </c>
      <c r="E484" s="2">
        <v>657</v>
      </c>
      <c r="F484" s="2">
        <v>256</v>
      </c>
      <c r="G484" s="2">
        <v>27</v>
      </c>
      <c r="H484" s="2">
        <v>112</v>
      </c>
      <c r="I484" s="2">
        <v>132</v>
      </c>
      <c r="L484" s="2"/>
      <c r="M484" s="2"/>
      <c r="N484" s="2"/>
      <c r="O484" s="2"/>
      <c r="P484" s="2"/>
      <c r="Q484" s="2"/>
      <c r="R484" s="2"/>
      <c r="S484" s="2"/>
    </row>
    <row r="485" spans="1:19">
      <c r="A485" t="s">
        <v>130</v>
      </c>
      <c r="B485" s="2">
        <v>-201</v>
      </c>
      <c r="C485" s="2">
        <v>1199</v>
      </c>
      <c r="D485" s="2">
        <v>117</v>
      </c>
      <c r="E485" s="2">
        <v>644</v>
      </c>
      <c r="F485" s="2">
        <v>154</v>
      </c>
      <c r="G485" s="2">
        <v>-204</v>
      </c>
      <c r="H485" s="2">
        <v>462</v>
      </c>
      <c r="I485" s="2">
        <v>15</v>
      </c>
      <c r="L485" s="2"/>
      <c r="M485" s="2"/>
      <c r="N485" s="2"/>
      <c r="O485" s="2"/>
    </row>
    <row r="486" spans="1:19">
      <c r="A486" t="s">
        <v>131</v>
      </c>
      <c r="B486" s="2">
        <v>23443</v>
      </c>
      <c r="C486" s="2">
        <v>25541</v>
      </c>
      <c r="D486" s="2">
        <v>24492</v>
      </c>
      <c r="E486" s="2"/>
      <c r="F486" s="2">
        <v>24661</v>
      </c>
      <c r="G486" s="2">
        <v>24492</v>
      </c>
      <c r="H486" s="2">
        <v>24307</v>
      </c>
      <c r="I486" s="2"/>
      <c r="L486" s="2"/>
      <c r="M486" s="2"/>
      <c r="N486" s="2"/>
      <c r="O486" s="2"/>
    </row>
    <row r="487" spans="1:19">
      <c r="A487" t="s">
        <v>132</v>
      </c>
      <c r="B487" s="2">
        <v>14095</v>
      </c>
      <c r="C487" s="2">
        <v>13066</v>
      </c>
      <c r="D487" s="2">
        <v>11999</v>
      </c>
      <c r="E487" s="2"/>
      <c r="F487" s="2">
        <v>11949</v>
      </c>
      <c r="G487" s="2">
        <v>11999</v>
      </c>
      <c r="H487" s="2">
        <v>11448</v>
      </c>
      <c r="I487" s="2"/>
      <c r="L487" s="2"/>
      <c r="M487" s="2"/>
      <c r="N487" s="2"/>
      <c r="O487" s="2"/>
      <c r="P487" s="2"/>
      <c r="Q487" s="2"/>
      <c r="R487" s="2"/>
      <c r="S487" s="2"/>
    </row>
    <row r="488" spans="1:19">
      <c r="A488" t="s">
        <v>133</v>
      </c>
      <c r="B488" s="2">
        <v>9348</v>
      </c>
      <c r="C488" s="2">
        <v>12475</v>
      </c>
      <c r="D488" s="2">
        <v>12494</v>
      </c>
      <c r="E488" s="2"/>
      <c r="F488" s="2">
        <v>12712</v>
      </c>
      <c r="G488" s="2">
        <v>12494</v>
      </c>
      <c r="H488" s="2">
        <v>12859</v>
      </c>
      <c r="I488" s="2"/>
      <c r="L488" s="2"/>
      <c r="M488" s="2"/>
      <c r="N488" s="2"/>
      <c r="O488" s="2"/>
      <c r="P488" s="2"/>
      <c r="Q488" s="2"/>
      <c r="R488" s="2"/>
      <c r="S488" s="2"/>
    </row>
    <row r="489" spans="1:19">
      <c r="A489" t="s">
        <v>134</v>
      </c>
      <c r="B489" s="2">
        <v>1183</v>
      </c>
      <c r="C489" s="2">
        <v>1356</v>
      </c>
      <c r="D489" s="2">
        <v>1356</v>
      </c>
      <c r="E489" s="2"/>
      <c r="F489" s="2">
        <v>1356</v>
      </c>
      <c r="G489" s="2">
        <v>1356</v>
      </c>
      <c r="H489" s="2">
        <v>1356</v>
      </c>
      <c r="I489" s="2"/>
      <c r="L489" s="2"/>
      <c r="M489" s="2"/>
      <c r="N489" s="2"/>
      <c r="O489" s="2"/>
      <c r="P489" s="2"/>
      <c r="Q489" s="2"/>
      <c r="R489" s="2"/>
      <c r="S489" s="2"/>
    </row>
    <row r="490" spans="1:19">
      <c r="A490" t="s">
        <v>135</v>
      </c>
      <c r="B490" s="2">
        <v>150.78</v>
      </c>
      <c r="C490" s="2">
        <v>104.73</v>
      </c>
      <c r="D490" s="2">
        <v>96.04</v>
      </c>
      <c r="E490" s="2"/>
      <c r="F490" s="2">
        <v>94</v>
      </c>
      <c r="G490" s="2">
        <v>96.04</v>
      </c>
      <c r="H490" s="2">
        <v>89.02</v>
      </c>
      <c r="I490" s="2"/>
      <c r="L490" s="2"/>
      <c r="M490" s="2"/>
      <c r="N490" s="2"/>
      <c r="O490" s="2"/>
      <c r="P490" s="2"/>
      <c r="Q490" s="2"/>
      <c r="R490" s="2"/>
      <c r="S490" s="2"/>
    </row>
    <row r="491" spans="1:19">
      <c r="A491" t="s">
        <v>136</v>
      </c>
      <c r="B491" s="2"/>
      <c r="C491" s="2"/>
      <c r="D491" s="2"/>
      <c r="E491" s="2"/>
      <c r="F491" s="2"/>
      <c r="G491" s="2"/>
      <c r="H491" s="2"/>
      <c r="I491" s="2"/>
    </row>
    <row r="492" spans="1:19">
      <c r="B492" s="2"/>
      <c r="C492" s="2"/>
      <c r="D492" s="2"/>
      <c r="E492" s="2"/>
      <c r="F492" s="2"/>
      <c r="G492" s="2"/>
      <c r="H492" s="2"/>
      <c r="I492" s="2"/>
    </row>
    <row r="493" spans="1:19">
      <c r="A493" t="s">
        <v>137</v>
      </c>
      <c r="B493" s="2"/>
      <c r="C493" s="2"/>
      <c r="D493" s="2"/>
      <c r="F493" s="2"/>
      <c r="G493" s="2"/>
      <c r="H493" s="2"/>
    </row>
    <row r="494" spans="1:19">
      <c r="A494" t="s">
        <v>138</v>
      </c>
      <c r="B494" s="4">
        <v>773.1</v>
      </c>
      <c r="C494" s="4">
        <v>892.32</v>
      </c>
      <c r="D494" s="4">
        <v>893.67</v>
      </c>
      <c r="F494" s="4">
        <v>909.77</v>
      </c>
      <c r="G494" s="4">
        <v>893.67</v>
      </c>
      <c r="H494" s="4">
        <v>920.63</v>
      </c>
    </row>
    <row r="495" spans="1:19">
      <c r="A495" t="s">
        <v>139</v>
      </c>
      <c r="B495" s="4"/>
      <c r="C495" s="4"/>
      <c r="D495" s="4"/>
      <c r="F495" s="4"/>
      <c r="G495" s="4"/>
      <c r="H495" s="4"/>
      <c r="L495" s="4"/>
      <c r="M495" s="4"/>
      <c r="N495" s="4"/>
      <c r="P495" s="4"/>
      <c r="Q495" s="4"/>
      <c r="R495" s="4"/>
    </row>
    <row r="496" spans="1:19">
      <c r="B496" s="4"/>
      <c r="C496" s="4"/>
      <c r="D496" s="4"/>
      <c r="F496" s="4"/>
      <c r="G496" s="4"/>
      <c r="H496" s="4"/>
    </row>
    <row r="497" spans="1:9">
      <c r="A497" t="s">
        <v>140</v>
      </c>
    </row>
    <row r="498" spans="1:9">
      <c r="A498" t="s">
        <v>141</v>
      </c>
      <c r="B498" s="4">
        <v>2.89</v>
      </c>
      <c r="C498" s="4">
        <v>1.78</v>
      </c>
      <c r="D498" s="4">
        <v>4.13</v>
      </c>
      <c r="E498">
        <v>5.24</v>
      </c>
      <c r="F498" s="4">
        <v>8.34</v>
      </c>
      <c r="G498" s="4">
        <v>0.9</v>
      </c>
      <c r="H498" s="4">
        <v>4.16</v>
      </c>
      <c r="I498">
        <v>4.26</v>
      </c>
    </row>
    <row r="499" spans="1:9">
      <c r="A499" t="s">
        <v>142</v>
      </c>
    </row>
    <row r="500" spans="1:9">
      <c r="B500" s="2"/>
      <c r="C500" s="2"/>
      <c r="D500" s="2"/>
    </row>
    <row r="501" spans="1:9">
      <c r="A501" t="s">
        <v>143</v>
      </c>
    </row>
    <row r="502" spans="1:9">
      <c r="A502" t="s">
        <v>167</v>
      </c>
      <c r="B502">
        <v>-1.63</v>
      </c>
      <c r="C502" s="2">
        <v>11.54</v>
      </c>
      <c r="D502" s="2">
        <v>1.02</v>
      </c>
      <c r="E502">
        <v>5.14</v>
      </c>
      <c r="F502" s="2">
        <v>5</v>
      </c>
      <c r="G502" s="2">
        <v>-6.75</v>
      </c>
      <c r="H502">
        <v>17.12</v>
      </c>
      <c r="I502">
        <v>0.49</v>
      </c>
    </row>
    <row r="503" spans="1:9">
      <c r="A503" t="s">
        <v>145</v>
      </c>
      <c r="B503" s="2"/>
      <c r="C503" s="2"/>
      <c r="D503" s="2"/>
    </row>
    <row r="504" spans="1:9">
      <c r="B504" s="2"/>
      <c r="C504" s="2"/>
      <c r="D504" s="2"/>
      <c r="F504" s="2"/>
      <c r="G504" s="2"/>
      <c r="H504" s="2"/>
    </row>
    <row r="505" spans="1:9">
      <c r="A505" t="s">
        <v>168</v>
      </c>
      <c r="B505" s="2"/>
      <c r="C505" s="2"/>
      <c r="D505" s="2"/>
      <c r="F505" s="2"/>
      <c r="G505" s="2"/>
      <c r="H505" s="2"/>
    </row>
    <row r="506" spans="1:9">
      <c r="A506" t="s">
        <v>147</v>
      </c>
      <c r="B506" s="2">
        <v>-0.85</v>
      </c>
      <c r="C506" s="2">
        <v>4.9000000000000004</v>
      </c>
      <c r="D506" s="2">
        <v>0.47</v>
      </c>
      <c r="E506">
        <v>2.63</v>
      </c>
      <c r="F506" s="2">
        <v>2.5099999999999998</v>
      </c>
      <c r="G506" s="2">
        <v>-3.31</v>
      </c>
      <c r="H506" s="2">
        <v>7.57</v>
      </c>
      <c r="I506">
        <v>0.25</v>
      </c>
    </row>
    <row r="507" spans="1:9">
      <c r="A507" t="s">
        <v>148</v>
      </c>
      <c r="B507" s="2"/>
      <c r="C507" s="2"/>
      <c r="D507" s="2"/>
      <c r="F507" s="2"/>
      <c r="G507" s="2"/>
      <c r="H507" s="2"/>
    </row>
    <row r="508" spans="1:9">
      <c r="B508" s="2"/>
      <c r="C508" s="2"/>
      <c r="D508" s="2"/>
      <c r="E508" s="2"/>
      <c r="F508" s="2"/>
      <c r="G508" s="2"/>
      <c r="H508" s="2"/>
    </row>
    <row r="509" spans="1:9">
      <c r="A509" t="s">
        <v>149</v>
      </c>
    </row>
    <row r="510" spans="1:9">
      <c r="A510" t="s">
        <v>150</v>
      </c>
      <c r="B510" s="2">
        <v>-2.12</v>
      </c>
      <c r="C510" s="2">
        <v>10.99</v>
      </c>
      <c r="D510" s="2">
        <v>0.94</v>
      </c>
      <c r="E510">
        <v>5.15</v>
      </c>
      <c r="F510" s="2">
        <v>4.8600000000000003</v>
      </c>
      <c r="G510" s="2">
        <v>-6.46</v>
      </c>
      <c r="H510" s="2">
        <v>14.57</v>
      </c>
      <c r="I510">
        <v>0.47</v>
      </c>
    </row>
    <row r="511" spans="1:9">
      <c r="A511" t="s">
        <v>151</v>
      </c>
    </row>
    <row r="512" spans="1:9">
      <c r="B512" s="2"/>
      <c r="C512" s="2"/>
      <c r="D512" s="2"/>
      <c r="E512" s="2"/>
      <c r="F512" s="2"/>
      <c r="G512" s="2"/>
      <c r="H512" s="2"/>
    </row>
    <row r="513" spans="1:19">
      <c r="A513" t="s">
        <v>115</v>
      </c>
      <c r="B513" s="2"/>
      <c r="C513" s="2"/>
      <c r="D513" s="2"/>
      <c r="F513" s="2"/>
      <c r="G513" s="2"/>
      <c r="H513" s="2"/>
    </row>
    <row r="514" spans="1:19">
      <c r="A514" t="s">
        <v>111</v>
      </c>
      <c r="B514" s="2">
        <v>-835</v>
      </c>
      <c r="C514" s="2">
        <v>4942</v>
      </c>
      <c r="D514" s="2">
        <v>431</v>
      </c>
      <c r="E514" s="2">
        <v>2375</v>
      </c>
      <c r="F514" s="2">
        <v>566</v>
      </c>
      <c r="G514" s="2">
        <v>-751</v>
      </c>
      <c r="H514" s="2">
        <v>1702</v>
      </c>
      <c r="I514">
        <v>55</v>
      </c>
    </row>
    <row r="515" spans="1:19">
      <c r="A515" t="s">
        <v>152</v>
      </c>
      <c r="B515" s="2"/>
      <c r="C515" s="2"/>
      <c r="D515" s="2"/>
      <c r="E515" s="2"/>
      <c r="F515" s="2"/>
      <c r="G515" s="2"/>
      <c r="H515" s="2"/>
      <c r="M515" s="2"/>
      <c r="N515" s="2"/>
      <c r="O515" s="2"/>
    </row>
    <row r="516" spans="1:19">
      <c r="B516" s="2"/>
      <c r="C516" s="2"/>
      <c r="D516" s="2"/>
      <c r="E516" s="2"/>
      <c r="F516" s="2"/>
      <c r="G516" s="2"/>
      <c r="H516" s="2"/>
    </row>
    <row r="517" spans="1:19">
      <c r="A517" t="s">
        <v>111</v>
      </c>
      <c r="B517" s="2"/>
      <c r="C517" s="2"/>
      <c r="D517" s="2"/>
      <c r="E517" s="2"/>
      <c r="F517" s="2"/>
      <c r="G517" s="2"/>
      <c r="H517" s="2"/>
    </row>
    <row r="518" spans="1:19">
      <c r="A518" t="s">
        <v>153</v>
      </c>
      <c r="B518" s="2">
        <v>42847</v>
      </c>
      <c r="C518" s="2">
        <v>49616</v>
      </c>
      <c r="D518" s="2">
        <v>49683</v>
      </c>
      <c r="E518" s="2"/>
      <c r="F518" s="2">
        <v>50489</v>
      </c>
      <c r="G518" s="2">
        <v>49683</v>
      </c>
      <c r="H518" s="2">
        <v>51031</v>
      </c>
      <c r="I518" s="2"/>
    </row>
    <row r="519" spans="1:19">
      <c r="A519" t="s">
        <v>154</v>
      </c>
      <c r="B519" s="2"/>
      <c r="C519" s="2"/>
      <c r="D519" s="2"/>
      <c r="E519" s="2"/>
      <c r="F519" s="2"/>
      <c r="G519" s="2"/>
      <c r="H519" s="2"/>
      <c r="I519" s="2"/>
      <c r="L519" s="2"/>
      <c r="M519" s="2"/>
      <c r="N519" s="2"/>
      <c r="O519" s="2"/>
      <c r="P519" s="2"/>
      <c r="Q519" s="2"/>
      <c r="R519" s="2"/>
      <c r="S519" s="2"/>
    </row>
    <row r="520" spans="1:19">
      <c r="B520" s="2"/>
      <c r="C520" s="2"/>
      <c r="D520" s="2"/>
      <c r="E520" s="2"/>
      <c r="F520" s="2"/>
      <c r="G520" s="2"/>
      <c r="H520" s="2"/>
      <c r="I520" s="2"/>
    </row>
    <row r="521" spans="1:19">
      <c r="A521" t="s">
        <v>153</v>
      </c>
      <c r="B521" s="2"/>
      <c r="C521" s="2"/>
      <c r="D521" s="2"/>
      <c r="F521" s="2"/>
      <c r="G521" s="2"/>
      <c r="H521" s="2"/>
    </row>
    <row r="522" spans="1:19">
      <c r="A522" t="s">
        <v>155</v>
      </c>
      <c r="B522" s="2">
        <v>294</v>
      </c>
      <c r="C522" s="2">
        <v>300</v>
      </c>
      <c r="D522" s="2">
        <v>350</v>
      </c>
      <c r="E522" s="2"/>
      <c r="F522" s="2"/>
      <c r="G522" s="2">
        <v>350</v>
      </c>
      <c r="H522" s="2"/>
      <c r="I522" s="2"/>
      <c r="L522" s="2"/>
      <c r="M522" s="2"/>
      <c r="N522" s="2"/>
      <c r="P522" s="2"/>
      <c r="Q522" s="2"/>
      <c r="R522" s="2"/>
    </row>
    <row r="523" spans="1:19">
      <c r="A523" t="s">
        <v>156</v>
      </c>
      <c r="B523" s="2"/>
      <c r="C523" s="2"/>
      <c r="D523" s="2"/>
      <c r="F523" s="2"/>
      <c r="G523" s="2"/>
      <c r="H523" s="2"/>
    </row>
    <row r="524" spans="1:19">
      <c r="B524" s="2"/>
      <c r="C524" s="2"/>
      <c r="D524" s="2"/>
      <c r="F524" s="2"/>
      <c r="G524" s="2"/>
      <c r="H524" s="2"/>
    </row>
    <row r="525" spans="1:19">
      <c r="A525" t="s">
        <v>155</v>
      </c>
      <c r="B525" s="5"/>
      <c r="C525" s="5"/>
      <c r="D525" s="5"/>
      <c r="E525" s="5"/>
      <c r="F525" s="5"/>
    </row>
    <row r="526" spans="1:19">
      <c r="A526" t="s">
        <v>157</v>
      </c>
      <c r="B526" s="2" t="s">
        <v>11969</v>
      </c>
      <c r="C526" s="2">
        <v>14.69</v>
      </c>
      <c r="D526" s="2">
        <v>155.47999999999999</v>
      </c>
      <c r="E526" s="2">
        <v>29.9</v>
      </c>
      <c r="F526" s="2"/>
      <c r="G526" s="2"/>
      <c r="H526" s="2"/>
    </row>
    <row r="527" spans="1:19">
      <c r="A527" t="s">
        <v>158</v>
      </c>
      <c r="B527" s="5"/>
      <c r="C527" s="5"/>
      <c r="D527" s="5"/>
      <c r="E527" s="5"/>
      <c r="F527" s="5"/>
    </row>
    <row r="528" spans="1:19" ht="16.5" customHeight="1">
      <c r="B528" s="5"/>
      <c r="C528" s="5"/>
      <c r="D528" s="5"/>
      <c r="E528" s="5"/>
      <c r="F528" s="5"/>
      <c r="G528" s="2"/>
      <c r="H528" s="2"/>
    </row>
    <row r="529" spans="1:18">
      <c r="A529" t="s">
        <v>27</v>
      </c>
      <c r="B529" s="5"/>
      <c r="C529" s="5"/>
      <c r="D529" s="5"/>
      <c r="E529" s="5"/>
      <c r="F529" s="5"/>
      <c r="G529" s="2"/>
      <c r="H529" s="2"/>
      <c r="L529" s="5"/>
      <c r="M529" s="5"/>
      <c r="N529" s="5"/>
      <c r="O529" s="5"/>
      <c r="P529" s="5"/>
    </row>
    <row r="530" spans="1:18">
      <c r="A530" t="s">
        <v>159</v>
      </c>
      <c r="B530" s="5">
        <v>1.46</v>
      </c>
      <c r="C530" s="5">
        <v>1.46</v>
      </c>
      <c r="D530" s="5">
        <v>1.35</v>
      </c>
      <c r="E530" s="5"/>
      <c r="F530" s="5">
        <v>1.34</v>
      </c>
      <c r="G530" s="2">
        <v>1.35</v>
      </c>
      <c r="H530" s="2">
        <v>1.27</v>
      </c>
    </row>
    <row r="531" spans="1:18">
      <c r="A531" t="s">
        <v>160</v>
      </c>
      <c r="B531" s="5"/>
      <c r="C531" s="5"/>
      <c r="D531" s="5"/>
      <c r="E531" s="5"/>
      <c r="F531" s="5"/>
    </row>
    <row r="532" spans="1:18">
      <c r="B532" s="2"/>
      <c r="C532" s="2"/>
      <c r="D532" s="2"/>
      <c r="E532" s="2"/>
      <c r="F532" s="2"/>
      <c r="G532" s="2"/>
      <c r="H532" s="2"/>
    </row>
    <row r="533" spans="1:18">
      <c r="A533" t="s">
        <v>36</v>
      </c>
      <c r="B533" s="2"/>
      <c r="C533" s="2"/>
      <c r="D533" s="2"/>
      <c r="E533" s="2"/>
      <c r="F533" s="2"/>
      <c r="G533" s="2"/>
      <c r="H533" s="2"/>
      <c r="L533" s="2"/>
      <c r="M533" s="2"/>
    </row>
    <row r="534" spans="1:18">
      <c r="A534" t="s">
        <v>161</v>
      </c>
      <c r="B534" s="2">
        <v>21289</v>
      </c>
      <c r="C534" s="2">
        <v>24303</v>
      </c>
      <c r="D534" s="2">
        <v>24303</v>
      </c>
      <c r="E534" s="2"/>
      <c r="F534" s="2">
        <v>24303</v>
      </c>
      <c r="G534" s="2">
        <v>24303</v>
      </c>
      <c r="H534" s="2">
        <v>24303</v>
      </c>
    </row>
    <row r="535" spans="1:18">
      <c r="A535" t="s">
        <v>162</v>
      </c>
      <c r="B535" s="2">
        <v>0.47</v>
      </c>
      <c r="C535" s="2">
        <v>0.41</v>
      </c>
      <c r="D535" s="2">
        <v>0.52</v>
      </c>
      <c r="E535" s="5"/>
      <c r="F535" s="2"/>
      <c r="G535" s="2">
        <v>0.52</v>
      </c>
      <c r="H535" s="2"/>
      <c r="L535" s="2"/>
      <c r="M535" s="2"/>
      <c r="N535" s="2"/>
      <c r="P535" s="2"/>
      <c r="Q535" s="2"/>
      <c r="R535" s="2"/>
    </row>
    <row r="536" spans="1:18">
      <c r="A536" t="s">
        <v>163</v>
      </c>
      <c r="B536" s="2"/>
      <c r="C536" s="2"/>
      <c r="D536" s="2"/>
      <c r="E536" s="2"/>
      <c r="F536" s="2"/>
      <c r="G536" s="2"/>
      <c r="H536" s="2"/>
      <c r="L536" s="2"/>
      <c r="M536" s="2"/>
      <c r="N536" s="2"/>
    </row>
    <row r="537" spans="1:18">
      <c r="B537" s="2"/>
      <c r="C537" s="5"/>
      <c r="D537" s="5"/>
      <c r="E537" s="5"/>
      <c r="F537" s="5"/>
      <c r="G537" s="2"/>
      <c r="H537" s="2"/>
      <c r="L537" s="2"/>
      <c r="M537" s="2"/>
    </row>
    <row r="538" spans="1:18">
      <c r="A538" t="s">
        <v>37</v>
      </c>
      <c r="B538" s="2"/>
      <c r="C538" s="2"/>
      <c r="D538" s="2"/>
      <c r="E538" s="2"/>
      <c r="F538" s="2"/>
      <c r="G538" s="2"/>
      <c r="H538" s="2"/>
    </row>
    <row r="539" spans="1:18">
      <c r="A539" t="s">
        <v>125</v>
      </c>
      <c r="B539" s="2"/>
      <c r="C539" s="2"/>
      <c r="D539" s="5"/>
      <c r="E539" s="5"/>
      <c r="F539" s="5"/>
      <c r="G539" s="2"/>
      <c r="H539" s="2"/>
    </row>
    <row r="540" spans="1:18">
      <c r="A540" t="s">
        <v>321</v>
      </c>
      <c r="B540" s="2" t="s">
        <v>128</v>
      </c>
      <c r="C540" s="2"/>
      <c r="D540" s="4"/>
      <c r="E540" s="4"/>
      <c r="F540" s="2"/>
      <c r="O540" s="4"/>
      <c r="P540" s="4"/>
    </row>
    <row r="541" spans="1:18" ht="16.5" customHeight="1">
      <c r="B541" s="5">
        <v>41244</v>
      </c>
      <c r="C541" s="5">
        <v>41609</v>
      </c>
      <c r="D541" s="5">
        <v>41974</v>
      </c>
      <c r="E541" s="5">
        <v>42339</v>
      </c>
      <c r="F541" s="5">
        <v>42705</v>
      </c>
      <c r="G541" t="s">
        <v>164</v>
      </c>
      <c r="H541" t="s">
        <v>164</v>
      </c>
      <c r="I541" t="s">
        <v>164</v>
      </c>
    </row>
    <row r="542" spans="1:18">
      <c r="B542" s="5"/>
      <c r="C542" s="5"/>
      <c r="D542" s="5"/>
      <c r="E542" s="5"/>
      <c r="F542" s="5"/>
      <c r="G542" s="2" t="s">
        <v>165</v>
      </c>
      <c r="H542" s="2" t="s">
        <v>165</v>
      </c>
      <c r="I542" t="s">
        <v>165</v>
      </c>
      <c r="L542" s="5"/>
      <c r="M542" s="5"/>
      <c r="N542" s="5"/>
      <c r="O542" s="5"/>
      <c r="P542" s="5"/>
    </row>
    <row r="543" spans="1:18">
      <c r="B543" s="2"/>
      <c r="C543" s="2"/>
      <c r="D543" s="2"/>
      <c r="E543" s="2"/>
      <c r="F543" s="2"/>
      <c r="G543" s="2"/>
      <c r="H543" s="2"/>
      <c r="I543" s="2"/>
    </row>
    <row r="544" spans="1:18">
      <c r="B544" s="4"/>
      <c r="C544" s="4"/>
      <c r="D544" s="4"/>
      <c r="E544" s="4"/>
      <c r="F544" s="4"/>
      <c r="G544" s="2" t="s">
        <v>166</v>
      </c>
      <c r="H544" s="2" t="s">
        <v>188</v>
      </c>
      <c r="I544" s="2" t="s">
        <v>330</v>
      </c>
    </row>
    <row r="545" spans="1:19">
      <c r="A545" t="s">
        <v>109</v>
      </c>
      <c r="B545" s="5">
        <v>14762</v>
      </c>
      <c r="C545" s="5">
        <v>14846</v>
      </c>
      <c r="D545" s="5">
        <v>12329</v>
      </c>
      <c r="E545" s="5">
        <v>10399</v>
      </c>
      <c r="F545" s="5">
        <v>11466</v>
      </c>
      <c r="G545" s="2">
        <v>12527</v>
      </c>
      <c r="H545" s="2">
        <v>14034</v>
      </c>
      <c r="I545" s="2"/>
    </row>
    <row r="546" spans="1:19">
      <c r="A546" t="s">
        <v>110</v>
      </c>
      <c r="B546" s="2">
        <v>484</v>
      </c>
      <c r="C546" s="2">
        <v>713</v>
      </c>
      <c r="D546" s="2">
        <v>356</v>
      </c>
      <c r="E546" s="2">
        <v>185</v>
      </c>
      <c r="F546" s="2">
        <v>473</v>
      </c>
      <c r="G546" s="2">
        <v>657</v>
      </c>
      <c r="H546" s="2">
        <v>1094</v>
      </c>
      <c r="I546" s="2"/>
      <c r="L546" s="2"/>
      <c r="M546" s="2"/>
      <c r="N546" s="2"/>
      <c r="O546" s="2"/>
      <c r="P546" s="2"/>
      <c r="Q546" s="2"/>
      <c r="R546" s="2"/>
      <c r="S546" s="2"/>
    </row>
    <row r="547" spans="1:19">
      <c r="A547" t="s">
        <v>130</v>
      </c>
      <c r="B547" s="2">
        <v>393</v>
      </c>
      <c r="C547" s="2">
        <v>265</v>
      </c>
      <c r="D547" s="2">
        <v>-201</v>
      </c>
      <c r="E547" s="2">
        <v>1199</v>
      </c>
      <c r="F547" s="2">
        <v>117</v>
      </c>
      <c r="G547" s="2">
        <v>644</v>
      </c>
      <c r="H547" s="2"/>
      <c r="I547" s="2"/>
      <c r="L547" s="2"/>
      <c r="M547" s="2"/>
      <c r="N547" s="2"/>
      <c r="O547" s="2"/>
      <c r="P547" s="2"/>
      <c r="Q547" s="2"/>
      <c r="R547" s="2"/>
      <c r="S547" s="2"/>
    </row>
    <row r="548" spans="1:19">
      <c r="A548" t="s">
        <v>131</v>
      </c>
      <c r="B548" s="2">
        <v>21943</v>
      </c>
      <c r="C548" s="2">
        <v>24034</v>
      </c>
      <c r="D548" s="2">
        <v>23443</v>
      </c>
      <c r="E548" s="2">
        <v>25541</v>
      </c>
      <c r="F548" s="2">
        <v>24492</v>
      </c>
      <c r="G548" s="2"/>
      <c r="H548" s="2"/>
      <c r="I548" s="2"/>
      <c r="L548" s="2"/>
      <c r="M548" s="2"/>
      <c r="N548" s="2"/>
      <c r="O548" s="2"/>
      <c r="P548" s="2"/>
      <c r="Q548" s="2"/>
      <c r="R548" s="2"/>
      <c r="S548" s="2"/>
    </row>
    <row r="549" spans="1:19">
      <c r="A549" t="s">
        <v>132</v>
      </c>
      <c r="B549" s="2">
        <v>12460</v>
      </c>
      <c r="C549" s="2">
        <v>14403</v>
      </c>
      <c r="D549" s="2">
        <v>14095</v>
      </c>
      <c r="E549" s="2">
        <v>13066</v>
      </c>
      <c r="F549" s="2">
        <v>11999</v>
      </c>
      <c r="G549" s="2"/>
      <c r="H549" s="2"/>
      <c r="I549" s="2"/>
      <c r="L549" s="2"/>
      <c r="M549" s="2"/>
      <c r="N549" s="2"/>
      <c r="O549" s="2"/>
      <c r="P549" s="2"/>
      <c r="Q549" s="2"/>
      <c r="R549" s="2"/>
      <c r="S549" s="2"/>
    </row>
    <row r="550" spans="1:19">
      <c r="A550" t="s">
        <v>133</v>
      </c>
      <c r="B550" s="2">
        <v>9483</v>
      </c>
      <c r="C550" s="2">
        <v>9631</v>
      </c>
      <c r="D550" s="2">
        <v>9348</v>
      </c>
      <c r="E550" s="2">
        <v>12475</v>
      </c>
      <c r="F550" s="2">
        <v>12494</v>
      </c>
      <c r="G550" s="2"/>
      <c r="H550" s="2"/>
      <c r="I550" s="2"/>
      <c r="L550" s="2"/>
      <c r="M550" s="2"/>
      <c r="N550" s="2"/>
      <c r="O550" s="2"/>
      <c r="P550" s="2"/>
      <c r="Q550" s="2"/>
      <c r="R550" s="2"/>
      <c r="S550" s="2"/>
    </row>
    <row r="551" spans="1:19">
      <c r="A551" t="s">
        <v>134</v>
      </c>
      <c r="B551" s="2">
        <v>1183</v>
      </c>
      <c r="C551" s="2">
        <v>1183</v>
      </c>
      <c r="D551" s="2">
        <v>1183</v>
      </c>
      <c r="E551" s="2">
        <v>1356</v>
      </c>
      <c r="F551" s="2">
        <v>1356</v>
      </c>
      <c r="G551" s="2"/>
      <c r="H551" s="2"/>
      <c r="I551" s="2"/>
      <c r="L551" s="2"/>
      <c r="M551" s="2"/>
      <c r="N551" s="2"/>
      <c r="O551" s="2"/>
      <c r="P551" s="2"/>
      <c r="Q551" s="2"/>
      <c r="R551" s="2"/>
      <c r="S551" s="2"/>
    </row>
    <row r="552" spans="1:19">
      <c r="A552" t="s">
        <v>135</v>
      </c>
      <c r="B552" s="2">
        <v>131.4</v>
      </c>
      <c r="C552" s="2">
        <v>149.55000000000001</v>
      </c>
      <c r="D552" s="2">
        <v>150.78</v>
      </c>
      <c r="E552" s="2">
        <v>104.73</v>
      </c>
      <c r="F552" s="2">
        <v>96.04</v>
      </c>
      <c r="G552" s="2"/>
      <c r="H552" s="2"/>
      <c r="I552" s="2"/>
      <c r="N552" s="2"/>
      <c r="O552" s="2"/>
      <c r="P552" s="2"/>
      <c r="Q552" s="2"/>
      <c r="R552" s="2"/>
      <c r="S552" s="2"/>
    </row>
    <row r="553" spans="1:19">
      <c r="A553" t="s">
        <v>136</v>
      </c>
      <c r="B553" s="2"/>
      <c r="C553" s="2"/>
      <c r="D553" s="2"/>
      <c r="E553" s="2"/>
      <c r="F553" s="2"/>
      <c r="G553" s="2"/>
      <c r="H553" s="2"/>
      <c r="I553" s="2"/>
    </row>
    <row r="554" spans="1:19">
      <c r="B554" s="2"/>
      <c r="C554" s="2"/>
      <c r="D554" s="2"/>
      <c r="E554" s="2"/>
      <c r="F554" s="2"/>
      <c r="G554" s="2"/>
      <c r="H554" s="2"/>
      <c r="I554" s="2"/>
    </row>
    <row r="555" spans="1:19">
      <c r="A555" t="s">
        <v>137</v>
      </c>
      <c r="B555" s="2"/>
      <c r="C555" s="2"/>
      <c r="D555" s="2"/>
      <c r="E555" s="2"/>
      <c r="F555" s="2"/>
    </row>
    <row r="556" spans="1:19" ht="16.5" customHeight="1">
      <c r="A556" t="s">
        <v>138</v>
      </c>
      <c r="B556" s="4">
        <v>784.46</v>
      </c>
      <c r="C556" s="4">
        <v>797.01</v>
      </c>
      <c r="D556" s="4">
        <v>773.1</v>
      </c>
      <c r="E556" s="4">
        <v>892.32</v>
      </c>
      <c r="F556" s="4">
        <v>893.67</v>
      </c>
    </row>
    <row r="557" spans="1:19">
      <c r="A557" t="s">
        <v>139</v>
      </c>
      <c r="B557" s="4"/>
      <c r="C557" s="4"/>
      <c r="D557" s="4"/>
      <c r="E557" s="4"/>
      <c r="F557" s="4"/>
      <c r="L557" s="4"/>
      <c r="M557" s="4"/>
      <c r="N557" s="4"/>
      <c r="O557" s="4"/>
      <c r="P557" s="4"/>
    </row>
    <row r="558" spans="1:19">
      <c r="C558" s="4"/>
      <c r="D558" s="4"/>
      <c r="E558" s="4"/>
      <c r="F558" s="4"/>
    </row>
    <row r="559" spans="1:19">
      <c r="A559" t="s">
        <v>140</v>
      </c>
    </row>
    <row r="560" spans="1:19" ht="16.5" customHeight="1">
      <c r="A560" t="s">
        <v>141</v>
      </c>
      <c r="B560" s="4">
        <v>3.28</v>
      </c>
      <c r="C560" s="4">
        <v>4.8</v>
      </c>
      <c r="D560" s="4">
        <v>2.89</v>
      </c>
      <c r="E560" s="4">
        <v>1.78</v>
      </c>
      <c r="F560" s="4">
        <v>4.13</v>
      </c>
      <c r="G560">
        <v>5.24</v>
      </c>
      <c r="H560">
        <v>7.8</v>
      </c>
    </row>
    <row r="561" spans="1:13">
      <c r="A561" t="s">
        <v>142</v>
      </c>
    </row>
    <row r="562" spans="1:13">
      <c r="B562" s="2"/>
      <c r="D562" s="2"/>
      <c r="E562" s="2"/>
      <c r="F562" s="2"/>
    </row>
    <row r="563" spans="1:13">
      <c r="A563" t="s">
        <v>143</v>
      </c>
    </row>
    <row r="564" spans="1:13">
      <c r="A564" t="s">
        <v>167</v>
      </c>
      <c r="B564">
        <v>2.66</v>
      </c>
      <c r="C564" s="2">
        <v>1.78</v>
      </c>
      <c r="D564">
        <v>-1.63</v>
      </c>
      <c r="E564" s="2">
        <v>11.54</v>
      </c>
      <c r="F564" s="2">
        <v>1.02</v>
      </c>
      <c r="G564">
        <v>5.14</v>
      </c>
    </row>
    <row r="565" spans="1:13">
      <c r="A565" t="s">
        <v>145</v>
      </c>
      <c r="B565" s="2"/>
      <c r="D565" s="2"/>
      <c r="E565" s="2"/>
      <c r="F565" s="2"/>
    </row>
    <row r="566" spans="1:13">
      <c r="B566" s="2"/>
      <c r="C566" s="2"/>
      <c r="D566" s="2"/>
      <c r="E566" s="2"/>
      <c r="F566" s="2"/>
    </row>
    <row r="567" spans="1:13">
      <c r="A567" t="s">
        <v>168</v>
      </c>
      <c r="B567" s="2"/>
      <c r="C567" s="2"/>
      <c r="D567" s="2"/>
      <c r="E567" s="2"/>
      <c r="F567" s="2"/>
    </row>
    <row r="568" spans="1:13">
      <c r="A568" t="s">
        <v>147</v>
      </c>
      <c r="B568" s="2">
        <v>1.86</v>
      </c>
      <c r="C568" s="2">
        <v>1.1499999999999999</v>
      </c>
      <c r="D568" s="2">
        <v>-0.85</v>
      </c>
      <c r="E568" s="2">
        <v>4.9000000000000004</v>
      </c>
      <c r="F568" s="2">
        <v>0.47</v>
      </c>
      <c r="G568">
        <v>2.63</v>
      </c>
      <c r="L568" s="2"/>
      <c r="M568" s="2"/>
    </row>
    <row r="569" spans="1:13">
      <c r="A569" t="s">
        <v>148</v>
      </c>
      <c r="B569" s="2"/>
      <c r="C569" s="2"/>
      <c r="D569" s="2"/>
      <c r="E569" s="2"/>
      <c r="F569" s="2"/>
    </row>
    <row r="570" spans="1:13">
      <c r="B570" s="2"/>
      <c r="C570" s="2"/>
      <c r="D570" s="2"/>
      <c r="E570" s="2"/>
      <c r="F570" s="2"/>
      <c r="G570" s="2"/>
      <c r="H570" s="2"/>
    </row>
    <row r="571" spans="1:13">
      <c r="A571" t="s">
        <v>149</v>
      </c>
    </row>
    <row r="572" spans="1:13">
      <c r="A572" t="s">
        <v>150</v>
      </c>
      <c r="B572" s="2">
        <v>4.2</v>
      </c>
      <c r="C572" s="2">
        <v>2.77</v>
      </c>
      <c r="D572" s="2">
        <v>-2.12</v>
      </c>
      <c r="E572" s="2">
        <v>10.99</v>
      </c>
      <c r="F572" s="2">
        <v>0.94</v>
      </c>
      <c r="G572">
        <v>5.15</v>
      </c>
    </row>
    <row r="573" spans="1:13">
      <c r="A573" t="s">
        <v>151</v>
      </c>
    </row>
    <row r="574" spans="1:13">
      <c r="B574" s="2"/>
      <c r="C574" s="2"/>
      <c r="D574" s="2"/>
      <c r="E574" s="2"/>
      <c r="F574" s="2"/>
      <c r="G574" s="2"/>
      <c r="H574" s="2"/>
      <c r="I574" s="2"/>
    </row>
    <row r="575" spans="1:13">
      <c r="A575" t="s">
        <v>115</v>
      </c>
      <c r="C575" s="2"/>
      <c r="D575" s="2"/>
      <c r="E575" s="2"/>
      <c r="F575" s="2"/>
    </row>
    <row r="576" spans="1:13">
      <c r="A576" t="s">
        <v>111</v>
      </c>
      <c r="B576" s="2">
        <v>1631</v>
      </c>
      <c r="C576" s="2">
        <v>1098</v>
      </c>
      <c r="D576" s="2">
        <v>-835</v>
      </c>
      <c r="E576" s="2">
        <v>4942</v>
      </c>
      <c r="F576" s="2">
        <v>431</v>
      </c>
      <c r="G576" s="2">
        <v>2375</v>
      </c>
    </row>
    <row r="577" spans="1:19">
      <c r="A577" t="s">
        <v>152</v>
      </c>
      <c r="B577" s="2"/>
      <c r="C577" s="2"/>
      <c r="D577" s="2"/>
      <c r="E577" s="2"/>
      <c r="F577" s="2"/>
      <c r="G577" s="2"/>
      <c r="H577" s="2"/>
      <c r="I577" s="2"/>
      <c r="L577" s="2"/>
      <c r="M577" s="2"/>
      <c r="O577" s="2"/>
      <c r="P577" s="2"/>
      <c r="Q577" s="2"/>
      <c r="R577" s="2"/>
      <c r="S577" s="2"/>
    </row>
    <row r="578" spans="1:19">
      <c r="B578" s="2"/>
      <c r="C578" s="2"/>
      <c r="D578" s="2"/>
      <c r="E578" s="2"/>
      <c r="F578" s="2"/>
      <c r="G578" s="2"/>
      <c r="H578" s="2"/>
      <c r="I578" s="2"/>
    </row>
    <row r="579" spans="1:19">
      <c r="A579" t="s">
        <v>111</v>
      </c>
      <c r="B579" s="2"/>
      <c r="C579" s="2"/>
      <c r="D579" s="2"/>
      <c r="E579" s="2"/>
      <c r="F579" s="2"/>
      <c r="G579" s="2"/>
    </row>
    <row r="580" spans="1:19">
      <c r="A580" t="s">
        <v>153</v>
      </c>
      <c r="B580" s="2">
        <v>43405</v>
      </c>
      <c r="C580" s="2">
        <v>44021</v>
      </c>
      <c r="D580" s="2">
        <v>42847</v>
      </c>
      <c r="E580" s="2">
        <v>49616</v>
      </c>
      <c r="F580" s="2">
        <v>49683</v>
      </c>
      <c r="G580" s="2"/>
      <c r="H580" s="2"/>
      <c r="I580" s="2"/>
    </row>
    <row r="581" spans="1:19">
      <c r="A581" t="s">
        <v>154</v>
      </c>
      <c r="B581" s="2"/>
      <c r="C581" s="2"/>
      <c r="D581" s="2"/>
      <c r="E581" s="2"/>
      <c r="F581" s="2"/>
      <c r="G581" s="2"/>
      <c r="H581" s="2"/>
      <c r="I581" s="2"/>
      <c r="L581" s="2"/>
      <c r="M581" s="2"/>
      <c r="N581" s="2"/>
      <c r="O581" s="2"/>
      <c r="P581" s="2"/>
      <c r="Q581" s="2"/>
      <c r="R581" s="2"/>
      <c r="S581" s="2"/>
    </row>
    <row r="582" spans="1:19">
      <c r="B582" s="2"/>
      <c r="C582" s="2"/>
      <c r="D582" s="2"/>
      <c r="E582" s="2"/>
      <c r="F582" s="2"/>
      <c r="G582" s="2"/>
      <c r="H582" s="2"/>
      <c r="I582" s="2"/>
    </row>
    <row r="583" spans="1:19">
      <c r="A583" t="s">
        <v>153</v>
      </c>
      <c r="B583" s="2"/>
      <c r="C583" s="2"/>
      <c r="D583" s="2"/>
      <c r="E583" s="2"/>
      <c r="F583" s="2"/>
    </row>
    <row r="584" spans="1:19">
      <c r="A584" t="s">
        <v>155</v>
      </c>
      <c r="B584" s="2">
        <v>392</v>
      </c>
      <c r="C584" s="2">
        <v>392</v>
      </c>
      <c r="D584" s="2">
        <v>294</v>
      </c>
      <c r="E584" s="2">
        <v>300</v>
      </c>
      <c r="F584" s="2">
        <v>350</v>
      </c>
      <c r="G584" s="2"/>
      <c r="H584" s="2"/>
      <c r="I584" s="2"/>
      <c r="L584" s="2"/>
      <c r="M584" s="2"/>
      <c r="N584" s="2"/>
      <c r="O584" s="2"/>
      <c r="P584" s="2"/>
    </row>
    <row r="585" spans="1:19">
      <c r="A585" t="s">
        <v>156</v>
      </c>
      <c r="B585" s="2"/>
      <c r="C585" s="2"/>
      <c r="D585" s="2"/>
      <c r="E585" s="2"/>
      <c r="F585" s="2"/>
    </row>
    <row r="586" spans="1:19">
      <c r="B586" s="2"/>
      <c r="C586" s="2"/>
      <c r="D586" s="2"/>
      <c r="E586" s="2"/>
      <c r="F586" s="2"/>
    </row>
    <row r="587" spans="1:19">
      <c r="A587" t="s">
        <v>155</v>
      </c>
      <c r="B587" s="5"/>
      <c r="C587" s="5"/>
      <c r="D587" s="5"/>
      <c r="E587" s="5"/>
      <c r="F587" s="5"/>
    </row>
    <row r="588" spans="1:19">
      <c r="A588" t="s">
        <v>157</v>
      </c>
      <c r="B588" s="2">
        <v>35.65</v>
      </c>
      <c r="C588" s="2">
        <v>48.98</v>
      </c>
      <c r="D588" s="2" t="s">
        <v>11969</v>
      </c>
      <c r="E588" s="2">
        <v>14.69</v>
      </c>
      <c r="F588" s="2">
        <v>155.47999999999999</v>
      </c>
      <c r="G588" s="2">
        <v>29.9</v>
      </c>
      <c r="H588" s="2"/>
      <c r="I588" s="2"/>
    </row>
    <row r="589" spans="1:19">
      <c r="A589" t="s">
        <v>158</v>
      </c>
      <c r="B589" s="5"/>
      <c r="C589" s="5"/>
      <c r="D589" s="5"/>
      <c r="E589" s="5"/>
      <c r="F589" s="5"/>
    </row>
    <row r="590" spans="1:19" ht="16.5" customHeight="1">
      <c r="B590" s="5"/>
      <c r="C590" s="5"/>
      <c r="D590" s="5"/>
      <c r="E590" s="5"/>
      <c r="F590" s="5"/>
    </row>
    <row r="591" spans="1:19">
      <c r="A591" t="s">
        <v>27</v>
      </c>
      <c r="B591" s="5"/>
      <c r="C591" s="5"/>
      <c r="D591" s="5"/>
      <c r="E591" s="5"/>
      <c r="F591" s="5"/>
      <c r="L591" s="5"/>
      <c r="M591" s="5"/>
      <c r="N591" s="5"/>
      <c r="O591" s="5"/>
      <c r="P591" s="5"/>
    </row>
    <row r="592" spans="1:19">
      <c r="A592" t="s">
        <v>159</v>
      </c>
      <c r="B592" s="5">
        <v>1.34</v>
      </c>
      <c r="C592" s="5">
        <v>1.22</v>
      </c>
      <c r="D592" s="5">
        <v>1.46</v>
      </c>
      <c r="E592" s="5">
        <v>1.46</v>
      </c>
      <c r="F592" s="5">
        <v>1.35</v>
      </c>
      <c r="H592" s="4"/>
    </row>
    <row r="593" spans="1:19">
      <c r="A593" t="s">
        <v>160</v>
      </c>
      <c r="B593" s="5"/>
      <c r="C593" s="5"/>
      <c r="D593" s="5"/>
      <c r="E593" s="5"/>
      <c r="F593" s="5"/>
    </row>
    <row r="594" spans="1:19">
      <c r="B594" s="2"/>
      <c r="C594" s="2"/>
      <c r="D594" s="2"/>
      <c r="E594" s="2"/>
      <c r="F594" s="2"/>
    </row>
    <row r="595" spans="1:19">
      <c r="A595" t="s">
        <v>36</v>
      </c>
      <c r="B595" s="5"/>
      <c r="C595" s="5"/>
      <c r="D595" s="5"/>
      <c r="E595" s="5"/>
      <c r="F595" s="5"/>
    </row>
    <row r="596" spans="1:19">
      <c r="A596" t="s">
        <v>161</v>
      </c>
      <c r="B596" s="2">
        <v>21289</v>
      </c>
      <c r="C596" s="2">
        <v>21289</v>
      </c>
      <c r="D596" s="2">
        <v>21289</v>
      </c>
      <c r="E596" s="2">
        <v>24303</v>
      </c>
      <c r="F596" s="2">
        <v>24303</v>
      </c>
    </row>
    <row r="597" spans="1:19">
      <c r="A597" t="s">
        <v>162</v>
      </c>
      <c r="B597" s="2">
        <v>0.67</v>
      </c>
      <c r="C597" s="2">
        <v>0.73</v>
      </c>
      <c r="D597" s="2">
        <v>0.47</v>
      </c>
      <c r="E597" s="2">
        <v>0.41</v>
      </c>
      <c r="F597" s="2">
        <v>0.52</v>
      </c>
      <c r="L597" s="2"/>
      <c r="M597" s="2"/>
      <c r="N597" s="2"/>
      <c r="O597" s="2"/>
      <c r="P597" s="2"/>
    </row>
    <row r="598" spans="1:19">
      <c r="A598" t="s">
        <v>163</v>
      </c>
      <c r="B598" s="2"/>
      <c r="C598" s="2"/>
      <c r="D598" s="2"/>
      <c r="E598" s="2"/>
      <c r="F598" s="2"/>
    </row>
    <row r="599" spans="1:19">
      <c r="B599" s="5"/>
      <c r="C599" s="5"/>
      <c r="D599" s="5"/>
      <c r="E599" s="5"/>
      <c r="F599" s="5"/>
    </row>
    <row r="600" spans="1:19">
      <c r="A600" t="s">
        <v>37</v>
      </c>
      <c r="B600" s="2"/>
      <c r="C600" s="2"/>
      <c r="D600" s="2"/>
      <c r="E600" s="2"/>
      <c r="F600" s="2"/>
    </row>
    <row r="601" spans="1:19">
      <c r="A601" t="s">
        <v>125</v>
      </c>
      <c r="B601" s="5"/>
      <c r="C601" s="5"/>
      <c r="D601" s="5"/>
      <c r="E601" s="5"/>
      <c r="F601" s="5"/>
      <c r="H601" s="2"/>
      <c r="I601" s="2"/>
    </row>
    <row r="602" spans="1:19">
      <c r="A602" t="s">
        <v>321</v>
      </c>
      <c r="B602" s="4" t="s">
        <v>129</v>
      </c>
      <c r="C602" s="2"/>
      <c r="D602" s="2"/>
      <c r="E602" s="2"/>
      <c r="F602" s="2"/>
      <c r="L602" s="4"/>
      <c r="M602" s="4"/>
    </row>
    <row r="603" spans="1:19" ht="16.5" customHeight="1">
      <c r="B603" s="5">
        <v>42430</v>
      </c>
      <c r="C603" s="5">
        <v>42522</v>
      </c>
      <c r="D603" s="5">
        <v>42614</v>
      </c>
      <c r="E603" s="5">
        <v>42705</v>
      </c>
      <c r="F603" s="5">
        <v>42795</v>
      </c>
      <c r="G603" t="s">
        <v>164</v>
      </c>
      <c r="H603" t="s">
        <v>164</v>
      </c>
      <c r="I603" t="s">
        <v>164</v>
      </c>
    </row>
    <row r="604" spans="1:19">
      <c r="B604" s="5"/>
      <c r="C604" s="5"/>
      <c r="D604" s="5"/>
      <c r="E604" s="5"/>
      <c r="F604" s="5"/>
      <c r="G604" t="s">
        <v>165</v>
      </c>
      <c r="H604" t="s">
        <v>165</v>
      </c>
      <c r="I604" t="s">
        <v>165</v>
      </c>
      <c r="L604" s="5"/>
      <c r="M604" s="5"/>
      <c r="N604" s="5"/>
      <c r="O604" s="5"/>
      <c r="P604" s="5"/>
    </row>
    <row r="605" spans="1:19">
      <c r="B605" s="2"/>
      <c r="C605" s="2"/>
      <c r="D605" s="2"/>
      <c r="E605" s="2"/>
      <c r="F605" s="2"/>
      <c r="G605" s="2"/>
      <c r="H605" s="2"/>
      <c r="I605" s="2"/>
    </row>
    <row r="606" spans="1:19">
      <c r="B606" s="4"/>
      <c r="C606" s="4"/>
      <c r="D606" s="4"/>
      <c r="E606" s="4"/>
      <c r="F606" s="4"/>
      <c r="G606" t="s">
        <v>326</v>
      </c>
      <c r="H606" s="2" t="s">
        <v>331</v>
      </c>
      <c r="I606" s="2" t="s">
        <v>166</v>
      </c>
    </row>
    <row r="607" spans="1:19">
      <c r="A607" t="s">
        <v>109</v>
      </c>
      <c r="B607" s="5">
        <v>2455</v>
      </c>
      <c r="C607" s="5">
        <v>2918</v>
      </c>
      <c r="D607" s="5">
        <v>3074</v>
      </c>
      <c r="E607" s="5">
        <v>3019</v>
      </c>
      <c r="F607" s="5">
        <v>2696</v>
      </c>
      <c r="G607" s="2">
        <v>3091</v>
      </c>
      <c r="H607" s="2">
        <v>3446</v>
      </c>
      <c r="I607" s="2">
        <v>3277</v>
      </c>
    </row>
    <row r="608" spans="1:19">
      <c r="A608" t="s">
        <v>110</v>
      </c>
      <c r="B608" s="2">
        <v>82</v>
      </c>
      <c r="C608" s="2">
        <v>108</v>
      </c>
      <c r="D608" s="2">
        <v>256</v>
      </c>
      <c r="E608" s="2">
        <v>27</v>
      </c>
      <c r="F608" s="2">
        <v>112</v>
      </c>
      <c r="G608" s="2">
        <v>132</v>
      </c>
      <c r="H608" s="2">
        <v>299</v>
      </c>
      <c r="I608" s="2">
        <v>117</v>
      </c>
      <c r="N608" s="2"/>
      <c r="O608" s="2"/>
      <c r="P608" s="2"/>
      <c r="Q608" s="2"/>
      <c r="R608" s="2"/>
      <c r="S608" s="2"/>
    </row>
    <row r="609" spans="1:19">
      <c r="A609" t="s">
        <v>130</v>
      </c>
      <c r="B609" s="2">
        <v>135</v>
      </c>
      <c r="C609" s="2">
        <v>31</v>
      </c>
      <c r="D609" s="2">
        <v>154</v>
      </c>
      <c r="E609" s="2">
        <v>-204</v>
      </c>
      <c r="F609" s="2">
        <v>462</v>
      </c>
      <c r="G609" s="2">
        <v>15</v>
      </c>
      <c r="H609" s="2">
        <v>155</v>
      </c>
      <c r="I609" s="2">
        <v>12</v>
      </c>
    </row>
    <row r="610" spans="1:19">
      <c r="A610" t="s">
        <v>131</v>
      </c>
      <c r="B610" s="2">
        <v>25358</v>
      </c>
      <c r="C610" s="2">
        <v>24260</v>
      </c>
      <c r="D610" s="2">
        <v>24661</v>
      </c>
      <c r="E610" s="2">
        <v>24492</v>
      </c>
      <c r="F610" s="2">
        <v>24307</v>
      </c>
      <c r="G610" s="2"/>
      <c r="H610" s="2"/>
      <c r="I610" s="2"/>
    </row>
    <row r="611" spans="1:19">
      <c r="A611" t="s">
        <v>132</v>
      </c>
      <c r="B611" s="2">
        <v>12843</v>
      </c>
      <c r="C611" s="2">
        <v>11693</v>
      </c>
      <c r="D611" s="2">
        <v>11949</v>
      </c>
      <c r="E611" s="2">
        <v>11999</v>
      </c>
      <c r="F611" s="2">
        <v>11448</v>
      </c>
      <c r="G611" s="2"/>
      <c r="H611" s="2"/>
      <c r="I611" s="2"/>
      <c r="L611" s="2"/>
      <c r="M611" s="2"/>
      <c r="N611" s="2"/>
      <c r="O611" s="2"/>
      <c r="P611" s="2"/>
      <c r="Q611" s="2"/>
      <c r="R611" s="2"/>
      <c r="S611" s="2"/>
    </row>
    <row r="612" spans="1:19">
      <c r="A612" t="s">
        <v>133</v>
      </c>
      <c r="B612" s="2">
        <v>12515</v>
      </c>
      <c r="C612" s="2">
        <v>12568</v>
      </c>
      <c r="D612" s="2">
        <v>12712</v>
      </c>
      <c r="E612" s="2">
        <v>12494</v>
      </c>
      <c r="F612" s="2">
        <v>12859</v>
      </c>
      <c r="G612" s="2"/>
      <c r="H612" s="2"/>
      <c r="I612" s="2"/>
      <c r="L612" s="2"/>
      <c r="M612" s="2"/>
      <c r="N612" s="2"/>
      <c r="O612" s="2"/>
      <c r="P612" s="2"/>
      <c r="Q612" s="2"/>
      <c r="R612" s="2"/>
      <c r="S612" s="2"/>
    </row>
    <row r="613" spans="1:19">
      <c r="A613" t="s">
        <v>134</v>
      </c>
      <c r="B613" s="2">
        <v>1356</v>
      </c>
      <c r="C613" s="2">
        <v>1356</v>
      </c>
      <c r="D613" s="2">
        <v>1356</v>
      </c>
      <c r="E613" s="2">
        <v>1356</v>
      </c>
      <c r="F613" s="2">
        <v>1356</v>
      </c>
      <c r="G613" s="2"/>
      <c r="H613" s="2"/>
      <c r="I613" s="2"/>
      <c r="L613" s="2"/>
      <c r="M613" s="2"/>
      <c r="N613" s="2"/>
      <c r="O613" s="2"/>
      <c r="P613" s="2"/>
      <c r="Q613" s="2"/>
      <c r="R613" s="2"/>
      <c r="S613" s="2"/>
    </row>
    <row r="614" spans="1:19">
      <c r="A614" t="s">
        <v>135</v>
      </c>
      <c r="B614" s="2">
        <v>102.62</v>
      </c>
      <c r="C614" s="2">
        <v>93.04</v>
      </c>
      <c r="D614" s="2">
        <v>94</v>
      </c>
      <c r="E614" s="2">
        <v>96.04</v>
      </c>
      <c r="F614" s="2">
        <v>89.02</v>
      </c>
      <c r="G614" s="2"/>
      <c r="H614" s="2"/>
      <c r="I614" s="2"/>
      <c r="L614" s="2"/>
      <c r="M614" s="2"/>
      <c r="N614" s="2"/>
      <c r="O614" s="2"/>
      <c r="P614" s="2"/>
      <c r="Q614" s="2"/>
      <c r="R614" s="2"/>
      <c r="S614" s="2"/>
    </row>
    <row r="615" spans="1:19">
      <c r="A615" t="s">
        <v>136</v>
      </c>
      <c r="B615" s="2"/>
      <c r="C615" s="2"/>
      <c r="D615" s="2"/>
      <c r="E615" s="2"/>
      <c r="F615" s="2"/>
      <c r="G615" s="2"/>
      <c r="H615" s="2"/>
      <c r="I615" s="2"/>
    </row>
    <row r="616" spans="1:19">
      <c r="B616" s="2"/>
      <c r="C616" s="2"/>
      <c r="D616" s="2"/>
      <c r="E616" s="2"/>
      <c r="F616" s="2"/>
      <c r="G616" s="2"/>
      <c r="H616" s="2"/>
      <c r="I616" s="2"/>
    </row>
    <row r="617" spans="1:19">
      <c r="A617" t="s">
        <v>137</v>
      </c>
      <c r="B617" s="2"/>
      <c r="C617" s="2"/>
      <c r="D617" s="2"/>
      <c r="E617" s="2"/>
      <c r="F617" s="2"/>
    </row>
    <row r="618" spans="1:19">
      <c r="A618" t="s">
        <v>138</v>
      </c>
      <c r="B618" s="4">
        <v>895.23</v>
      </c>
      <c r="C618" s="4">
        <v>899.13</v>
      </c>
      <c r="D618" s="4">
        <v>909.77</v>
      </c>
      <c r="E618" s="4">
        <v>893.67</v>
      </c>
      <c r="F618" s="4">
        <v>920.63</v>
      </c>
    </row>
    <row r="619" spans="1:19">
      <c r="A619" t="s">
        <v>139</v>
      </c>
      <c r="B619" s="4"/>
      <c r="C619" s="4"/>
      <c r="D619" s="4"/>
      <c r="E619" s="4"/>
      <c r="F619" s="4"/>
      <c r="L619" s="4"/>
      <c r="M619" s="4"/>
      <c r="N619" s="4"/>
      <c r="O619" s="4"/>
      <c r="P619" s="4"/>
    </row>
    <row r="620" spans="1:19">
      <c r="B620" s="4"/>
      <c r="C620" s="4"/>
      <c r="D620" s="4"/>
      <c r="E620" s="4"/>
      <c r="F620" s="4"/>
    </row>
    <row r="621" spans="1:19">
      <c r="A621" t="s">
        <v>140</v>
      </c>
    </row>
    <row r="622" spans="1:19">
      <c r="A622" t="s">
        <v>141</v>
      </c>
      <c r="B622" s="4">
        <v>3.32</v>
      </c>
      <c r="C622" s="4">
        <v>3.7</v>
      </c>
      <c r="D622" s="4">
        <v>8.34</v>
      </c>
      <c r="E622" s="4">
        <v>0.9</v>
      </c>
      <c r="F622" s="4">
        <v>4.16</v>
      </c>
      <c r="G622">
        <v>4.26</v>
      </c>
      <c r="H622">
        <v>8.68</v>
      </c>
      <c r="I622">
        <v>3.57</v>
      </c>
    </row>
    <row r="623" spans="1:19">
      <c r="A623" t="s">
        <v>142</v>
      </c>
    </row>
    <row r="625" spans="1:9">
      <c r="A625" t="s">
        <v>143</v>
      </c>
    </row>
    <row r="626" spans="1:9">
      <c r="A626" t="s">
        <v>167</v>
      </c>
      <c r="B626">
        <v>5.52</v>
      </c>
      <c r="C626" s="2">
        <v>1.08</v>
      </c>
      <c r="D626" s="2">
        <v>5</v>
      </c>
      <c r="E626" s="2">
        <v>-6.75</v>
      </c>
      <c r="F626">
        <v>17.12</v>
      </c>
      <c r="G626">
        <v>0.49</v>
      </c>
      <c r="H626">
        <v>4.5</v>
      </c>
      <c r="I626">
        <v>0.37</v>
      </c>
    </row>
    <row r="627" spans="1:9">
      <c r="A627" t="s">
        <v>145</v>
      </c>
    </row>
    <row r="628" spans="1:9">
      <c r="B628" s="2"/>
      <c r="C628" s="2"/>
      <c r="D628" s="2"/>
      <c r="E628" s="2"/>
      <c r="F628" s="2"/>
    </row>
    <row r="629" spans="1:9">
      <c r="A629" t="s">
        <v>168</v>
      </c>
      <c r="B629" s="2"/>
      <c r="C629" s="2"/>
      <c r="D629" s="2"/>
      <c r="E629" s="2"/>
      <c r="F629" s="2"/>
    </row>
    <row r="630" spans="1:9">
      <c r="A630" t="s">
        <v>147</v>
      </c>
      <c r="B630" s="2">
        <v>2.13</v>
      </c>
      <c r="C630" s="2">
        <v>0.51</v>
      </c>
      <c r="D630" s="2">
        <v>2.5099999999999998</v>
      </c>
      <c r="E630" s="2">
        <v>-3.31</v>
      </c>
      <c r="F630" s="2">
        <v>7.57</v>
      </c>
      <c r="G630">
        <v>0.25</v>
      </c>
    </row>
    <row r="631" spans="1:9">
      <c r="A631" t="s">
        <v>148</v>
      </c>
      <c r="B631" s="2"/>
      <c r="C631" s="2"/>
      <c r="D631" s="2"/>
      <c r="E631" s="2"/>
      <c r="F631" s="2"/>
    </row>
    <row r="632" spans="1:9">
      <c r="B632" s="2"/>
      <c r="C632" s="2"/>
      <c r="D632" s="2"/>
      <c r="E632" s="2"/>
      <c r="F632" s="2"/>
    </row>
    <row r="633" spans="1:9">
      <c r="A633" t="s">
        <v>149</v>
      </c>
    </row>
    <row r="634" spans="1:9">
      <c r="A634" t="s">
        <v>150</v>
      </c>
      <c r="B634" s="2">
        <v>4.34</v>
      </c>
      <c r="C634" s="2">
        <v>1</v>
      </c>
      <c r="D634" s="2">
        <v>4.8600000000000003</v>
      </c>
      <c r="E634" s="2">
        <v>-6.46</v>
      </c>
      <c r="F634" s="2">
        <v>14.57</v>
      </c>
      <c r="G634">
        <v>0.47</v>
      </c>
    </row>
    <row r="635" spans="1:9">
      <c r="A635" t="s">
        <v>151</v>
      </c>
    </row>
    <row r="636" spans="1:9">
      <c r="B636" s="2"/>
      <c r="C636" s="2"/>
      <c r="D636" s="2"/>
      <c r="E636" s="2"/>
      <c r="F636" s="2"/>
    </row>
    <row r="637" spans="1:9">
      <c r="A637" t="s">
        <v>115</v>
      </c>
      <c r="B637" s="2"/>
      <c r="C637" s="2"/>
      <c r="D637" s="2"/>
      <c r="E637" s="2"/>
      <c r="F637" s="2"/>
    </row>
    <row r="638" spans="1:9">
      <c r="A638" t="s">
        <v>111</v>
      </c>
      <c r="B638" s="2">
        <v>499</v>
      </c>
      <c r="C638" s="2">
        <v>116</v>
      </c>
      <c r="D638" s="2">
        <v>566</v>
      </c>
      <c r="E638" s="2">
        <v>-751</v>
      </c>
      <c r="F638" s="2">
        <v>1702</v>
      </c>
      <c r="G638">
        <v>55</v>
      </c>
      <c r="H638">
        <v>572</v>
      </c>
      <c r="I638">
        <v>44</v>
      </c>
    </row>
    <row r="639" spans="1:9">
      <c r="A639" t="s">
        <v>152</v>
      </c>
      <c r="B639" s="2"/>
      <c r="C639" s="2"/>
      <c r="D639" s="2"/>
      <c r="E639" s="2"/>
      <c r="F639" s="2"/>
    </row>
    <row r="640" spans="1:9">
      <c r="B640" s="2"/>
      <c r="C640" s="2"/>
      <c r="D640" s="2"/>
      <c r="E640" s="2"/>
      <c r="F640" s="2"/>
    </row>
    <row r="641" spans="1:19">
      <c r="A641" t="s">
        <v>111</v>
      </c>
      <c r="B641" s="2"/>
      <c r="C641" s="2"/>
      <c r="D641" s="2"/>
      <c r="E641" s="2"/>
      <c r="F641" s="2"/>
    </row>
    <row r="642" spans="1:19">
      <c r="A642" t="s">
        <v>153</v>
      </c>
      <c r="B642" s="2">
        <v>49761</v>
      </c>
      <c r="C642" s="2">
        <v>49956</v>
      </c>
      <c r="D642" s="2">
        <v>50489</v>
      </c>
      <c r="E642" s="2">
        <v>49683</v>
      </c>
      <c r="F642" s="2">
        <v>51031</v>
      </c>
      <c r="G642" s="2"/>
      <c r="H642" s="2"/>
      <c r="I642" s="2"/>
    </row>
    <row r="643" spans="1:19">
      <c r="A643" t="s">
        <v>154</v>
      </c>
      <c r="B643" s="2"/>
      <c r="C643" s="2"/>
      <c r="D643" s="2"/>
      <c r="E643" s="2"/>
      <c r="F643" s="2"/>
      <c r="G643" s="2"/>
      <c r="H643" s="2"/>
      <c r="I643" s="2"/>
      <c r="L643" s="2"/>
      <c r="M643" s="2"/>
      <c r="N643" s="2"/>
      <c r="O643" s="2"/>
      <c r="P643" s="2"/>
      <c r="Q643" s="2"/>
      <c r="R643" s="2"/>
      <c r="S643" s="2"/>
    </row>
    <row r="644" spans="1:19">
      <c r="B644" s="2"/>
      <c r="C644" s="2"/>
      <c r="D644" s="2"/>
      <c r="E644" s="2"/>
      <c r="F644" s="2"/>
      <c r="G644" s="2"/>
      <c r="H644" s="2"/>
      <c r="I644" s="2"/>
    </row>
    <row r="645" spans="1:19">
      <c r="A645" t="s">
        <v>153</v>
      </c>
      <c r="B645" s="2"/>
      <c r="C645" s="2"/>
      <c r="D645" s="2"/>
      <c r="E645" s="2"/>
      <c r="F645" s="2"/>
    </row>
    <row r="646" spans="1:19">
      <c r="A646" t="s">
        <v>155</v>
      </c>
      <c r="B646" s="2"/>
      <c r="C646" s="2"/>
      <c r="D646" s="2"/>
      <c r="E646" s="2">
        <v>350</v>
      </c>
      <c r="F646" s="2"/>
      <c r="G646" s="2"/>
      <c r="H646" s="2"/>
      <c r="I646" s="2"/>
      <c r="L646" s="2"/>
      <c r="M646" s="2"/>
      <c r="N646" s="2"/>
      <c r="O646" s="2"/>
      <c r="P646" s="2"/>
    </row>
    <row r="647" spans="1:19">
      <c r="A647" t="s">
        <v>156</v>
      </c>
      <c r="B647" s="2"/>
      <c r="C647" s="2"/>
      <c r="D647" s="2"/>
      <c r="E647" s="2"/>
      <c r="F647" s="2"/>
    </row>
    <row r="648" spans="1:19">
      <c r="B648" s="2"/>
      <c r="C648" s="2"/>
      <c r="D648" s="2"/>
      <c r="E648" s="2"/>
      <c r="F648" s="2"/>
    </row>
    <row r="649" spans="1:19">
      <c r="A649" t="s">
        <v>155</v>
      </c>
    </row>
    <row r="650" spans="1:19">
      <c r="A650" t="s">
        <v>157</v>
      </c>
      <c r="B650" s="2"/>
      <c r="C650" s="2"/>
      <c r="D650" s="2"/>
      <c r="E650" s="2"/>
      <c r="F650" s="2"/>
    </row>
    <row r="651" spans="1:19">
      <c r="A651" t="s">
        <v>158</v>
      </c>
    </row>
    <row r="652" spans="1:19">
      <c r="B652" s="2"/>
      <c r="C652" s="2"/>
      <c r="D652" s="2"/>
      <c r="E652" s="2"/>
      <c r="F652" s="2"/>
    </row>
    <row r="653" spans="1:19">
      <c r="A653" t="s">
        <v>27</v>
      </c>
      <c r="B653" s="2"/>
      <c r="C653" s="2"/>
      <c r="D653" s="2"/>
      <c r="E653" s="2"/>
      <c r="F653" s="2"/>
    </row>
    <row r="654" spans="1:19">
      <c r="A654" t="s">
        <v>159</v>
      </c>
      <c r="B654" s="2">
        <v>1.61</v>
      </c>
      <c r="C654" s="2">
        <v>1.45</v>
      </c>
      <c r="D654" s="2">
        <v>1.34</v>
      </c>
      <c r="E654" s="2">
        <v>1.35</v>
      </c>
      <c r="F654" s="2">
        <v>1.27</v>
      </c>
    </row>
    <row r="655" spans="1:19">
      <c r="A655" t="s">
        <v>160</v>
      </c>
    </row>
    <row r="656" spans="1:19">
      <c r="B656" s="2"/>
      <c r="C656" s="2"/>
      <c r="D656" s="2"/>
      <c r="E656" s="2"/>
      <c r="F656" s="2"/>
    </row>
    <row r="657" spans="1:16">
      <c r="A657" t="s">
        <v>36</v>
      </c>
      <c r="B657" s="2"/>
      <c r="C657" s="2"/>
      <c r="D657" s="2"/>
      <c r="E657" s="2"/>
      <c r="F657" s="2"/>
    </row>
    <row r="658" spans="1:16">
      <c r="A658" t="s">
        <v>161</v>
      </c>
      <c r="B658" s="2">
        <v>24303</v>
      </c>
      <c r="C658" s="2">
        <v>24303</v>
      </c>
      <c r="D658" s="2">
        <v>24303</v>
      </c>
      <c r="E658" s="2">
        <v>24303</v>
      </c>
      <c r="F658" s="2">
        <v>24303</v>
      </c>
    </row>
    <row r="659" spans="1:16">
      <c r="A659" t="s">
        <v>162</v>
      </c>
      <c r="B659" s="2"/>
      <c r="C659" s="2"/>
      <c r="D659" s="2"/>
      <c r="E659" s="2">
        <v>0.52</v>
      </c>
      <c r="F659" s="2"/>
      <c r="L659" s="2"/>
      <c r="M659" s="2"/>
      <c r="N659" s="2"/>
      <c r="O659" s="2"/>
      <c r="P659" s="2"/>
    </row>
    <row r="660" spans="1:16">
      <c r="A660" t="s">
        <v>163</v>
      </c>
      <c r="B660" s="2"/>
      <c r="C660" s="2"/>
      <c r="D660" s="2"/>
      <c r="E660" s="2"/>
      <c r="F660" s="2"/>
    </row>
    <row r="661" spans="1:16">
      <c r="B661" s="2"/>
      <c r="C661" s="2"/>
      <c r="D661" s="2"/>
      <c r="E661" s="2"/>
      <c r="F661" s="2"/>
    </row>
    <row r="662" spans="1:16">
      <c r="A662" t="s">
        <v>37</v>
      </c>
      <c r="B662" s="2"/>
      <c r="C662" s="2"/>
      <c r="D662" s="2"/>
      <c r="E662" s="2"/>
      <c r="F662" s="2"/>
    </row>
    <row r="664" spans="1:16">
      <c r="A664" t="s">
        <v>169</v>
      </c>
    </row>
    <row r="665" spans="1:16">
      <c r="A665" t="s">
        <v>170</v>
      </c>
    </row>
    <row r="666" spans="1:16">
      <c r="A666" t="s">
        <v>171</v>
      </c>
    </row>
    <row r="667" spans="1:16">
      <c r="A667" t="s">
        <v>172</v>
      </c>
    </row>
    <row r="668" spans="1:16">
      <c r="A668" t="s">
        <v>173</v>
      </c>
    </row>
    <row r="669" spans="1:16">
      <c r="A669" t="s">
        <v>174</v>
      </c>
    </row>
    <row r="670" spans="1:16">
      <c r="A670" t="s">
        <v>175</v>
      </c>
    </row>
    <row r="672" spans="1:16">
      <c r="A672" t="s">
        <v>176</v>
      </c>
    </row>
    <row r="673" spans="1:2">
      <c r="A673" t="s">
        <v>177</v>
      </c>
    </row>
    <row r="674" spans="1:2">
      <c r="A674" t="s">
        <v>178</v>
      </c>
    </row>
    <row r="676" spans="1:2">
      <c r="A676" t="s">
        <v>179</v>
      </c>
    </row>
    <row r="678" spans="1:2">
      <c r="A678" t="s">
        <v>180</v>
      </c>
    </row>
    <row r="679" spans="1:2">
      <c r="A679" t="s">
        <v>181</v>
      </c>
      <c r="B679" t="s">
        <v>181</v>
      </c>
    </row>
    <row r="680" spans="1:2">
      <c r="A680" t="s">
        <v>182</v>
      </c>
      <c r="B680" t="s">
        <v>182</v>
      </c>
    </row>
    <row r="681" spans="1:2">
      <c r="A681" t="s">
        <v>182</v>
      </c>
      <c r="B681" t="s">
        <v>182</v>
      </c>
    </row>
    <row r="682" spans="1:2">
      <c r="A682" t="s">
        <v>182</v>
      </c>
      <c r="B682" t="s">
        <v>182</v>
      </c>
    </row>
    <row r="683" spans="1:2">
      <c r="A683" t="s">
        <v>182</v>
      </c>
      <c r="B683" t="s">
        <v>182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93"/>
  <sheetViews>
    <sheetView topLeftCell="A62" workbookViewId="0">
      <selection activeCell="A82" sqref="A82:A676"/>
    </sheetView>
  </sheetViews>
  <sheetFormatPr defaultRowHeight="16.5"/>
  <cols>
    <col min="1" max="1" width="30.625" customWidth="1"/>
    <col min="2" max="7" width="12.625" customWidth="1"/>
    <col min="8" max="8" width="3.625" style="77" customWidth="1"/>
  </cols>
  <sheetData>
    <row r="1" spans="1:1">
      <c r="A1" t="s">
        <v>0</v>
      </c>
    </row>
    <row r="3" spans="1:1">
      <c r="A3" t="s">
        <v>1</v>
      </c>
    </row>
    <row r="5" spans="1:1">
      <c r="A5" t="s">
        <v>2</v>
      </c>
    </row>
    <row r="6" spans="1:1">
      <c r="A6" t="s">
        <v>3</v>
      </c>
    </row>
    <row r="8" spans="1:1">
      <c r="A8" t="s">
        <v>4</v>
      </c>
    </row>
    <row r="9" spans="1:1">
      <c r="A9" t="s">
        <v>4038</v>
      </c>
    </row>
    <row r="10" spans="1:1">
      <c r="A10" t="s">
        <v>4039</v>
      </c>
    </row>
    <row r="11" spans="1:1">
      <c r="A11" t="s">
        <v>7</v>
      </c>
    </row>
    <row r="12" spans="1:1">
      <c r="A12" t="s">
        <v>8</v>
      </c>
    </row>
    <row r="13" spans="1:1">
      <c r="A13" t="s">
        <v>9</v>
      </c>
    </row>
    <row r="14" spans="1:1">
      <c r="A14" t="s">
        <v>10</v>
      </c>
    </row>
    <row r="15" spans="1:1">
      <c r="A15" t="s">
        <v>11</v>
      </c>
    </row>
    <row r="16" spans="1:1">
      <c r="A16" t="s">
        <v>12</v>
      </c>
    </row>
    <row r="17" spans="1:1">
      <c r="A17" t="s">
        <v>13</v>
      </c>
    </row>
    <row r="18" spans="1:1">
      <c r="A18" t="s">
        <v>14</v>
      </c>
    </row>
    <row r="19" spans="1:1">
      <c r="A19" t="s">
        <v>15</v>
      </c>
    </row>
    <row r="20" spans="1:1">
      <c r="A20" t="s">
        <v>16</v>
      </c>
    </row>
    <row r="21" spans="1:1">
      <c r="A21" t="s">
        <v>17</v>
      </c>
    </row>
    <row r="22" spans="1:1">
      <c r="A22" t="s">
        <v>18</v>
      </c>
    </row>
    <row r="23" spans="1:1">
      <c r="A23" t="s">
        <v>19</v>
      </c>
    </row>
    <row r="25" spans="1:1">
      <c r="A25" t="s">
        <v>611</v>
      </c>
    </row>
    <row r="27" spans="1:1">
      <c r="A27">
        <v>6120</v>
      </c>
    </row>
    <row r="29" spans="1:1">
      <c r="A29" t="s">
        <v>20</v>
      </c>
    </row>
    <row r="31" spans="1:1">
      <c r="A31" t="s">
        <v>21</v>
      </c>
    </row>
    <row r="32" spans="1:1">
      <c r="A32" t="s">
        <v>11939</v>
      </c>
    </row>
    <row r="34" spans="1:1">
      <c r="A34" t="s">
        <v>22</v>
      </c>
    </row>
    <row r="36" spans="1:1">
      <c r="A36" t="s">
        <v>22</v>
      </c>
    </row>
    <row r="37" spans="1:1">
      <c r="A37" t="s">
        <v>11940</v>
      </c>
    </row>
    <row r="39" spans="1:1">
      <c r="A39" t="s">
        <v>23</v>
      </c>
    </row>
    <row r="41" spans="1:1">
      <c r="A41" t="s">
        <v>23</v>
      </c>
    </row>
    <row r="42" spans="1:1">
      <c r="A42" t="s">
        <v>11941</v>
      </c>
    </row>
    <row r="44" spans="1:1">
      <c r="A44" t="s">
        <v>11942</v>
      </c>
    </row>
    <row r="46" spans="1:1">
      <c r="A46" t="s">
        <v>24</v>
      </c>
    </row>
    <row r="47" spans="1:1">
      <c r="A47" t="s">
        <v>25</v>
      </c>
    </row>
    <row r="48" spans="1:1">
      <c r="A48" t="s">
        <v>26</v>
      </c>
    </row>
    <row r="49" spans="1:1">
      <c r="A49" t="s">
        <v>329</v>
      </c>
    </row>
    <row r="50" spans="1:1">
      <c r="A50" t="s">
        <v>27</v>
      </c>
    </row>
    <row r="51" spans="1:1">
      <c r="A51">
        <v>23.31</v>
      </c>
    </row>
    <row r="53" spans="1:1">
      <c r="A53" t="s">
        <v>29</v>
      </c>
    </row>
    <row r="54" spans="1:1">
      <c r="A54" t="s">
        <v>30</v>
      </c>
    </row>
    <row r="55" spans="1:1">
      <c r="A55" t="s">
        <v>29</v>
      </c>
    </row>
    <row r="56" spans="1:1">
      <c r="A56">
        <v>14.03</v>
      </c>
    </row>
    <row r="58" spans="1:1">
      <c r="A58" t="s">
        <v>31</v>
      </c>
    </row>
    <row r="59" spans="1:1">
      <c r="A59" t="s">
        <v>32</v>
      </c>
    </row>
    <row r="60" spans="1:1">
      <c r="A60" t="s">
        <v>31</v>
      </c>
    </row>
    <row r="61" spans="1:1">
      <c r="A61">
        <v>13.77</v>
      </c>
    </row>
    <row r="63" spans="1:1">
      <c r="A63" t="s">
        <v>33</v>
      </c>
    </row>
    <row r="64" spans="1:1">
      <c r="A64" t="s">
        <v>34</v>
      </c>
    </row>
    <row r="65" spans="1:1">
      <c r="A65" t="s">
        <v>35</v>
      </c>
    </row>
    <row r="66" spans="1:1">
      <c r="A66" t="s">
        <v>329</v>
      </c>
    </row>
    <row r="67" spans="1:1">
      <c r="A67" t="s">
        <v>36</v>
      </c>
    </row>
    <row r="68" spans="1:1">
      <c r="A68">
        <v>1.1399999999999999</v>
      </c>
    </row>
    <row r="70" spans="1:1">
      <c r="A70" t="s">
        <v>37</v>
      </c>
    </row>
    <row r="71" spans="1:1">
      <c r="A71" t="s">
        <v>38</v>
      </c>
    </row>
    <row r="72" spans="1:1">
      <c r="A72" t="s">
        <v>329</v>
      </c>
    </row>
    <row r="73" spans="1:1">
      <c r="A73" t="s">
        <v>37</v>
      </c>
    </row>
    <row r="74" spans="1:1">
      <c r="A74" s="1">
        <v>4.8999999999999998E-3</v>
      </c>
    </row>
    <row r="76" spans="1:1">
      <c r="A76" t="s">
        <v>4052</v>
      </c>
    </row>
    <row r="77" spans="1:1">
      <c r="A77" t="s">
        <v>4059</v>
      </c>
    </row>
    <row r="79" spans="1:1">
      <c r="A79" t="s">
        <v>284</v>
      </c>
    </row>
    <row r="81" spans="1:7">
      <c r="A81" t="s">
        <v>285</v>
      </c>
    </row>
    <row r="82" spans="1:7">
      <c r="A82" t="s">
        <v>185</v>
      </c>
    </row>
    <row r="84" spans="1:7">
      <c r="A84" t="s">
        <v>4060</v>
      </c>
    </row>
    <row r="86" spans="1:7">
      <c r="A86" t="s">
        <v>4061</v>
      </c>
    </row>
    <row r="88" spans="1:7">
      <c r="A88" t="s">
        <v>4062</v>
      </c>
    </row>
    <row r="90" spans="1:7">
      <c r="A90" t="s">
        <v>4063</v>
      </c>
    </row>
    <row r="91" spans="1:7">
      <c r="A91" t="s">
        <v>284</v>
      </c>
    </row>
    <row r="92" spans="1:7">
      <c r="A92" t="s">
        <v>127</v>
      </c>
      <c r="B92" s="5">
        <v>41974</v>
      </c>
      <c r="C92" s="5">
        <v>42339</v>
      </c>
      <c r="D92" s="5">
        <v>42705</v>
      </c>
      <c r="E92" s="5">
        <v>42795</v>
      </c>
      <c r="F92" t="s">
        <v>286</v>
      </c>
      <c r="G92" t="s">
        <v>287</v>
      </c>
    </row>
    <row r="93" spans="1:7">
      <c r="A93" t="s">
        <v>109</v>
      </c>
      <c r="B93" s="5">
        <v>72836</v>
      </c>
      <c r="C93" s="5">
        <v>52692</v>
      </c>
      <c r="D93" s="5">
        <v>65261</v>
      </c>
      <c r="E93" s="5">
        <v>20142</v>
      </c>
      <c r="F93" s="2">
        <v>14345</v>
      </c>
      <c r="G93">
        <v>40.4</v>
      </c>
    </row>
    <row r="94" spans="1:7">
      <c r="A94" t="s">
        <v>288</v>
      </c>
      <c r="B94" s="2">
        <v>66244</v>
      </c>
      <c r="C94" s="2">
        <v>46581</v>
      </c>
      <c r="D94" s="2">
        <v>57710</v>
      </c>
      <c r="E94" s="2">
        <v>18509</v>
      </c>
      <c r="F94" s="2">
        <v>12349</v>
      </c>
      <c r="G94">
        <v>49.9</v>
      </c>
    </row>
    <row r="95" spans="1:7">
      <c r="A95" t="s">
        <v>289</v>
      </c>
      <c r="B95" s="2">
        <v>6593</v>
      </c>
      <c r="C95" s="2">
        <v>6111</v>
      </c>
      <c r="D95" s="2">
        <v>7550</v>
      </c>
      <c r="E95" s="2">
        <v>1633</v>
      </c>
      <c r="F95" s="2">
        <v>1996</v>
      </c>
      <c r="G95">
        <v>-18.2</v>
      </c>
    </row>
    <row r="96" spans="1:7">
      <c r="A96" t="s">
        <v>4064</v>
      </c>
      <c r="B96" s="2">
        <v>5097</v>
      </c>
      <c r="C96" s="2">
        <v>4912</v>
      </c>
      <c r="D96" s="2">
        <v>5247</v>
      </c>
      <c r="E96" s="2">
        <v>1192</v>
      </c>
      <c r="F96" s="2">
        <v>1281</v>
      </c>
      <c r="G96">
        <v>-6.9</v>
      </c>
    </row>
    <row r="97" spans="1:7">
      <c r="A97" t="s">
        <v>4065</v>
      </c>
      <c r="B97" s="2">
        <v>1286</v>
      </c>
      <c r="C97" s="2">
        <v>1319</v>
      </c>
      <c r="D97" s="2">
        <v>1580</v>
      </c>
      <c r="E97" s="2">
        <v>360</v>
      </c>
      <c r="F97" s="2">
        <v>373</v>
      </c>
      <c r="G97">
        <v>-3.7</v>
      </c>
    </row>
    <row r="98" spans="1:7">
      <c r="A98" t="s">
        <v>4066</v>
      </c>
      <c r="B98" s="2">
        <v>282</v>
      </c>
      <c r="C98" s="2">
        <v>290</v>
      </c>
      <c r="D98" s="2">
        <v>296</v>
      </c>
      <c r="E98" s="2">
        <v>76</v>
      </c>
      <c r="F98" s="2">
        <v>70</v>
      </c>
      <c r="G98">
        <v>7.6</v>
      </c>
    </row>
    <row r="99" spans="1:7">
      <c r="A99" t="s">
        <v>4067</v>
      </c>
      <c r="B99" s="2">
        <v>828</v>
      </c>
      <c r="C99" s="2">
        <v>609</v>
      </c>
      <c r="D99" s="2">
        <v>623</v>
      </c>
      <c r="E99" s="2">
        <v>121</v>
      </c>
      <c r="F99" s="2">
        <v>142</v>
      </c>
      <c r="G99">
        <v>-15</v>
      </c>
    </row>
    <row r="100" spans="1:7">
      <c r="A100" t="s">
        <v>4068</v>
      </c>
      <c r="B100" s="2">
        <v>215</v>
      </c>
      <c r="C100" s="2">
        <v>221</v>
      </c>
      <c r="D100" s="2">
        <v>197</v>
      </c>
      <c r="E100" s="2">
        <v>51</v>
      </c>
      <c r="F100" s="2">
        <v>46</v>
      </c>
      <c r="G100">
        <v>9.1999999999999993</v>
      </c>
    </row>
    <row r="101" spans="1:7">
      <c r="A101" t="s">
        <v>4069</v>
      </c>
      <c r="B101" s="2">
        <v>1074</v>
      </c>
      <c r="C101" s="2">
        <v>1086</v>
      </c>
      <c r="D101" s="2">
        <v>1190</v>
      </c>
      <c r="E101" s="2">
        <v>275</v>
      </c>
      <c r="F101" s="2">
        <v>307</v>
      </c>
      <c r="G101">
        <v>-10.4</v>
      </c>
    </row>
    <row r="102" spans="1:7">
      <c r="A102" t="s">
        <v>4070</v>
      </c>
      <c r="B102" s="2">
        <v>1391</v>
      </c>
      <c r="C102" s="2">
        <v>1365</v>
      </c>
      <c r="D102" s="2">
        <v>1342</v>
      </c>
      <c r="E102" s="2">
        <v>306</v>
      </c>
      <c r="F102" s="2">
        <v>338</v>
      </c>
      <c r="G102">
        <v>-9.5</v>
      </c>
    </row>
    <row r="103" spans="1:7">
      <c r="A103" t="s">
        <v>4071</v>
      </c>
      <c r="B103" s="2"/>
      <c r="C103" s="2"/>
      <c r="D103" s="2"/>
      <c r="E103" s="2"/>
      <c r="F103" s="2"/>
    </row>
    <row r="104" spans="1:7">
      <c r="A104" t="s">
        <v>4072</v>
      </c>
      <c r="B104" s="2">
        <v>21</v>
      </c>
      <c r="C104" s="2">
        <v>22</v>
      </c>
      <c r="D104" s="2">
        <v>18</v>
      </c>
      <c r="E104" s="2">
        <v>5</v>
      </c>
      <c r="F104" s="2">
        <v>4</v>
      </c>
      <c r="G104">
        <v>13.8</v>
      </c>
    </row>
    <row r="105" spans="1:7">
      <c r="A105" t="s">
        <v>110</v>
      </c>
      <c r="B105" s="2">
        <v>1496</v>
      </c>
      <c r="C105" s="2">
        <v>1199</v>
      </c>
      <c r="D105" s="2">
        <v>2304</v>
      </c>
      <c r="E105" s="2">
        <v>441</v>
      </c>
      <c r="F105" s="2">
        <v>716</v>
      </c>
      <c r="G105">
        <v>-38.4</v>
      </c>
    </row>
    <row r="106" spans="1:7">
      <c r="A106" t="s">
        <v>4073</v>
      </c>
      <c r="B106" s="2">
        <v>2385</v>
      </c>
      <c r="C106" s="2">
        <v>1777</v>
      </c>
      <c r="D106" s="2">
        <v>3694</v>
      </c>
      <c r="E106" s="2">
        <v>1318</v>
      </c>
      <c r="F106" s="2">
        <v>984</v>
      </c>
      <c r="G106">
        <v>33.9</v>
      </c>
    </row>
    <row r="107" spans="1:7">
      <c r="A107" t="s">
        <v>4074</v>
      </c>
      <c r="B107" s="2">
        <v>208</v>
      </c>
      <c r="C107" s="2">
        <v>97</v>
      </c>
      <c r="D107" s="2">
        <v>123</v>
      </c>
      <c r="E107" s="2">
        <v>28</v>
      </c>
      <c r="F107" s="2">
        <v>35</v>
      </c>
      <c r="G107">
        <v>-19.100000000000001</v>
      </c>
    </row>
    <row r="108" spans="1:7">
      <c r="A108" t="s">
        <v>4075</v>
      </c>
      <c r="B108" s="2">
        <v>32</v>
      </c>
      <c r="C108" s="2">
        <v>35</v>
      </c>
      <c r="D108" s="2">
        <v>57</v>
      </c>
      <c r="E108" s="2">
        <v>18</v>
      </c>
      <c r="F108" s="2">
        <v>22</v>
      </c>
      <c r="G108">
        <v>-21.3</v>
      </c>
    </row>
    <row r="109" spans="1:7">
      <c r="A109" t="s">
        <v>4076</v>
      </c>
      <c r="B109" s="2">
        <v>770</v>
      </c>
      <c r="C109" s="2">
        <v>582</v>
      </c>
      <c r="D109" s="2">
        <v>1072</v>
      </c>
      <c r="E109" s="2">
        <v>790</v>
      </c>
      <c r="F109" s="2">
        <v>388</v>
      </c>
      <c r="G109">
        <v>103.6</v>
      </c>
    </row>
    <row r="110" spans="1:7">
      <c r="A110" t="s">
        <v>4077</v>
      </c>
      <c r="B110" s="2"/>
      <c r="C110" s="2"/>
      <c r="D110" s="2"/>
      <c r="E110" s="2"/>
      <c r="F110" s="2"/>
    </row>
    <row r="111" spans="1:7">
      <c r="A111" t="s">
        <v>4078</v>
      </c>
    </row>
    <row r="112" spans="1:7">
      <c r="A112" t="s">
        <v>4079</v>
      </c>
      <c r="E112" s="2"/>
    </row>
    <row r="113" spans="1:7">
      <c r="A113" t="s">
        <v>4080</v>
      </c>
    </row>
    <row r="114" spans="1:7">
      <c r="A114" t="s">
        <v>4081</v>
      </c>
    </row>
    <row r="115" spans="1:7">
      <c r="A115" t="s">
        <v>4082</v>
      </c>
      <c r="B115" s="2">
        <v>1375</v>
      </c>
      <c r="C115" s="2">
        <v>1063</v>
      </c>
      <c r="D115" s="2">
        <v>2441</v>
      </c>
      <c r="E115" s="2">
        <v>482</v>
      </c>
      <c r="F115" s="2">
        <v>539</v>
      </c>
      <c r="G115">
        <v>-10.6</v>
      </c>
    </row>
    <row r="116" spans="1:7">
      <c r="A116" t="s">
        <v>4083</v>
      </c>
      <c r="B116" s="2"/>
      <c r="C116" s="2"/>
      <c r="D116" s="2"/>
      <c r="E116" s="2"/>
      <c r="F116" s="2"/>
    </row>
    <row r="117" spans="1:7">
      <c r="A117" t="s">
        <v>4084</v>
      </c>
      <c r="B117" s="2">
        <v>2998</v>
      </c>
      <c r="C117" s="2">
        <v>2612</v>
      </c>
      <c r="D117" s="2">
        <v>3759</v>
      </c>
      <c r="E117" s="2">
        <v>1494</v>
      </c>
      <c r="F117" s="2">
        <v>1193</v>
      </c>
      <c r="G117">
        <v>25.3</v>
      </c>
    </row>
    <row r="118" spans="1:7">
      <c r="A118" t="s">
        <v>4085</v>
      </c>
      <c r="B118" s="2">
        <v>613</v>
      </c>
      <c r="C118" s="2">
        <v>728</v>
      </c>
      <c r="D118" s="2">
        <v>721</v>
      </c>
      <c r="E118" s="2">
        <v>196</v>
      </c>
      <c r="F118" s="2">
        <v>184</v>
      </c>
      <c r="G118">
        <v>6.4</v>
      </c>
    </row>
    <row r="119" spans="1:7">
      <c r="A119" t="s">
        <v>4086</v>
      </c>
      <c r="B119" s="2">
        <v>1195</v>
      </c>
      <c r="C119" s="2">
        <v>992</v>
      </c>
      <c r="D119" s="2">
        <v>1336</v>
      </c>
      <c r="E119" s="2">
        <v>277</v>
      </c>
      <c r="F119" s="2">
        <v>311</v>
      </c>
      <c r="G119">
        <v>-10.8</v>
      </c>
    </row>
    <row r="120" spans="1:7">
      <c r="A120" t="s">
        <v>4087</v>
      </c>
      <c r="B120" s="2"/>
      <c r="C120" s="2"/>
      <c r="D120" s="2"/>
      <c r="E120" s="2"/>
      <c r="F120" s="2"/>
    </row>
    <row r="121" spans="1:7">
      <c r="A121" t="s">
        <v>4088</v>
      </c>
    </row>
    <row r="122" spans="1:7">
      <c r="A122" t="s">
        <v>4089</v>
      </c>
    </row>
    <row r="123" spans="1:7">
      <c r="A123" t="s">
        <v>4090</v>
      </c>
    </row>
    <row r="124" spans="1:7">
      <c r="A124" t="s">
        <v>4091</v>
      </c>
    </row>
    <row r="125" spans="1:7">
      <c r="A125" t="s">
        <v>4092</v>
      </c>
      <c r="B125" s="2">
        <v>1189</v>
      </c>
      <c r="C125" s="2">
        <v>892</v>
      </c>
      <c r="D125" s="2">
        <v>1702</v>
      </c>
      <c r="E125" s="2">
        <v>1021</v>
      </c>
      <c r="F125" s="2">
        <v>698</v>
      </c>
      <c r="G125">
        <v>46.3</v>
      </c>
    </row>
    <row r="126" spans="1:7">
      <c r="A126" t="s">
        <v>4093</v>
      </c>
      <c r="B126" s="2"/>
      <c r="C126" s="2"/>
      <c r="D126" s="2"/>
      <c r="E126" s="2"/>
      <c r="F126" s="2"/>
    </row>
    <row r="127" spans="1:7">
      <c r="A127" t="s">
        <v>4094</v>
      </c>
      <c r="B127" s="2">
        <v>972</v>
      </c>
      <c r="C127" s="2">
        <v>1152</v>
      </c>
      <c r="D127" s="2">
        <v>364</v>
      </c>
      <c r="E127" s="2">
        <v>41</v>
      </c>
      <c r="F127" s="2">
        <v>49</v>
      </c>
      <c r="G127">
        <v>-16.399999999999999</v>
      </c>
    </row>
    <row r="128" spans="1:7">
      <c r="A128" t="s">
        <v>4074</v>
      </c>
      <c r="B128" s="2"/>
      <c r="C128" s="2"/>
      <c r="D128" s="2"/>
      <c r="E128" s="2"/>
      <c r="F128" s="2"/>
    </row>
    <row r="129" spans="1:7">
      <c r="A129" t="s">
        <v>4075</v>
      </c>
      <c r="B129" s="2"/>
      <c r="C129" s="2"/>
      <c r="D129" s="2"/>
      <c r="E129" s="2"/>
      <c r="F129" s="2"/>
    </row>
    <row r="130" spans="1:7">
      <c r="A130" t="s">
        <v>4076</v>
      </c>
      <c r="B130" s="2"/>
      <c r="C130" s="2"/>
      <c r="D130" s="2"/>
      <c r="E130" s="2"/>
      <c r="F130" s="2"/>
    </row>
    <row r="131" spans="1:7">
      <c r="A131" t="s">
        <v>4095</v>
      </c>
    </row>
    <row r="132" spans="1:7">
      <c r="A132" t="s">
        <v>4096</v>
      </c>
    </row>
    <row r="133" spans="1:7">
      <c r="A133" t="s">
        <v>4097</v>
      </c>
      <c r="B133" s="2">
        <v>630</v>
      </c>
      <c r="C133" s="2">
        <v>77</v>
      </c>
      <c r="D133" s="2">
        <v>16</v>
      </c>
      <c r="E133" s="2">
        <v>1</v>
      </c>
      <c r="F133" s="2">
        <v>1</v>
      </c>
      <c r="G133">
        <v>22.6</v>
      </c>
    </row>
    <row r="134" spans="1:7">
      <c r="A134" t="s">
        <v>4098</v>
      </c>
      <c r="B134" s="2"/>
      <c r="C134" s="2"/>
      <c r="D134" s="2"/>
      <c r="E134" s="2"/>
    </row>
    <row r="135" spans="1:7">
      <c r="A135" t="s">
        <v>4099</v>
      </c>
      <c r="D135">
        <v>3</v>
      </c>
      <c r="F135">
        <v>3</v>
      </c>
    </row>
    <row r="136" spans="1:7">
      <c r="A136" t="s">
        <v>4082</v>
      </c>
    </row>
    <row r="137" spans="1:7">
      <c r="A137" t="s">
        <v>4100</v>
      </c>
      <c r="B137" s="2">
        <v>208</v>
      </c>
      <c r="C137">
        <v>195</v>
      </c>
      <c r="D137">
        <v>188</v>
      </c>
      <c r="E137" s="2">
        <v>7</v>
      </c>
      <c r="F137">
        <v>6</v>
      </c>
      <c r="G137">
        <v>6.7</v>
      </c>
    </row>
    <row r="138" spans="1:7">
      <c r="A138" t="s">
        <v>4101</v>
      </c>
      <c r="B138" s="2"/>
    </row>
    <row r="139" spans="1:7">
      <c r="A139" t="s">
        <v>4102</v>
      </c>
      <c r="E139" s="2"/>
    </row>
    <row r="140" spans="1:7">
      <c r="A140" t="s">
        <v>4103</v>
      </c>
    </row>
    <row r="141" spans="1:7">
      <c r="A141" t="s">
        <v>4104</v>
      </c>
    </row>
    <row r="142" spans="1:7">
      <c r="A142" t="s">
        <v>4072</v>
      </c>
      <c r="B142" s="2">
        <v>134</v>
      </c>
      <c r="C142" s="2">
        <v>881</v>
      </c>
      <c r="D142" s="2">
        <v>157</v>
      </c>
      <c r="E142" s="2">
        <v>33</v>
      </c>
      <c r="F142" s="2">
        <v>38</v>
      </c>
      <c r="G142">
        <v>-14</v>
      </c>
    </row>
    <row r="143" spans="1:7">
      <c r="A143" t="s">
        <v>4105</v>
      </c>
      <c r="B143" s="2">
        <v>792</v>
      </c>
      <c r="C143" s="2">
        <v>389</v>
      </c>
      <c r="D143" s="2">
        <v>556</v>
      </c>
      <c r="E143" s="2">
        <v>85</v>
      </c>
      <c r="F143" s="2">
        <v>110</v>
      </c>
      <c r="G143">
        <v>-22.4</v>
      </c>
    </row>
    <row r="144" spans="1:7">
      <c r="A144" t="s">
        <v>4085</v>
      </c>
      <c r="B144" s="2"/>
      <c r="C144" s="2"/>
      <c r="D144" s="2"/>
      <c r="E144" s="2"/>
      <c r="F144" s="2"/>
    </row>
    <row r="145" spans="1:7">
      <c r="A145" t="s">
        <v>4086</v>
      </c>
      <c r="B145" s="2"/>
      <c r="C145" s="2"/>
      <c r="D145" s="2"/>
      <c r="E145" s="2"/>
      <c r="F145" s="2"/>
    </row>
    <row r="146" spans="1:7">
      <c r="A146" t="s">
        <v>4106</v>
      </c>
    </row>
    <row r="147" spans="1:7">
      <c r="A147" t="s">
        <v>4107</v>
      </c>
      <c r="B147">
        <v>112</v>
      </c>
      <c r="C147">
        <v>85</v>
      </c>
      <c r="D147">
        <v>76</v>
      </c>
      <c r="E147">
        <v>8</v>
      </c>
      <c r="F147">
        <v>4</v>
      </c>
      <c r="G147">
        <v>122</v>
      </c>
    </row>
    <row r="148" spans="1:7">
      <c r="A148" t="s">
        <v>4108</v>
      </c>
      <c r="B148" s="2">
        <v>109</v>
      </c>
      <c r="C148" s="2">
        <v>13</v>
      </c>
      <c r="D148" s="2">
        <v>6</v>
      </c>
      <c r="E148" s="2">
        <v>3</v>
      </c>
      <c r="F148" s="2">
        <v>0</v>
      </c>
      <c r="G148">
        <v>13631</v>
      </c>
    </row>
    <row r="149" spans="1:7">
      <c r="A149" t="s">
        <v>4109</v>
      </c>
      <c r="B149" s="2"/>
      <c r="C149" s="2"/>
      <c r="D149" s="2"/>
    </row>
    <row r="150" spans="1:7">
      <c r="A150" t="s">
        <v>4110</v>
      </c>
      <c r="B150">
        <v>212</v>
      </c>
      <c r="C150" s="2">
        <v>75</v>
      </c>
      <c r="D150" s="2">
        <v>57</v>
      </c>
      <c r="E150" s="2">
        <v>4</v>
      </c>
      <c r="F150" s="2"/>
    </row>
    <row r="151" spans="1:7">
      <c r="A151" t="s">
        <v>4092</v>
      </c>
      <c r="C151" s="2"/>
      <c r="D151" s="2"/>
    </row>
    <row r="152" spans="1:7">
      <c r="A152" t="s">
        <v>4111</v>
      </c>
      <c r="B152" s="2">
        <v>1</v>
      </c>
      <c r="C152">
        <v>26</v>
      </c>
      <c r="D152">
        <v>0</v>
      </c>
    </row>
    <row r="153" spans="1:7">
      <c r="A153" t="s">
        <v>4112</v>
      </c>
    </row>
    <row r="154" spans="1:7">
      <c r="A154" t="s">
        <v>4072</v>
      </c>
      <c r="B154" s="2">
        <v>359</v>
      </c>
      <c r="C154" s="2">
        <v>189</v>
      </c>
      <c r="D154" s="2">
        <v>418</v>
      </c>
      <c r="E154" s="2">
        <v>71</v>
      </c>
      <c r="F154" s="2">
        <v>106</v>
      </c>
      <c r="G154">
        <v>-33.700000000000003</v>
      </c>
    </row>
    <row r="155" spans="1:7">
      <c r="A155" t="s">
        <v>4113</v>
      </c>
      <c r="B155" s="2">
        <v>-721</v>
      </c>
      <c r="C155" s="2">
        <v>67</v>
      </c>
      <c r="D155" s="2">
        <v>61</v>
      </c>
      <c r="E155" s="2">
        <v>288</v>
      </c>
      <c r="F155" s="2">
        <v>102</v>
      </c>
      <c r="G155">
        <v>183.8</v>
      </c>
    </row>
    <row r="156" spans="1:7">
      <c r="A156" t="s">
        <v>4114</v>
      </c>
      <c r="B156" s="2">
        <v>-721</v>
      </c>
      <c r="C156" s="2">
        <v>67</v>
      </c>
      <c r="D156" s="2">
        <v>61</v>
      </c>
      <c r="E156" s="2">
        <v>288</v>
      </c>
      <c r="F156" s="2">
        <v>102</v>
      </c>
      <c r="G156">
        <v>183.8</v>
      </c>
    </row>
    <row r="157" spans="1:7">
      <c r="A157" t="s">
        <v>4115</v>
      </c>
      <c r="B157" s="2"/>
      <c r="C157" s="2"/>
      <c r="D157" s="2"/>
    </row>
    <row r="158" spans="1:7">
      <c r="A158" t="s">
        <v>4116</v>
      </c>
    </row>
    <row r="159" spans="1:7">
      <c r="A159" t="s">
        <v>4072</v>
      </c>
    </row>
    <row r="160" spans="1:7">
      <c r="A160" t="s">
        <v>290</v>
      </c>
      <c r="B160" s="2">
        <v>343</v>
      </c>
      <c r="C160" s="2">
        <v>1195</v>
      </c>
      <c r="D160" s="2">
        <v>2107</v>
      </c>
      <c r="E160" s="2">
        <v>508</v>
      </c>
      <c r="F160" s="2">
        <v>548</v>
      </c>
      <c r="G160">
        <v>-7.2</v>
      </c>
    </row>
    <row r="161" spans="1:7">
      <c r="A161" t="s">
        <v>291</v>
      </c>
      <c r="B161" s="2">
        <v>203</v>
      </c>
      <c r="C161" s="2">
        <v>231</v>
      </c>
      <c r="D161" s="2">
        <v>526</v>
      </c>
      <c r="E161" s="2">
        <v>95</v>
      </c>
      <c r="F161" s="2">
        <v>120</v>
      </c>
      <c r="G161">
        <v>-20.5</v>
      </c>
    </row>
    <row r="162" spans="1:7">
      <c r="A162" t="s">
        <v>292</v>
      </c>
      <c r="B162" s="2">
        <v>140</v>
      </c>
      <c r="C162" s="2">
        <v>964</v>
      </c>
      <c r="D162" s="2">
        <v>1581</v>
      </c>
      <c r="E162" s="2">
        <v>413</v>
      </c>
      <c r="F162" s="2">
        <v>428</v>
      </c>
      <c r="G162">
        <v>-3.4</v>
      </c>
    </row>
    <row r="163" spans="1:7">
      <c r="A163" t="s">
        <v>293</v>
      </c>
      <c r="B163" s="2"/>
      <c r="C163" s="2">
        <v>-20</v>
      </c>
      <c r="D163" s="2">
        <v>178</v>
      </c>
      <c r="E163" s="2"/>
      <c r="F163" s="2">
        <v>-13</v>
      </c>
    </row>
    <row r="164" spans="1:7">
      <c r="A164" t="s">
        <v>130</v>
      </c>
      <c r="B164" s="2">
        <v>140</v>
      </c>
      <c r="C164" s="2">
        <v>944</v>
      </c>
      <c r="D164" s="2">
        <v>1759</v>
      </c>
      <c r="E164" s="2">
        <v>413</v>
      </c>
      <c r="F164" s="2">
        <v>414</v>
      </c>
      <c r="G164">
        <v>-0.3</v>
      </c>
    </row>
    <row r="165" spans="1:7">
      <c r="A165" t="s">
        <v>195</v>
      </c>
      <c r="B165" s="2">
        <v>-251</v>
      </c>
      <c r="C165" s="2">
        <v>556</v>
      </c>
      <c r="D165" s="2">
        <v>826</v>
      </c>
      <c r="E165" s="2">
        <v>237</v>
      </c>
      <c r="F165" s="2">
        <v>269</v>
      </c>
      <c r="G165">
        <v>-11.9</v>
      </c>
    </row>
    <row r="166" spans="1:7">
      <c r="A166" t="s">
        <v>323</v>
      </c>
      <c r="B166" s="2">
        <v>391</v>
      </c>
      <c r="C166" s="2">
        <v>388</v>
      </c>
      <c r="D166" s="2">
        <v>932</v>
      </c>
      <c r="E166" s="2">
        <v>176</v>
      </c>
      <c r="F166" s="2">
        <v>145</v>
      </c>
      <c r="G166">
        <v>21.2</v>
      </c>
    </row>
    <row r="167" spans="1:7">
      <c r="A167" t="s">
        <v>284</v>
      </c>
      <c r="B167" s="5"/>
      <c r="C167" s="5"/>
      <c r="D167" s="5"/>
      <c r="E167" s="5"/>
      <c r="F167" s="2"/>
    </row>
    <row r="168" spans="1:7">
      <c r="A168" t="s">
        <v>127</v>
      </c>
      <c r="B168" s="2">
        <v>42522</v>
      </c>
      <c r="C168" s="2">
        <v>42614</v>
      </c>
      <c r="D168" s="2">
        <v>42705</v>
      </c>
      <c r="E168" s="2">
        <v>42795</v>
      </c>
      <c r="F168" s="2" t="s">
        <v>286</v>
      </c>
      <c r="G168" t="s">
        <v>287</v>
      </c>
    </row>
    <row r="169" spans="1:7">
      <c r="A169" t="s">
        <v>109</v>
      </c>
      <c r="B169" s="5">
        <v>16242</v>
      </c>
      <c r="C169" s="5">
        <v>16278</v>
      </c>
      <c r="D169" s="5">
        <v>18395</v>
      </c>
      <c r="E169" s="5">
        <v>20142</v>
      </c>
      <c r="F169" s="2">
        <v>14345</v>
      </c>
      <c r="G169">
        <v>40.4</v>
      </c>
    </row>
    <row r="170" spans="1:7">
      <c r="A170" t="s">
        <v>288</v>
      </c>
      <c r="B170" s="2">
        <v>14393</v>
      </c>
      <c r="C170" s="2">
        <v>14387</v>
      </c>
      <c r="D170" s="2">
        <v>16581</v>
      </c>
      <c r="E170" s="2">
        <v>18509</v>
      </c>
      <c r="F170" s="2">
        <v>12349</v>
      </c>
      <c r="G170">
        <v>49.9</v>
      </c>
    </row>
    <row r="171" spans="1:7">
      <c r="A171" t="s">
        <v>289</v>
      </c>
      <c r="B171" s="2">
        <v>1849</v>
      </c>
      <c r="C171" s="2">
        <v>1891</v>
      </c>
      <c r="D171" s="2">
        <v>1814</v>
      </c>
      <c r="E171" s="2">
        <v>1633</v>
      </c>
      <c r="F171" s="2">
        <v>1996</v>
      </c>
      <c r="G171">
        <v>-18.2</v>
      </c>
    </row>
    <row r="172" spans="1:7">
      <c r="A172" t="s">
        <v>4064</v>
      </c>
      <c r="B172" s="2">
        <v>1292</v>
      </c>
      <c r="C172" s="2">
        <v>1179</v>
      </c>
      <c r="D172" s="2">
        <v>1495</v>
      </c>
      <c r="E172" s="2">
        <v>1192</v>
      </c>
      <c r="F172" s="2">
        <v>1281</v>
      </c>
      <c r="G172">
        <v>-6.9</v>
      </c>
    </row>
    <row r="173" spans="1:7">
      <c r="A173" t="s">
        <v>4065</v>
      </c>
      <c r="B173" s="2">
        <v>383</v>
      </c>
      <c r="C173" s="2">
        <v>350</v>
      </c>
      <c r="D173" s="2">
        <v>474</v>
      </c>
      <c r="E173" s="2">
        <v>360</v>
      </c>
      <c r="F173" s="2">
        <v>373</v>
      </c>
      <c r="G173">
        <v>-3.7</v>
      </c>
    </row>
    <row r="174" spans="1:7">
      <c r="A174" t="s">
        <v>4066</v>
      </c>
      <c r="B174" s="2">
        <v>74</v>
      </c>
      <c r="C174" s="2">
        <v>77</v>
      </c>
      <c r="D174" s="2">
        <v>74</v>
      </c>
      <c r="E174" s="2">
        <v>76</v>
      </c>
      <c r="F174" s="2">
        <v>70</v>
      </c>
      <c r="G174">
        <v>7.6</v>
      </c>
    </row>
    <row r="175" spans="1:7">
      <c r="A175" t="s">
        <v>4067</v>
      </c>
      <c r="B175" s="2">
        <v>161</v>
      </c>
      <c r="C175" s="2">
        <v>150</v>
      </c>
      <c r="D175" s="2">
        <v>171</v>
      </c>
      <c r="E175" s="2">
        <v>121</v>
      </c>
      <c r="F175" s="2">
        <v>142</v>
      </c>
      <c r="G175">
        <v>-15</v>
      </c>
    </row>
    <row r="176" spans="1:7">
      <c r="A176" t="s">
        <v>4068</v>
      </c>
      <c r="B176" s="2">
        <v>57</v>
      </c>
      <c r="C176" s="2">
        <v>46</v>
      </c>
      <c r="D176" s="2">
        <v>49</v>
      </c>
      <c r="E176" s="2">
        <v>51</v>
      </c>
      <c r="F176" s="2">
        <v>46</v>
      </c>
      <c r="G176">
        <v>9.1999999999999993</v>
      </c>
    </row>
    <row r="177" spans="1:7">
      <c r="A177" t="s">
        <v>4069</v>
      </c>
      <c r="B177" s="2">
        <v>273</v>
      </c>
      <c r="C177" s="2">
        <v>268</v>
      </c>
      <c r="D177" s="2">
        <v>342</v>
      </c>
      <c r="E177" s="2">
        <v>275</v>
      </c>
      <c r="F177" s="2">
        <v>307</v>
      </c>
      <c r="G177">
        <v>-10.4</v>
      </c>
    </row>
    <row r="178" spans="1:7">
      <c r="A178" t="s">
        <v>4070</v>
      </c>
      <c r="B178" s="2">
        <v>341</v>
      </c>
      <c r="C178" s="2">
        <v>284</v>
      </c>
      <c r="D178" s="2">
        <v>379</v>
      </c>
      <c r="E178" s="2">
        <v>306</v>
      </c>
      <c r="F178" s="2">
        <v>338</v>
      </c>
      <c r="G178">
        <v>-9.5</v>
      </c>
    </row>
    <row r="179" spans="1:7">
      <c r="A179" t="s">
        <v>4071</v>
      </c>
      <c r="B179" s="2"/>
      <c r="C179" s="2"/>
      <c r="D179" s="2"/>
      <c r="E179" s="2"/>
      <c r="F179" s="2"/>
    </row>
    <row r="180" spans="1:7">
      <c r="A180" t="s">
        <v>4072</v>
      </c>
      <c r="B180" s="2">
        <v>4</v>
      </c>
      <c r="C180" s="2">
        <v>4</v>
      </c>
      <c r="D180" s="2">
        <v>6</v>
      </c>
      <c r="E180" s="2">
        <v>5</v>
      </c>
      <c r="F180" s="2">
        <v>4</v>
      </c>
      <c r="G180">
        <v>13.8</v>
      </c>
    </row>
    <row r="181" spans="1:7">
      <c r="A181" t="s">
        <v>110</v>
      </c>
      <c r="B181" s="2">
        <v>557</v>
      </c>
      <c r="C181" s="2">
        <v>712</v>
      </c>
      <c r="D181" s="2">
        <v>319</v>
      </c>
      <c r="E181" s="2">
        <v>441</v>
      </c>
      <c r="F181" s="2">
        <v>716</v>
      </c>
      <c r="G181">
        <v>-38.4</v>
      </c>
    </row>
    <row r="182" spans="1:7">
      <c r="A182" t="s">
        <v>4073</v>
      </c>
      <c r="B182" s="2">
        <v>434</v>
      </c>
      <c r="C182" s="2">
        <v>718</v>
      </c>
      <c r="D182" s="2">
        <v>1559</v>
      </c>
      <c r="E182" s="2">
        <v>1318</v>
      </c>
      <c r="F182" s="2">
        <v>984</v>
      </c>
      <c r="G182">
        <v>33.9</v>
      </c>
    </row>
    <row r="183" spans="1:7">
      <c r="A183" t="s">
        <v>4074</v>
      </c>
      <c r="B183" s="2">
        <v>31</v>
      </c>
      <c r="C183" s="2">
        <v>35</v>
      </c>
      <c r="D183" s="2">
        <v>22</v>
      </c>
      <c r="E183" s="2">
        <v>28</v>
      </c>
      <c r="F183" s="2">
        <v>35</v>
      </c>
      <c r="G183">
        <v>-19.100000000000001</v>
      </c>
    </row>
    <row r="184" spans="1:7">
      <c r="A184" t="s">
        <v>4075</v>
      </c>
      <c r="B184" s="2">
        <v>15</v>
      </c>
      <c r="C184" s="2">
        <v>10</v>
      </c>
      <c r="D184" s="2">
        <v>10</v>
      </c>
      <c r="E184" s="2">
        <v>18</v>
      </c>
      <c r="F184" s="2">
        <v>22</v>
      </c>
      <c r="G184">
        <v>-21.3</v>
      </c>
    </row>
    <row r="185" spans="1:7">
      <c r="A185" t="s">
        <v>4076</v>
      </c>
      <c r="B185" s="2">
        <v>140</v>
      </c>
      <c r="C185" s="2">
        <v>471</v>
      </c>
      <c r="D185" s="2">
        <v>73</v>
      </c>
      <c r="E185" s="2">
        <v>790</v>
      </c>
      <c r="F185" s="2">
        <v>388</v>
      </c>
      <c r="G185">
        <v>103.6</v>
      </c>
    </row>
    <row r="186" spans="1:7">
      <c r="A186" t="s">
        <v>4077</v>
      </c>
      <c r="B186" s="2"/>
      <c r="C186" s="2"/>
      <c r="D186" s="2"/>
      <c r="E186" s="2"/>
      <c r="F186" s="2"/>
    </row>
    <row r="187" spans="1:7">
      <c r="A187" t="s">
        <v>4078</v>
      </c>
    </row>
    <row r="188" spans="1:7">
      <c r="A188" t="s">
        <v>4079</v>
      </c>
      <c r="B188" s="2"/>
    </row>
    <row r="189" spans="1:7">
      <c r="A189" t="s">
        <v>4080</v>
      </c>
    </row>
    <row r="190" spans="1:7">
      <c r="A190" t="s">
        <v>4081</v>
      </c>
    </row>
    <row r="191" spans="1:7">
      <c r="A191" t="s">
        <v>4082</v>
      </c>
      <c r="B191" s="2">
        <v>248</v>
      </c>
      <c r="C191" s="2">
        <v>202</v>
      </c>
      <c r="D191" s="2">
        <v>1453</v>
      </c>
      <c r="E191" s="2">
        <v>482</v>
      </c>
      <c r="F191" s="2">
        <v>539</v>
      </c>
      <c r="G191">
        <v>-10.6</v>
      </c>
    </row>
    <row r="192" spans="1:7">
      <c r="A192" t="s">
        <v>4083</v>
      </c>
      <c r="B192" s="2"/>
      <c r="C192" s="2"/>
      <c r="D192" s="2"/>
      <c r="E192" s="2"/>
      <c r="F192" s="2"/>
    </row>
    <row r="193" spans="1:7">
      <c r="A193" t="s">
        <v>4084</v>
      </c>
      <c r="B193" s="2">
        <v>525</v>
      </c>
      <c r="C193" s="2">
        <v>803</v>
      </c>
      <c r="D193" s="2">
        <v>1238</v>
      </c>
      <c r="E193" s="2">
        <v>1494</v>
      </c>
      <c r="F193" s="2">
        <v>1193</v>
      </c>
      <c r="G193">
        <v>25.3</v>
      </c>
    </row>
    <row r="194" spans="1:7">
      <c r="A194" t="s">
        <v>4085</v>
      </c>
      <c r="B194" s="2">
        <v>186</v>
      </c>
      <c r="C194" s="2">
        <v>175</v>
      </c>
      <c r="D194" s="2">
        <v>177</v>
      </c>
      <c r="E194" s="2">
        <v>196</v>
      </c>
      <c r="F194" s="2">
        <v>184</v>
      </c>
      <c r="G194">
        <v>6.4</v>
      </c>
    </row>
    <row r="195" spans="1:7">
      <c r="A195" t="s">
        <v>4086</v>
      </c>
      <c r="B195" s="2">
        <v>228</v>
      </c>
      <c r="C195" s="2">
        <v>150</v>
      </c>
      <c r="D195" s="2">
        <v>648</v>
      </c>
      <c r="E195" s="2">
        <v>277</v>
      </c>
      <c r="F195" s="2">
        <v>311</v>
      </c>
      <c r="G195">
        <v>-10.8</v>
      </c>
    </row>
    <row r="196" spans="1:7">
      <c r="A196" t="s">
        <v>4087</v>
      </c>
      <c r="B196" s="2"/>
      <c r="C196" s="2"/>
      <c r="D196" s="2"/>
      <c r="E196" s="2"/>
      <c r="F196" s="2"/>
    </row>
    <row r="197" spans="1:7">
      <c r="A197" t="s">
        <v>4088</v>
      </c>
    </row>
    <row r="198" spans="1:7">
      <c r="A198" t="s">
        <v>4089</v>
      </c>
    </row>
    <row r="199" spans="1:7">
      <c r="A199" t="s">
        <v>4090</v>
      </c>
    </row>
    <row r="200" spans="1:7">
      <c r="A200" t="s">
        <v>4091</v>
      </c>
    </row>
    <row r="201" spans="1:7">
      <c r="A201" t="s">
        <v>4092</v>
      </c>
      <c r="B201" s="2">
        <v>112</v>
      </c>
      <c r="C201" s="2">
        <v>478</v>
      </c>
      <c r="D201" s="2">
        <v>414</v>
      </c>
      <c r="E201" s="2">
        <v>1021</v>
      </c>
      <c r="F201" s="2">
        <v>698</v>
      </c>
      <c r="G201">
        <v>46.3</v>
      </c>
    </row>
    <row r="202" spans="1:7">
      <c r="A202" t="s">
        <v>4093</v>
      </c>
      <c r="B202" s="2"/>
      <c r="C202" s="2"/>
      <c r="D202" s="2"/>
      <c r="E202" s="2"/>
      <c r="F202" s="2"/>
    </row>
    <row r="203" spans="1:7">
      <c r="A203" t="s">
        <v>4094</v>
      </c>
      <c r="B203" s="2">
        <v>127</v>
      </c>
      <c r="C203" s="2">
        <v>65</v>
      </c>
      <c r="D203" s="2">
        <v>122</v>
      </c>
      <c r="E203" s="2">
        <v>41</v>
      </c>
      <c r="F203" s="2">
        <v>49</v>
      </c>
      <c r="G203">
        <v>-16.399999999999999</v>
      </c>
    </row>
    <row r="204" spans="1:7">
      <c r="A204" t="s">
        <v>4074</v>
      </c>
      <c r="B204" s="2"/>
      <c r="C204" s="2"/>
      <c r="D204" s="2"/>
      <c r="E204" s="2"/>
      <c r="F204" s="2"/>
    </row>
    <row r="205" spans="1:7">
      <c r="A205" t="s">
        <v>4075</v>
      </c>
      <c r="B205" s="2"/>
    </row>
    <row r="206" spans="1:7">
      <c r="A206" t="s">
        <v>4076</v>
      </c>
      <c r="B206" s="2"/>
      <c r="C206" s="2"/>
      <c r="D206" s="2"/>
      <c r="E206" s="2"/>
      <c r="F206" s="2"/>
    </row>
    <row r="207" spans="1:7">
      <c r="A207" t="s">
        <v>4095</v>
      </c>
    </row>
    <row r="208" spans="1:7">
      <c r="A208" t="s">
        <v>4096</v>
      </c>
    </row>
    <row r="209" spans="1:7">
      <c r="A209" t="s">
        <v>4097</v>
      </c>
      <c r="B209" s="2">
        <v>12</v>
      </c>
      <c r="C209">
        <v>2</v>
      </c>
      <c r="D209" s="2">
        <v>1</v>
      </c>
      <c r="E209" s="2">
        <v>1</v>
      </c>
      <c r="F209">
        <v>1</v>
      </c>
      <c r="G209">
        <v>22.6</v>
      </c>
    </row>
    <row r="210" spans="1:7">
      <c r="A210" t="s">
        <v>4098</v>
      </c>
      <c r="B210" s="2"/>
      <c r="E210" s="2"/>
    </row>
    <row r="211" spans="1:7">
      <c r="A211" t="s">
        <v>4099</v>
      </c>
      <c r="F211">
        <v>3</v>
      </c>
    </row>
    <row r="212" spans="1:7">
      <c r="A212" t="s">
        <v>4082</v>
      </c>
    </row>
    <row r="213" spans="1:7">
      <c r="A213" t="s">
        <v>4100</v>
      </c>
      <c r="B213">
        <v>45</v>
      </c>
      <c r="C213">
        <v>43</v>
      </c>
      <c r="D213">
        <v>93</v>
      </c>
      <c r="E213">
        <v>7</v>
      </c>
      <c r="F213">
        <v>6</v>
      </c>
      <c r="G213">
        <v>6.7</v>
      </c>
    </row>
    <row r="214" spans="1:7">
      <c r="A214" t="s">
        <v>4101</v>
      </c>
    </row>
    <row r="215" spans="1:7">
      <c r="A215" t="s">
        <v>4102</v>
      </c>
    </row>
    <row r="216" spans="1:7">
      <c r="A216" t="s">
        <v>4103</v>
      </c>
      <c r="B216">
        <v>0</v>
      </c>
      <c r="D216">
        <v>0</v>
      </c>
    </row>
    <row r="217" spans="1:7">
      <c r="A217" t="s">
        <v>4104</v>
      </c>
    </row>
    <row r="218" spans="1:7">
      <c r="A218" t="s">
        <v>4072</v>
      </c>
      <c r="B218" s="2">
        <v>70</v>
      </c>
      <c r="C218" s="2">
        <v>20</v>
      </c>
      <c r="D218" s="2">
        <v>28</v>
      </c>
      <c r="E218" s="2">
        <v>33</v>
      </c>
      <c r="F218" s="2">
        <v>38</v>
      </c>
      <c r="G218">
        <v>-14</v>
      </c>
    </row>
    <row r="219" spans="1:7">
      <c r="A219" t="s">
        <v>4105</v>
      </c>
      <c r="B219" s="2">
        <v>103</v>
      </c>
      <c r="C219" s="2">
        <v>66</v>
      </c>
      <c r="D219" s="2">
        <v>276</v>
      </c>
      <c r="E219" s="2">
        <v>85</v>
      </c>
      <c r="F219" s="2">
        <v>110</v>
      </c>
      <c r="G219">
        <v>-22.4</v>
      </c>
    </row>
    <row r="220" spans="1:7">
      <c r="A220" t="s">
        <v>4085</v>
      </c>
      <c r="B220" s="2"/>
      <c r="C220" s="2"/>
      <c r="D220" s="2"/>
      <c r="E220" s="2"/>
      <c r="F220" s="2"/>
    </row>
    <row r="221" spans="1:7">
      <c r="A221" t="s">
        <v>4086</v>
      </c>
      <c r="B221" s="2"/>
      <c r="C221" s="2"/>
      <c r="D221" s="2"/>
      <c r="E221" s="2"/>
      <c r="F221" s="2"/>
    </row>
    <row r="222" spans="1:7">
      <c r="A222" t="s">
        <v>4106</v>
      </c>
    </row>
    <row r="223" spans="1:7">
      <c r="A223" t="s">
        <v>4107</v>
      </c>
      <c r="B223">
        <v>33</v>
      </c>
      <c r="C223">
        <v>26</v>
      </c>
      <c r="D223">
        <v>12</v>
      </c>
      <c r="E223">
        <v>8</v>
      </c>
      <c r="F223">
        <v>4</v>
      </c>
      <c r="G223">
        <v>122</v>
      </c>
    </row>
    <row r="224" spans="1:7">
      <c r="A224" t="s">
        <v>4108</v>
      </c>
      <c r="B224">
        <v>4</v>
      </c>
      <c r="C224">
        <v>1</v>
      </c>
      <c r="D224">
        <v>1</v>
      </c>
      <c r="E224" s="2">
        <v>3</v>
      </c>
      <c r="F224">
        <v>0</v>
      </c>
      <c r="G224">
        <v>13631</v>
      </c>
    </row>
    <row r="225" spans="1:7">
      <c r="A225" t="s">
        <v>4109</v>
      </c>
    </row>
    <row r="226" spans="1:7">
      <c r="A226" t="s">
        <v>4110</v>
      </c>
      <c r="B226">
        <v>41</v>
      </c>
      <c r="C226" s="2"/>
      <c r="D226">
        <v>15</v>
      </c>
      <c r="E226" s="2">
        <v>4</v>
      </c>
      <c r="F226" s="2"/>
    </row>
    <row r="227" spans="1:7">
      <c r="A227" t="s">
        <v>4092</v>
      </c>
      <c r="D227" s="2"/>
    </row>
    <row r="228" spans="1:7">
      <c r="A228" t="s">
        <v>4111</v>
      </c>
      <c r="B228">
        <v>0</v>
      </c>
    </row>
    <row r="229" spans="1:7">
      <c r="A229" t="s">
        <v>4112</v>
      </c>
    </row>
    <row r="230" spans="1:7">
      <c r="A230" t="s">
        <v>4072</v>
      </c>
      <c r="B230" s="2">
        <v>24</v>
      </c>
      <c r="C230" s="2">
        <v>39</v>
      </c>
      <c r="D230" s="2">
        <v>248</v>
      </c>
      <c r="E230" s="2">
        <v>71</v>
      </c>
      <c r="F230" s="2">
        <v>106</v>
      </c>
      <c r="G230">
        <v>-33.700000000000003</v>
      </c>
    </row>
    <row r="231" spans="1:7">
      <c r="A231" t="s">
        <v>4113</v>
      </c>
      <c r="B231" s="2">
        <v>34</v>
      </c>
      <c r="C231" s="2">
        <v>120</v>
      </c>
      <c r="D231" s="2">
        <v>-195</v>
      </c>
      <c r="E231" s="2">
        <v>288</v>
      </c>
      <c r="F231" s="2">
        <v>102</v>
      </c>
      <c r="G231">
        <v>183.8</v>
      </c>
    </row>
    <row r="232" spans="1:7">
      <c r="A232" t="s">
        <v>4114</v>
      </c>
      <c r="B232">
        <v>34</v>
      </c>
      <c r="C232" s="2">
        <v>120</v>
      </c>
      <c r="D232" s="2">
        <v>-195</v>
      </c>
      <c r="E232" s="2">
        <v>288</v>
      </c>
      <c r="F232" s="2">
        <v>102</v>
      </c>
      <c r="G232">
        <v>183.8</v>
      </c>
    </row>
    <row r="233" spans="1:7">
      <c r="A233" t="s">
        <v>4115</v>
      </c>
      <c r="D233" s="2"/>
    </row>
    <row r="234" spans="1:7">
      <c r="A234" t="s">
        <v>4116</v>
      </c>
    </row>
    <row r="235" spans="1:7">
      <c r="A235" t="s">
        <v>4072</v>
      </c>
      <c r="B235" s="2"/>
      <c r="D235" s="2"/>
      <c r="E235" s="2"/>
      <c r="F235" s="2"/>
    </row>
    <row r="236" spans="1:7">
      <c r="A236" t="s">
        <v>290</v>
      </c>
      <c r="B236" s="2">
        <v>524</v>
      </c>
      <c r="C236" s="2">
        <v>745</v>
      </c>
      <c r="D236" s="2">
        <v>291</v>
      </c>
      <c r="E236" s="2">
        <v>508</v>
      </c>
      <c r="F236" s="2">
        <v>548</v>
      </c>
      <c r="G236">
        <v>-7.2</v>
      </c>
    </row>
    <row r="237" spans="1:7">
      <c r="A237" t="s">
        <v>291</v>
      </c>
      <c r="B237" s="2">
        <v>127</v>
      </c>
      <c r="C237" s="2">
        <v>177</v>
      </c>
      <c r="D237" s="2">
        <v>102</v>
      </c>
      <c r="E237" s="2">
        <v>95</v>
      </c>
      <c r="F237" s="2">
        <v>120</v>
      </c>
      <c r="G237">
        <v>-20.5</v>
      </c>
    </row>
    <row r="238" spans="1:7">
      <c r="A238" t="s">
        <v>292</v>
      </c>
      <c r="B238" s="2">
        <v>397</v>
      </c>
      <c r="C238" s="2">
        <v>568</v>
      </c>
      <c r="D238" s="2">
        <v>188</v>
      </c>
      <c r="E238" s="2">
        <v>413</v>
      </c>
      <c r="F238" s="2">
        <v>428</v>
      </c>
      <c r="G238">
        <v>-3.4</v>
      </c>
    </row>
    <row r="239" spans="1:7">
      <c r="A239" t="s">
        <v>293</v>
      </c>
      <c r="B239" s="2">
        <v>191</v>
      </c>
      <c r="C239" s="2"/>
      <c r="D239" s="2">
        <v>0</v>
      </c>
      <c r="E239" s="2"/>
      <c r="F239" s="2">
        <v>-13</v>
      </c>
    </row>
    <row r="240" spans="1:7">
      <c r="A240" t="s">
        <v>130</v>
      </c>
      <c r="B240" s="2">
        <v>588</v>
      </c>
      <c r="C240" s="2">
        <v>568</v>
      </c>
      <c r="D240" s="2">
        <v>188</v>
      </c>
      <c r="E240" s="2">
        <v>413</v>
      </c>
      <c r="F240" s="2">
        <v>414</v>
      </c>
      <c r="G240">
        <v>-0.3</v>
      </c>
    </row>
    <row r="241" spans="1:7">
      <c r="A241" t="s">
        <v>195</v>
      </c>
      <c r="B241" s="2">
        <v>321</v>
      </c>
      <c r="C241" s="2">
        <v>374</v>
      </c>
      <c r="D241" s="2">
        <v>-138</v>
      </c>
      <c r="E241" s="2">
        <v>237</v>
      </c>
      <c r="F241" s="2">
        <v>269</v>
      </c>
      <c r="G241">
        <v>-11.9</v>
      </c>
    </row>
    <row r="242" spans="1:7">
      <c r="A242" t="s">
        <v>323</v>
      </c>
      <c r="B242" s="2">
        <v>267</v>
      </c>
      <c r="C242" s="2">
        <v>194</v>
      </c>
      <c r="D242" s="2">
        <v>326</v>
      </c>
      <c r="E242" s="2">
        <v>176</v>
      </c>
      <c r="F242" s="2">
        <v>145</v>
      </c>
      <c r="G242">
        <v>21.2</v>
      </c>
    </row>
    <row r="243" spans="1:7">
      <c r="B243" s="2"/>
      <c r="C243" s="2"/>
      <c r="F243" s="2"/>
    </row>
    <row r="244" spans="1:7">
      <c r="A244" t="s">
        <v>295</v>
      </c>
    </row>
    <row r="246" spans="1:7">
      <c r="A246" t="s">
        <v>4117</v>
      </c>
    </row>
    <row r="247" spans="1:7">
      <c r="A247" t="s">
        <v>185</v>
      </c>
    </row>
    <row r="249" spans="1:7">
      <c r="A249" t="s">
        <v>4060</v>
      </c>
    </row>
    <row r="251" spans="1:7">
      <c r="A251" t="s">
        <v>4118</v>
      </c>
    </row>
    <row r="253" spans="1:7">
      <c r="A253" t="s">
        <v>4119</v>
      </c>
      <c r="B253" s="5"/>
      <c r="C253" s="5"/>
      <c r="D253" s="5"/>
      <c r="E253" s="5"/>
    </row>
    <row r="254" spans="1:7">
      <c r="B254" s="2"/>
      <c r="C254" s="2"/>
      <c r="D254" s="2"/>
      <c r="E254" s="2"/>
    </row>
    <row r="255" spans="1:7">
      <c r="A255" t="s">
        <v>4120</v>
      </c>
      <c r="B255" s="5"/>
      <c r="C255" s="5"/>
      <c r="D255" s="5"/>
      <c r="E255" s="5"/>
    </row>
    <row r="256" spans="1:7">
      <c r="A256" t="s">
        <v>295</v>
      </c>
      <c r="B256" s="2"/>
      <c r="C256" s="2"/>
      <c r="D256" s="2"/>
      <c r="E256" s="2"/>
    </row>
    <row r="257" spans="1:5">
      <c r="A257" t="s">
        <v>127</v>
      </c>
      <c r="B257" s="2">
        <v>41974</v>
      </c>
      <c r="C257" s="2">
        <v>42339</v>
      </c>
      <c r="D257" s="2">
        <v>42705</v>
      </c>
      <c r="E257" s="2">
        <v>42795</v>
      </c>
    </row>
    <row r="258" spans="1:5">
      <c r="A258" t="s">
        <v>296</v>
      </c>
      <c r="B258" s="2">
        <v>55548</v>
      </c>
      <c r="C258" s="2">
        <v>65950</v>
      </c>
      <c r="D258" s="2">
        <v>65459</v>
      </c>
      <c r="E258" s="2">
        <v>67527</v>
      </c>
    </row>
    <row r="259" spans="1:5">
      <c r="A259" t="s">
        <v>4121</v>
      </c>
      <c r="B259" s="5">
        <v>20456</v>
      </c>
      <c r="C259" s="5">
        <v>23741</v>
      </c>
      <c r="D259" s="5">
        <v>26821</v>
      </c>
      <c r="E259" s="5">
        <v>28790</v>
      </c>
    </row>
    <row r="260" spans="1:5">
      <c r="A260" t="s">
        <v>4122</v>
      </c>
      <c r="B260" s="2">
        <v>6472</v>
      </c>
      <c r="C260" s="2">
        <v>8821</v>
      </c>
      <c r="D260" s="2">
        <v>6653</v>
      </c>
      <c r="E260" s="2">
        <v>7680</v>
      </c>
    </row>
    <row r="261" spans="1:5">
      <c r="A261" t="s">
        <v>4123</v>
      </c>
      <c r="B261" s="2"/>
      <c r="C261" s="2"/>
      <c r="D261" s="2"/>
      <c r="E261" s="2"/>
    </row>
    <row r="262" spans="1:5">
      <c r="A262" t="s">
        <v>4124</v>
      </c>
      <c r="B262" s="2">
        <v>1769</v>
      </c>
      <c r="C262" s="2">
        <v>1376</v>
      </c>
      <c r="D262" s="2">
        <v>2125</v>
      </c>
      <c r="E262" s="2">
        <v>1313</v>
      </c>
    </row>
    <row r="263" spans="1:5">
      <c r="A263" t="s">
        <v>4125</v>
      </c>
      <c r="B263" s="2">
        <v>8296</v>
      </c>
      <c r="C263" s="2">
        <v>7472</v>
      </c>
      <c r="D263" s="2">
        <v>10076</v>
      </c>
      <c r="E263" s="2">
        <v>11904</v>
      </c>
    </row>
    <row r="264" spans="1:5">
      <c r="A264" t="s">
        <v>4126</v>
      </c>
      <c r="B264" s="2">
        <v>5</v>
      </c>
      <c r="C264" s="2"/>
      <c r="D264" s="2">
        <v>1</v>
      </c>
      <c r="E264" s="2">
        <v>1</v>
      </c>
    </row>
    <row r="265" spans="1:5">
      <c r="A265" t="s">
        <v>4127</v>
      </c>
      <c r="B265" s="2">
        <v>671</v>
      </c>
      <c r="C265" s="2">
        <v>467</v>
      </c>
      <c r="D265" s="2">
        <v>1016</v>
      </c>
      <c r="E265" s="2">
        <v>1260</v>
      </c>
    </row>
    <row r="266" spans="1:5">
      <c r="A266" t="s">
        <v>4128</v>
      </c>
      <c r="B266" s="2">
        <v>3242</v>
      </c>
      <c r="C266" s="2">
        <v>5605</v>
      </c>
      <c r="D266" s="2">
        <v>3792</v>
      </c>
      <c r="E266" s="2">
        <v>3436</v>
      </c>
    </row>
    <row r="267" spans="1:5">
      <c r="A267" t="s">
        <v>4129</v>
      </c>
      <c r="B267" s="2"/>
      <c r="C267" s="2"/>
      <c r="D267" s="2">
        <v>3158</v>
      </c>
      <c r="E267" s="2">
        <v>3197</v>
      </c>
    </row>
    <row r="268" spans="1:5">
      <c r="A268" t="s">
        <v>4130</v>
      </c>
      <c r="B268" s="2">
        <v>35092</v>
      </c>
      <c r="C268" s="2">
        <v>42209</v>
      </c>
      <c r="D268" s="2">
        <v>38639</v>
      </c>
      <c r="E268" s="2">
        <v>38737</v>
      </c>
    </row>
    <row r="269" spans="1:5">
      <c r="A269" t="s">
        <v>4131</v>
      </c>
      <c r="B269" s="2">
        <v>24089</v>
      </c>
      <c r="C269" s="2">
        <v>29977</v>
      </c>
      <c r="D269" s="2">
        <v>23274</v>
      </c>
      <c r="E269" s="2">
        <v>23294</v>
      </c>
    </row>
    <row r="270" spans="1:5">
      <c r="A270" t="s">
        <v>4132</v>
      </c>
      <c r="B270" s="2">
        <v>3540</v>
      </c>
      <c r="C270" s="2">
        <v>3522</v>
      </c>
      <c r="D270" s="2">
        <v>3668</v>
      </c>
      <c r="E270" s="2">
        <v>3673</v>
      </c>
    </row>
    <row r="271" spans="1:5">
      <c r="A271" t="s">
        <v>4133</v>
      </c>
      <c r="B271" s="2"/>
      <c r="C271" s="2"/>
      <c r="D271" s="2"/>
      <c r="E271" s="2"/>
    </row>
    <row r="272" spans="1:5">
      <c r="A272" t="s">
        <v>4134</v>
      </c>
      <c r="B272" s="2">
        <v>803</v>
      </c>
      <c r="C272" s="2">
        <v>756</v>
      </c>
      <c r="D272" s="2">
        <v>641</v>
      </c>
      <c r="E272" s="2">
        <v>641</v>
      </c>
    </row>
    <row r="273" spans="1:5">
      <c r="A273" t="s">
        <v>4135</v>
      </c>
      <c r="B273" s="2">
        <v>2302</v>
      </c>
      <c r="C273" s="2">
        <v>2909</v>
      </c>
      <c r="D273" s="2">
        <v>3258</v>
      </c>
      <c r="E273" s="2">
        <v>3169</v>
      </c>
    </row>
    <row r="274" spans="1:5">
      <c r="A274" t="s">
        <v>4136</v>
      </c>
      <c r="B274" s="2">
        <v>3945</v>
      </c>
      <c r="C274" s="2">
        <v>4269</v>
      </c>
      <c r="D274" s="2">
        <v>6722</v>
      </c>
      <c r="E274" s="2">
        <v>6890</v>
      </c>
    </row>
    <row r="275" spans="1:5">
      <c r="A275" t="s">
        <v>4137</v>
      </c>
      <c r="B275" s="2">
        <v>372</v>
      </c>
      <c r="C275" s="2">
        <v>461</v>
      </c>
      <c r="D275" s="2">
        <v>502</v>
      </c>
      <c r="E275" s="2">
        <v>494</v>
      </c>
    </row>
    <row r="276" spans="1:5">
      <c r="A276" t="s">
        <v>4138</v>
      </c>
      <c r="B276" s="2">
        <v>32</v>
      </c>
      <c r="C276" s="2"/>
      <c r="D276" s="2">
        <v>144</v>
      </c>
      <c r="E276" s="2">
        <v>152</v>
      </c>
    </row>
    <row r="277" spans="1:5">
      <c r="A277" t="s">
        <v>4139</v>
      </c>
      <c r="B277" s="2"/>
      <c r="C277" s="2"/>
      <c r="D277" s="2"/>
      <c r="E277" s="2"/>
    </row>
    <row r="278" spans="1:5">
      <c r="A278" t="s">
        <v>4140</v>
      </c>
      <c r="B278" s="2">
        <v>9</v>
      </c>
      <c r="C278" s="2">
        <v>316</v>
      </c>
      <c r="D278" s="2">
        <v>429</v>
      </c>
      <c r="E278" s="2">
        <v>424</v>
      </c>
    </row>
    <row r="279" spans="1:5">
      <c r="A279" t="s">
        <v>4141</v>
      </c>
      <c r="B279" s="2"/>
      <c r="C279" s="2"/>
      <c r="D279" s="2"/>
      <c r="E279" s="2"/>
    </row>
    <row r="280" spans="1:5">
      <c r="A280" t="s">
        <v>297</v>
      </c>
      <c r="B280" s="2">
        <v>35487</v>
      </c>
      <c r="C280" s="2">
        <v>40092</v>
      </c>
      <c r="D280" s="2">
        <v>38835</v>
      </c>
      <c r="E280" s="2">
        <v>40989</v>
      </c>
    </row>
    <row r="281" spans="1:5">
      <c r="A281" t="s">
        <v>4142</v>
      </c>
      <c r="B281" s="2">
        <v>15276</v>
      </c>
      <c r="C281" s="2">
        <v>13877</v>
      </c>
      <c r="D281" s="2">
        <v>23077</v>
      </c>
      <c r="E281" s="2">
        <v>24460</v>
      </c>
    </row>
    <row r="282" spans="1:5">
      <c r="A282" t="s">
        <v>4143</v>
      </c>
      <c r="B282" s="2"/>
      <c r="C282" s="2"/>
      <c r="D282" s="2"/>
      <c r="E282" s="2"/>
    </row>
    <row r="283" spans="1:5">
      <c r="A283" t="s">
        <v>4144</v>
      </c>
      <c r="B283" s="2">
        <v>6758</v>
      </c>
      <c r="C283" s="2">
        <v>5929</v>
      </c>
      <c r="D283" s="2">
        <v>6753</v>
      </c>
      <c r="E283" s="2">
        <v>8811</v>
      </c>
    </row>
    <row r="284" spans="1:5">
      <c r="A284" t="s">
        <v>4145</v>
      </c>
      <c r="B284" s="2">
        <v>2849</v>
      </c>
      <c r="C284" s="2">
        <v>2452</v>
      </c>
      <c r="D284" s="2">
        <v>7513</v>
      </c>
      <c r="E284" s="2">
        <v>5343</v>
      </c>
    </row>
    <row r="285" spans="1:5">
      <c r="A285" t="s">
        <v>4146</v>
      </c>
      <c r="B285" s="2">
        <v>85</v>
      </c>
      <c r="C285" s="2">
        <v>368</v>
      </c>
      <c r="D285" s="2">
        <v>633</v>
      </c>
      <c r="E285" s="2">
        <v>817</v>
      </c>
    </row>
    <row r="286" spans="1:5">
      <c r="A286" t="s">
        <v>4147</v>
      </c>
      <c r="B286" s="2">
        <v>5137</v>
      </c>
      <c r="C286" s="2">
        <v>4618</v>
      </c>
      <c r="D286" s="2">
        <v>5785</v>
      </c>
      <c r="E286" s="2">
        <v>6670</v>
      </c>
    </row>
    <row r="287" spans="1:5">
      <c r="A287" t="s">
        <v>4148</v>
      </c>
    </row>
    <row r="288" spans="1:5">
      <c r="A288" t="s">
        <v>4149</v>
      </c>
      <c r="B288" s="2">
        <v>3</v>
      </c>
      <c r="C288" s="2">
        <v>25</v>
      </c>
      <c r="D288" s="2">
        <v>17</v>
      </c>
      <c r="E288" s="2">
        <v>75</v>
      </c>
    </row>
    <row r="289" spans="1:5">
      <c r="A289" t="s">
        <v>4150</v>
      </c>
      <c r="B289" s="2">
        <v>318</v>
      </c>
      <c r="C289" s="2">
        <v>253</v>
      </c>
      <c r="D289" s="2">
        <v>392</v>
      </c>
      <c r="E289" s="2">
        <v>395</v>
      </c>
    </row>
    <row r="290" spans="1:5">
      <c r="A290" t="s">
        <v>4151</v>
      </c>
      <c r="B290" s="2">
        <v>126</v>
      </c>
      <c r="C290" s="2">
        <v>233</v>
      </c>
      <c r="D290" s="2">
        <v>331</v>
      </c>
      <c r="E290" s="2">
        <v>648</v>
      </c>
    </row>
    <row r="291" spans="1:5">
      <c r="A291" t="s">
        <v>4152</v>
      </c>
      <c r="B291" s="2"/>
      <c r="C291" s="2"/>
      <c r="D291" s="2">
        <v>1653</v>
      </c>
      <c r="E291" s="2">
        <v>1701</v>
      </c>
    </row>
    <row r="292" spans="1:5">
      <c r="A292" t="s">
        <v>4153</v>
      </c>
      <c r="B292" s="2">
        <v>20211</v>
      </c>
      <c r="C292" s="2">
        <v>26215</v>
      </c>
      <c r="D292" s="2">
        <v>15758</v>
      </c>
      <c r="E292" s="2">
        <v>16528</v>
      </c>
    </row>
    <row r="293" spans="1:5">
      <c r="A293" t="s">
        <v>4154</v>
      </c>
      <c r="B293" s="2">
        <v>13955</v>
      </c>
      <c r="C293" s="2">
        <v>14750</v>
      </c>
      <c r="D293" s="2">
        <v>8825</v>
      </c>
      <c r="E293" s="2">
        <v>8336</v>
      </c>
    </row>
    <row r="294" spans="1:5">
      <c r="A294" t="s">
        <v>4155</v>
      </c>
      <c r="B294" s="2">
        <v>3965</v>
      </c>
      <c r="C294" s="2">
        <v>9208</v>
      </c>
      <c r="D294" s="2">
        <v>4365</v>
      </c>
      <c r="E294" s="2">
        <v>5637</v>
      </c>
    </row>
    <row r="295" spans="1:5">
      <c r="A295" t="s">
        <v>4156</v>
      </c>
      <c r="B295" s="2">
        <v>458</v>
      </c>
      <c r="C295" s="2">
        <v>560</v>
      </c>
      <c r="D295" s="2">
        <v>550</v>
      </c>
      <c r="E295" s="2">
        <v>549</v>
      </c>
    </row>
    <row r="296" spans="1:5">
      <c r="A296" t="s">
        <v>4157</v>
      </c>
      <c r="B296" s="2">
        <v>163</v>
      </c>
      <c r="C296" s="2">
        <v>124</v>
      </c>
      <c r="D296" s="2">
        <v>108</v>
      </c>
      <c r="E296" s="2">
        <v>118</v>
      </c>
    </row>
    <row r="297" spans="1:5">
      <c r="A297" t="s">
        <v>4158</v>
      </c>
      <c r="B297" s="2">
        <v>330</v>
      </c>
      <c r="C297" s="2">
        <v>387</v>
      </c>
      <c r="D297" s="2">
        <v>267</v>
      </c>
      <c r="E297" s="2">
        <v>320</v>
      </c>
    </row>
    <row r="298" spans="1:5">
      <c r="A298" t="s">
        <v>4159</v>
      </c>
      <c r="B298" s="2">
        <v>8</v>
      </c>
      <c r="C298" s="2">
        <v>9</v>
      </c>
      <c r="D298" s="2">
        <v>212</v>
      </c>
      <c r="E298" s="2">
        <v>226</v>
      </c>
    </row>
    <row r="299" spans="1:5">
      <c r="A299" t="s">
        <v>4160</v>
      </c>
      <c r="B299" s="2">
        <v>1330</v>
      </c>
      <c r="C299" s="2">
        <v>1178</v>
      </c>
      <c r="D299" s="2">
        <v>1431</v>
      </c>
      <c r="E299" s="2">
        <v>1343</v>
      </c>
    </row>
    <row r="300" spans="1:5">
      <c r="A300" t="s">
        <v>4161</v>
      </c>
      <c r="B300" s="2"/>
      <c r="C300" s="2"/>
      <c r="D300" s="2"/>
    </row>
    <row r="301" spans="1:5">
      <c r="A301" t="s">
        <v>4162</v>
      </c>
      <c r="B301" s="2">
        <v>2</v>
      </c>
      <c r="C301" s="2"/>
      <c r="D301" s="2"/>
      <c r="E301" s="2"/>
    </row>
    <row r="302" spans="1:5">
      <c r="A302" t="s">
        <v>4163</v>
      </c>
    </row>
    <row r="303" spans="1:5">
      <c r="A303" t="s">
        <v>298</v>
      </c>
      <c r="B303" s="2">
        <v>20061</v>
      </c>
      <c r="C303" s="2">
        <v>25858</v>
      </c>
      <c r="D303" s="2">
        <v>26624</v>
      </c>
      <c r="E303" s="2">
        <v>26538</v>
      </c>
    </row>
    <row r="304" spans="1:5">
      <c r="A304" t="s">
        <v>11915</v>
      </c>
      <c r="B304" s="2">
        <v>12278</v>
      </c>
      <c r="C304" s="2">
        <v>14975</v>
      </c>
      <c r="D304" s="2">
        <v>15893</v>
      </c>
      <c r="E304" s="2">
        <v>15867</v>
      </c>
    </row>
    <row r="305" spans="1:5">
      <c r="A305" t="s">
        <v>134</v>
      </c>
      <c r="B305" s="2">
        <v>1183</v>
      </c>
      <c r="C305" s="2">
        <v>1356</v>
      </c>
      <c r="D305" s="2">
        <v>1356</v>
      </c>
      <c r="E305" s="2">
        <v>1356</v>
      </c>
    </row>
    <row r="306" spans="1:5">
      <c r="A306" t="s">
        <v>4164</v>
      </c>
      <c r="B306" s="2"/>
      <c r="C306" s="2"/>
      <c r="D306" s="2"/>
      <c r="E306" s="2"/>
    </row>
    <row r="307" spans="1:5">
      <c r="A307" t="s">
        <v>4165</v>
      </c>
      <c r="B307" s="2">
        <v>1471</v>
      </c>
      <c r="C307" s="2">
        <v>3293</v>
      </c>
      <c r="D307" s="2">
        <v>3294</v>
      </c>
      <c r="E307" s="2">
        <v>3295</v>
      </c>
    </row>
    <row r="308" spans="1:5">
      <c r="A308" t="s">
        <v>4166</v>
      </c>
      <c r="B308" s="2">
        <v>-957</v>
      </c>
      <c r="C308" s="2">
        <v>-1006</v>
      </c>
      <c r="D308" s="2">
        <v>-995</v>
      </c>
      <c r="E308" s="2">
        <v>-994</v>
      </c>
    </row>
    <row r="309" spans="1:5">
      <c r="A309" t="s">
        <v>4167</v>
      </c>
      <c r="B309" s="5">
        <v>238</v>
      </c>
      <c r="C309" s="5">
        <v>339</v>
      </c>
      <c r="D309" s="5">
        <v>530</v>
      </c>
      <c r="E309" s="5">
        <v>364</v>
      </c>
    </row>
    <row r="310" spans="1:5">
      <c r="A310" t="s">
        <v>4168</v>
      </c>
      <c r="B310" s="2">
        <v>10343</v>
      </c>
      <c r="C310" s="2">
        <v>10994</v>
      </c>
      <c r="D310" s="2">
        <v>11707</v>
      </c>
      <c r="E310" s="2">
        <v>11845</v>
      </c>
    </row>
    <row r="311" spans="1:5">
      <c r="A311" t="s">
        <v>324</v>
      </c>
      <c r="B311" s="2">
        <v>7783</v>
      </c>
      <c r="C311" s="2">
        <v>10882</v>
      </c>
      <c r="D311" s="2">
        <v>10732</v>
      </c>
      <c r="E311" s="2">
        <v>10671</v>
      </c>
    </row>
    <row r="312" spans="1:5">
      <c r="A312" t="s">
        <v>295</v>
      </c>
      <c r="B312" s="2"/>
      <c r="C312" s="2"/>
      <c r="D312" s="2"/>
      <c r="E312" s="2"/>
    </row>
    <row r="313" spans="1:5">
      <c r="A313" t="s">
        <v>127</v>
      </c>
      <c r="B313" s="2">
        <v>42522</v>
      </c>
      <c r="C313" s="2">
        <v>42614</v>
      </c>
      <c r="D313" s="2">
        <v>42705</v>
      </c>
      <c r="E313" s="2">
        <v>42795</v>
      </c>
    </row>
    <row r="314" spans="1:5">
      <c r="A314" t="s">
        <v>296</v>
      </c>
      <c r="B314" s="2">
        <v>62845</v>
      </c>
      <c r="C314" s="2">
        <v>62733</v>
      </c>
      <c r="D314" s="2">
        <v>65459</v>
      </c>
      <c r="E314" s="2">
        <v>67527</v>
      </c>
    </row>
    <row r="315" spans="1:5">
      <c r="A315" t="s">
        <v>4121</v>
      </c>
      <c r="B315" s="5">
        <v>25756</v>
      </c>
      <c r="C315" s="5">
        <v>25404</v>
      </c>
      <c r="D315" s="5">
        <v>26821</v>
      </c>
      <c r="E315" s="5">
        <v>28790</v>
      </c>
    </row>
    <row r="316" spans="1:5">
      <c r="A316" t="s">
        <v>4122</v>
      </c>
      <c r="B316" s="2">
        <v>10307</v>
      </c>
      <c r="C316" s="2">
        <v>10259</v>
      </c>
      <c r="D316" s="2">
        <v>6653</v>
      </c>
      <c r="E316" s="2">
        <v>7680</v>
      </c>
    </row>
    <row r="317" spans="1:5">
      <c r="A317" t="s">
        <v>4123</v>
      </c>
      <c r="B317" s="2"/>
      <c r="C317" s="2"/>
      <c r="D317" s="2"/>
      <c r="E317" s="2"/>
    </row>
    <row r="318" spans="1:5">
      <c r="A318" t="s">
        <v>4124</v>
      </c>
      <c r="B318" s="2">
        <v>2141</v>
      </c>
      <c r="C318" s="2">
        <v>1097</v>
      </c>
      <c r="D318" s="2">
        <v>2125</v>
      </c>
      <c r="E318" s="2">
        <v>1313</v>
      </c>
    </row>
    <row r="319" spans="1:5">
      <c r="A319" t="s">
        <v>4125</v>
      </c>
      <c r="B319" s="2">
        <v>9441</v>
      </c>
      <c r="C319" s="2">
        <v>9069</v>
      </c>
      <c r="D319" s="2">
        <v>10076</v>
      </c>
      <c r="E319" s="2">
        <v>11904</v>
      </c>
    </row>
    <row r="320" spans="1:5">
      <c r="A320" t="s">
        <v>4126</v>
      </c>
      <c r="B320" s="2"/>
      <c r="C320" s="2"/>
      <c r="D320" s="2">
        <v>1</v>
      </c>
      <c r="E320" s="2">
        <v>1</v>
      </c>
    </row>
    <row r="321" spans="1:5">
      <c r="A321" t="s">
        <v>4127</v>
      </c>
      <c r="B321" s="2">
        <v>551</v>
      </c>
      <c r="C321" s="2">
        <v>668</v>
      </c>
      <c r="D321" s="2">
        <v>1016</v>
      </c>
      <c r="E321" s="2">
        <v>1260</v>
      </c>
    </row>
    <row r="322" spans="1:5">
      <c r="A322" t="s">
        <v>4128</v>
      </c>
      <c r="B322" s="2">
        <v>3315</v>
      </c>
      <c r="C322" s="2">
        <v>4311</v>
      </c>
      <c r="D322" s="2">
        <v>3792</v>
      </c>
      <c r="E322" s="2">
        <v>3436</v>
      </c>
    </row>
    <row r="323" spans="1:5">
      <c r="A323" t="s">
        <v>4129</v>
      </c>
      <c r="B323" s="2"/>
      <c r="C323" s="2"/>
      <c r="D323" s="2">
        <v>3158</v>
      </c>
      <c r="E323" s="2">
        <v>3197</v>
      </c>
    </row>
    <row r="324" spans="1:5">
      <c r="A324" t="s">
        <v>4130</v>
      </c>
      <c r="B324" s="2">
        <v>37089</v>
      </c>
      <c r="C324" s="2">
        <v>37329</v>
      </c>
      <c r="D324" s="2">
        <v>38639</v>
      </c>
      <c r="E324" s="2">
        <v>38737</v>
      </c>
    </row>
    <row r="325" spans="1:5">
      <c r="A325" t="s">
        <v>4131</v>
      </c>
      <c r="B325" s="2">
        <v>22383</v>
      </c>
      <c r="C325" s="2">
        <v>22731</v>
      </c>
      <c r="D325" s="2">
        <v>23274</v>
      </c>
      <c r="E325" s="2">
        <v>23294</v>
      </c>
    </row>
    <row r="326" spans="1:5">
      <c r="A326" t="s">
        <v>4132</v>
      </c>
      <c r="B326" s="2">
        <v>3574</v>
      </c>
      <c r="C326" s="2">
        <v>3592</v>
      </c>
      <c r="D326" s="2">
        <v>3668</v>
      </c>
      <c r="E326" s="2">
        <v>3673</v>
      </c>
    </row>
    <row r="327" spans="1:5">
      <c r="A327" t="s">
        <v>4133</v>
      </c>
      <c r="B327" s="2"/>
      <c r="C327" s="2"/>
      <c r="D327" s="2"/>
      <c r="E327" s="2"/>
    </row>
    <row r="328" spans="1:5">
      <c r="A328" t="s">
        <v>4134</v>
      </c>
      <c r="B328" s="2">
        <v>642</v>
      </c>
      <c r="C328" s="2">
        <v>641</v>
      </c>
      <c r="D328" s="2">
        <v>641</v>
      </c>
      <c r="E328" s="2">
        <v>641</v>
      </c>
    </row>
    <row r="329" spans="1:5">
      <c r="A329" t="s">
        <v>4135</v>
      </c>
      <c r="B329" s="2">
        <v>3098</v>
      </c>
      <c r="C329" s="2">
        <v>3044</v>
      </c>
      <c r="D329" s="2">
        <v>3258</v>
      </c>
      <c r="E329" s="2">
        <v>3169</v>
      </c>
    </row>
    <row r="330" spans="1:5">
      <c r="A330" t="s">
        <v>4136</v>
      </c>
      <c r="B330" s="2">
        <v>6464</v>
      </c>
      <c r="C330" s="2">
        <v>6409</v>
      </c>
      <c r="D330" s="2">
        <v>6722</v>
      </c>
      <c r="E330" s="2">
        <v>6890</v>
      </c>
    </row>
    <row r="331" spans="1:5">
      <c r="A331" t="s">
        <v>4137</v>
      </c>
      <c r="B331" s="2">
        <v>488</v>
      </c>
      <c r="C331" s="2">
        <v>477</v>
      </c>
      <c r="D331" s="2">
        <v>502</v>
      </c>
      <c r="E331" s="2">
        <v>494</v>
      </c>
    </row>
    <row r="332" spans="1:5">
      <c r="A332" t="s">
        <v>4138</v>
      </c>
      <c r="B332" s="2"/>
      <c r="C332" s="2"/>
      <c r="D332" s="2">
        <v>144</v>
      </c>
      <c r="E332" s="2">
        <v>152</v>
      </c>
    </row>
    <row r="333" spans="1:5">
      <c r="A333" t="s">
        <v>4139</v>
      </c>
      <c r="B333" s="2"/>
      <c r="C333" s="2"/>
      <c r="D333" s="2"/>
      <c r="E333" s="2"/>
    </row>
    <row r="334" spans="1:5">
      <c r="A334" t="s">
        <v>4140</v>
      </c>
      <c r="B334" s="2">
        <v>441</v>
      </c>
      <c r="C334" s="2">
        <v>435</v>
      </c>
      <c r="D334" s="2">
        <v>429</v>
      </c>
      <c r="E334" s="2">
        <v>424</v>
      </c>
    </row>
    <row r="335" spans="1:5">
      <c r="A335" t="s">
        <v>4141</v>
      </c>
      <c r="B335" s="2"/>
      <c r="C335" s="2"/>
      <c r="D335" s="2"/>
      <c r="E335" s="2"/>
    </row>
    <row r="336" spans="1:5">
      <c r="A336" t="s">
        <v>297</v>
      </c>
      <c r="B336" s="2">
        <v>37224</v>
      </c>
      <c r="C336" s="2">
        <v>36821</v>
      </c>
      <c r="D336" s="2">
        <v>38835</v>
      </c>
      <c r="E336" s="2">
        <v>40989</v>
      </c>
    </row>
    <row r="337" spans="1:5">
      <c r="A337" t="s">
        <v>4142</v>
      </c>
      <c r="B337" s="2">
        <v>18206</v>
      </c>
      <c r="C337" s="2">
        <v>20726</v>
      </c>
      <c r="D337" s="2">
        <v>23077</v>
      </c>
      <c r="E337" s="2">
        <v>24460</v>
      </c>
    </row>
    <row r="338" spans="1:5">
      <c r="A338" t="s">
        <v>4143</v>
      </c>
      <c r="B338" s="2"/>
      <c r="C338" s="2"/>
      <c r="D338" s="2"/>
      <c r="E338" s="2"/>
    </row>
    <row r="339" spans="1:5">
      <c r="A339" t="s">
        <v>4144</v>
      </c>
      <c r="B339" s="2">
        <v>5918</v>
      </c>
      <c r="C339" s="2">
        <v>5888</v>
      </c>
      <c r="D339" s="2">
        <v>6753</v>
      </c>
      <c r="E339" s="2">
        <v>8811</v>
      </c>
    </row>
    <row r="340" spans="1:5">
      <c r="A340" t="s">
        <v>4145</v>
      </c>
      <c r="B340" s="2">
        <v>4944</v>
      </c>
      <c r="C340" s="2">
        <v>8502</v>
      </c>
      <c r="D340" s="2">
        <v>7513</v>
      </c>
      <c r="E340" s="2">
        <v>5343</v>
      </c>
    </row>
    <row r="341" spans="1:5">
      <c r="A341" t="s">
        <v>4146</v>
      </c>
      <c r="B341" s="2">
        <v>237</v>
      </c>
      <c r="C341" s="2">
        <v>347</v>
      </c>
      <c r="D341" s="2">
        <v>633</v>
      </c>
      <c r="E341" s="2">
        <v>817</v>
      </c>
    </row>
    <row r="342" spans="1:5">
      <c r="A342" t="s">
        <v>4147</v>
      </c>
      <c r="B342" s="2">
        <v>6709</v>
      </c>
      <c r="C342" s="2">
        <v>5586</v>
      </c>
      <c r="D342" s="2">
        <v>5785</v>
      </c>
      <c r="E342" s="2">
        <v>6670</v>
      </c>
    </row>
    <row r="343" spans="1:5">
      <c r="A343" t="s">
        <v>4148</v>
      </c>
      <c r="B343" s="2"/>
      <c r="C343" s="2"/>
    </row>
    <row r="344" spans="1:5">
      <c r="A344" t="s">
        <v>4149</v>
      </c>
      <c r="B344" s="2">
        <v>33</v>
      </c>
      <c r="C344" s="2">
        <v>35</v>
      </c>
      <c r="D344" s="2">
        <v>17</v>
      </c>
      <c r="E344" s="2">
        <v>75</v>
      </c>
    </row>
    <row r="345" spans="1:5">
      <c r="A345" t="s">
        <v>4150</v>
      </c>
      <c r="B345" s="2">
        <v>207</v>
      </c>
      <c r="C345" s="2">
        <v>260</v>
      </c>
      <c r="D345" s="2">
        <v>392</v>
      </c>
      <c r="E345" s="2">
        <v>395</v>
      </c>
    </row>
    <row r="346" spans="1:5">
      <c r="A346" t="s">
        <v>4151</v>
      </c>
      <c r="B346" s="2">
        <v>157</v>
      </c>
      <c r="C346" s="2">
        <v>107</v>
      </c>
      <c r="D346" s="2">
        <v>331</v>
      </c>
      <c r="E346" s="2">
        <v>648</v>
      </c>
    </row>
    <row r="347" spans="1:5">
      <c r="A347" t="s">
        <v>4152</v>
      </c>
      <c r="B347" s="2"/>
      <c r="C347" s="2"/>
      <c r="D347" s="2">
        <v>1653</v>
      </c>
      <c r="E347" s="2">
        <v>1701</v>
      </c>
    </row>
    <row r="348" spans="1:5">
      <c r="A348" t="s">
        <v>4153</v>
      </c>
      <c r="B348" s="2">
        <v>19019</v>
      </c>
      <c r="C348" s="2">
        <v>16095</v>
      </c>
      <c r="D348" s="2">
        <v>15758</v>
      </c>
      <c r="E348" s="2">
        <v>16528</v>
      </c>
    </row>
    <row r="349" spans="1:5">
      <c r="A349" t="s">
        <v>4154</v>
      </c>
      <c r="B349" s="2">
        <v>10044</v>
      </c>
      <c r="C349" s="2">
        <v>9634</v>
      </c>
      <c r="D349" s="2">
        <v>8825</v>
      </c>
      <c r="E349" s="2">
        <v>8336</v>
      </c>
    </row>
    <row r="350" spans="1:5">
      <c r="A350" t="s">
        <v>4155</v>
      </c>
      <c r="B350" s="2">
        <v>6635</v>
      </c>
      <c r="C350" s="2">
        <v>4109</v>
      </c>
      <c r="D350" s="2">
        <v>4365</v>
      </c>
      <c r="E350" s="2">
        <v>5637</v>
      </c>
    </row>
    <row r="351" spans="1:5">
      <c r="A351" t="s">
        <v>4156</v>
      </c>
      <c r="B351" s="2">
        <v>548</v>
      </c>
      <c r="C351" s="2">
        <v>560</v>
      </c>
      <c r="D351" s="2">
        <v>550</v>
      </c>
      <c r="E351" s="2">
        <v>549</v>
      </c>
    </row>
    <row r="352" spans="1:5">
      <c r="A352" t="s">
        <v>4157</v>
      </c>
      <c r="B352" s="2">
        <v>109</v>
      </c>
      <c r="C352" s="2">
        <v>109</v>
      </c>
      <c r="D352" s="2">
        <v>108</v>
      </c>
      <c r="E352" s="2">
        <v>118</v>
      </c>
    </row>
    <row r="353" spans="1:5">
      <c r="A353" t="s">
        <v>4158</v>
      </c>
      <c r="B353" s="2">
        <v>373</v>
      </c>
      <c r="C353" s="2">
        <v>423</v>
      </c>
      <c r="D353" s="2">
        <v>267</v>
      </c>
      <c r="E353" s="2">
        <v>320</v>
      </c>
    </row>
    <row r="354" spans="1:5">
      <c r="A354" t="s">
        <v>4159</v>
      </c>
      <c r="B354" s="2">
        <v>9</v>
      </c>
      <c r="C354" s="2">
        <v>9</v>
      </c>
      <c r="D354" s="2">
        <v>212</v>
      </c>
      <c r="E354" s="2">
        <v>226</v>
      </c>
    </row>
    <row r="355" spans="1:5">
      <c r="A355" t="s">
        <v>4160</v>
      </c>
      <c r="B355" s="2">
        <v>1301</v>
      </c>
      <c r="C355" s="2">
        <v>1252</v>
      </c>
      <c r="D355" s="2">
        <v>1431</v>
      </c>
      <c r="E355" s="2">
        <v>1343</v>
      </c>
    </row>
    <row r="356" spans="1:5">
      <c r="A356" t="s">
        <v>4161</v>
      </c>
      <c r="C356" s="2"/>
      <c r="D356" s="2"/>
    </row>
    <row r="357" spans="1:5">
      <c r="A357" t="s">
        <v>4162</v>
      </c>
      <c r="B357" s="2"/>
      <c r="C357" s="2"/>
      <c r="D357" s="2"/>
      <c r="E357" s="2"/>
    </row>
    <row r="358" spans="1:5">
      <c r="A358" t="s">
        <v>4163</v>
      </c>
    </row>
    <row r="359" spans="1:5">
      <c r="A359" t="s">
        <v>298</v>
      </c>
      <c r="B359" s="2">
        <v>25621</v>
      </c>
      <c r="C359" s="2">
        <v>25911</v>
      </c>
      <c r="D359" s="2">
        <v>26624</v>
      </c>
      <c r="E359" s="2">
        <v>26538</v>
      </c>
    </row>
    <row r="360" spans="1:5">
      <c r="A360" t="s">
        <v>11915</v>
      </c>
      <c r="B360" s="2">
        <v>15498</v>
      </c>
      <c r="C360" s="2">
        <v>15594</v>
      </c>
      <c r="D360" s="2">
        <v>15893</v>
      </c>
      <c r="E360" s="2">
        <v>15867</v>
      </c>
    </row>
    <row r="361" spans="1:5">
      <c r="A361" t="s">
        <v>134</v>
      </c>
      <c r="B361" s="2">
        <v>1356</v>
      </c>
      <c r="C361" s="2">
        <v>1356</v>
      </c>
      <c r="D361" s="2">
        <v>1356</v>
      </c>
      <c r="E361" s="2">
        <v>1356</v>
      </c>
    </row>
    <row r="362" spans="1:5">
      <c r="A362" t="s">
        <v>4164</v>
      </c>
      <c r="B362" s="2"/>
      <c r="C362" s="2"/>
      <c r="D362" s="2"/>
      <c r="E362" s="2"/>
    </row>
    <row r="363" spans="1:5">
      <c r="A363" t="s">
        <v>4165</v>
      </c>
      <c r="B363" s="2">
        <v>3294</v>
      </c>
      <c r="C363" s="2">
        <v>3294</v>
      </c>
      <c r="D363" s="2">
        <v>3294</v>
      </c>
      <c r="E363" s="2">
        <v>3295</v>
      </c>
    </row>
    <row r="364" spans="1:5">
      <c r="A364" t="s">
        <v>4166</v>
      </c>
      <c r="B364" s="2">
        <v>-1006</v>
      </c>
      <c r="C364" s="2">
        <v>-996</v>
      </c>
      <c r="D364" s="2">
        <v>-995</v>
      </c>
      <c r="E364" s="2">
        <v>-994</v>
      </c>
    </row>
    <row r="365" spans="1:5">
      <c r="A365" t="s">
        <v>4167</v>
      </c>
      <c r="B365" s="2">
        <v>395</v>
      </c>
      <c r="C365" s="2">
        <v>119</v>
      </c>
      <c r="D365" s="2">
        <v>530</v>
      </c>
      <c r="E365" s="2">
        <v>364</v>
      </c>
    </row>
    <row r="366" spans="1:5">
      <c r="A366" t="s">
        <v>4168</v>
      </c>
      <c r="B366" s="2">
        <v>11459</v>
      </c>
      <c r="C366" s="2">
        <v>11821</v>
      </c>
      <c r="D366" s="2">
        <v>11707</v>
      </c>
      <c r="E366" s="2">
        <v>11845</v>
      </c>
    </row>
    <row r="367" spans="1:5">
      <c r="A367" t="s">
        <v>324</v>
      </c>
      <c r="B367" s="2">
        <v>10123</v>
      </c>
      <c r="C367" s="2">
        <v>10317</v>
      </c>
      <c r="D367" s="2">
        <v>10732</v>
      </c>
      <c r="E367" s="2">
        <v>10671</v>
      </c>
    </row>
    <row r="368" spans="1:5">
      <c r="B368" s="2"/>
      <c r="C368" s="2"/>
      <c r="D368" s="2"/>
      <c r="E368" s="2"/>
    </row>
    <row r="369" spans="1:5">
      <c r="A369" t="s">
        <v>300</v>
      </c>
      <c r="B369" s="2"/>
      <c r="C369" s="2"/>
      <c r="D369" s="2"/>
      <c r="E369" s="2"/>
    </row>
    <row r="371" spans="1:5">
      <c r="A371" t="s">
        <v>4117</v>
      </c>
    </row>
    <row r="372" spans="1:5">
      <c r="A372" t="s">
        <v>185</v>
      </c>
    </row>
    <row r="374" spans="1:5">
      <c r="A374" t="s">
        <v>4169</v>
      </c>
      <c r="B374" s="5"/>
      <c r="C374" s="5"/>
      <c r="D374" s="5"/>
      <c r="E374" s="5"/>
    </row>
    <row r="376" spans="1:5">
      <c r="A376" t="s">
        <v>4170</v>
      </c>
      <c r="B376" s="2"/>
    </row>
    <row r="377" spans="1:5">
      <c r="B377" s="5"/>
      <c r="C377" s="5"/>
      <c r="D377" s="5"/>
      <c r="E377" s="5"/>
    </row>
    <row r="378" spans="1:5">
      <c r="A378" t="s">
        <v>4171</v>
      </c>
      <c r="B378" s="2"/>
      <c r="C378" s="2"/>
      <c r="E378" s="2"/>
    </row>
    <row r="379" spans="1:5">
      <c r="B379" s="2"/>
      <c r="C379" s="2"/>
      <c r="E379" s="2"/>
    </row>
    <row r="380" spans="1:5">
      <c r="A380" t="s">
        <v>4172</v>
      </c>
    </row>
    <row r="381" spans="1:5">
      <c r="A381" t="s">
        <v>300</v>
      </c>
    </row>
    <row r="382" spans="1:5">
      <c r="A382" t="s">
        <v>127</v>
      </c>
      <c r="B382" s="5">
        <v>41974</v>
      </c>
      <c r="C382" s="5">
        <v>42339</v>
      </c>
      <c r="D382" s="5">
        <v>42705</v>
      </c>
      <c r="E382" s="5">
        <v>42795</v>
      </c>
    </row>
    <row r="383" spans="1:5">
      <c r="A383" t="s">
        <v>301</v>
      </c>
      <c r="B383" s="2">
        <v>1864</v>
      </c>
      <c r="C383" s="2">
        <v>-654</v>
      </c>
      <c r="D383" s="2">
        <v>-325</v>
      </c>
      <c r="E383" s="2">
        <v>-703</v>
      </c>
    </row>
    <row r="384" spans="1:5">
      <c r="A384" t="s">
        <v>4173</v>
      </c>
      <c r="B384" s="2">
        <v>140</v>
      </c>
      <c r="C384" s="2">
        <v>944</v>
      </c>
      <c r="D384" s="2">
        <v>1759</v>
      </c>
      <c r="E384" s="2">
        <v>413</v>
      </c>
    </row>
    <row r="385" spans="1:5">
      <c r="A385" t="s">
        <v>4174</v>
      </c>
      <c r="B385" s="5"/>
      <c r="C385" s="5"/>
      <c r="D385" s="5"/>
      <c r="E385" s="5"/>
    </row>
    <row r="386" spans="1:5">
      <c r="A386" t="s">
        <v>4175</v>
      </c>
      <c r="B386" s="2">
        <v>3310</v>
      </c>
      <c r="C386" s="2">
        <v>3601</v>
      </c>
      <c r="D386" s="2">
        <v>4945</v>
      </c>
      <c r="E386" s="2">
        <v>1304</v>
      </c>
    </row>
    <row r="387" spans="1:5">
      <c r="A387" t="s">
        <v>4176</v>
      </c>
      <c r="B387" s="2">
        <v>169</v>
      </c>
      <c r="C387" s="2">
        <v>199</v>
      </c>
      <c r="D387" s="2">
        <v>194</v>
      </c>
      <c r="E387" s="2">
        <v>50</v>
      </c>
    </row>
    <row r="388" spans="1:5">
      <c r="A388" t="s">
        <v>4177</v>
      </c>
    </row>
    <row r="389" spans="1:5">
      <c r="A389" t="s">
        <v>4178</v>
      </c>
      <c r="B389" s="2"/>
      <c r="C389" s="2"/>
      <c r="D389" s="2"/>
      <c r="E389" s="2"/>
    </row>
    <row r="390" spans="1:5">
      <c r="A390" t="s">
        <v>4087</v>
      </c>
      <c r="B390" s="2"/>
      <c r="C390" s="2"/>
      <c r="D390" s="2"/>
      <c r="E390" s="2"/>
    </row>
    <row r="391" spans="1:5">
      <c r="A391" t="s">
        <v>4179</v>
      </c>
      <c r="B391" s="2">
        <v>789</v>
      </c>
      <c r="C391" s="2">
        <v>972</v>
      </c>
      <c r="D391" s="2">
        <v>1053</v>
      </c>
      <c r="E391" s="2">
        <v>292</v>
      </c>
    </row>
    <row r="392" spans="1:5">
      <c r="A392" t="s">
        <v>4180</v>
      </c>
      <c r="B392" s="2">
        <v>62</v>
      </c>
      <c r="C392" s="2">
        <v>59</v>
      </c>
      <c r="D392" s="2">
        <v>56</v>
      </c>
      <c r="E392" s="2">
        <v>17</v>
      </c>
    </row>
    <row r="393" spans="1:5">
      <c r="A393" t="s">
        <v>4112</v>
      </c>
      <c r="B393" s="2"/>
      <c r="C393" s="2"/>
      <c r="D393" s="2"/>
      <c r="E393" s="2"/>
    </row>
    <row r="394" spans="1:5">
      <c r="A394" t="s">
        <v>4086</v>
      </c>
      <c r="B394" s="2"/>
      <c r="C394" s="2">
        <v>115</v>
      </c>
      <c r="D394" s="2">
        <v>327</v>
      </c>
      <c r="E394" s="2"/>
    </row>
    <row r="395" spans="1:5">
      <c r="A395" t="s">
        <v>4181</v>
      </c>
      <c r="B395" s="2"/>
      <c r="C395" s="2"/>
      <c r="D395" s="2"/>
      <c r="E395" s="2"/>
    </row>
    <row r="396" spans="1:5">
      <c r="A396" t="s">
        <v>4182</v>
      </c>
      <c r="B396" s="2"/>
      <c r="C396" s="2"/>
      <c r="D396" s="2"/>
      <c r="E396" s="2"/>
    </row>
    <row r="397" spans="1:5">
      <c r="A397" t="s">
        <v>4085</v>
      </c>
      <c r="B397" s="2">
        <v>613</v>
      </c>
      <c r="C397" s="2">
        <v>728</v>
      </c>
      <c r="D397" s="2">
        <v>721</v>
      </c>
      <c r="E397" s="2">
        <v>196</v>
      </c>
    </row>
    <row r="398" spans="1:5">
      <c r="A398" t="s">
        <v>4183</v>
      </c>
    </row>
    <row r="399" spans="1:5">
      <c r="A399" t="s">
        <v>4088</v>
      </c>
      <c r="B399" s="2"/>
      <c r="C399" s="2"/>
      <c r="D399" s="2"/>
      <c r="E399" s="2"/>
    </row>
    <row r="400" spans="1:5">
      <c r="A400" t="s">
        <v>4089</v>
      </c>
      <c r="B400">
        <v>74</v>
      </c>
      <c r="C400">
        <v>0</v>
      </c>
      <c r="D400">
        <v>1</v>
      </c>
    </row>
    <row r="401" spans="1:5">
      <c r="A401" t="s">
        <v>4090</v>
      </c>
    </row>
    <row r="402" spans="1:5">
      <c r="A402" t="s">
        <v>4091</v>
      </c>
      <c r="B402">
        <v>103</v>
      </c>
      <c r="C402">
        <v>27</v>
      </c>
      <c r="D402">
        <v>43</v>
      </c>
    </row>
    <row r="403" spans="1:5">
      <c r="A403" t="s">
        <v>4092</v>
      </c>
      <c r="B403">
        <v>91</v>
      </c>
      <c r="C403" s="2">
        <v>905</v>
      </c>
      <c r="D403" s="2">
        <v>1713</v>
      </c>
      <c r="E403">
        <v>627</v>
      </c>
    </row>
    <row r="404" spans="1:5">
      <c r="A404" t="s">
        <v>4184</v>
      </c>
    </row>
    <row r="405" spans="1:5">
      <c r="A405" t="s">
        <v>4185</v>
      </c>
    </row>
    <row r="406" spans="1:5">
      <c r="A406" t="s">
        <v>4106</v>
      </c>
      <c r="D406" s="2"/>
    </row>
    <row r="407" spans="1:5">
      <c r="A407" t="s">
        <v>4107</v>
      </c>
      <c r="B407" s="2"/>
      <c r="C407" s="2"/>
    </row>
    <row r="408" spans="1:5">
      <c r="A408" t="s">
        <v>4108</v>
      </c>
      <c r="B408" s="2">
        <v>32</v>
      </c>
      <c r="C408" s="2">
        <v>13</v>
      </c>
      <c r="D408" s="2">
        <v>4</v>
      </c>
      <c r="E408" s="2">
        <v>3</v>
      </c>
    </row>
    <row r="409" spans="1:5">
      <c r="A409" t="s">
        <v>4186</v>
      </c>
    </row>
    <row r="410" spans="1:5">
      <c r="A410" t="s">
        <v>4187</v>
      </c>
      <c r="B410" s="2"/>
      <c r="C410" s="2"/>
      <c r="D410" s="2"/>
    </row>
    <row r="411" spans="1:5">
      <c r="A411" t="s">
        <v>4110</v>
      </c>
      <c r="B411" s="2">
        <v>109</v>
      </c>
      <c r="C411" s="2">
        <v>49</v>
      </c>
      <c r="D411" s="2">
        <v>10</v>
      </c>
      <c r="E411" s="2">
        <v>4</v>
      </c>
    </row>
    <row r="412" spans="1:5">
      <c r="A412" t="s">
        <v>4188</v>
      </c>
      <c r="B412">
        <v>842</v>
      </c>
      <c r="C412">
        <v>102</v>
      </c>
      <c r="D412">
        <v>257</v>
      </c>
      <c r="E412">
        <v>20</v>
      </c>
    </row>
    <row r="413" spans="1:5">
      <c r="A413" t="s">
        <v>4189</v>
      </c>
    </row>
    <row r="414" spans="1:5">
      <c r="A414" t="s">
        <v>4190</v>
      </c>
      <c r="B414" s="2"/>
      <c r="C414" s="2"/>
      <c r="D414" s="2"/>
      <c r="E414" s="2"/>
    </row>
    <row r="415" spans="1:5">
      <c r="A415" t="s">
        <v>291</v>
      </c>
      <c r="B415" s="2">
        <v>203</v>
      </c>
      <c r="C415" s="2">
        <v>220</v>
      </c>
      <c r="D415" s="2">
        <v>526</v>
      </c>
      <c r="E415" s="2">
        <v>95</v>
      </c>
    </row>
    <row r="416" spans="1:5">
      <c r="A416" t="s">
        <v>4191</v>
      </c>
      <c r="B416" s="2">
        <v>222</v>
      </c>
      <c r="C416" s="2">
        <v>212</v>
      </c>
      <c r="D416" s="2">
        <v>39</v>
      </c>
      <c r="E416" s="2"/>
    </row>
    <row r="417" spans="1:5">
      <c r="A417" t="s">
        <v>4192</v>
      </c>
      <c r="B417" s="2">
        <v>1147</v>
      </c>
      <c r="C417" s="2">
        <v>2005</v>
      </c>
      <c r="D417" s="2">
        <v>3250</v>
      </c>
      <c r="E417" s="2">
        <v>698</v>
      </c>
    </row>
    <row r="418" spans="1:5">
      <c r="A418" t="s">
        <v>4076</v>
      </c>
      <c r="B418" s="2"/>
      <c r="C418" s="2">
        <v>70</v>
      </c>
      <c r="D418" s="2">
        <v>95</v>
      </c>
      <c r="E418" s="2"/>
    </row>
    <row r="419" spans="1:5">
      <c r="A419" t="s">
        <v>4077</v>
      </c>
    </row>
    <row r="420" spans="1:5">
      <c r="A420" t="s">
        <v>4193</v>
      </c>
      <c r="B420" s="2"/>
      <c r="C420" s="2"/>
      <c r="D420" s="2"/>
      <c r="E420" s="2"/>
    </row>
    <row r="421" spans="1:5">
      <c r="A421" t="s">
        <v>4074</v>
      </c>
      <c r="B421" s="2">
        <v>208</v>
      </c>
      <c r="C421" s="2">
        <v>104</v>
      </c>
      <c r="D421" s="2">
        <v>123</v>
      </c>
      <c r="E421" s="2">
        <v>28</v>
      </c>
    </row>
    <row r="422" spans="1:5">
      <c r="A422" t="s">
        <v>4075</v>
      </c>
      <c r="B422" s="2">
        <v>32</v>
      </c>
      <c r="C422" s="2">
        <v>35</v>
      </c>
      <c r="D422" s="2">
        <v>57</v>
      </c>
      <c r="E422" s="2">
        <v>18</v>
      </c>
    </row>
    <row r="423" spans="1:5">
      <c r="A423" t="s">
        <v>4078</v>
      </c>
      <c r="B423" s="2"/>
      <c r="C423" s="2"/>
      <c r="D423" s="2"/>
      <c r="E423" s="2"/>
    </row>
    <row r="424" spans="1:5">
      <c r="A424" t="s">
        <v>4079</v>
      </c>
      <c r="B424">
        <v>603</v>
      </c>
      <c r="C424" s="2">
        <v>69</v>
      </c>
      <c r="D424" s="2"/>
      <c r="E424" s="2"/>
    </row>
    <row r="425" spans="1:5">
      <c r="A425" t="s">
        <v>4080</v>
      </c>
      <c r="B425" s="2"/>
      <c r="C425" s="2"/>
      <c r="D425" s="2"/>
      <c r="E425" s="2"/>
    </row>
    <row r="426" spans="1:5">
      <c r="A426" t="s">
        <v>4081</v>
      </c>
    </row>
    <row r="427" spans="1:5">
      <c r="A427" t="s">
        <v>4082</v>
      </c>
      <c r="B427">
        <v>156</v>
      </c>
      <c r="C427" s="2">
        <v>1088</v>
      </c>
      <c r="D427" s="2">
        <v>2445</v>
      </c>
      <c r="E427">
        <v>230</v>
      </c>
    </row>
    <row r="428" spans="1:5">
      <c r="A428" t="s">
        <v>4194</v>
      </c>
    </row>
    <row r="429" spans="1:5">
      <c r="A429" t="s">
        <v>4195</v>
      </c>
    </row>
    <row r="430" spans="1:5">
      <c r="A430" t="s">
        <v>4196</v>
      </c>
      <c r="C430" s="2"/>
      <c r="D430" s="2"/>
    </row>
    <row r="431" spans="1:5">
      <c r="A431" t="s">
        <v>4104</v>
      </c>
    </row>
    <row r="432" spans="1:5">
      <c r="A432" t="s">
        <v>4197</v>
      </c>
    </row>
    <row r="433" spans="1:5">
      <c r="A433" t="s">
        <v>4095</v>
      </c>
    </row>
    <row r="434" spans="1:5">
      <c r="A434" t="s">
        <v>4096</v>
      </c>
    </row>
    <row r="435" spans="1:5">
      <c r="A435" t="s">
        <v>4097</v>
      </c>
      <c r="B435" s="2">
        <v>27</v>
      </c>
      <c r="C435" s="2">
        <v>8</v>
      </c>
      <c r="D435" s="2">
        <v>16</v>
      </c>
      <c r="E435" s="2">
        <v>1</v>
      </c>
    </row>
    <row r="436" spans="1:5">
      <c r="A436" t="s">
        <v>4198</v>
      </c>
    </row>
    <row r="437" spans="1:5">
      <c r="A437" t="s">
        <v>4199</v>
      </c>
      <c r="C437" s="2"/>
    </row>
    <row r="438" spans="1:5">
      <c r="A438" t="s">
        <v>4099</v>
      </c>
      <c r="B438" s="2"/>
      <c r="C438" s="2"/>
      <c r="D438" s="2"/>
      <c r="E438" s="2"/>
    </row>
    <row r="439" spans="1:5">
      <c r="A439" t="s">
        <v>4200</v>
      </c>
      <c r="B439" s="2">
        <v>121</v>
      </c>
      <c r="C439" s="2">
        <v>169</v>
      </c>
      <c r="D439" s="2">
        <v>318</v>
      </c>
      <c r="E439" s="2">
        <v>309</v>
      </c>
    </row>
    <row r="440" spans="1:5">
      <c r="A440" t="s">
        <v>4201</v>
      </c>
      <c r="C440">
        <v>462</v>
      </c>
      <c r="D440">
        <v>186</v>
      </c>
    </row>
    <row r="441" spans="1:5">
      <c r="A441" t="s">
        <v>4190</v>
      </c>
      <c r="B441" s="2"/>
      <c r="D441">
        <v>10</v>
      </c>
    </row>
    <row r="442" spans="1:5">
      <c r="A442" t="s">
        <v>4202</v>
      </c>
      <c r="B442" s="2"/>
      <c r="C442" s="2"/>
      <c r="D442" s="2"/>
    </row>
    <row r="443" spans="1:5">
      <c r="A443" t="s">
        <v>4203</v>
      </c>
      <c r="B443" s="2"/>
      <c r="C443" s="2"/>
      <c r="D443" s="2"/>
      <c r="E443" s="2">
        <v>112</v>
      </c>
    </row>
    <row r="444" spans="1:5">
      <c r="A444" t="s">
        <v>4204</v>
      </c>
      <c r="B444" s="2">
        <v>300</v>
      </c>
      <c r="C444" s="2">
        <v>-1993</v>
      </c>
      <c r="D444" s="2">
        <v>-2655</v>
      </c>
      <c r="E444" s="2">
        <v>-1405</v>
      </c>
    </row>
    <row r="445" spans="1:5">
      <c r="A445" t="s">
        <v>4205</v>
      </c>
      <c r="B445" s="2">
        <v>2941</v>
      </c>
      <c r="C445" s="2">
        <v>-2168</v>
      </c>
      <c r="D445" s="2">
        <v>-5299</v>
      </c>
      <c r="E445" s="2">
        <v>-2584</v>
      </c>
    </row>
    <row r="446" spans="1:5">
      <c r="A446" t="s">
        <v>4206</v>
      </c>
      <c r="B446" s="2">
        <v>-2641</v>
      </c>
      <c r="C446" s="2">
        <v>175</v>
      </c>
      <c r="D446" s="2">
        <v>2644</v>
      </c>
      <c r="E446" s="2">
        <v>1180</v>
      </c>
    </row>
    <row r="447" spans="1:5">
      <c r="A447" t="s">
        <v>4207</v>
      </c>
      <c r="B447" s="2"/>
      <c r="C447" s="2"/>
      <c r="D447" s="2"/>
      <c r="E447" s="2"/>
    </row>
    <row r="448" spans="1:5">
      <c r="A448" t="s">
        <v>4208</v>
      </c>
      <c r="B448" s="2"/>
      <c r="C448" s="2"/>
      <c r="D448" s="2"/>
      <c r="E448" s="2"/>
    </row>
    <row r="449" spans="1:5">
      <c r="A449" t="s">
        <v>4209</v>
      </c>
      <c r="B449" s="2">
        <v>2603</v>
      </c>
      <c r="C449" s="2">
        <v>547</v>
      </c>
      <c r="D449" s="2">
        <v>798</v>
      </c>
      <c r="E449" s="2">
        <v>-385</v>
      </c>
    </row>
    <row r="450" spans="1:5">
      <c r="A450" t="s">
        <v>4210</v>
      </c>
      <c r="B450" s="2">
        <v>-739</v>
      </c>
      <c r="C450" s="2">
        <v>-1201</v>
      </c>
      <c r="D450" s="2">
        <v>-1123</v>
      </c>
      <c r="E450" s="2">
        <v>-317</v>
      </c>
    </row>
    <row r="451" spans="1:5">
      <c r="A451" t="s">
        <v>4211</v>
      </c>
      <c r="B451" s="2">
        <v>198</v>
      </c>
      <c r="C451" s="2">
        <v>86</v>
      </c>
      <c r="D451" s="2">
        <v>81</v>
      </c>
      <c r="E451" s="2">
        <v>24</v>
      </c>
    </row>
    <row r="452" spans="1:5">
      <c r="A452" t="s">
        <v>4212</v>
      </c>
      <c r="B452" s="2">
        <v>-647</v>
      </c>
      <c r="C452" s="2">
        <v>-923</v>
      </c>
      <c r="D452" s="2">
        <v>-935</v>
      </c>
      <c r="E452" s="2">
        <v>-223</v>
      </c>
    </row>
    <row r="453" spans="1:5">
      <c r="A453" t="s">
        <v>4213</v>
      </c>
      <c r="B453" s="2">
        <v>77</v>
      </c>
      <c r="C453" s="2">
        <v>86</v>
      </c>
      <c r="D453" s="2">
        <v>57</v>
      </c>
      <c r="E453" s="2">
        <v>4</v>
      </c>
    </row>
    <row r="454" spans="1:5">
      <c r="A454" t="s">
        <v>4214</v>
      </c>
      <c r="B454" s="2"/>
      <c r="C454" s="2"/>
      <c r="D454" s="2"/>
      <c r="E454" s="2"/>
    </row>
    <row r="455" spans="1:5">
      <c r="A455" t="s">
        <v>4215</v>
      </c>
      <c r="B455" s="2"/>
      <c r="C455" s="2"/>
      <c r="D455" s="2"/>
      <c r="E455" s="2"/>
    </row>
    <row r="456" spans="1:5">
      <c r="A456" t="s">
        <v>4216</v>
      </c>
      <c r="B456" s="2">
        <v>-367</v>
      </c>
      <c r="C456" s="2">
        <v>-450</v>
      </c>
      <c r="D456" s="2">
        <v>-327</v>
      </c>
      <c r="E456" s="2">
        <v>-123</v>
      </c>
    </row>
    <row r="457" spans="1:5">
      <c r="A457" t="s">
        <v>4217</v>
      </c>
    </row>
    <row r="458" spans="1:5">
      <c r="A458" t="s">
        <v>302</v>
      </c>
      <c r="B458" s="2">
        <v>-8976</v>
      </c>
      <c r="C458" s="2">
        <v>-6594</v>
      </c>
      <c r="D458" s="2">
        <v>-3259</v>
      </c>
      <c r="E458" s="2">
        <v>-543</v>
      </c>
    </row>
    <row r="459" spans="1:5">
      <c r="A459" t="s">
        <v>4218</v>
      </c>
      <c r="B459" s="2">
        <v>6076</v>
      </c>
      <c r="C459" s="2">
        <v>3121</v>
      </c>
      <c r="D459" s="2">
        <v>4821</v>
      </c>
      <c r="E459" s="2">
        <v>409</v>
      </c>
    </row>
    <row r="460" spans="1:5">
      <c r="A460" t="s">
        <v>4219</v>
      </c>
      <c r="B460" s="2">
        <v>4486</v>
      </c>
      <c r="C460" s="2">
        <v>1644</v>
      </c>
      <c r="D460" s="2">
        <v>2048</v>
      </c>
      <c r="E460" s="2">
        <v>269</v>
      </c>
    </row>
    <row r="461" spans="1:5">
      <c r="A461" t="s">
        <v>4220</v>
      </c>
      <c r="B461" s="2"/>
      <c r="C461" s="2"/>
      <c r="D461" s="2"/>
      <c r="E461" s="2">
        <v>93</v>
      </c>
    </row>
    <row r="462" spans="1:5">
      <c r="A462" t="s">
        <v>4221</v>
      </c>
      <c r="B462" s="2"/>
      <c r="C462" s="2"/>
      <c r="D462" s="2">
        <v>22</v>
      </c>
      <c r="E462" s="2"/>
    </row>
    <row r="463" spans="1:5">
      <c r="A463" t="s">
        <v>4222</v>
      </c>
      <c r="B463" s="2"/>
      <c r="C463" s="2"/>
      <c r="D463" s="2"/>
      <c r="E463" s="2"/>
    </row>
    <row r="464" spans="1:5">
      <c r="A464" t="s">
        <v>4223</v>
      </c>
      <c r="B464">
        <v>78</v>
      </c>
      <c r="C464">
        <v>107</v>
      </c>
      <c r="D464" s="2">
        <v>1</v>
      </c>
      <c r="E464" s="2">
        <v>2</v>
      </c>
    </row>
    <row r="465" spans="1:5">
      <c r="A465" t="s">
        <v>4224</v>
      </c>
      <c r="B465" s="2">
        <v>178</v>
      </c>
      <c r="C465" s="2">
        <v>174</v>
      </c>
      <c r="D465" s="2">
        <v>1386</v>
      </c>
      <c r="E465" s="2"/>
    </row>
    <row r="466" spans="1:5">
      <c r="A466" t="s">
        <v>4225</v>
      </c>
      <c r="B466">
        <v>991</v>
      </c>
      <c r="C466" s="2">
        <v>146</v>
      </c>
      <c r="D466" s="2">
        <v>32</v>
      </c>
      <c r="E466" s="2"/>
    </row>
    <row r="467" spans="1:5">
      <c r="A467" t="s">
        <v>4226</v>
      </c>
      <c r="B467">
        <v>64</v>
      </c>
      <c r="C467" s="2">
        <v>866</v>
      </c>
      <c r="D467" s="2">
        <v>59</v>
      </c>
      <c r="E467" s="2"/>
    </row>
    <row r="468" spans="1:5">
      <c r="A468" t="s">
        <v>4227</v>
      </c>
      <c r="B468" s="2">
        <v>111</v>
      </c>
      <c r="C468" s="2">
        <v>27</v>
      </c>
      <c r="D468" s="2">
        <v>74</v>
      </c>
      <c r="E468" s="2">
        <v>2</v>
      </c>
    </row>
    <row r="469" spans="1:5">
      <c r="A469" t="s">
        <v>4228</v>
      </c>
      <c r="B469">
        <v>34</v>
      </c>
      <c r="C469">
        <v>21</v>
      </c>
      <c r="D469">
        <v>48</v>
      </c>
      <c r="E469">
        <v>30</v>
      </c>
    </row>
    <row r="470" spans="1:5">
      <c r="A470" t="s">
        <v>4229</v>
      </c>
      <c r="C470" s="2"/>
      <c r="D470" s="2"/>
      <c r="E470" s="2"/>
    </row>
    <row r="471" spans="1:5">
      <c r="A471" t="s">
        <v>4230</v>
      </c>
      <c r="B471" s="2"/>
      <c r="C471" s="2"/>
      <c r="D471" s="2"/>
    </row>
    <row r="472" spans="1:5">
      <c r="A472" t="s">
        <v>4231</v>
      </c>
      <c r="B472" s="2">
        <v>134</v>
      </c>
      <c r="C472" s="2">
        <v>136</v>
      </c>
      <c r="D472" s="2">
        <v>1151</v>
      </c>
      <c r="E472" s="2">
        <v>13</v>
      </c>
    </row>
    <row r="473" spans="1:5">
      <c r="A473" t="s">
        <v>4232</v>
      </c>
      <c r="B473" s="2">
        <v>15053</v>
      </c>
      <c r="C473" s="2">
        <v>9715</v>
      </c>
      <c r="D473" s="2">
        <v>8163</v>
      </c>
      <c r="E473" s="2">
        <v>952</v>
      </c>
    </row>
    <row r="474" spans="1:5">
      <c r="A474" t="s">
        <v>4233</v>
      </c>
      <c r="B474" s="2">
        <v>5401</v>
      </c>
      <c r="C474" s="2">
        <v>1547</v>
      </c>
      <c r="D474" s="2">
        <v>1645</v>
      </c>
      <c r="E474" s="2">
        <v>118</v>
      </c>
    </row>
    <row r="475" spans="1:5">
      <c r="A475" t="s">
        <v>4234</v>
      </c>
      <c r="B475" s="2"/>
      <c r="C475" s="2"/>
      <c r="D475" s="2"/>
      <c r="E475" s="2">
        <v>6</v>
      </c>
    </row>
    <row r="476" spans="1:5">
      <c r="A476" t="s">
        <v>4235</v>
      </c>
      <c r="B476" s="2"/>
      <c r="C476" s="2"/>
      <c r="D476" s="2">
        <v>507</v>
      </c>
      <c r="E476" s="2">
        <v>30</v>
      </c>
    </row>
    <row r="477" spans="1:5">
      <c r="A477" t="s">
        <v>4236</v>
      </c>
      <c r="B477" s="2"/>
      <c r="C477" s="2"/>
      <c r="D477" s="2"/>
      <c r="E477" s="2"/>
    </row>
    <row r="478" spans="1:5">
      <c r="A478" t="s">
        <v>4237</v>
      </c>
      <c r="B478" s="2">
        <v>280</v>
      </c>
      <c r="C478" s="2">
        <v>318</v>
      </c>
      <c r="D478" s="2">
        <v>320</v>
      </c>
      <c r="E478">
        <v>1</v>
      </c>
    </row>
    <row r="479" spans="1:5">
      <c r="A479" t="s">
        <v>4224</v>
      </c>
      <c r="B479" s="2"/>
      <c r="C479" s="2"/>
      <c r="D479" s="2">
        <v>1217</v>
      </c>
      <c r="E479">
        <v>158</v>
      </c>
    </row>
    <row r="480" spans="1:5">
      <c r="A480" t="s">
        <v>4238</v>
      </c>
      <c r="B480" s="2">
        <v>244</v>
      </c>
      <c r="C480" s="2">
        <v>494</v>
      </c>
      <c r="D480" s="2">
        <v>107</v>
      </c>
      <c r="E480" s="2"/>
    </row>
    <row r="481" spans="1:5">
      <c r="A481" t="s">
        <v>4239</v>
      </c>
      <c r="B481" s="2">
        <v>78</v>
      </c>
      <c r="C481" s="2">
        <v>63</v>
      </c>
      <c r="D481" s="2">
        <v>478</v>
      </c>
      <c r="E481" s="2">
        <v>94</v>
      </c>
    </row>
    <row r="482" spans="1:5">
      <c r="A482" t="s">
        <v>4240</v>
      </c>
      <c r="B482" s="2">
        <v>6595</v>
      </c>
      <c r="C482" s="2">
        <v>6671</v>
      </c>
      <c r="D482" s="2">
        <v>3473</v>
      </c>
      <c r="E482" s="2">
        <v>340</v>
      </c>
    </row>
    <row r="483" spans="1:5">
      <c r="A483" t="s">
        <v>4241</v>
      </c>
      <c r="B483" s="2">
        <v>98</v>
      </c>
      <c r="C483" s="2">
        <v>167</v>
      </c>
      <c r="D483" s="2">
        <v>214</v>
      </c>
      <c r="E483" s="2">
        <v>56</v>
      </c>
    </row>
    <row r="484" spans="1:5">
      <c r="A484" t="s">
        <v>4242</v>
      </c>
      <c r="B484" s="2"/>
      <c r="C484" s="2"/>
      <c r="D484" s="2"/>
    </row>
    <row r="485" spans="1:5">
      <c r="A485" t="s">
        <v>4243</v>
      </c>
      <c r="B485" s="2"/>
      <c r="C485" s="2"/>
      <c r="D485" s="2"/>
      <c r="E485" s="2"/>
    </row>
    <row r="486" spans="1:5">
      <c r="A486" t="s">
        <v>4244</v>
      </c>
      <c r="B486" s="2">
        <v>2357</v>
      </c>
      <c r="C486" s="2">
        <v>455</v>
      </c>
      <c r="D486" s="2">
        <v>202</v>
      </c>
      <c r="E486" s="2">
        <v>149</v>
      </c>
    </row>
    <row r="487" spans="1:5">
      <c r="A487" t="s">
        <v>4245</v>
      </c>
      <c r="D487">
        <v>83</v>
      </c>
    </row>
    <row r="488" spans="1:5">
      <c r="A488" t="s">
        <v>4211</v>
      </c>
      <c r="B488" s="2"/>
      <c r="C488" s="2"/>
      <c r="D488" s="2"/>
      <c r="E488" s="2"/>
    </row>
    <row r="489" spans="1:5">
      <c r="A489" t="s">
        <v>4212</v>
      </c>
      <c r="B489" s="2"/>
      <c r="C489" s="2"/>
      <c r="D489" s="2"/>
    </row>
    <row r="490" spans="1:5">
      <c r="A490" t="s">
        <v>4213</v>
      </c>
      <c r="B490" s="2"/>
      <c r="C490" s="2"/>
      <c r="D490" s="2">
        <v>83</v>
      </c>
      <c r="E490" s="2"/>
    </row>
    <row r="491" spans="1:5">
      <c r="A491" t="s">
        <v>4214</v>
      </c>
    </row>
    <row r="492" spans="1:5">
      <c r="A492" t="s">
        <v>4215</v>
      </c>
    </row>
    <row r="493" spans="1:5">
      <c r="A493" t="s">
        <v>4216</v>
      </c>
      <c r="B493" s="2"/>
    </row>
    <row r="494" spans="1:5">
      <c r="A494" t="s">
        <v>4217</v>
      </c>
    </row>
    <row r="495" spans="1:5">
      <c r="A495" t="s">
        <v>303</v>
      </c>
      <c r="B495" s="2">
        <v>5259</v>
      </c>
      <c r="C495" s="2">
        <v>9560</v>
      </c>
      <c r="D495" s="2">
        <v>1725</v>
      </c>
      <c r="E495" s="2">
        <v>938</v>
      </c>
    </row>
    <row r="496" spans="1:5">
      <c r="A496" t="s">
        <v>4246</v>
      </c>
      <c r="B496" s="2">
        <v>31773</v>
      </c>
      <c r="C496" s="2">
        <v>32775</v>
      </c>
      <c r="D496" s="2">
        <v>27287</v>
      </c>
      <c r="E496" s="2">
        <v>10341</v>
      </c>
    </row>
    <row r="497" spans="1:5">
      <c r="A497" t="s">
        <v>4247</v>
      </c>
      <c r="B497" s="2">
        <v>5972</v>
      </c>
      <c r="C497" s="2">
        <v>2649</v>
      </c>
      <c r="D497" s="2">
        <v>1908</v>
      </c>
      <c r="E497" s="2"/>
    </row>
    <row r="498" spans="1:5">
      <c r="A498" t="s">
        <v>4248</v>
      </c>
      <c r="B498" s="2">
        <v>24919</v>
      </c>
      <c r="C498" s="2">
        <v>25076</v>
      </c>
      <c r="D498" s="2">
        <v>25148</v>
      </c>
      <c r="E498" s="2">
        <v>10341</v>
      </c>
    </row>
    <row r="499" spans="1:5">
      <c r="A499" t="s">
        <v>4249</v>
      </c>
      <c r="B499" s="2"/>
      <c r="C499" s="2"/>
      <c r="D499" s="2"/>
      <c r="E499" s="2"/>
    </row>
    <row r="500" spans="1:5">
      <c r="A500" t="s">
        <v>4250</v>
      </c>
      <c r="B500" s="2"/>
      <c r="C500" s="2"/>
      <c r="D500" s="2"/>
      <c r="E500" s="2"/>
    </row>
    <row r="501" spans="1:5">
      <c r="A501" t="s">
        <v>4251</v>
      </c>
      <c r="B501" s="2"/>
      <c r="C501" s="2"/>
      <c r="D501" s="2"/>
      <c r="E501" s="2"/>
    </row>
    <row r="502" spans="1:5">
      <c r="A502" t="s">
        <v>4252</v>
      </c>
      <c r="B502" s="2"/>
      <c r="C502" s="2"/>
      <c r="D502" s="2"/>
      <c r="E502" s="2"/>
    </row>
    <row r="503" spans="1:5">
      <c r="A503" t="s">
        <v>4253</v>
      </c>
      <c r="C503" s="2">
        <v>1979</v>
      </c>
    </row>
    <row r="504" spans="1:5">
      <c r="A504" t="s">
        <v>4254</v>
      </c>
      <c r="C504" s="2"/>
    </row>
    <row r="505" spans="1:5">
      <c r="A505" t="s">
        <v>4255</v>
      </c>
    </row>
    <row r="506" spans="1:5">
      <c r="A506" t="s">
        <v>4256</v>
      </c>
      <c r="B506" s="2">
        <v>882</v>
      </c>
      <c r="C506" s="2">
        <v>3071</v>
      </c>
      <c r="D506">
        <v>231</v>
      </c>
    </row>
    <row r="507" spans="1:5">
      <c r="A507" t="s">
        <v>4257</v>
      </c>
      <c r="B507" s="2"/>
      <c r="C507" s="2"/>
    </row>
    <row r="508" spans="1:5">
      <c r="A508" t="s">
        <v>4258</v>
      </c>
      <c r="B508" s="2">
        <v>26370</v>
      </c>
      <c r="C508" s="2">
        <v>23080</v>
      </c>
      <c r="D508" s="2">
        <v>25365</v>
      </c>
      <c r="E508" s="2">
        <v>9349</v>
      </c>
    </row>
    <row r="509" spans="1:5">
      <c r="A509" t="s">
        <v>4259</v>
      </c>
      <c r="B509" s="2"/>
      <c r="C509" s="2"/>
      <c r="D509" s="2"/>
      <c r="E509" s="2"/>
    </row>
    <row r="510" spans="1:5">
      <c r="A510" t="s">
        <v>4260</v>
      </c>
      <c r="B510" s="2">
        <v>23697</v>
      </c>
      <c r="C510" s="2">
        <v>19848</v>
      </c>
      <c r="D510" s="2">
        <v>22768</v>
      </c>
      <c r="E510" s="2">
        <v>6411</v>
      </c>
    </row>
    <row r="511" spans="1:5">
      <c r="A511" t="s">
        <v>4261</v>
      </c>
      <c r="B511" s="2"/>
      <c r="C511" s="2"/>
      <c r="D511" s="2"/>
      <c r="E511" s="2"/>
    </row>
    <row r="512" spans="1:5">
      <c r="A512" t="s">
        <v>4262</v>
      </c>
      <c r="B512" s="2">
        <v>2674</v>
      </c>
      <c r="C512" s="2">
        <v>3229</v>
      </c>
      <c r="D512" s="2">
        <v>2603</v>
      </c>
      <c r="E512" s="2">
        <v>2937</v>
      </c>
    </row>
    <row r="513" spans="1:5">
      <c r="A513" t="s">
        <v>4263</v>
      </c>
      <c r="B513" s="2"/>
      <c r="C513" s="2">
        <v>4</v>
      </c>
      <c r="D513" s="2">
        <v>-6</v>
      </c>
      <c r="E513" s="2">
        <v>0</v>
      </c>
    </row>
    <row r="514" spans="1:5">
      <c r="A514" t="s">
        <v>4264</v>
      </c>
    </row>
    <row r="515" spans="1:5">
      <c r="A515" t="s">
        <v>4265</v>
      </c>
      <c r="B515" s="2"/>
      <c r="C515" s="2"/>
      <c r="D515" s="2"/>
      <c r="E515" s="2"/>
    </row>
    <row r="516" spans="1:5">
      <c r="A516" t="s">
        <v>4266</v>
      </c>
      <c r="C516" s="2"/>
      <c r="D516" s="2"/>
      <c r="E516" s="2"/>
    </row>
    <row r="517" spans="1:5">
      <c r="A517" t="s">
        <v>4267</v>
      </c>
    </row>
    <row r="518" spans="1:5">
      <c r="A518" t="s">
        <v>4268</v>
      </c>
      <c r="B518" s="2"/>
      <c r="E518" s="2"/>
    </row>
    <row r="519" spans="1:5">
      <c r="A519" t="s">
        <v>4269</v>
      </c>
      <c r="B519" s="2">
        <v>-144</v>
      </c>
      <c r="C519" s="2">
        <v>-135</v>
      </c>
      <c r="D519" s="2">
        <v>-197</v>
      </c>
      <c r="E519" s="2">
        <v>-54</v>
      </c>
    </row>
    <row r="520" spans="1:5">
      <c r="A520" t="s">
        <v>4211</v>
      </c>
    </row>
    <row r="521" spans="1:5">
      <c r="A521" t="s">
        <v>4212</v>
      </c>
    </row>
    <row r="522" spans="1:5">
      <c r="A522" t="s">
        <v>4213</v>
      </c>
      <c r="B522" s="2"/>
      <c r="C522" s="2"/>
      <c r="D522" s="2"/>
    </row>
    <row r="523" spans="1:5">
      <c r="A523" t="s">
        <v>4214</v>
      </c>
      <c r="B523" s="2">
        <v>-144</v>
      </c>
      <c r="C523" s="2">
        <v>-135</v>
      </c>
      <c r="D523" s="2">
        <v>-197</v>
      </c>
      <c r="E523" s="2">
        <v>-54</v>
      </c>
    </row>
    <row r="524" spans="1:5">
      <c r="A524" t="s">
        <v>4215</v>
      </c>
      <c r="E524" s="2"/>
    </row>
    <row r="525" spans="1:5">
      <c r="A525" t="s">
        <v>4216</v>
      </c>
    </row>
    <row r="526" spans="1:5">
      <c r="A526" t="s">
        <v>4217</v>
      </c>
      <c r="B526" s="2"/>
      <c r="C526" s="2"/>
      <c r="D526" s="2"/>
      <c r="E526" s="2"/>
    </row>
    <row r="527" spans="1:5">
      <c r="A527" t="s">
        <v>304</v>
      </c>
      <c r="B527" s="2"/>
      <c r="C527" s="2"/>
      <c r="D527" s="2"/>
      <c r="E527" s="2">
        <v>72</v>
      </c>
    </row>
    <row r="528" spans="1:5">
      <c r="A528" t="s">
        <v>305</v>
      </c>
    </row>
    <row r="529" spans="1:5">
      <c r="A529" t="s">
        <v>306</v>
      </c>
      <c r="B529" s="5">
        <v>34</v>
      </c>
      <c r="C529" s="5">
        <v>51</v>
      </c>
      <c r="D529" s="5">
        <v>46</v>
      </c>
      <c r="E529" s="5">
        <v>-121</v>
      </c>
    </row>
    <row r="530" spans="1:5">
      <c r="A530" t="s">
        <v>307</v>
      </c>
      <c r="B530" s="2">
        <v>-1820</v>
      </c>
      <c r="C530" s="2">
        <v>2363</v>
      </c>
      <c r="D530" s="2">
        <v>-1814</v>
      </c>
      <c r="E530" s="2">
        <v>-356</v>
      </c>
    </row>
    <row r="531" spans="1:5">
      <c r="A531" t="s">
        <v>308</v>
      </c>
      <c r="B531" s="2">
        <v>5062</v>
      </c>
      <c r="C531" s="2">
        <v>3242</v>
      </c>
      <c r="D531" s="2">
        <v>5605</v>
      </c>
      <c r="E531" s="2">
        <v>3792</v>
      </c>
    </row>
    <row r="532" spans="1:5">
      <c r="A532" t="s">
        <v>309</v>
      </c>
      <c r="B532" s="2">
        <v>3242</v>
      </c>
      <c r="C532" s="2">
        <v>5605</v>
      </c>
      <c r="D532" s="2">
        <v>3792</v>
      </c>
      <c r="E532" s="2">
        <v>3436</v>
      </c>
    </row>
    <row r="533" spans="1:5">
      <c r="A533" t="s">
        <v>300</v>
      </c>
      <c r="B533" s="2"/>
      <c r="C533" s="2"/>
      <c r="D533" s="2"/>
      <c r="E533" s="2"/>
    </row>
    <row r="534" spans="1:5">
      <c r="A534" t="s">
        <v>127</v>
      </c>
      <c r="B534" s="2">
        <v>42522</v>
      </c>
      <c r="C534" s="2">
        <v>42614</v>
      </c>
      <c r="D534" s="2">
        <v>42705</v>
      </c>
      <c r="E534" s="2">
        <v>42795</v>
      </c>
    </row>
    <row r="535" spans="1:5">
      <c r="A535" t="s">
        <v>301</v>
      </c>
      <c r="B535" s="2">
        <v>654</v>
      </c>
      <c r="C535" s="2">
        <v>190</v>
      </c>
      <c r="D535" s="2">
        <v>-570</v>
      </c>
      <c r="E535" s="2">
        <v>-703</v>
      </c>
    </row>
    <row r="536" spans="1:5">
      <c r="A536" t="s">
        <v>4173</v>
      </c>
      <c r="B536" s="2">
        <v>588</v>
      </c>
      <c r="C536" s="2">
        <v>568</v>
      </c>
      <c r="D536" s="2">
        <v>188</v>
      </c>
      <c r="E536" s="2">
        <v>413</v>
      </c>
    </row>
    <row r="537" spans="1:5">
      <c r="A537" t="s">
        <v>4174</v>
      </c>
      <c r="B537" s="5"/>
      <c r="C537" s="5"/>
      <c r="D537" s="5"/>
      <c r="E537" s="5"/>
    </row>
    <row r="538" spans="1:5">
      <c r="A538" t="s">
        <v>4175</v>
      </c>
      <c r="B538" s="2">
        <v>771</v>
      </c>
      <c r="C538" s="2">
        <v>679</v>
      </c>
      <c r="D538" s="2">
        <v>2572</v>
      </c>
      <c r="E538" s="2">
        <v>1304</v>
      </c>
    </row>
    <row r="539" spans="1:5">
      <c r="A539" t="s">
        <v>4176</v>
      </c>
      <c r="B539" s="2">
        <v>49</v>
      </c>
      <c r="C539" s="2">
        <v>52</v>
      </c>
      <c r="D539" s="2">
        <v>45</v>
      </c>
      <c r="E539" s="2">
        <v>50</v>
      </c>
    </row>
    <row r="540" spans="1:5">
      <c r="A540" t="s">
        <v>4177</v>
      </c>
    </row>
    <row r="541" spans="1:5">
      <c r="A541" t="s">
        <v>4178</v>
      </c>
      <c r="B541" s="2"/>
      <c r="C541" s="2"/>
      <c r="D541" s="2"/>
      <c r="E541" s="2"/>
    </row>
    <row r="542" spans="1:5">
      <c r="A542" t="s">
        <v>4087</v>
      </c>
      <c r="B542" s="2"/>
      <c r="C542" s="2"/>
      <c r="D542" s="2"/>
      <c r="E542" s="2"/>
    </row>
    <row r="543" spans="1:5">
      <c r="A543" t="s">
        <v>4179</v>
      </c>
      <c r="B543" s="2">
        <v>323</v>
      </c>
      <c r="C543" s="2">
        <v>247</v>
      </c>
      <c r="D543" s="2">
        <v>242</v>
      </c>
      <c r="E543" s="2">
        <v>292</v>
      </c>
    </row>
    <row r="544" spans="1:5">
      <c r="A544" t="s">
        <v>4180</v>
      </c>
      <c r="B544" s="2">
        <v>14</v>
      </c>
      <c r="C544" s="2">
        <v>15</v>
      </c>
      <c r="D544" s="2">
        <v>14</v>
      </c>
      <c r="E544" s="2">
        <v>17</v>
      </c>
    </row>
    <row r="545" spans="1:5">
      <c r="A545" t="s">
        <v>4112</v>
      </c>
      <c r="B545" s="2"/>
      <c r="C545" s="2"/>
      <c r="D545" s="2"/>
      <c r="E545" s="2"/>
    </row>
    <row r="546" spans="1:5">
      <c r="A546" t="s">
        <v>4086</v>
      </c>
      <c r="B546" s="2"/>
      <c r="C546" s="2"/>
      <c r="D546" s="2">
        <v>327</v>
      </c>
      <c r="E546" s="2"/>
    </row>
    <row r="547" spans="1:5">
      <c r="A547" t="s">
        <v>4181</v>
      </c>
      <c r="B547" s="2"/>
      <c r="C547" s="2"/>
      <c r="D547" s="2"/>
      <c r="E547" s="2"/>
    </row>
    <row r="548" spans="1:5">
      <c r="A548" t="s">
        <v>4182</v>
      </c>
      <c r="B548" s="2"/>
      <c r="C548" s="2"/>
      <c r="D548" s="2"/>
      <c r="E548" s="2"/>
    </row>
    <row r="549" spans="1:5">
      <c r="A549" t="s">
        <v>4085</v>
      </c>
      <c r="B549">
        <v>186</v>
      </c>
      <c r="C549">
        <v>175</v>
      </c>
      <c r="D549">
        <v>177</v>
      </c>
      <c r="E549">
        <v>196</v>
      </c>
    </row>
    <row r="550" spans="1:5">
      <c r="A550" t="s">
        <v>4183</v>
      </c>
    </row>
    <row r="551" spans="1:5">
      <c r="A551" t="s">
        <v>4088</v>
      </c>
      <c r="B551" s="2"/>
      <c r="C551" s="2"/>
      <c r="E551" s="2"/>
    </row>
    <row r="552" spans="1:5">
      <c r="A552" t="s">
        <v>4089</v>
      </c>
      <c r="B552">
        <v>1</v>
      </c>
      <c r="C552">
        <v>0</v>
      </c>
    </row>
    <row r="553" spans="1:5">
      <c r="A553" t="s">
        <v>4090</v>
      </c>
    </row>
    <row r="554" spans="1:5">
      <c r="A554" t="s">
        <v>4091</v>
      </c>
      <c r="B554">
        <v>41</v>
      </c>
      <c r="D554">
        <v>2</v>
      </c>
    </row>
    <row r="555" spans="1:5">
      <c r="A555" t="s">
        <v>4092</v>
      </c>
      <c r="B555">
        <v>-189</v>
      </c>
      <c r="C555">
        <v>174</v>
      </c>
      <c r="D555" s="2">
        <v>1422</v>
      </c>
      <c r="E555">
        <v>627</v>
      </c>
    </row>
    <row r="556" spans="1:5">
      <c r="A556" t="s">
        <v>4184</v>
      </c>
    </row>
    <row r="557" spans="1:5">
      <c r="A557" t="s">
        <v>4185</v>
      </c>
    </row>
    <row r="558" spans="1:5">
      <c r="A558" t="s">
        <v>4106</v>
      </c>
      <c r="D558" s="2"/>
    </row>
    <row r="559" spans="1:5">
      <c r="A559" t="s">
        <v>4107</v>
      </c>
    </row>
    <row r="560" spans="1:5">
      <c r="A560" t="s">
        <v>4108</v>
      </c>
      <c r="B560">
        <v>3</v>
      </c>
      <c r="C560">
        <v>1</v>
      </c>
      <c r="D560">
        <v>1</v>
      </c>
      <c r="E560">
        <v>3</v>
      </c>
    </row>
    <row r="561" spans="1:5">
      <c r="A561" t="s">
        <v>4186</v>
      </c>
    </row>
    <row r="562" spans="1:5">
      <c r="A562" t="s">
        <v>4187</v>
      </c>
      <c r="D562" s="2"/>
    </row>
    <row r="563" spans="1:5">
      <c r="A563" t="s">
        <v>4110</v>
      </c>
      <c r="B563" s="2"/>
      <c r="C563" s="2"/>
      <c r="D563" s="2">
        <v>10</v>
      </c>
      <c r="E563" s="2">
        <v>4</v>
      </c>
    </row>
    <row r="564" spans="1:5">
      <c r="A564" t="s">
        <v>4188</v>
      </c>
      <c r="B564">
        <v>34</v>
      </c>
      <c r="C564">
        <v>-44</v>
      </c>
      <c r="D564">
        <v>257</v>
      </c>
      <c r="E564">
        <v>20</v>
      </c>
    </row>
    <row r="565" spans="1:5">
      <c r="A565" t="s">
        <v>4189</v>
      </c>
    </row>
    <row r="566" spans="1:5">
      <c r="A566" t="s">
        <v>4190</v>
      </c>
      <c r="C566" s="2"/>
      <c r="D566" s="2"/>
      <c r="E566" s="2"/>
    </row>
    <row r="567" spans="1:5">
      <c r="A567" t="s">
        <v>291</v>
      </c>
      <c r="B567" s="2">
        <v>130</v>
      </c>
      <c r="C567" s="2">
        <v>177</v>
      </c>
      <c r="D567" s="2">
        <v>102</v>
      </c>
      <c r="E567" s="2">
        <v>95</v>
      </c>
    </row>
    <row r="568" spans="1:5">
      <c r="A568" t="s">
        <v>4191</v>
      </c>
      <c r="B568">
        <v>181</v>
      </c>
      <c r="C568" s="2">
        <v>-116</v>
      </c>
      <c r="D568" s="2">
        <v>-26</v>
      </c>
      <c r="E568" s="2"/>
    </row>
    <row r="569" spans="1:5">
      <c r="A569" t="s">
        <v>4192</v>
      </c>
      <c r="B569" s="2">
        <v>231</v>
      </c>
      <c r="C569" s="2">
        <v>91</v>
      </c>
      <c r="D569" s="2">
        <v>2398</v>
      </c>
      <c r="E569" s="2">
        <v>698</v>
      </c>
    </row>
    <row r="570" spans="1:5">
      <c r="A570" t="s">
        <v>4076</v>
      </c>
      <c r="B570" s="2"/>
      <c r="C570" s="2"/>
      <c r="D570" s="2">
        <v>95</v>
      </c>
      <c r="E570" s="2"/>
    </row>
    <row r="571" spans="1:5">
      <c r="A571" t="s">
        <v>4077</v>
      </c>
    </row>
    <row r="572" spans="1:5">
      <c r="A572" t="s">
        <v>4193</v>
      </c>
      <c r="B572" s="2"/>
      <c r="C572" s="2"/>
      <c r="D572" s="2"/>
      <c r="E572" s="2"/>
    </row>
    <row r="573" spans="1:5">
      <c r="A573" t="s">
        <v>4074</v>
      </c>
      <c r="B573">
        <v>30</v>
      </c>
      <c r="C573">
        <v>35</v>
      </c>
      <c r="D573">
        <v>22</v>
      </c>
      <c r="E573">
        <v>28</v>
      </c>
    </row>
    <row r="574" spans="1:5">
      <c r="A574" t="s">
        <v>4075</v>
      </c>
      <c r="B574" s="2">
        <v>15</v>
      </c>
      <c r="C574">
        <v>10</v>
      </c>
      <c r="D574">
        <v>10</v>
      </c>
      <c r="E574">
        <v>18</v>
      </c>
    </row>
    <row r="575" spans="1:5">
      <c r="A575" t="s">
        <v>4078</v>
      </c>
      <c r="B575" s="2"/>
      <c r="C575" s="2"/>
      <c r="D575" s="2"/>
      <c r="E575" s="2"/>
    </row>
    <row r="576" spans="1:5">
      <c r="A576" t="s">
        <v>4079</v>
      </c>
      <c r="C576" s="2"/>
    </row>
    <row r="577" spans="1:5">
      <c r="A577" t="s">
        <v>4080</v>
      </c>
      <c r="E577" s="2"/>
    </row>
    <row r="578" spans="1:5">
      <c r="A578" t="s">
        <v>4081</v>
      </c>
    </row>
    <row r="579" spans="1:5">
      <c r="A579" t="s">
        <v>4082</v>
      </c>
      <c r="B579">
        <v>66</v>
      </c>
      <c r="C579">
        <v>-31</v>
      </c>
      <c r="D579" s="2">
        <v>2202</v>
      </c>
      <c r="E579">
        <v>230</v>
      </c>
    </row>
    <row r="580" spans="1:5">
      <c r="A580" t="s">
        <v>4194</v>
      </c>
    </row>
    <row r="581" spans="1:5">
      <c r="A581" t="s">
        <v>4195</v>
      </c>
    </row>
    <row r="582" spans="1:5">
      <c r="A582" t="s">
        <v>4196</v>
      </c>
      <c r="D582" s="2"/>
    </row>
    <row r="583" spans="1:5">
      <c r="A583" t="s">
        <v>4104</v>
      </c>
    </row>
    <row r="584" spans="1:5">
      <c r="A584" t="s">
        <v>4197</v>
      </c>
    </row>
    <row r="585" spans="1:5">
      <c r="A585" t="s">
        <v>4095</v>
      </c>
    </row>
    <row r="586" spans="1:5">
      <c r="A586" t="s">
        <v>4096</v>
      </c>
    </row>
    <row r="587" spans="1:5">
      <c r="A587" t="s">
        <v>4097</v>
      </c>
      <c r="B587" s="2">
        <v>12</v>
      </c>
      <c r="C587">
        <v>2</v>
      </c>
      <c r="D587" s="2">
        <v>1</v>
      </c>
      <c r="E587" s="2">
        <v>1</v>
      </c>
    </row>
    <row r="588" spans="1:5">
      <c r="A588" t="s">
        <v>4198</v>
      </c>
    </row>
    <row r="589" spans="1:5">
      <c r="A589" t="s">
        <v>4199</v>
      </c>
    </row>
    <row r="590" spans="1:5">
      <c r="A590" t="s">
        <v>4099</v>
      </c>
      <c r="B590" s="2"/>
      <c r="D590">
        <v>-3</v>
      </c>
      <c r="E590" s="2"/>
    </row>
    <row r="591" spans="1:5">
      <c r="A591" t="s">
        <v>4200</v>
      </c>
      <c r="B591" s="2">
        <v>68</v>
      </c>
      <c r="C591" s="2">
        <v>76</v>
      </c>
      <c r="D591" s="2">
        <v>62</v>
      </c>
      <c r="E591" s="2">
        <v>309</v>
      </c>
    </row>
    <row r="592" spans="1:5">
      <c r="A592" t="s">
        <v>4201</v>
      </c>
      <c r="D592">
        <v>186</v>
      </c>
    </row>
    <row r="593" spans="1:5">
      <c r="A593" t="s">
        <v>4190</v>
      </c>
      <c r="B593">
        <v>1</v>
      </c>
      <c r="D593">
        <v>9</v>
      </c>
    </row>
    <row r="594" spans="1:5">
      <c r="A594" t="s">
        <v>4202</v>
      </c>
      <c r="D594" s="2"/>
    </row>
    <row r="595" spans="1:5">
      <c r="A595" t="s">
        <v>4203</v>
      </c>
      <c r="B595" s="2">
        <v>39</v>
      </c>
      <c r="C595" s="2"/>
      <c r="D595">
        <v>-186</v>
      </c>
      <c r="E595">
        <v>112</v>
      </c>
    </row>
    <row r="596" spans="1:5">
      <c r="A596" t="s">
        <v>4204</v>
      </c>
      <c r="B596" s="2">
        <v>-53</v>
      </c>
      <c r="C596" s="2">
        <v>-830</v>
      </c>
      <c r="D596" s="2">
        <v>-657</v>
      </c>
      <c r="E596" s="2">
        <v>-1405</v>
      </c>
    </row>
    <row r="597" spans="1:5">
      <c r="A597" t="s">
        <v>4205</v>
      </c>
      <c r="B597" s="2">
        <v>-2257</v>
      </c>
      <c r="C597" s="2">
        <v>-573</v>
      </c>
      <c r="D597" s="2">
        <v>-521</v>
      </c>
      <c r="E597" s="2">
        <v>-2584</v>
      </c>
    </row>
    <row r="598" spans="1:5">
      <c r="A598" t="s">
        <v>4206</v>
      </c>
      <c r="B598" s="2">
        <v>2204</v>
      </c>
      <c r="C598" s="2">
        <v>-256</v>
      </c>
      <c r="D598" s="2">
        <v>-137</v>
      </c>
      <c r="E598" s="2">
        <v>1180</v>
      </c>
    </row>
    <row r="599" spans="1:5">
      <c r="A599" t="s">
        <v>4207</v>
      </c>
      <c r="B599" s="2"/>
      <c r="C599" s="2"/>
      <c r="D599" s="2"/>
      <c r="E599" s="2"/>
    </row>
    <row r="600" spans="1:5">
      <c r="A600" t="s">
        <v>4208</v>
      </c>
      <c r="B600" s="2"/>
      <c r="C600" s="2"/>
      <c r="D600" s="2"/>
      <c r="E600" s="2"/>
    </row>
    <row r="601" spans="1:5">
      <c r="A601" t="s">
        <v>4209</v>
      </c>
      <c r="B601" s="2">
        <v>1075</v>
      </c>
      <c r="C601" s="2">
        <v>326</v>
      </c>
      <c r="D601" s="2">
        <v>-295</v>
      </c>
      <c r="E601" s="2">
        <v>-385</v>
      </c>
    </row>
    <row r="602" spans="1:5">
      <c r="A602" t="s">
        <v>4210</v>
      </c>
      <c r="B602" s="2">
        <v>-421</v>
      </c>
      <c r="C602" s="2">
        <v>-136</v>
      </c>
      <c r="D602" s="2">
        <v>-275</v>
      </c>
      <c r="E602" s="2">
        <v>-317</v>
      </c>
    </row>
    <row r="603" spans="1:5">
      <c r="A603" t="s">
        <v>4211</v>
      </c>
      <c r="B603" s="2">
        <v>23</v>
      </c>
      <c r="C603" s="2">
        <v>23</v>
      </c>
      <c r="D603" s="2">
        <v>15</v>
      </c>
      <c r="E603" s="2">
        <v>24</v>
      </c>
    </row>
    <row r="604" spans="1:5">
      <c r="A604" t="s">
        <v>4212</v>
      </c>
      <c r="B604" s="2">
        <v>-325</v>
      </c>
      <c r="C604" s="2">
        <v>-72</v>
      </c>
      <c r="D604" s="2">
        <v>-299</v>
      </c>
      <c r="E604" s="2">
        <v>-223</v>
      </c>
    </row>
    <row r="605" spans="1:5">
      <c r="A605" t="s">
        <v>4213</v>
      </c>
      <c r="B605" s="2">
        <v>-4</v>
      </c>
      <c r="C605" s="2">
        <v>-3</v>
      </c>
      <c r="D605" s="2">
        <v>23</v>
      </c>
      <c r="E605" s="2">
        <v>4</v>
      </c>
    </row>
    <row r="606" spans="1:5">
      <c r="A606" t="s">
        <v>4214</v>
      </c>
      <c r="B606" s="2"/>
      <c r="C606" s="2"/>
      <c r="D606" s="2"/>
      <c r="E606" s="2"/>
    </row>
    <row r="607" spans="1:5">
      <c r="A607" t="s">
        <v>4215</v>
      </c>
      <c r="B607" s="2"/>
      <c r="C607" s="2"/>
      <c r="D607" s="2"/>
      <c r="E607" s="2"/>
    </row>
    <row r="608" spans="1:5">
      <c r="A608" t="s">
        <v>4216</v>
      </c>
      <c r="B608" s="2">
        <v>-115</v>
      </c>
      <c r="C608" s="2">
        <v>-85</v>
      </c>
      <c r="D608" s="2">
        <v>-15</v>
      </c>
      <c r="E608" s="2">
        <v>-123</v>
      </c>
    </row>
    <row r="609" spans="1:5">
      <c r="A609" t="s">
        <v>4217</v>
      </c>
    </row>
    <row r="610" spans="1:5">
      <c r="A610" t="s">
        <v>302</v>
      </c>
      <c r="B610" s="2">
        <v>-1204</v>
      </c>
      <c r="C610" s="2">
        <v>55</v>
      </c>
      <c r="D610" s="2">
        <v>-622</v>
      </c>
      <c r="E610" s="2">
        <v>-543</v>
      </c>
    </row>
    <row r="611" spans="1:5">
      <c r="A611" t="s">
        <v>4218</v>
      </c>
      <c r="B611" s="2">
        <v>1735</v>
      </c>
      <c r="C611" s="2">
        <v>758</v>
      </c>
      <c r="D611" s="2">
        <v>1953</v>
      </c>
      <c r="E611" s="2">
        <v>409</v>
      </c>
    </row>
    <row r="612" spans="1:5">
      <c r="A612" t="s">
        <v>4219</v>
      </c>
      <c r="B612" s="2">
        <v>677</v>
      </c>
      <c r="C612" s="2">
        <v>752</v>
      </c>
      <c r="D612" s="2">
        <v>385</v>
      </c>
      <c r="E612" s="2">
        <v>269</v>
      </c>
    </row>
    <row r="613" spans="1:5">
      <c r="A613" t="s">
        <v>4220</v>
      </c>
      <c r="B613" s="2">
        <v>12</v>
      </c>
      <c r="C613" s="2">
        <v>10</v>
      </c>
      <c r="D613" s="2">
        <v>-24</v>
      </c>
      <c r="E613" s="2">
        <v>93</v>
      </c>
    </row>
    <row r="614" spans="1:5">
      <c r="A614" t="s">
        <v>4221</v>
      </c>
      <c r="B614" s="2"/>
      <c r="C614">
        <v>21</v>
      </c>
      <c r="D614" s="2">
        <v>1</v>
      </c>
      <c r="E614" s="2"/>
    </row>
    <row r="615" spans="1:5">
      <c r="A615" t="s">
        <v>4222</v>
      </c>
      <c r="B615" s="2"/>
      <c r="C615" s="2"/>
      <c r="D615" s="2"/>
      <c r="E615" s="2"/>
    </row>
    <row r="616" spans="1:5">
      <c r="A616" t="s">
        <v>4223</v>
      </c>
      <c r="B616" s="2">
        <v>0</v>
      </c>
      <c r="C616" s="2">
        <v>0</v>
      </c>
      <c r="D616" s="2">
        <v>0</v>
      </c>
      <c r="E616" s="2">
        <v>2</v>
      </c>
    </row>
    <row r="617" spans="1:5">
      <c r="A617" t="s">
        <v>4224</v>
      </c>
      <c r="D617" s="2">
        <v>1386</v>
      </c>
      <c r="E617" s="2"/>
    </row>
    <row r="618" spans="1:5">
      <c r="A618" t="s">
        <v>4225</v>
      </c>
      <c r="B618" s="2"/>
      <c r="C618" s="2"/>
      <c r="D618">
        <v>32</v>
      </c>
    </row>
    <row r="619" spans="1:5">
      <c r="A619" t="s">
        <v>4226</v>
      </c>
      <c r="B619" s="2">
        <v>26</v>
      </c>
      <c r="C619">
        <v>13</v>
      </c>
      <c r="D619">
        <v>20</v>
      </c>
      <c r="E619" s="2"/>
    </row>
    <row r="620" spans="1:5">
      <c r="A620" t="s">
        <v>4227</v>
      </c>
      <c r="B620" s="2">
        <v>97</v>
      </c>
      <c r="C620" s="2">
        <v>-8</v>
      </c>
      <c r="D620" s="2">
        <v>-16</v>
      </c>
      <c r="E620" s="2">
        <v>2</v>
      </c>
    </row>
    <row r="621" spans="1:5">
      <c r="A621" t="s">
        <v>4228</v>
      </c>
      <c r="B621">
        <v>38</v>
      </c>
      <c r="C621">
        <v>3</v>
      </c>
      <c r="D621">
        <v>7</v>
      </c>
      <c r="E621">
        <v>30</v>
      </c>
    </row>
    <row r="622" spans="1:5">
      <c r="A622" t="s">
        <v>4229</v>
      </c>
      <c r="B622" s="2"/>
      <c r="E622" s="2"/>
    </row>
    <row r="623" spans="1:5">
      <c r="A623" t="s">
        <v>4230</v>
      </c>
      <c r="D623" s="2"/>
    </row>
    <row r="624" spans="1:5">
      <c r="A624" t="s">
        <v>4231</v>
      </c>
      <c r="B624">
        <v>884</v>
      </c>
      <c r="C624">
        <v>-34</v>
      </c>
      <c r="D624">
        <v>162</v>
      </c>
      <c r="E624">
        <v>13</v>
      </c>
    </row>
    <row r="625" spans="1:5">
      <c r="A625" t="s">
        <v>4232</v>
      </c>
      <c r="B625" s="2">
        <v>2940</v>
      </c>
      <c r="C625" s="2">
        <v>786</v>
      </c>
      <c r="D625" s="2">
        <v>2575</v>
      </c>
      <c r="E625" s="2">
        <v>952</v>
      </c>
    </row>
    <row r="626" spans="1:5">
      <c r="A626" t="s">
        <v>4233</v>
      </c>
      <c r="B626" s="2">
        <v>852</v>
      </c>
      <c r="C626" s="2">
        <v>-294</v>
      </c>
      <c r="D626" s="2">
        <v>459</v>
      </c>
      <c r="E626" s="2">
        <v>118</v>
      </c>
    </row>
    <row r="627" spans="1:5">
      <c r="A627" t="s">
        <v>4234</v>
      </c>
      <c r="B627" s="2">
        <v>37</v>
      </c>
      <c r="C627" s="2">
        <v>-371</v>
      </c>
      <c r="D627" s="2">
        <v>-44</v>
      </c>
      <c r="E627" s="2">
        <v>6</v>
      </c>
    </row>
    <row r="628" spans="1:5">
      <c r="A628" t="s">
        <v>4235</v>
      </c>
      <c r="B628" s="2"/>
      <c r="C628" s="2">
        <v>326</v>
      </c>
      <c r="D628" s="2">
        <v>181</v>
      </c>
      <c r="E628" s="2">
        <v>30</v>
      </c>
    </row>
    <row r="629" spans="1:5">
      <c r="A629" t="s">
        <v>4236</v>
      </c>
      <c r="B629" s="2"/>
      <c r="C629" s="2"/>
      <c r="D629" s="2"/>
      <c r="E629" s="2"/>
    </row>
    <row r="630" spans="1:5">
      <c r="A630" t="s">
        <v>4237</v>
      </c>
      <c r="B630" s="2">
        <v>118</v>
      </c>
      <c r="C630" s="2">
        <v>110</v>
      </c>
      <c r="D630">
        <v>50</v>
      </c>
      <c r="E630">
        <v>1</v>
      </c>
    </row>
    <row r="631" spans="1:5">
      <c r="A631" t="s">
        <v>4224</v>
      </c>
      <c r="B631">
        <v>174</v>
      </c>
      <c r="C631">
        <v>279</v>
      </c>
      <c r="D631" s="2">
        <v>762</v>
      </c>
      <c r="E631">
        <v>158</v>
      </c>
    </row>
    <row r="632" spans="1:5">
      <c r="A632" t="s">
        <v>4238</v>
      </c>
      <c r="C632" s="2"/>
      <c r="D632">
        <v>107</v>
      </c>
      <c r="E632" s="2"/>
    </row>
    <row r="633" spans="1:5">
      <c r="A633" t="s">
        <v>4239</v>
      </c>
      <c r="B633" s="2">
        <v>310</v>
      </c>
      <c r="C633" s="2">
        <v>131</v>
      </c>
      <c r="D633">
        <v>37</v>
      </c>
      <c r="E633">
        <v>94</v>
      </c>
    </row>
    <row r="634" spans="1:5">
      <c r="A634" t="s">
        <v>4240</v>
      </c>
      <c r="B634" s="2">
        <v>1430</v>
      </c>
      <c r="C634" s="2">
        <v>530</v>
      </c>
      <c r="D634" s="2">
        <v>810</v>
      </c>
      <c r="E634" s="2">
        <v>340</v>
      </c>
    </row>
    <row r="635" spans="1:5">
      <c r="A635" t="s">
        <v>4241</v>
      </c>
      <c r="B635" s="2">
        <v>60</v>
      </c>
      <c r="C635" s="2">
        <v>48</v>
      </c>
      <c r="D635" s="2">
        <v>86</v>
      </c>
      <c r="E635" s="2">
        <v>56</v>
      </c>
    </row>
    <row r="636" spans="1:5">
      <c r="A636" t="s">
        <v>4242</v>
      </c>
    </row>
    <row r="637" spans="1:5">
      <c r="A637" t="s">
        <v>4243</v>
      </c>
      <c r="B637" s="2"/>
      <c r="C637" s="2"/>
      <c r="D637" s="2"/>
      <c r="E637" s="2"/>
    </row>
    <row r="638" spans="1:5">
      <c r="A638" t="s">
        <v>4244</v>
      </c>
      <c r="B638" s="2">
        <v>-40</v>
      </c>
      <c r="C638" s="2">
        <v>27</v>
      </c>
      <c r="D638" s="2">
        <v>127</v>
      </c>
      <c r="E638" s="2">
        <v>149</v>
      </c>
    </row>
    <row r="639" spans="1:5">
      <c r="A639" t="s">
        <v>4245</v>
      </c>
      <c r="C639">
        <v>83</v>
      </c>
    </row>
    <row r="640" spans="1:5">
      <c r="A640" t="s">
        <v>4211</v>
      </c>
    </row>
    <row r="641" spans="1:5">
      <c r="A641" t="s">
        <v>4212</v>
      </c>
    </row>
    <row r="642" spans="1:5">
      <c r="A642" t="s">
        <v>4213</v>
      </c>
      <c r="C642">
        <v>83</v>
      </c>
    </row>
    <row r="643" spans="1:5">
      <c r="A643" t="s">
        <v>4214</v>
      </c>
    </row>
    <row r="644" spans="1:5">
      <c r="A644" t="s">
        <v>4215</v>
      </c>
    </row>
    <row r="645" spans="1:5">
      <c r="A645" t="s">
        <v>4216</v>
      </c>
    </row>
    <row r="646" spans="1:5">
      <c r="A646" t="s">
        <v>4217</v>
      </c>
    </row>
    <row r="647" spans="1:5">
      <c r="A647" t="s">
        <v>303</v>
      </c>
      <c r="B647" s="2">
        <v>-904</v>
      </c>
      <c r="C647" s="2">
        <v>816</v>
      </c>
      <c r="D647" s="2">
        <v>552</v>
      </c>
      <c r="E647" s="2">
        <v>938</v>
      </c>
    </row>
    <row r="648" spans="1:5">
      <c r="A648" t="s">
        <v>4246</v>
      </c>
      <c r="B648" s="2">
        <v>5014</v>
      </c>
      <c r="C648" s="2">
        <v>8243</v>
      </c>
      <c r="D648" s="2">
        <v>7950</v>
      </c>
      <c r="E648" s="2">
        <v>10341</v>
      </c>
    </row>
    <row r="649" spans="1:5">
      <c r="A649" t="s">
        <v>4247</v>
      </c>
      <c r="C649" s="2">
        <v>1908</v>
      </c>
      <c r="D649">
        <v>0</v>
      </c>
      <c r="E649" s="2"/>
    </row>
    <row r="650" spans="1:5">
      <c r="A650" t="s">
        <v>4248</v>
      </c>
      <c r="B650" s="2">
        <v>4976</v>
      </c>
      <c r="C650" s="2">
        <v>6335</v>
      </c>
      <c r="D650" s="2">
        <v>7950</v>
      </c>
      <c r="E650" s="2">
        <v>10341</v>
      </c>
    </row>
    <row r="651" spans="1:5">
      <c r="A651" t="s">
        <v>4249</v>
      </c>
      <c r="B651" s="2"/>
      <c r="C651" s="2"/>
      <c r="D651" s="2"/>
      <c r="E651" s="2"/>
    </row>
    <row r="652" spans="1:5">
      <c r="A652" t="s">
        <v>4250</v>
      </c>
      <c r="C652" s="2"/>
      <c r="D652" s="2"/>
    </row>
    <row r="653" spans="1:5">
      <c r="A653" t="s">
        <v>4251</v>
      </c>
      <c r="B653" s="2"/>
      <c r="C653" s="2"/>
      <c r="D653" s="2"/>
      <c r="E653" s="2"/>
    </row>
    <row r="654" spans="1:5">
      <c r="A654" t="s">
        <v>4252</v>
      </c>
    </row>
    <row r="655" spans="1:5">
      <c r="A655" t="s">
        <v>4253</v>
      </c>
    </row>
    <row r="656" spans="1:5">
      <c r="A656" t="s">
        <v>4254</v>
      </c>
    </row>
    <row r="657" spans="1:5">
      <c r="A657" t="s">
        <v>4255</v>
      </c>
    </row>
    <row r="658" spans="1:5">
      <c r="A658" t="s">
        <v>4256</v>
      </c>
      <c r="B658">
        <v>38</v>
      </c>
    </row>
    <row r="659" spans="1:5">
      <c r="A659" t="s">
        <v>4257</v>
      </c>
    </row>
    <row r="660" spans="1:5">
      <c r="A660" t="s">
        <v>4258</v>
      </c>
      <c r="B660" s="2">
        <v>5743</v>
      </c>
      <c r="C660" s="2">
        <v>7426</v>
      </c>
      <c r="D660" s="2">
        <v>7398</v>
      </c>
      <c r="E660" s="2">
        <v>9349</v>
      </c>
    </row>
    <row r="661" spans="1:5">
      <c r="A661" t="s">
        <v>4259</v>
      </c>
      <c r="E661" s="2"/>
    </row>
    <row r="662" spans="1:5">
      <c r="A662" t="s">
        <v>4260</v>
      </c>
      <c r="B662" s="2">
        <v>4469</v>
      </c>
      <c r="C662" s="2">
        <v>6249</v>
      </c>
      <c r="D662" s="2">
        <v>7256</v>
      </c>
      <c r="E662" s="2">
        <v>6411</v>
      </c>
    </row>
    <row r="663" spans="1:5">
      <c r="A663" t="s">
        <v>4261</v>
      </c>
      <c r="B663" s="2"/>
      <c r="C663" s="2"/>
      <c r="D663" s="2"/>
      <c r="E663" s="2"/>
    </row>
    <row r="664" spans="1:5">
      <c r="A664" t="s">
        <v>4262</v>
      </c>
      <c r="B664" s="2">
        <v>1274</v>
      </c>
      <c r="C664" s="2">
        <v>1174</v>
      </c>
      <c r="D664" s="2">
        <v>151</v>
      </c>
      <c r="E664" s="2">
        <v>2937</v>
      </c>
    </row>
    <row r="665" spans="1:5">
      <c r="A665" t="s">
        <v>4263</v>
      </c>
      <c r="B665" s="2">
        <v>0</v>
      </c>
      <c r="C665" s="2">
        <v>3</v>
      </c>
      <c r="D665" s="2">
        <v>-9</v>
      </c>
      <c r="E665" s="2">
        <v>0</v>
      </c>
    </row>
    <row r="666" spans="1:5">
      <c r="A666" t="s">
        <v>4264</v>
      </c>
    </row>
    <row r="667" spans="1:5">
      <c r="A667" t="s">
        <v>4265</v>
      </c>
      <c r="B667" s="2"/>
      <c r="C667" s="2"/>
      <c r="E667" s="2"/>
    </row>
    <row r="668" spans="1:5">
      <c r="A668" t="s">
        <v>4266</v>
      </c>
      <c r="B668" s="2"/>
      <c r="C668" s="2"/>
      <c r="D668" s="2"/>
    </row>
    <row r="669" spans="1:5">
      <c r="A669" t="s">
        <v>4267</v>
      </c>
    </row>
    <row r="670" spans="1:5">
      <c r="A670" t="s">
        <v>4268</v>
      </c>
      <c r="B670" s="2"/>
    </row>
    <row r="671" spans="1:5">
      <c r="A671" t="s">
        <v>4269</v>
      </c>
      <c r="B671">
        <v>-175</v>
      </c>
      <c r="C671" s="2"/>
      <c r="D671" s="2">
        <v>0</v>
      </c>
      <c r="E671" s="2">
        <v>-54</v>
      </c>
    </row>
    <row r="672" spans="1:5">
      <c r="A672" t="s">
        <v>4211</v>
      </c>
    </row>
    <row r="673" spans="1:5">
      <c r="A673" t="s">
        <v>4212</v>
      </c>
    </row>
    <row r="674" spans="1:5">
      <c r="A674" t="s">
        <v>4213</v>
      </c>
      <c r="B674" s="2"/>
      <c r="C674" s="2"/>
    </row>
    <row r="675" spans="1:5">
      <c r="A675" t="s">
        <v>4214</v>
      </c>
      <c r="B675">
        <v>-175</v>
      </c>
      <c r="C675" s="2"/>
      <c r="D675" s="2">
        <v>0</v>
      </c>
      <c r="E675">
        <v>-54</v>
      </c>
    </row>
    <row r="676" spans="1:5">
      <c r="A676" t="s">
        <v>4215</v>
      </c>
      <c r="E676" s="2"/>
    </row>
    <row r="677" spans="1:5">
      <c r="A677" t="s">
        <v>11913</v>
      </c>
    </row>
    <row r="678" spans="1:5">
      <c r="A678" t="s">
        <v>11914</v>
      </c>
      <c r="B678" s="2"/>
      <c r="C678" s="2"/>
      <c r="D678" s="2"/>
      <c r="E678" s="2"/>
    </row>
    <row r="679" spans="1:5">
      <c r="A679" t="s">
        <v>304</v>
      </c>
      <c r="B679" s="2">
        <v>247</v>
      </c>
      <c r="C679" s="2"/>
      <c r="D679" s="2"/>
      <c r="E679" s="2">
        <v>72</v>
      </c>
    </row>
    <row r="680" spans="1:5">
      <c r="A680" t="s">
        <v>305</v>
      </c>
    </row>
    <row r="681" spans="1:5">
      <c r="A681" t="s">
        <v>306</v>
      </c>
      <c r="B681">
        <v>4</v>
      </c>
      <c r="C681">
        <v>-66</v>
      </c>
      <c r="D681" s="2">
        <v>120</v>
      </c>
      <c r="E681" s="2">
        <v>-121</v>
      </c>
    </row>
    <row r="682" spans="1:5">
      <c r="A682" t="s">
        <v>307</v>
      </c>
      <c r="B682" s="2">
        <v>-1203</v>
      </c>
      <c r="C682" s="2">
        <v>996</v>
      </c>
      <c r="D682" s="2">
        <v>-519</v>
      </c>
      <c r="E682" s="2">
        <v>-356</v>
      </c>
    </row>
    <row r="683" spans="1:5">
      <c r="A683" t="s">
        <v>308</v>
      </c>
      <c r="B683" s="2">
        <v>4518</v>
      </c>
      <c r="C683" s="2">
        <v>3315</v>
      </c>
      <c r="D683" s="2">
        <v>4311</v>
      </c>
      <c r="E683" s="2">
        <v>3792</v>
      </c>
    </row>
    <row r="684" spans="1:5">
      <c r="A684" t="s">
        <v>309</v>
      </c>
      <c r="B684" s="2">
        <v>3315</v>
      </c>
      <c r="C684" s="2">
        <v>4311</v>
      </c>
      <c r="D684" s="2">
        <v>3792</v>
      </c>
      <c r="E684" s="2">
        <v>3436</v>
      </c>
    </row>
    <row r="685" spans="1:5">
      <c r="B685" s="2"/>
      <c r="C685" s="2"/>
      <c r="D685" s="2"/>
      <c r="E685" s="2"/>
    </row>
    <row r="686" spans="1:5">
      <c r="A686" t="s">
        <v>310</v>
      </c>
      <c r="B686" s="2"/>
      <c r="C686" s="2"/>
      <c r="D686" s="2"/>
      <c r="E686" s="2"/>
    </row>
    <row r="687" spans="1:5">
      <c r="A687" t="s">
        <v>311</v>
      </c>
      <c r="B687" s="2"/>
      <c r="C687" s="2"/>
      <c r="D687" s="2"/>
      <c r="E687" s="2"/>
    </row>
    <row r="689" spans="1:1">
      <c r="A689" t="s">
        <v>177</v>
      </c>
    </row>
    <row r="691" spans="1:1">
      <c r="A691" t="s">
        <v>178</v>
      </c>
    </row>
    <row r="693" spans="1:1">
      <c r="A693" t="s">
        <v>179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57"/>
  <sheetViews>
    <sheetView workbookViewId="0"/>
  </sheetViews>
  <sheetFormatPr defaultRowHeight="12"/>
  <cols>
    <col min="1" max="1" width="30.625" style="107" customWidth="1"/>
    <col min="2" max="17" width="12.625" style="107" customWidth="1"/>
    <col min="18" max="16384" width="9" style="107"/>
  </cols>
  <sheetData>
    <row r="1" spans="1:13">
      <c r="A1" s="107">
        <f ca="1">Data!A45</f>
        <v>3</v>
      </c>
    </row>
    <row r="2" spans="1:13">
      <c r="B2" s="162">
        <f ca="1">Data!B32</f>
        <v>41974</v>
      </c>
      <c r="C2" s="162">
        <f ca="1">Data!C32</f>
        <v>42339</v>
      </c>
      <c r="D2" s="162">
        <f ca="1">Data!D32</f>
        <v>42705</v>
      </c>
      <c r="E2" s="162">
        <f ca="1">Data!E32</f>
        <v>43073</v>
      </c>
      <c r="F2" s="162">
        <f ca="1">Data!F32</f>
        <v>43438</v>
      </c>
      <c r="G2" s="162">
        <f ca="1">Data!G32</f>
        <v>43803</v>
      </c>
    </row>
    <row r="3" spans="1:13">
      <c r="A3" s="163" t="s">
        <v>5880</v>
      </c>
      <c r="B3" s="112">
        <f ca="1">Data!B98</f>
        <v>-251</v>
      </c>
      <c r="C3" s="112">
        <f ca="1">Data!C98</f>
        <v>556</v>
      </c>
      <c r="D3" s="112">
        <f ca="1">Data!D98</f>
        <v>826</v>
      </c>
      <c r="E3" s="112">
        <f ca="1">Data!E98</f>
        <v>1286</v>
      </c>
      <c r="F3" s="112">
        <f ca="1">Data!F98</f>
        <v>1494</v>
      </c>
      <c r="G3" s="112">
        <f ca="1">Data!G98</f>
        <v>1525</v>
      </c>
    </row>
    <row r="4" spans="1:13">
      <c r="A4" s="111" t="s">
        <v>5881</v>
      </c>
      <c r="B4" s="112">
        <f ca="1">Data!B102</f>
        <v>12278</v>
      </c>
      <c r="C4" s="112">
        <f ca="1">Data!C102</f>
        <v>14975</v>
      </c>
      <c r="D4" s="112">
        <f ca="1">Data!D102</f>
        <v>15893</v>
      </c>
      <c r="E4" s="112">
        <f ca="1">Data!E102</f>
        <v>17303</v>
      </c>
      <c r="F4" s="112">
        <f ca="1">Data!F102</f>
        <v>18979</v>
      </c>
      <c r="G4" s="112">
        <f ca="1">Data!G102</f>
        <v>20798</v>
      </c>
    </row>
    <row r="5" spans="1:13">
      <c r="A5" s="111" t="s">
        <v>5882</v>
      </c>
      <c r="B5" s="113">
        <f ca="1">Data!B106</f>
        <v>-2.0099999999999996E-2</v>
      </c>
      <c r="C5" s="113">
        <f ca="1">Data!C106</f>
        <v>4.0800000000000003E-2</v>
      </c>
      <c r="D5" s="113">
        <f ca="1">Data!D106</f>
        <v>5.3499999999999999E-2</v>
      </c>
      <c r="E5" s="113">
        <f ca="1">Data!E106</f>
        <v>7.7479214363176285E-2</v>
      </c>
      <c r="F5" s="113">
        <f ca="1">Data!F106</f>
        <v>8.2354886720687942E-2</v>
      </c>
      <c r="G5" s="113">
        <f ca="1">Data!G106</f>
        <v>7.667747693390653E-2</v>
      </c>
    </row>
    <row r="7" spans="1:13">
      <c r="A7" s="111" t="s">
        <v>5883</v>
      </c>
      <c r="B7" s="42">
        <f ca="1">OFFSET(B2,0,Data!A45+2,1,1)</f>
        <v>43803</v>
      </c>
      <c r="D7" s="114"/>
      <c r="E7" s="114" t="s">
        <v>5884</v>
      </c>
      <c r="F7" s="114" t="s">
        <v>5885</v>
      </c>
      <c r="G7" s="114" t="s">
        <v>5886</v>
      </c>
    </row>
    <row r="8" spans="1:13">
      <c r="A8" s="115" t="s">
        <v>5887</v>
      </c>
      <c r="B8" s="116">
        <f ca="1">IF(A1=1,D4+E3,IF(A1=2,D4+E3+F3,HLOOKUP(B7,$B$2:$G$5,3,FALSE)))</f>
        <v>20798</v>
      </c>
      <c r="D8" s="117" t="s">
        <v>5887</v>
      </c>
      <c r="E8" s="112">
        <f ca="1">C20</f>
        <v>20798</v>
      </c>
      <c r="F8" s="118">
        <f ca="1">C30</f>
        <v>20798</v>
      </c>
      <c r="G8" s="118">
        <f ca="1">C40</f>
        <v>20798</v>
      </c>
    </row>
    <row r="9" spans="1:13">
      <c r="A9" s="115" t="s">
        <v>5882</v>
      </c>
      <c r="B9" s="119">
        <f ca="1">결과!D20</f>
        <v>7.667747693390653E-2</v>
      </c>
      <c r="D9" s="117" t="s">
        <v>5888</v>
      </c>
      <c r="E9" s="112">
        <f ca="1">C21</f>
        <v>-1700.3678540693684</v>
      </c>
      <c r="F9" s="118">
        <f ca="1">C31</f>
        <v>-781.9343663288505</v>
      </c>
      <c r="G9" s="118">
        <f ca="1">C41</f>
        <v>-351.17869579339691</v>
      </c>
    </row>
    <row r="10" spans="1:13">
      <c r="A10" s="115" t="s">
        <v>5889</v>
      </c>
      <c r="B10" s="119">
        <f>결과!C17</f>
        <v>8.5900000000000004E-2</v>
      </c>
      <c r="D10" s="117" t="s">
        <v>5890</v>
      </c>
      <c r="E10" s="112">
        <f ca="1">C23</f>
        <v>15526.147098918076</v>
      </c>
      <c r="F10" s="118">
        <f ca="1">C33</f>
        <v>16272.822567492864</v>
      </c>
      <c r="G10" s="118">
        <f ca="1">C43</f>
        <v>16623.021788701113</v>
      </c>
    </row>
    <row r="11" spans="1:13">
      <c r="A11" s="115" t="s">
        <v>5891</v>
      </c>
      <c r="B11" s="119">
        <f ca="1">B9-B10</f>
        <v>-9.2225230660934743E-3</v>
      </c>
      <c r="D11" s="117" t="s">
        <v>5892</v>
      </c>
      <c r="E11" s="118">
        <f ca="1">결과!E4+결과!E5-결과!E6</f>
        <v>23883777</v>
      </c>
      <c r="F11" s="118">
        <f ca="1">E11</f>
        <v>23883777</v>
      </c>
      <c r="G11" s="118">
        <f ca="1">F11</f>
        <v>23883777</v>
      </c>
    </row>
    <row r="12" spans="1:13">
      <c r="A12" s="115" t="s">
        <v>5893</v>
      </c>
      <c r="B12" s="120">
        <f ca="1">Data!A15</f>
        <v>42886</v>
      </c>
      <c r="D12" s="117" t="s">
        <v>5894</v>
      </c>
      <c r="E12" s="121">
        <f ca="1">E10*100000000/E11</f>
        <v>65007.084511457615</v>
      </c>
      <c r="F12" s="121">
        <f t="shared" ref="F12:G12" ca="1" si="0">F10*100000000/F11</f>
        <v>68133.371733846216</v>
      </c>
      <c r="G12" s="121">
        <f t="shared" ca="1" si="0"/>
        <v>69599.635722193823</v>
      </c>
    </row>
    <row r="13" spans="1:13">
      <c r="B13" s="122">
        <f ca="1">(B7-B12)/365</f>
        <v>2.5123287671232877</v>
      </c>
      <c r="D13" s="117" t="s">
        <v>5895</v>
      </c>
      <c r="E13" s="123">
        <f ca="1">E10/$D$3</f>
        <v>18.796788255348762</v>
      </c>
      <c r="F13" s="123">
        <f t="shared" ref="F13:G13" ca="1" si="1">F10/$D$3</f>
        <v>19.700753713671748</v>
      </c>
      <c r="G13" s="123">
        <f t="shared" ca="1" si="1"/>
        <v>20.124723715134518</v>
      </c>
    </row>
    <row r="15" spans="1:13" s="40" customFormat="1">
      <c r="A15" s="40" t="s">
        <v>5896</v>
      </c>
      <c r="C15" s="124">
        <f ca="1">$B$7</f>
        <v>43803</v>
      </c>
      <c r="D15" s="124">
        <f ca="1">C15+367</f>
        <v>44170</v>
      </c>
      <c r="E15" s="124">
        <f ca="1">D15+365</f>
        <v>44535</v>
      </c>
      <c r="F15" s="124">
        <f t="shared" ref="F15:M15" ca="1" si="2">E15+365</f>
        <v>44900</v>
      </c>
      <c r="G15" s="124">
        <f t="shared" ca="1" si="2"/>
        <v>45265</v>
      </c>
      <c r="H15" s="124">
        <f t="shared" ca="1" si="2"/>
        <v>45630</v>
      </c>
      <c r="I15" s="124">
        <f t="shared" ca="1" si="2"/>
        <v>45995</v>
      </c>
      <c r="J15" s="124">
        <f t="shared" ca="1" si="2"/>
        <v>46360</v>
      </c>
      <c r="K15" s="124">
        <f t="shared" ca="1" si="2"/>
        <v>46725</v>
      </c>
      <c r="L15" s="124">
        <f t="shared" ca="1" si="2"/>
        <v>47090</v>
      </c>
      <c r="M15" s="124">
        <f t="shared" ca="1" si="2"/>
        <v>47455</v>
      </c>
    </row>
    <row r="16" spans="1:13" s="40" customFormat="1">
      <c r="A16" s="125" t="s">
        <v>5897</v>
      </c>
      <c r="B16" s="126">
        <v>0</v>
      </c>
      <c r="C16" s="127"/>
      <c r="D16" s="111">
        <f>1-B16</f>
        <v>1</v>
      </c>
      <c r="E16" s="111">
        <f>MAX(D16-$B16,0)</f>
        <v>1</v>
      </c>
      <c r="F16" s="111">
        <f t="shared" ref="F16:M16" si="3">MAX(E16-$B16,0)</f>
        <v>1</v>
      </c>
      <c r="G16" s="111">
        <f t="shared" si="3"/>
        <v>1</v>
      </c>
      <c r="H16" s="111">
        <f t="shared" si="3"/>
        <v>1</v>
      </c>
      <c r="I16" s="111">
        <f t="shared" si="3"/>
        <v>1</v>
      </c>
      <c r="J16" s="111">
        <f t="shared" si="3"/>
        <v>1</v>
      </c>
      <c r="K16" s="111">
        <f t="shared" si="3"/>
        <v>1</v>
      </c>
      <c r="L16" s="111">
        <f t="shared" si="3"/>
        <v>1</v>
      </c>
      <c r="M16" s="111">
        <f t="shared" si="3"/>
        <v>1</v>
      </c>
    </row>
    <row r="17" spans="1:13" s="40" customFormat="1">
      <c r="B17" s="128" t="s">
        <v>5882</v>
      </c>
      <c r="C17" s="129"/>
      <c r="D17" s="130">
        <f ca="1">$B$11*D16+$B$10</f>
        <v>7.667747693390653E-2</v>
      </c>
      <c r="E17" s="130">
        <f t="shared" ref="E17:M17" ca="1" si="4">$B$11*E16+$B$10</f>
        <v>7.667747693390653E-2</v>
      </c>
      <c r="F17" s="130">
        <f t="shared" ca="1" si="4"/>
        <v>7.667747693390653E-2</v>
      </c>
      <c r="G17" s="130">
        <f t="shared" ca="1" si="4"/>
        <v>7.667747693390653E-2</v>
      </c>
      <c r="H17" s="130">
        <f t="shared" ca="1" si="4"/>
        <v>7.667747693390653E-2</v>
      </c>
      <c r="I17" s="130">
        <f t="shared" ca="1" si="4"/>
        <v>7.667747693390653E-2</v>
      </c>
      <c r="J17" s="130">
        <f t="shared" ca="1" si="4"/>
        <v>7.667747693390653E-2</v>
      </c>
      <c r="K17" s="130">
        <f t="shared" ca="1" si="4"/>
        <v>7.667747693390653E-2</v>
      </c>
      <c r="L17" s="130">
        <f t="shared" ca="1" si="4"/>
        <v>7.667747693390653E-2</v>
      </c>
      <c r="M17" s="130">
        <f t="shared" ca="1" si="4"/>
        <v>7.667747693390653E-2</v>
      </c>
    </row>
    <row r="18" spans="1:13" s="40" customFormat="1">
      <c r="B18" s="131" t="s">
        <v>5898</v>
      </c>
      <c r="C18" s="132"/>
      <c r="D18" s="132">
        <f ca="1">C20*D17</f>
        <v>1594.738165271388</v>
      </c>
      <c r="E18" s="132">
        <f ca="1">D20*E17</f>
        <v>1717.0186641546054</v>
      </c>
      <c r="F18" s="132">
        <f t="shared" ref="F18:M18" ca="1" si="5">E20*F17</f>
        <v>1848.6753231704072</v>
      </c>
      <c r="G18" s="132">
        <f t="shared" ca="1" si="5"/>
        <v>1990.4270826210882</v>
      </c>
      <c r="H18" s="132">
        <f t="shared" ca="1" si="5"/>
        <v>2143.0480093373894</v>
      </c>
      <c r="I18" s="132">
        <f t="shared" ca="1" si="5"/>
        <v>2307.3715236416115</v>
      </c>
      <c r="J18" s="132">
        <f t="shared" ca="1" si="5"/>
        <v>2484.2949504235939</v>
      </c>
      <c r="K18" s="132">
        <f t="shared" ca="1" si="5"/>
        <v>2674.7844191817189</v>
      </c>
      <c r="L18" s="132">
        <f t="shared" ca="1" si="5"/>
        <v>2879.8801397866982</v>
      </c>
      <c r="M18" s="132">
        <f t="shared" ca="1" si="5"/>
        <v>3100.7020827776082</v>
      </c>
    </row>
    <row r="19" spans="1:13" s="40" customFormat="1">
      <c r="B19" s="131" t="s">
        <v>5899</v>
      </c>
      <c r="C19" s="133"/>
      <c r="D19" s="133">
        <f ca="1">D18-C20*$B$10</f>
        <v>-191.81003472861221</v>
      </c>
      <c r="E19" s="133">
        <f ca="1">E18-D20*$B$10</f>
        <v>-206.5175442422069</v>
      </c>
      <c r="F19" s="133">
        <f t="shared" ref="F19:M19" ca="1" si="6">F18-E20*$B$10</f>
        <v>-222.35278847728591</v>
      </c>
      <c r="G19" s="133">
        <f t="shared" ca="1" si="6"/>
        <v>-239.40223928694286</v>
      </c>
      <c r="H19" s="133">
        <f t="shared" ca="1" si="6"/>
        <v>-257.7589989677931</v>
      </c>
      <c r="I19" s="133">
        <f t="shared" ca="1" si="6"/>
        <v>-277.52330866565262</v>
      </c>
      <c r="J19" s="133">
        <f t="shared" ca="1" si="6"/>
        <v>-298.80309576448462</v>
      </c>
      <c r="K19" s="133">
        <f t="shared" ca="1" si="6"/>
        <v>-321.7145632477459</v>
      </c>
      <c r="L19" s="133">
        <f t="shared" ca="1" si="6"/>
        <v>-346.38282425047646</v>
      </c>
      <c r="M19" s="133">
        <f t="shared" ca="1" si="6"/>
        <v>-372.94258526724389</v>
      </c>
    </row>
    <row r="20" spans="1:13" s="40" customFormat="1">
      <c r="B20" s="131" t="s">
        <v>5887</v>
      </c>
      <c r="C20" s="134">
        <f ca="1">$B$8</f>
        <v>20798</v>
      </c>
      <c r="D20" s="132">
        <f ca="1">C20+D18</f>
        <v>22392.738165271388</v>
      </c>
      <c r="E20" s="132">
        <f ca="1">D20+E18</f>
        <v>24109.756829425995</v>
      </c>
      <c r="F20" s="132">
        <f t="shared" ref="F20:M20" ca="1" si="7">E20+F18</f>
        <v>25958.432152596401</v>
      </c>
      <c r="G20" s="132">
        <f t="shared" ca="1" si="7"/>
        <v>27948.859235217489</v>
      </c>
      <c r="H20" s="132">
        <f t="shared" ca="1" si="7"/>
        <v>30091.907244554877</v>
      </c>
      <c r="I20" s="132">
        <f t="shared" ca="1" si="7"/>
        <v>32399.278768196487</v>
      </c>
      <c r="J20" s="132">
        <f t="shared" ca="1" si="7"/>
        <v>34883.573718620079</v>
      </c>
      <c r="K20" s="132">
        <f t="shared" ca="1" si="7"/>
        <v>37558.358137801799</v>
      </c>
      <c r="L20" s="132">
        <f t="shared" ca="1" si="7"/>
        <v>40438.238277588498</v>
      </c>
      <c r="M20" s="132">
        <f t="shared" ca="1" si="7"/>
        <v>43538.940360366105</v>
      </c>
    </row>
    <row r="21" spans="1:13" s="40" customFormat="1">
      <c r="B21" s="135" t="s">
        <v>5888</v>
      </c>
      <c r="C21" s="136">
        <f ca="1">NPV($B$10,D19:M19)</f>
        <v>-1700.3678540693684</v>
      </c>
    </row>
    <row r="22" spans="1:13" s="40" customFormat="1">
      <c r="B22" s="131" t="s">
        <v>5900</v>
      </c>
      <c r="C22" s="112">
        <f ca="1">C20+C21</f>
        <v>19097.632145930631</v>
      </c>
    </row>
    <row r="23" spans="1:13" s="40" customFormat="1">
      <c r="B23" s="135" t="s">
        <v>5901</v>
      </c>
      <c r="C23" s="136">
        <f ca="1">C22/(1+$B$10)^$B$13</f>
        <v>15526.147098918076</v>
      </c>
    </row>
    <row r="24" spans="1:13" s="40" customFormat="1"/>
    <row r="25" spans="1:13" s="40" customFormat="1">
      <c r="A25" s="40" t="s">
        <v>5902</v>
      </c>
      <c r="C25" s="124">
        <f ca="1">$B$7</f>
        <v>43803</v>
      </c>
      <c r="D25" s="124">
        <f ca="1">C25+367</f>
        <v>44170</v>
      </c>
      <c r="E25" s="124">
        <f ca="1">D25+365</f>
        <v>44535</v>
      </c>
      <c r="F25" s="124">
        <f t="shared" ref="F25:M25" ca="1" si="8">E25+365</f>
        <v>44900</v>
      </c>
      <c r="G25" s="124">
        <f t="shared" ca="1" si="8"/>
        <v>45265</v>
      </c>
      <c r="H25" s="124">
        <f t="shared" ca="1" si="8"/>
        <v>45630</v>
      </c>
      <c r="I25" s="124">
        <f t="shared" ca="1" si="8"/>
        <v>45995</v>
      </c>
      <c r="J25" s="124">
        <f t="shared" ca="1" si="8"/>
        <v>46360</v>
      </c>
      <c r="K25" s="124">
        <f t="shared" ca="1" si="8"/>
        <v>46725</v>
      </c>
      <c r="L25" s="124">
        <f t="shared" ca="1" si="8"/>
        <v>47090</v>
      </c>
      <c r="M25" s="124">
        <f t="shared" ca="1" si="8"/>
        <v>47455</v>
      </c>
    </row>
    <row r="26" spans="1:13" s="40" customFormat="1">
      <c r="A26" s="125" t="s">
        <v>5897</v>
      </c>
      <c r="B26" s="126">
        <v>0.1</v>
      </c>
      <c r="C26" s="127"/>
      <c r="D26" s="111">
        <f>1-B26</f>
        <v>0.9</v>
      </c>
      <c r="E26" s="111">
        <f>MAX(D26-$B26,0)</f>
        <v>0.8</v>
      </c>
      <c r="F26" s="111">
        <f t="shared" ref="F26:M26" si="9">MAX(E26-$B26,0)</f>
        <v>0.70000000000000007</v>
      </c>
      <c r="G26" s="111">
        <f t="shared" si="9"/>
        <v>0.60000000000000009</v>
      </c>
      <c r="H26" s="111">
        <f t="shared" si="9"/>
        <v>0.50000000000000011</v>
      </c>
      <c r="I26" s="111">
        <f t="shared" si="9"/>
        <v>0.40000000000000013</v>
      </c>
      <c r="J26" s="111">
        <f t="shared" si="9"/>
        <v>0.30000000000000016</v>
      </c>
      <c r="K26" s="111">
        <f t="shared" si="9"/>
        <v>0.20000000000000015</v>
      </c>
      <c r="L26" s="111">
        <f t="shared" si="9"/>
        <v>0.10000000000000014</v>
      </c>
      <c r="M26" s="111">
        <f t="shared" si="9"/>
        <v>1.3877787807814457E-16</v>
      </c>
    </row>
    <row r="27" spans="1:13" s="40" customFormat="1">
      <c r="B27" s="128" t="s">
        <v>5882</v>
      </c>
      <c r="C27" s="129"/>
      <c r="D27" s="130">
        <f ca="1">$B$11*D26+$B$10</f>
        <v>7.7599729240515877E-2</v>
      </c>
      <c r="E27" s="130">
        <f t="shared" ref="E27" ca="1" si="10">$B$11*E26+$B$10</f>
        <v>7.8521981547125225E-2</v>
      </c>
      <c r="F27" s="130">
        <f t="shared" ref="F27" ca="1" si="11">$B$11*F26+$B$10</f>
        <v>7.9444233853734572E-2</v>
      </c>
      <c r="G27" s="130">
        <f t="shared" ref="G27" ca="1" si="12">$B$11*G26+$B$10</f>
        <v>8.036648616034392E-2</v>
      </c>
      <c r="H27" s="130">
        <f t="shared" ref="H27" ca="1" si="13">$B$11*H26+$B$10</f>
        <v>8.1288738466953267E-2</v>
      </c>
      <c r="I27" s="130">
        <f t="shared" ref="I27" ca="1" si="14">$B$11*I26+$B$10</f>
        <v>8.2210990773562614E-2</v>
      </c>
      <c r="J27" s="130">
        <f t="shared" ref="J27" ca="1" si="15">$B$11*J26+$B$10</f>
        <v>8.3133243080171962E-2</v>
      </c>
      <c r="K27" s="130">
        <f t="shared" ref="K27" ca="1" si="16">$B$11*K26+$B$10</f>
        <v>8.4055495386781309E-2</v>
      </c>
      <c r="L27" s="130">
        <f t="shared" ref="L27" ca="1" si="17">$B$11*L26+$B$10</f>
        <v>8.4977747693390657E-2</v>
      </c>
      <c r="M27" s="130">
        <f t="shared" ref="M27" ca="1" si="18">$B$11*M26+$B$10</f>
        <v>8.5900000000000004E-2</v>
      </c>
    </row>
    <row r="28" spans="1:13" s="40" customFormat="1">
      <c r="B28" s="131" t="s">
        <v>5898</v>
      </c>
      <c r="C28" s="132"/>
      <c r="D28" s="132">
        <f ca="1">C30*D27</f>
        <v>1613.9191687442492</v>
      </c>
      <c r="E28" s="132">
        <f ca="1">D30*E27</f>
        <v>1759.8283034037981</v>
      </c>
      <c r="F28" s="132">
        <f t="shared" ref="F28" ca="1" si="19">E30*F27</f>
        <v>1920.3059588307472</v>
      </c>
      <c r="G28" s="132">
        <f t="shared" ref="G28" ca="1" si="20">F30*G27</f>
        <v>2096.9266509557115</v>
      </c>
      <c r="H28" s="132">
        <f t="shared" ref="H28" ca="1" si="21">G30*H27</f>
        <v>2291.4466295305292</v>
      </c>
      <c r="I28" s="132">
        <f t="shared" ref="I28" ca="1" si="22">H30*I27</f>
        <v>2505.826079150504</v>
      </c>
      <c r="J28" s="132">
        <f t="shared" ref="J28" ca="1" si="23">I30*J27</f>
        <v>2742.254171546243</v>
      </c>
      <c r="K28" s="132">
        <f t="shared" ref="K28" ca="1" si="24">J30*K27</f>
        <v>3003.177352134574</v>
      </c>
      <c r="L28" s="132">
        <f t="shared" ref="L28" ca="1" si="25">K30*L27</f>
        <v>3291.3312974003329</v>
      </c>
      <c r="M28" s="132">
        <f t="shared" ref="M28" ca="1" si="26">L30*M27</f>
        <v>3609.7770410447465</v>
      </c>
    </row>
    <row r="29" spans="1:13" s="40" customFormat="1">
      <c r="B29" s="131" t="s">
        <v>5899</v>
      </c>
      <c r="C29" s="133"/>
      <c r="D29" s="133">
        <f ca="1">D28-C30*$B$10</f>
        <v>-172.62903125575099</v>
      </c>
      <c r="E29" s="133">
        <f ca="1">E28-D30*$B$10</f>
        <v>-165.355553191333</v>
      </c>
      <c r="F29" s="133">
        <f t="shared" ref="F29" ca="1" si="27">F28-E30*$B$10</f>
        <v>-156.04714902677028</v>
      </c>
      <c r="G29" s="133">
        <f t="shared" ref="G29" ca="1" si="28">G28-F30*$B$10</f>
        <v>-144.38073876536737</v>
      </c>
      <c r="H29" s="133">
        <f t="shared" ref="H29" ca="1" si="29">H28-G30*$B$10</f>
        <v>-129.98675950764527</v>
      </c>
      <c r="I29" s="133">
        <f t="shared" ref="I29" ca="1" si="30">I28-H30*$B$10</f>
        <v>-112.44257536434316</v>
      </c>
      <c r="J29" s="133">
        <f t="shared" ref="J29" ca="1" si="31">J28-I30*$B$10</f>
        <v>-91.264943167632282</v>
      </c>
      <c r="K29" s="133">
        <f t="shared" ref="K29" ca="1" si="32">K28-J30*$B$10</f>
        <v>-65.901395915123885</v>
      </c>
      <c r="L29" s="133">
        <f t="shared" ref="L29" ca="1" si="33">L28-K30*$B$10</f>
        <v>-35.720385197724681</v>
      </c>
      <c r="M29" s="133">
        <f t="shared" ref="M29" ca="1" si="34">M28-L30*$B$10</f>
        <v>0</v>
      </c>
    </row>
    <row r="30" spans="1:13" s="40" customFormat="1">
      <c r="B30" s="131" t="s">
        <v>5887</v>
      </c>
      <c r="C30" s="134">
        <f ca="1">$B$8</f>
        <v>20798</v>
      </c>
      <c r="D30" s="132">
        <f ca="1">C30+D28</f>
        <v>22411.919168744251</v>
      </c>
      <c r="E30" s="132">
        <f ca="1">D30+E28</f>
        <v>24171.74747214805</v>
      </c>
      <c r="F30" s="132">
        <f t="shared" ref="F30:M30" ca="1" si="35">E30+F28</f>
        <v>26092.053430978798</v>
      </c>
      <c r="G30" s="132">
        <f t="shared" ca="1" si="35"/>
        <v>28188.980081934511</v>
      </c>
      <c r="H30" s="132">
        <f t="shared" ca="1" si="35"/>
        <v>30480.426711465039</v>
      </c>
      <c r="I30" s="132">
        <f t="shared" ca="1" si="35"/>
        <v>32986.252790615545</v>
      </c>
      <c r="J30" s="132">
        <f t="shared" ca="1" si="35"/>
        <v>35728.506962161788</v>
      </c>
      <c r="K30" s="132">
        <f t="shared" ca="1" si="35"/>
        <v>38731.684314296363</v>
      </c>
      <c r="L30" s="132">
        <f t="shared" ca="1" si="35"/>
        <v>42023.015611696697</v>
      </c>
      <c r="M30" s="132">
        <f t="shared" ca="1" si="35"/>
        <v>45632.792652741446</v>
      </c>
    </row>
    <row r="31" spans="1:13" s="40" customFormat="1">
      <c r="B31" s="135" t="s">
        <v>5888</v>
      </c>
      <c r="C31" s="136">
        <f ca="1">NPV($B$10,D29:M29)</f>
        <v>-781.9343663288505</v>
      </c>
    </row>
    <row r="32" spans="1:13" s="40" customFormat="1">
      <c r="B32" s="131" t="s">
        <v>5900</v>
      </c>
      <c r="C32" s="112">
        <f ca="1">C30+C31</f>
        <v>20016.065633671151</v>
      </c>
    </row>
    <row r="33" spans="1:17" s="40" customFormat="1">
      <c r="B33" s="135" t="s">
        <v>5901</v>
      </c>
      <c r="C33" s="136">
        <f ca="1">C32/(1+$B$10)^$B$13</f>
        <v>16272.822567492864</v>
      </c>
    </row>
    <row r="34" spans="1:17" s="40" customFormat="1"/>
    <row r="35" spans="1:17" s="40" customFormat="1">
      <c r="A35" s="40" t="s">
        <v>5903</v>
      </c>
      <c r="C35" s="124">
        <f ca="1">$B$7</f>
        <v>43803</v>
      </c>
      <c r="D35" s="124">
        <f ca="1">C35+367</f>
        <v>44170</v>
      </c>
      <c r="E35" s="124">
        <f ca="1">D35+365</f>
        <v>44535</v>
      </c>
      <c r="F35" s="124">
        <f t="shared" ref="F35:M35" ca="1" si="36">E35+365</f>
        <v>44900</v>
      </c>
      <c r="G35" s="124">
        <f t="shared" ca="1" si="36"/>
        <v>45265</v>
      </c>
      <c r="H35" s="124">
        <f t="shared" ca="1" si="36"/>
        <v>45630</v>
      </c>
      <c r="I35" s="124">
        <f t="shared" ca="1" si="36"/>
        <v>45995</v>
      </c>
      <c r="J35" s="124">
        <f t="shared" ca="1" si="36"/>
        <v>46360</v>
      </c>
      <c r="K35" s="124">
        <f t="shared" ca="1" si="36"/>
        <v>46725</v>
      </c>
      <c r="L35" s="124">
        <f t="shared" ca="1" si="36"/>
        <v>47090</v>
      </c>
      <c r="M35" s="124">
        <f t="shared" ca="1" si="36"/>
        <v>47455</v>
      </c>
    </row>
    <row r="36" spans="1:17" s="40" customFormat="1">
      <c r="A36" s="125" t="s">
        <v>5897</v>
      </c>
      <c r="B36" s="126">
        <v>0.2</v>
      </c>
      <c r="C36" s="127"/>
      <c r="D36" s="111">
        <f>1-B36</f>
        <v>0.8</v>
      </c>
      <c r="E36" s="111">
        <f>MAX(D36-$B36,0)</f>
        <v>0.60000000000000009</v>
      </c>
      <c r="F36" s="111">
        <f t="shared" ref="F36:M36" si="37">MAX(E36-$B36,0)</f>
        <v>0.40000000000000008</v>
      </c>
      <c r="G36" s="111">
        <f t="shared" si="37"/>
        <v>0.20000000000000007</v>
      </c>
      <c r="H36" s="111">
        <f t="shared" si="37"/>
        <v>5.5511151231257827E-17</v>
      </c>
      <c r="I36" s="111">
        <f t="shared" si="37"/>
        <v>0</v>
      </c>
      <c r="J36" s="111">
        <f t="shared" si="37"/>
        <v>0</v>
      </c>
      <c r="K36" s="111">
        <f t="shared" si="37"/>
        <v>0</v>
      </c>
      <c r="L36" s="111">
        <f t="shared" si="37"/>
        <v>0</v>
      </c>
      <c r="M36" s="111">
        <f t="shared" si="37"/>
        <v>0</v>
      </c>
    </row>
    <row r="37" spans="1:17" s="40" customFormat="1">
      <c r="B37" s="128" t="s">
        <v>5882</v>
      </c>
      <c r="C37" s="129"/>
      <c r="D37" s="130">
        <f ca="1">$B$11*D36+$B$10</f>
        <v>7.8521981547125225E-2</v>
      </c>
      <c r="E37" s="130">
        <f t="shared" ref="E37" ca="1" si="38">$B$11*E36+$B$10</f>
        <v>8.036648616034392E-2</v>
      </c>
      <c r="F37" s="130">
        <f t="shared" ref="F37" ca="1" si="39">$B$11*F36+$B$10</f>
        <v>8.2210990773562614E-2</v>
      </c>
      <c r="G37" s="130">
        <f t="shared" ref="G37" ca="1" si="40">$B$11*G36+$B$10</f>
        <v>8.4055495386781309E-2</v>
      </c>
      <c r="H37" s="130">
        <f t="shared" ref="H37" ca="1" si="41">$B$11*H36+$B$10</f>
        <v>8.5900000000000004E-2</v>
      </c>
      <c r="I37" s="130">
        <f t="shared" ref="I37" ca="1" si="42">$B$11*I36+$B$10</f>
        <v>8.5900000000000004E-2</v>
      </c>
      <c r="J37" s="130">
        <f t="shared" ref="J37" ca="1" si="43">$B$11*J36+$B$10</f>
        <v>8.5900000000000004E-2</v>
      </c>
      <c r="K37" s="130">
        <f t="shared" ref="K37" ca="1" si="44">$B$11*K36+$B$10</f>
        <v>8.5900000000000004E-2</v>
      </c>
      <c r="L37" s="130">
        <f t="shared" ref="L37" ca="1" si="45">$B$11*L36+$B$10</f>
        <v>8.5900000000000004E-2</v>
      </c>
      <c r="M37" s="130">
        <f t="shared" ref="M37" ca="1" si="46">$B$11*M36+$B$10</f>
        <v>8.5900000000000004E-2</v>
      </c>
    </row>
    <row r="38" spans="1:17" s="40" customFormat="1">
      <c r="B38" s="131" t="s">
        <v>5898</v>
      </c>
      <c r="C38" s="132"/>
      <c r="D38" s="132">
        <f ca="1">C40*D37</f>
        <v>1633.1001722171104</v>
      </c>
      <c r="E38" s="132">
        <f ca="1">D40*E37</f>
        <v>1802.7087015517745</v>
      </c>
      <c r="F38" s="132">
        <f t="shared" ref="F38" ca="1" si="47">E40*F37</f>
        <v>1992.2854377296935</v>
      </c>
      <c r="G38" s="132">
        <f t="shared" ref="G38" ca="1" si="48">F40*G37</f>
        <v>2204.4473494134604</v>
      </c>
      <c r="H38" s="132">
        <f t="shared" ref="H38" ca="1" si="49">G40*H37</f>
        <v>2442.1835286723444</v>
      </c>
      <c r="I38" s="132">
        <f t="shared" ref="I38" ca="1" si="50">H40*I37</f>
        <v>2651.9670937852989</v>
      </c>
      <c r="J38" s="132">
        <f t="shared" ref="J38" ca="1" si="51">I40*J37</f>
        <v>2879.7710671414557</v>
      </c>
      <c r="K38" s="132">
        <f t="shared" ref="K38" ca="1" si="52">J40*K37</f>
        <v>3127.1434018089067</v>
      </c>
      <c r="L38" s="132">
        <f t="shared" ref="L38" ca="1" si="53">K40*L37</f>
        <v>3395.7650200242915</v>
      </c>
      <c r="M38" s="132">
        <f t="shared" ref="M38" ca="1" si="54">L40*M37</f>
        <v>3687.4612352443783</v>
      </c>
    </row>
    <row r="39" spans="1:17" s="40" customFormat="1">
      <c r="B39" s="131" t="s">
        <v>5899</v>
      </c>
      <c r="C39" s="133"/>
      <c r="D39" s="133">
        <f ca="1">D38-C40*$B$10</f>
        <v>-153.44802778288977</v>
      </c>
      <c r="E39" s="133">
        <f ca="1">E38-D40*$B$10</f>
        <v>-124.12280324167523</v>
      </c>
      <c r="F39" s="133">
        <f t="shared" ref="F39" ca="1" si="55">F38-E40*$B$10</f>
        <v>-89.398744527053623</v>
      </c>
      <c r="G39" s="133">
        <f t="shared" ref="G39" ca="1" si="56">G38-F40*$B$10</f>
        <v>-48.374151944267396</v>
      </c>
      <c r="H39" s="133">
        <f t="shared" ref="H39" ca="1" si="57">H38-G40*$B$10</f>
        <v>0</v>
      </c>
      <c r="I39" s="133">
        <f t="shared" ref="I39" ca="1" si="58">I38-H40*$B$10</f>
        <v>0</v>
      </c>
      <c r="J39" s="133">
        <f t="shared" ref="J39" ca="1" si="59">J38-I40*$B$10</f>
        <v>0</v>
      </c>
      <c r="K39" s="133">
        <f t="shared" ref="K39" ca="1" si="60">K38-J40*$B$10</f>
        <v>0</v>
      </c>
      <c r="L39" s="133">
        <f t="shared" ref="L39" ca="1" si="61">L38-K40*$B$10</f>
        <v>0</v>
      </c>
      <c r="M39" s="133">
        <f t="shared" ref="M39" ca="1" si="62">M38-L40*$B$10</f>
        <v>0</v>
      </c>
    </row>
    <row r="40" spans="1:17" s="40" customFormat="1">
      <c r="B40" s="131" t="s">
        <v>5887</v>
      </c>
      <c r="C40" s="134">
        <f ca="1">$B$8</f>
        <v>20798</v>
      </c>
      <c r="D40" s="132">
        <f ca="1">C40+D38</f>
        <v>22431.10017221711</v>
      </c>
      <c r="E40" s="132">
        <f ca="1">D40+E38</f>
        <v>24233.808873768885</v>
      </c>
      <c r="F40" s="132">
        <f t="shared" ref="F40:M40" ca="1" si="63">E40+F38</f>
        <v>26226.094311498578</v>
      </c>
      <c r="G40" s="132">
        <f t="shared" ca="1" si="63"/>
        <v>28430.54166091204</v>
      </c>
      <c r="H40" s="132">
        <f t="shared" ca="1" si="63"/>
        <v>30872.725189584384</v>
      </c>
      <c r="I40" s="132">
        <f t="shared" ca="1" si="63"/>
        <v>33524.692283369681</v>
      </c>
      <c r="J40" s="132">
        <f t="shared" ca="1" si="63"/>
        <v>36404.463350511134</v>
      </c>
      <c r="K40" s="132">
        <f t="shared" ca="1" si="63"/>
        <v>39531.60675232004</v>
      </c>
      <c r="L40" s="132">
        <f t="shared" ca="1" si="63"/>
        <v>42927.371772344333</v>
      </c>
      <c r="M40" s="132">
        <f t="shared" ca="1" si="63"/>
        <v>46614.833007588713</v>
      </c>
    </row>
    <row r="41" spans="1:17" s="40" customFormat="1">
      <c r="B41" s="135" t="s">
        <v>5888</v>
      </c>
      <c r="C41" s="136">
        <f ca="1">NPV($B$10,D39:M39)</f>
        <v>-351.17869579339691</v>
      </c>
    </row>
    <row r="42" spans="1:17" s="40" customFormat="1">
      <c r="B42" s="131" t="s">
        <v>5900</v>
      </c>
      <c r="C42" s="112">
        <f ca="1">C40+C41</f>
        <v>20446.821304206602</v>
      </c>
    </row>
    <row r="43" spans="1:17" s="40" customFormat="1">
      <c r="B43" s="135" t="s">
        <v>5901</v>
      </c>
      <c r="C43" s="136">
        <f ca="1">C42/(1+$B$10)^$B$13</f>
        <v>16623.021788701113</v>
      </c>
    </row>
    <row r="47" spans="1:17">
      <c r="B47" s="107">
        <v>1</v>
      </c>
      <c r="C47" s="107">
        <v>2</v>
      </c>
      <c r="D47" s="107">
        <v>3</v>
      </c>
      <c r="E47" s="107">
        <f ca="1">IF($A$1&gt;0,4,"")</f>
        <v>4</v>
      </c>
      <c r="F47" s="107">
        <f ca="1">IF($A$1&gt;1,5,"")</f>
        <v>5</v>
      </c>
      <c r="G47" s="107">
        <f ca="1">IF($A$1&gt;2,6,"")</f>
        <v>6</v>
      </c>
      <c r="H47" s="107">
        <f ca="1">MAX(D47:G47)+1</f>
        <v>7</v>
      </c>
      <c r="I47" s="107">
        <f ca="1">H47+1</f>
        <v>8</v>
      </c>
      <c r="J47" s="107">
        <f t="shared" ref="J47:Q47" ca="1" si="64">I47+1</f>
        <v>9</v>
      </c>
      <c r="K47" s="107">
        <f t="shared" ca="1" si="64"/>
        <v>10</v>
      </c>
      <c r="L47" s="107">
        <f t="shared" ca="1" si="64"/>
        <v>11</v>
      </c>
      <c r="M47" s="107">
        <f t="shared" ca="1" si="64"/>
        <v>12</v>
      </c>
      <c r="N47" s="107">
        <f t="shared" ca="1" si="64"/>
        <v>13</v>
      </c>
      <c r="O47" s="107">
        <f t="shared" ca="1" si="64"/>
        <v>14</v>
      </c>
      <c r="P47" s="107">
        <f t="shared" ca="1" si="64"/>
        <v>15</v>
      </c>
      <c r="Q47" s="107">
        <f t="shared" ca="1" si="64"/>
        <v>16</v>
      </c>
    </row>
    <row r="48" spans="1:17">
      <c r="B48" s="110">
        <f ca="1">B2</f>
        <v>41974</v>
      </c>
      <c r="C48" s="110">
        <f t="shared" ref="C48:G48" ca="1" si="65">C2</f>
        <v>42339</v>
      </c>
      <c r="D48" s="110">
        <f t="shared" ca="1" si="65"/>
        <v>42705</v>
      </c>
      <c r="E48" s="110">
        <f t="shared" ca="1" si="65"/>
        <v>43073</v>
      </c>
      <c r="F48" s="110">
        <f t="shared" ca="1" si="65"/>
        <v>43438</v>
      </c>
      <c r="G48" s="110">
        <f t="shared" ca="1" si="65"/>
        <v>43803</v>
      </c>
      <c r="H48" s="110">
        <f ca="1">D15</f>
        <v>44170</v>
      </c>
      <c r="I48" s="110">
        <f t="shared" ref="I48:P48" ca="1" si="66">E15</f>
        <v>44535</v>
      </c>
      <c r="J48" s="110">
        <f t="shared" ca="1" si="66"/>
        <v>44900</v>
      </c>
      <c r="K48" s="110">
        <f t="shared" ca="1" si="66"/>
        <v>45265</v>
      </c>
      <c r="L48" s="110">
        <f t="shared" ca="1" si="66"/>
        <v>45630</v>
      </c>
      <c r="M48" s="110">
        <f t="shared" ca="1" si="66"/>
        <v>45995</v>
      </c>
      <c r="N48" s="110">
        <f t="shared" ca="1" si="66"/>
        <v>46360</v>
      </c>
      <c r="O48" s="110">
        <f t="shared" ca="1" si="66"/>
        <v>46725</v>
      </c>
      <c r="P48" s="110">
        <f t="shared" ca="1" si="66"/>
        <v>47090</v>
      </c>
      <c r="Q48" s="110">
        <f ca="1">M15</f>
        <v>47455</v>
      </c>
    </row>
    <row r="49" spans="1:17">
      <c r="A49" s="107" t="s">
        <v>5884</v>
      </c>
      <c r="B49" s="112">
        <f ca="1">B$3</f>
        <v>-251</v>
      </c>
      <c r="C49" s="112">
        <f t="shared" ref="C49:G51" ca="1" si="67">C$3</f>
        <v>556</v>
      </c>
      <c r="D49" s="112">
        <f t="shared" ca="1" si="67"/>
        <v>826</v>
      </c>
      <c r="E49" s="112">
        <f t="shared" ca="1" si="67"/>
        <v>1286</v>
      </c>
      <c r="F49" s="112">
        <f t="shared" ca="1" si="67"/>
        <v>1494</v>
      </c>
      <c r="G49" s="112">
        <f t="shared" ca="1" si="67"/>
        <v>1525</v>
      </c>
      <c r="H49" s="112">
        <f ca="1">D$18</f>
        <v>1594.738165271388</v>
      </c>
      <c r="I49" s="112">
        <f t="shared" ref="I49:Q49" ca="1" si="68">E$18</f>
        <v>1717.0186641546054</v>
      </c>
      <c r="J49" s="112">
        <f t="shared" ca="1" si="68"/>
        <v>1848.6753231704072</v>
      </c>
      <c r="K49" s="112">
        <f t="shared" ca="1" si="68"/>
        <v>1990.4270826210882</v>
      </c>
      <c r="L49" s="112">
        <f t="shared" ca="1" si="68"/>
        <v>2143.0480093373894</v>
      </c>
      <c r="M49" s="112">
        <f t="shared" ca="1" si="68"/>
        <v>2307.3715236416115</v>
      </c>
      <c r="N49" s="112">
        <f t="shared" ca="1" si="68"/>
        <v>2484.2949504235939</v>
      </c>
      <c r="O49" s="112">
        <f t="shared" ca="1" si="68"/>
        <v>2674.7844191817189</v>
      </c>
      <c r="P49" s="112">
        <f t="shared" ca="1" si="68"/>
        <v>2879.8801397866982</v>
      </c>
      <c r="Q49" s="112">
        <f t="shared" ca="1" si="68"/>
        <v>3100.7020827776082</v>
      </c>
    </row>
    <row r="50" spans="1:17">
      <c r="A50" s="107" t="s">
        <v>5904</v>
      </c>
      <c r="B50" s="112">
        <f t="shared" ref="B50:B51" ca="1" si="69">B$3</f>
        <v>-251</v>
      </c>
      <c r="C50" s="112">
        <f t="shared" ca="1" si="67"/>
        <v>556</v>
      </c>
      <c r="D50" s="112">
        <f t="shared" ca="1" si="67"/>
        <v>826</v>
      </c>
      <c r="E50" s="112">
        <f t="shared" ca="1" si="67"/>
        <v>1286</v>
      </c>
      <c r="F50" s="112">
        <f t="shared" ca="1" si="67"/>
        <v>1494</v>
      </c>
      <c r="G50" s="112">
        <f t="shared" ca="1" si="67"/>
        <v>1525</v>
      </c>
      <c r="H50" s="112">
        <f ca="1">D$28</f>
        <v>1613.9191687442492</v>
      </c>
      <c r="I50" s="112">
        <f t="shared" ref="I50:Q50" ca="1" si="70">E$28</f>
        <v>1759.8283034037981</v>
      </c>
      <c r="J50" s="112">
        <f t="shared" ca="1" si="70"/>
        <v>1920.3059588307472</v>
      </c>
      <c r="K50" s="112">
        <f t="shared" ca="1" si="70"/>
        <v>2096.9266509557115</v>
      </c>
      <c r="L50" s="112">
        <f t="shared" ca="1" si="70"/>
        <v>2291.4466295305292</v>
      </c>
      <c r="M50" s="112">
        <f t="shared" ca="1" si="70"/>
        <v>2505.826079150504</v>
      </c>
      <c r="N50" s="112">
        <f t="shared" ca="1" si="70"/>
        <v>2742.254171546243</v>
      </c>
      <c r="O50" s="112">
        <f t="shared" ca="1" si="70"/>
        <v>3003.177352134574</v>
      </c>
      <c r="P50" s="112">
        <f t="shared" ca="1" si="70"/>
        <v>3291.3312974003329</v>
      </c>
      <c r="Q50" s="112">
        <f t="shared" ca="1" si="70"/>
        <v>3609.7770410447465</v>
      </c>
    </row>
    <row r="51" spans="1:17">
      <c r="A51" s="107" t="s">
        <v>5905</v>
      </c>
      <c r="B51" s="112">
        <f t="shared" ca="1" si="69"/>
        <v>-251</v>
      </c>
      <c r="C51" s="112">
        <f t="shared" ca="1" si="67"/>
        <v>556</v>
      </c>
      <c r="D51" s="112">
        <f t="shared" ca="1" si="67"/>
        <v>826</v>
      </c>
      <c r="E51" s="112">
        <f t="shared" ca="1" si="67"/>
        <v>1286</v>
      </c>
      <c r="F51" s="112">
        <f t="shared" ca="1" si="67"/>
        <v>1494</v>
      </c>
      <c r="G51" s="112">
        <f t="shared" ca="1" si="67"/>
        <v>1525</v>
      </c>
      <c r="H51" s="112">
        <f ca="1">D$38</f>
        <v>1633.1001722171104</v>
      </c>
      <c r="I51" s="112">
        <f t="shared" ref="I51:Q51" ca="1" si="71">E$38</f>
        <v>1802.7087015517745</v>
      </c>
      <c r="J51" s="112">
        <f t="shared" ca="1" si="71"/>
        <v>1992.2854377296935</v>
      </c>
      <c r="K51" s="112">
        <f t="shared" ca="1" si="71"/>
        <v>2204.4473494134604</v>
      </c>
      <c r="L51" s="112">
        <f t="shared" ca="1" si="71"/>
        <v>2442.1835286723444</v>
      </c>
      <c r="M51" s="112">
        <f t="shared" ca="1" si="71"/>
        <v>2651.9670937852989</v>
      </c>
      <c r="N51" s="112">
        <f t="shared" ca="1" si="71"/>
        <v>2879.7710671414557</v>
      </c>
      <c r="O51" s="112">
        <f t="shared" ca="1" si="71"/>
        <v>3127.1434018089067</v>
      </c>
      <c r="P51" s="112">
        <f t="shared" ca="1" si="71"/>
        <v>3395.7650200242915</v>
      </c>
      <c r="Q51" s="112">
        <f t="shared" ca="1" si="71"/>
        <v>3687.4612352443783</v>
      </c>
    </row>
    <row r="52" spans="1:17">
      <c r="B52" s="137"/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</row>
    <row r="53" spans="1:17">
      <c r="B53" s="107">
        <v>1</v>
      </c>
      <c r="C53" s="107">
        <v>2</v>
      </c>
      <c r="D53" s="107">
        <v>3</v>
      </c>
      <c r="E53" s="107">
        <v>4</v>
      </c>
      <c r="F53" s="107">
        <v>5</v>
      </c>
      <c r="G53" s="107">
        <v>6</v>
      </c>
      <c r="H53" s="107">
        <v>7</v>
      </c>
      <c r="I53" s="107">
        <v>8</v>
      </c>
      <c r="J53" s="107">
        <v>9</v>
      </c>
      <c r="K53" s="107">
        <v>10</v>
      </c>
      <c r="L53" s="107">
        <v>11</v>
      </c>
      <c r="M53" s="107">
        <v>12</v>
      </c>
      <c r="N53" s="107">
        <v>13</v>
      </c>
    </row>
    <row r="54" spans="1:17">
      <c r="A54" s="107">
        <f ca="1">3-A1</f>
        <v>0</v>
      </c>
      <c r="B54" s="110">
        <f ca="1">HLOOKUP(B$53,$B$47:$Q$51,2,FALSE)</f>
        <v>41974</v>
      </c>
      <c r="C54" s="110">
        <f t="shared" ref="C54:N54" ca="1" si="72">HLOOKUP(C$53,$B$47:$Q$51,2,FALSE)</f>
        <v>42339</v>
      </c>
      <c r="D54" s="110">
        <f t="shared" ca="1" si="72"/>
        <v>42705</v>
      </c>
      <c r="E54" s="110">
        <f t="shared" ca="1" si="72"/>
        <v>43073</v>
      </c>
      <c r="F54" s="110">
        <f t="shared" ca="1" si="72"/>
        <v>43438</v>
      </c>
      <c r="G54" s="110">
        <f t="shared" ca="1" si="72"/>
        <v>43803</v>
      </c>
      <c r="H54" s="110">
        <f t="shared" ca="1" si="72"/>
        <v>44170</v>
      </c>
      <c r="I54" s="110">
        <f t="shared" ca="1" si="72"/>
        <v>44535</v>
      </c>
      <c r="J54" s="110">
        <f t="shared" ca="1" si="72"/>
        <v>44900</v>
      </c>
      <c r="K54" s="110">
        <f t="shared" ca="1" si="72"/>
        <v>45265</v>
      </c>
      <c r="L54" s="110">
        <f t="shared" ca="1" si="72"/>
        <v>45630</v>
      </c>
      <c r="M54" s="110">
        <f t="shared" ca="1" si="72"/>
        <v>45995</v>
      </c>
      <c r="N54" s="110">
        <f t="shared" ca="1" si="72"/>
        <v>46360</v>
      </c>
    </row>
    <row r="55" spans="1:17">
      <c r="A55" s="107" t="s">
        <v>5884</v>
      </c>
      <c r="B55" s="112">
        <f ca="1">HLOOKUP(B$53,$B$47:$Q$51,3,FALSE)</f>
        <v>-251</v>
      </c>
      <c r="C55" s="112">
        <f t="shared" ref="C55:N55" ca="1" si="73">HLOOKUP(C$53,$B$47:$Q$51,3,FALSE)</f>
        <v>556</v>
      </c>
      <c r="D55" s="112">
        <f t="shared" ca="1" si="73"/>
        <v>826</v>
      </c>
      <c r="E55" s="112">
        <f t="shared" ca="1" si="73"/>
        <v>1286</v>
      </c>
      <c r="F55" s="112">
        <f t="shared" ca="1" si="73"/>
        <v>1494</v>
      </c>
      <c r="G55" s="112">
        <f t="shared" ca="1" si="73"/>
        <v>1525</v>
      </c>
      <c r="H55" s="112">
        <f t="shared" ca="1" si="73"/>
        <v>1594.738165271388</v>
      </c>
      <c r="I55" s="112">
        <f t="shared" ca="1" si="73"/>
        <v>1717.0186641546054</v>
      </c>
      <c r="J55" s="112">
        <f t="shared" ca="1" si="73"/>
        <v>1848.6753231704072</v>
      </c>
      <c r="K55" s="112">
        <f t="shared" ca="1" si="73"/>
        <v>1990.4270826210882</v>
      </c>
      <c r="L55" s="112">
        <f t="shared" ca="1" si="73"/>
        <v>2143.0480093373894</v>
      </c>
      <c r="M55" s="112">
        <f t="shared" ca="1" si="73"/>
        <v>2307.3715236416115</v>
      </c>
      <c r="N55" s="112">
        <f t="shared" ca="1" si="73"/>
        <v>2484.2949504235939</v>
      </c>
    </row>
    <row r="56" spans="1:17">
      <c r="A56" s="107" t="s">
        <v>5904</v>
      </c>
      <c r="B56" s="112">
        <f ca="1">HLOOKUP(B$53,$B$47:$Q$51,4,FALSE)</f>
        <v>-251</v>
      </c>
      <c r="C56" s="112">
        <f t="shared" ref="C56:N56" ca="1" si="74">HLOOKUP(C$53,$B$47:$Q$51,4,FALSE)</f>
        <v>556</v>
      </c>
      <c r="D56" s="112">
        <f t="shared" ca="1" si="74"/>
        <v>826</v>
      </c>
      <c r="E56" s="112">
        <f t="shared" ca="1" si="74"/>
        <v>1286</v>
      </c>
      <c r="F56" s="112">
        <f t="shared" ca="1" si="74"/>
        <v>1494</v>
      </c>
      <c r="G56" s="112">
        <f t="shared" ca="1" si="74"/>
        <v>1525</v>
      </c>
      <c r="H56" s="112">
        <f t="shared" ca="1" si="74"/>
        <v>1613.9191687442492</v>
      </c>
      <c r="I56" s="112">
        <f t="shared" ca="1" si="74"/>
        <v>1759.8283034037981</v>
      </c>
      <c r="J56" s="112">
        <f t="shared" ca="1" si="74"/>
        <v>1920.3059588307472</v>
      </c>
      <c r="K56" s="112">
        <f t="shared" ca="1" si="74"/>
        <v>2096.9266509557115</v>
      </c>
      <c r="L56" s="112">
        <f t="shared" ca="1" si="74"/>
        <v>2291.4466295305292</v>
      </c>
      <c r="M56" s="112">
        <f t="shared" ca="1" si="74"/>
        <v>2505.826079150504</v>
      </c>
      <c r="N56" s="112">
        <f t="shared" ca="1" si="74"/>
        <v>2742.254171546243</v>
      </c>
    </row>
    <row r="57" spans="1:17">
      <c r="A57" s="107" t="s">
        <v>5905</v>
      </c>
      <c r="B57" s="112">
        <f ca="1">HLOOKUP(B$53,$B$47:$Q$51,5,FALSE)</f>
        <v>-251</v>
      </c>
      <c r="C57" s="112">
        <f t="shared" ref="C57:N57" ca="1" si="75">HLOOKUP(C$53,$B$47:$Q$51,5,FALSE)</f>
        <v>556</v>
      </c>
      <c r="D57" s="112">
        <f t="shared" ca="1" si="75"/>
        <v>826</v>
      </c>
      <c r="E57" s="112">
        <f t="shared" ca="1" si="75"/>
        <v>1286</v>
      </c>
      <c r="F57" s="112">
        <f t="shared" ca="1" si="75"/>
        <v>1494</v>
      </c>
      <c r="G57" s="112">
        <f t="shared" ca="1" si="75"/>
        <v>1525</v>
      </c>
      <c r="H57" s="112">
        <f t="shared" ca="1" si="75"/>
        <v>1633.1001722171104</v>
      </c>
      <c r="I57" s="112">
        <f t="shared" ca="1" si="75"/>
        <v>1802.7087015517745</v>
      </c>
      <c r="J57" s="112">
        <f t="shared" ca="1" si="75"/>
        <v>1992.2854377296935</v>
      </c>
      <c r="K57" s="112">
        <f t="shared" ca="1" si="75"/>
        <v>2204.4473494134604</v>
      </c>
      <c r="L57" s="112">
        <f t="shared" ca="1" si="75"/>
        <v>2442.1835286723444</v>
      </c>
      <c r="M57" s="112">
        <f t="shared" ca="1" si="75"/>
        <v>2651.9670937852989</v>
      </c>
      <c r="N57" s="112">
        <f t="shared" ca="1" si="75"/>
        <v>2879.7710671414557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2100"/>
  <sheetViews>
    <sheetView workbookViewId="0">
      <selection activeCell="A1430" sqref="A1430:XFD1430"/>
    </sheetView>
  </sheetViews>
  <sheetFormatPr defaultRowHeight="16.5"/>
  <cols>
    <col min="5" max="16" width="9.625" customWidth="1"/>
  </cols>
  <sheetData>
    <row r="1" spans="1:16" ht="21.95" customHeight="1">
      <c r="A1" s="100" t="s">
        <v>4272</v>
      </c>
      <c r="B1" s="100" t="s">
        <v>4273</v>
      </c>
      <c r="C1" s="100" t="s">
        <v>5345</v>
      </c>
      <c r="D1" s="100" t="s">
        <v>5346</v>
      </c>
      <c r="E1" s="100" t="s">
        <v>5347</v>
      </c>
      <c r="F1" s="100" t="s">
        <v>5348</v>
      </c>
      <c r="G1" s="100" t="s">
        <v>5349</v>
      </c>
      <c r="H1" s="100" t="s">
        <v>5350</v>
      </c>
      <c r="I1" s="100" t="s">
        <v>5351</v>
      </c>
      <c r="J1" s="100" t="s">
        <v>5352</v>
      </c>
      <c r="K1" s="100" t="s">
        <v>5353</v>
      </c>
      <c r="L1" s="100" t="s">
        <v>5354</v>
      </c>
      <c r="M1" s="100" t="s">
        <v>5355</v>
      </c>
      <c r="N1" s="100" t="s">
        <v>5356</v>
      </c>
      <c r="O1" s="100" t="s">
        <v>5357</v>
      </c>
      <c r="P1" s="100" t="s">
        <v>5358</v>
      </c>
    </row>
    <row r="2" spans="1:16">
      <c r="A2" s="101" t="s">
        <v>1413</v>
      </c>
      <c r="B2" s="102" t="s">
        <v>1414</v>
      </c>
      <c r="C2" s="101" t="s">
        <v>5359</v>
      </c>
      <c r="D2" s="101" t="s">
        <v>5360</v>
      </c>
      <c r="E2" s="103">
        <v>252925300</v>
      </c>
      <c r="F2" s="103">
        <v>230117742</v>
      </c>
      <c r="G2" s="103">
        <v>229725782</v>
      </c>
      <c r="H2" s="103">
        <v>227231127</v>
      </c>
      <c r="I2" s="103">
        <v>226994670</v>
      </c>
      <c r="J2" s="103">
        <v>229623874</v>
      </c>
      <c r="K2" s="103">
        <v>217153837</v>
      </c>
      <c r="L2" s="103">
        <v>212355692</v>
      </c>
      <c r="M2" s="103">
        <v>205363087</v>
      </c>
      <c r="N2" s="103">
        <v>179141892</v>
      </c>
      <c r="O2" s="103">
        <v>160998236</v>
      </c>
      <c r="P2" s="103">
        <v>155725978</v>
      </c>
    </row>
    <row r="3" spans="1:16">
      <c r="A3" s="101" t="s">
        <v>1769</v>
      </c>
      <c r="B3" s="102" t="s">
        <v>1770</v>
      </c>
      <c r="C3" s="101" t="s">
        <v>5359</v>
      </c>
      <c r="D3" s="101" t="s">
        <v>5360</v>
      </c>
      <c r="E3" s="103">
        <v>59059839</v>
      </c>
      <c r="F3" s="103">
        <v>68392605</v>
      </c>
      <c r="G3" s="103">
        <v>45923408</v>
      </c>
      <c r="H3" s="103">
        <v>57314659</v>
      </c>
      <c r="I3" s="103">
        <v>63579950</v>
      </c>
      <c r="J3" s="103">
        <v>70899130</v>
      </c>
      <c r="K3" s="103">
        <v>68852463</v>
      </c>
      <c r="L3" s="103">
        <v>59933786</v>
      </c>
      <c r="M3" s="103">
        <v>69469794</v>
      </c>
      <c r="N3" s="103">
        <v>50939703</v>
      </c>
      <c r="O3" s="103">
        <v>34076748</v>
      </c>
      <c r="P3" s="103">
        <v>39690101</v>
      </c>
    </row>
    <row r="4" spans="1:16">
      <c r="A4" s="101" t="s">
        <v>829</v>
      </c>
      <c r="B4" s="102" t="s">
        <v>830</v>
      </c>
      <c r="C4" s="101" t="s">
        <v>5359</v>
      </c>
      <c r="D4" s="101" t="s">
        <v>5360</v>
      </c>
      <c r="E4" s="103">
        <v>679864381</v>
      </c>
      <c r="F4" s="103">
        <v>662969584</v>
      </c>
      <c r="G4" s="103">
        <v>647685687</v>
      </c>
      <c r="H4" s="103">
        <v>636457207</v>
      </c>
      <c r="I4" s="103">
        <v>620705950</v>
      </c>
      <c r="J4" s="103">
        <v>629700648</v>
      </c>
      <c r="K4" s="103">
        <v>633376502</v>
      </c>
      <c r="L4" s="103">
        <v>714911909</v>
      </c>
      <c r="M4" s="103">
        <v>407493133</v>
      </c>
      <c r="N4" s="103">
        <v>385885586</v>
      </c>
      <c r="O4" s="103">
        <v>319875749</v>
      </c>
      <c r="P4" s="103">
        <v>341120569</v>
      </c>
    </row>
    <row r="5" spans="1:16">
      <c r="A5" s="101" t="s">
        <v>697</v>
      </c>
      <c r="B5" s="102" t="s">
        <v>698</v>
      </c>
      <c r="C5" s="101" t="s">
        <v>5359</v>
      </c>
      <c r="D5" s="101" t="s">
        <v>5360</v>
      </c>
      <c r="E5" s="103">
        <v>1352648194</v>
      </c>
      <c r="F5" s="103">
        <v>1342074338</v>
      </c>
      <c r="G5" s="103">
        <v>1315084382</v>
      </c>
      <c r="H5" s="103">
        <v>1293633214</v>
      </c>
      <c r="I5" s="103">
        <v>1216343724</v>
      </c>
      <c r="J5" s="103">
        <v>1004317133</v>
      </c>
      <c r="K5" s="103">
        <v>1233257558</v>
      </c>
      <c r="L5" s="103">
        <v>792175585</v>
      </c>
      <c r="M5" s="103">
        <v>694296432</v>
      </c>
      <c r="N5" s="103">
        <v>770847558</v>
      </c>
      <c r="O5" s="103">
        <v>762276943</v>
      </c>
      <c r="P5" s="103">
        <v>768396938</v>
      </c>
    </row>
    <row r="6" spans="1:16">
      <c r="A6" s="101" t="s">
        <v>586</v>
      </c>
      <c r="B6" s="102" t="s">
        <v>587</v>
      </c>
      <c r="C6" s="101" t="s">
        <v>5359</v>
      </c>
      <c r="D6" s="101" t="s">
        <v>5360</v>
      </c>
      <c r="E6" s="103">
        <v>1291226562</v>
      </c>
      <c r="F6" s="103">
        <v>1324105973</v>
      </c>
      <c r="G6" s="103">
        <v>1327523476</v>
      </c>
      <c r="H6" s="103">
        <v>1382586592</v>
      </c>
      <c r="I6" s="103">
        <v>1408573749</v>
      </c>
      <c r="J6" s="103">
        <v>1422853708</v>
      </c>
      <c r="K6" s="103">
        <v>609409923</v>
      </c>
      <c r="L6" s="103">
        <v>743001841</v>
      </c>
      <c r="M6" s="103">
        <v>474783846</v>
      </c>
      <c r="N6" s="103">
        <v>294515713</v>
      </c>
      <c r="O6" s="103">
        <v>138909335</v>
      </c>
      <c r="P6" s="103">
        <v>594874855</v>
      </c>
    </row>
    <row r="7" spans="1:16">
      <c r="A7" s="101" t="s">
        <v>527</v>
      </c>
      <c r="B7" s="102" t="s">
        <v>528</v>
      </c>
      <c r="C7" s="101" t="s">
        <v>5359</v>
      </c>
      <c r="D7" s="101" t="s">
        <v>5360</v>
      </c>
      <c r="E7" s="103">
        <v>1496552355</v>
      </c>
      <c r="F7" s="103">
        <v>1363939912</v>
      </c>
      <c r="G7" s="103">
        <v>1275864680</v>
      </c>
      <c r="H7" s="103">
        <v>1228245700</v>
      </c>
      <c r="I7" s="103">
        <v>1188217353</v>
      </c>
      <c r="J7" s="103">
        <v>1116723282</v>
      </c>
      <c r="K7" s="103">
        <v>1096635568</v>
      </c>
      <c r="L7" s="103">
        <v>967705872</v>
      </c>
      <c r="M7" s="103">
        <v>862595549</v>
      </c>
      <c r="N7" s="103">
        <v>756450349</v>
      </c>
      <c r="O7" s="103">
        <v>672402271</v>
      </c>
      <c r="P7" s="103">
        <v>598112450</v>
      </c>
    </row>
    <row r="8" spans="1:16">
      <c r="A8" s="101" t="s">
        <v>444</v>
      </c>
      <c r="B8" s="102" t="s">
        <v>445</v>
      </c>
      <c r="C8" s="101" t="s">
        <v>5359</v>
      </c>
      <c r="D8" s="101" t="s">
        <v>5360</v>
      </c>
      <c r="E8" s="103">
        <v>2346093506</v>
      </c>
      <c r="F8" s="103">
        <v>2323260904</v>
      </c>
      <c r="G8" s="103">
        <v>2238815436</v>
      </c>
      <c r="H8" s="103">
        <v>2217854620</v>
      </c>
      <c r="I8" s="103">
        <v>2288882203</v>
      </c>
      <c r="J8" s="103">
        <v>2212647488</v>
      </c>
      <c r="K8" s="103">
        <v>2151200673</v>
      </c>
      <c r="L8" s="103">
        <v>1818707561</v>
      </c>
      <c r="M8" s="103">
        <v>4781347167</v>
      </c>
      <c r="N8" s="103">
        <v>679411685</v>
      </c>
      <c r="O8" s="103">
        <v>607767759</v>
      </c>
      <c r="P8" s="103">
        <v>830121043</v>
      </c>
    </row>
    <row r="9" spans="1:16">
      <c r="A9" s="101" t="s">
        <v>1205</v>
      </c>
      <c r="B9" s="102" t="s">
        <v>1206</v>
      </c>
      <c r="C9" s="101" t="s">
        <v>5359</v>
      </c>
      <c r="D9" s="101" t="s">
        <v>5360</v>
      </c>
      <c r="E9" s="103">
        <v>531345178</v>
      </c>
      <c r="F9" s="103">
        <v>495313827</v>
      </c>
      <c r="G9" s="103">
        <v>479361881</v>
      </c>
      <c r="H9" s="103">
        <v>583103070</v>
      </c>
      <c r="I9" s="103">
        <v>697731359</v>
      </c>
      <c r="J9" s="103">
        <v>702036045</v>
      </c>
      <c r="K9" s="103">
        <v>681267421</v>
      </c>
      <c r="L9" s="103">
        <v>889624692</v>
      </c>
      <c r="M9" s="103">
        <v>673098233</v>
      </c>
      <c r="N9" s="103">
        <v>1298987733</v>
      </c>
      <c r="O9" s="103">
        <v>1202921731</v>
      </c>
      <c r="P9" s="103">
        <v>910590713</v>
      </c>
    </row>
    <row r="10" spans="1:16">
      <c r="A10" s="101" t="s">
        <v>517</v>
      </c>
      <c r="B10" s="102" t="s">
        <v>518</v>
      </c>
      <c r="C10" s="101" t="s">
        <v>5359</v>
      </c>
      <c r="D10" s="101" t="s">
        <v>5360</v>
      </c>
      <c r="E10" s="103">
        <v>2391496312</v>
      </c>
      <c r="F10" s="103">
        <v>2577001979</v>
      </c>
      <c r="G10" s="103">
        <v>2889408582</v>
      </c>
      <c r="H10" s="103">
        <v>3038519353</v>
      </c>
      <c r="I10" s="103">
        <v>2707785027</v>
      </c>
      <c r="J10" s="103">
        <v>3193054684</v>
      </c>
      <c r="K10" s="103">
        <v>3211682414</v>
      </c>
      <c r="L10" s="103">
        <v>1791831401</v>
      </c>
      <c r="M10" s="103">
        <v>1546054933</v>
      </c>
      <c r="N10" s="103">
        <v>763235115</v>
      </c>
      <c r="O10" s="103">
        <v>603042320</v>
      </c>
      <c r="P10" s="103">
        <v>422234247</v>
      </c>
    </row>
    <row r="11" spans="1:16">
      <c r="A11" s="101" t="s">
        <v>1625</v>
      </c>
      <c r="B11" s="102" t="s">
        <v>1626</v>
      </c>
      <c r="C11" s="101" t="s">
        <v>5359</v>
      </c>
      <c r="D11" s="101" t="s">
        <v>5360</v>
      </c>
      <c r="E11" s="103">
        <v>503021765</v>
      </c>
      <c r="F11" s="103">
        <v>278943557</v>
      </c>
      <c r="G11" s="103">
        <v>249732938</v>
      </c>
      <c r="H11" s="103">
        <v>253423007</v>
      </c>
      <c r="I11" s="103">
        <v>257367909</v>
      </c>
      <c r="J11" s="103">
        <v>129875873</v>
      </c>
      <c r="K11" s="103">
        <v>116928702</v>
      </c>
      <c r="L11" s="103">
        <v>72183388</v>
      </c>
      <c r="M11" s="103">
        <v>69556007</v>
      </c>
      <c r="N11" s="103">
        <v>108201442</v>
      </c>
      <c r="O11" s="103">
        <v>119579967</v>
      </c>
      <c r="P11" s="103">
        <v>111855913</v>
      </c>
    </row>
    <row r="12" spans="1:16">
      <c r="A12" s="101" t="s">
        <v>505</v>
      </c>
      <c r="B12" s="102" t="s">
        <v>506</v>
      </c>
      <c r="C12" s="101" t="s">
        <v>5359</v>
      </c>
      <c r="D12" s="101" t="s">
        <v>5360</v>
      </c>
      <c r="E12" s="103">
        <v>4610934792</v>
      </c>
      <c r="F12" s="103">
        <v>4344788790</v>
      </c>
      <c r="G12" s="103">
        <v>4228129535</v>
      </c>
      <c r="H12" s="103">
        <v>4714058265</v>
      </c>
      <c r="I12" s="103">
        <v>4778689413</v>
      </c>
      <c r="J12" s="103">
        <v>4416881276</v>
      </c>
      <c r="K12" s="103">
        <v>4177933721</v>
      </c>
      <c r="L12" s="103">
        <v>3794079135</v>
      </c>
      <c r="M12" s="103">
        <v>3190627607</v>
      </c>
      <c r="N12" s="103">
        <v>2946582676</v>
      </c>
      <c r="O12" s="103">
        <v>2519681007</v>
      </c>
      <c r="P12" s="103">
        <v>2293801304</v>
      </c>
    </row>
    <row r="13" spans="1:16">
      <c r="A13" s="101" t="s">
        <v>2712</v>
      </c>
      <c r="B13" s="102" t="s">
        <v>2713</v>
      </c>
      <c r="C13" s="101" t="s">
        <v>5361</v>
      </c>
      <c r="D13" s="101" t="s">
        <v>5360</v>
      </c>
      <c r="E13" s="103"/>
      <c r="F13" s="103">
        <v>72858806</v>
      </c>
      <c r="G13" s="103">
        <v>70419330</v>
      </c>
      <c r="H13" s="103">
        <v>71372529</v>
      </c>
      <c r="I13" s="103">
        <v>69420806</v>
      </c>
      <c r="J13" s="103">
        <v>67272627</v>
      </c>
      <c r="K13" s="103">
        <v>66079515</v>
      </c>
      <c r="L13" s="103">
        <v>70458935</v>
      </c>
      <c r="M13" s="103">
        <v>64591704</v>
      </c>
      <c r="N13" s="103">
        <v>72474815</v>
      </c>
      <c r="O13" s="103">
        <v>63299681</v>
      </c>
      <c r="P13" s="103">
        <v>56773399</v>
      </c>
    </row>
    <row r="14" spans="1:16">
      <c r="A14" s="101" t="s">
        <v>960</v>
      </c>
      <c r="B14" s="102" t="s">
        <v>4274</v>
      </c>
      <c r="C14" s="101" t="s">
        <v>5359</v>
      </c>
      <c r="D14" s="101" t="s">
        <v>5360</v>
      </c>
      <c r="E14" s="103">
        <v>104778514</v>
      </c>
      <c r="F14" s="103">
        <v>348087294</v>
      </c>
      <c r="G14" s="103">
        <v>331564213</v>
      </c>
      <c r="H14" s="103">
        <v>325786866</v>
      </c>
      <c r="I14" s="103">
        <v>323823803</v>
      </c>
      <c r="J14" s="103">
        <v>309796181</v>
      </c>
      <c r="K14" s="103">
        <v>290628831</v>
      </c>
      <c r="L14" s="103">
        <v>260772821</v>
      </c>
      <c r="M14" s="103">
        <v>189773225</v>
      </c>
      <c r="N14" s="103">
        <v>175813246</v>
      </c>
      <c r="O14" s="103">
        <v>156763703</v>
      </c>
      <c r="P14" s="103">
        <v>135113341</v>
      </c>
    </row>
    <row r="15" spans="1:16">
      <c r="A15" s="101" t="s">
        <v>560</v>
      </c>
      <c r="B15" s="102" t="s">
        <v>561</v>
      </c>
      <c r="C15" s="101" t="s">
        <v>5359</v>
      </c>
      <c r="D15" s="101" t="s">
        <v>5360</v>
      </c>
      <c r="E15" s="103">
        <v>2803434614</v>
      </c>
      <c r="F15" s="103">
        <v>2170904312</v>
      </c>
      <c r="G15" s="103">
        <v>2415114681</v>
      </c>
      <c r="H15" s="103">
        <v>2271331174</v>
      </c>
      <c r="I15" s="103">
        <v>825252470</v>
      </c>
      <c r="J15" s="103">
        <v>3205889236</v>
      </c>
      <c r="K15" s="103">
        <v>2903855993</v>
      </c>
      <c r="L15" s="103">
        <v>1999841262</v>
      </c>
      <c r="M15" s="103">
        <v>1684435455</v>
      </c>
      <c r="N15" s="103">
        <v>1668787055</v>
      </c>
      <c r="O15" s="103">
        <v>1526144718</v>
      </c>
      <c r="P15" s="103">
        <v>1383444539</v>
      </c>
    </row>
    <row r="16" spans="1:16">
      <c r="A16" s="101" t="s">
        <v>1343</v>
      </c>
      <c r="B16" s="102" t="s">
        <v>1344</v>
      </c>
      <c r="C16" s="101" t="s">
        <v>5359</v>
      </c>
      <c r="D16" s="101" t="s">
        <v>5360</v>
      </c>
      <c r="E16" s="103">
        <v>125166062</v>
      </c>
      <c r="F16" s="103">
        <v>114316523</v>
      </c>
      <c r="G16" s="103">
        <v>105440494</v>
      </c>
      <c r="H16" s="103">
        <v>93122654</v>
      </c>
      <c r="I16" s="103">
        <v>82142325</v>
      </c>
      <c r="J16" s="103">
        <v>84091916</v>
      </c>
      <c r="K16" s="103">
        <v>80827680</v>
      </c>
      <c r="L16" s="103">
        <v>76458165</v>
      </c>
      <c r="M16" s="103">
        <v>71744979</v>
      </c>
      <c r="N16" s="103">
        <v>68103398</v>
      </c>
      <c r="O16" s="103">
        <v>64982576</v>
      </c>
      <c r="P16" s="103">
        <v>64385815</v>
      </c>
    </row>
    <row r="17" spans="1:16">
      <c r="A17" s="101" t="s">
        <v>362</v>
      </c>
      <c r="B17" s="102" t="s">
        <v>363</v>
      </c>
      <c r="C17" s="101" t="s">
        <v>5359</v>
      </c>
      <c r="D17" s="101" t="s">
        <v>5360</v>
      </c>
      <c r="E17" s="103">
        <v>26579424000</v>
      </c>
      <c r="F17" s="103">
        <v>24204031000</v>
      </c>
      <c r="G17" s="103">
        <v>22483865000</v>
      </c>
      <c r="H17" s="103">
        <v>20254795000</v>
      </c>
      <c r="I17" s="103">
        <v>16848062000</v>
      </c>
      <c r="J17" s="103">
        <v>13509721000</v>
      </c>
      <c r="K17" s="103">
        <v>9983238000</v>
      </c>
      <c r="L17" s="103">
        <v>6746328000</v>
      </c>
      <c r="M17" s="103">
        <v>5386925000</v>
      </c>
      <c r="N17" s="103">
        <v>4380602000</v>
      </c>
      <c r="O17" s="103">
        <v>4521791000</v>
      </c>
      <c r="P17" s="103">
        <v>4835147000</v>
      </c>
    </row>
    <row r="18" spans="1:16">
      <c r="A18" s="101" t="s">
        <v>2047</v>
      </c>
      <c r="B18" s="102" t="s">
        <v>4275</v>
      </c>
      <c r="C18" s="101" t="s">
        <v>5359</v>
      </c>
      <c r="D18" s="101" t="s">
        <v>5360</v>
      </c>
      <c r="E18" s="103">
        <v>90962072</v>
      </c>
      <c r="F18" s="103">
        <v>91722904</v>
      </c>
      <c r="G18" s="103">
        <v>98059825</v>
      </c>
      <c r="H18" s="103">
        <v>102604280</v>
      </c>
      <c r="I18" s="103">
        <v>100978475</v>
      </c>
      <c r="J18" s="103">
        <v>88541461</v>
      </c>
      <c r="K18" s="103">
        <v>71010105</v>
      </c>
      <c r="L18" s="103">
        <v>60390418</v>
      </c>
      <c r="M18" s="103">
        <v>41959760</v>
      </c>
      <c r="N18" s="103">
        <v>31488435</v>
      </c>
      <c r="O18" s="103">
        <v>27049931</v>
      </c>
      <c r="P18" s="103">
        <v>6567583</v>
      </c>
    </row>
    <row r="19" spans="1:16">
      <c r="A19" s="101" t="s">
        <v>1073</v>
      </c>
      <c r="B19" s="102" t="s">
        <v>1074</v>
      </c>
      <c r="C19" s="101" t="s">
        <v>5359</v>
      </c>
      <c r="D19" s="101" t="s">
        <v>5360</v>
      </c>
      <c r="E19" s="103">
        <v>349152293</v>
      </c>
      <c r="F19" s="103">
        <v>342191357</v>
      </c>
      <c r="G19" s="103">
        <v>281104340</v>
      </c>
      <c r="H19" s="103">
        <v>267164405</v>
      </c>
      <c r="I19" s="103">
        <v>243422527</v>
      </c>
      <c r="J19" s="103">
        <v>235726177</v>
      </c>
      <c r="K19" s="103">
        <v>229529477</v>
      </c>
      <c r="L19" s="103">
        <v>178164509</v>
      </c>
      <c r="M19" s="103">
        <v>171065201</v>
      </c>
      <c r="N19" s="103">
        <v>165137358</v>
      </c>
      <c r="O19" s="103">
        <v>174541887</v>
      </c>
      <c r="P19" s="103">
        <v>232744719</v>
      </c>
    </row>
    <row r="20" spans="1:16">
      <c r="A20" s="101" t="s">
        <v>1084</v>
      </c>
      <c r="B20" s="102" t="s">
        <v>1085</v>
      </c>
      <c r="C20" s="101" t="s">
        <v>5359</v>
      </c>
      <c r="D20" s="101" t="s">
        <v>5360</v>
      </c>
      <c r="E20" s="103">
        <v>295004858</v>
      </c>
      <c r="F20" s="103">
        <v>287481366</v>
      </c>
      <c r="G20" s="103">
        <v>279537248</v>
      </c>
      <c r="H20" s="103">
        <v>250740620</v>
      </c>
      <c r="I20" s="103">
        <v>221655726</v>
      </c>
      <c r="J20" s="103">
        <v>209672737</v>
      </c>
      <c r="K20" s="103">
        <v>201832138</v>
      </c>
      <c r="L20" s="103">
        <v>200615827</v>
      </c>
      <c r="M20" s="103">
        <v>120779920</v>
      </c>
      <c r="N20" s="103">
        <v>112752598</v>
      </c>
      <c r="O20" s="103">
        <v>111402082</v>
      </c>
      <c r="P20" s="103">
        <v>108861680</v>
      </c>
    </row>
    <row r="21" spans="1:16">
      <c r="A21" s="101" t="s">
        <v>1067</v>
      </c>
      <c r="B21" s="102" t="s">
        <v>1068</v>
      </c>
      <c r="C21" s="101" t="s">
        <v>5359</v>
      </c>
      <c r="D21" s="101" t="s">
        <v>5360</v>
      </c>
      <c r="E21" s="103">
        <v>449055525</v>
      </c>
      <c r="F21" s="103">
        <v>419386900</v>
      </c>
      <c r="G21" s="103">
        <v>415248592</v>
      </c>
      <c r="H21" s="103">
        <v>414186028</v>
      </c>
      <c r="I21" s="103">
        <v>385105797</v>
      </c>
      <c r="J21" s="103">
        <v>351944678</v>
      </c>
      <c r="K21" s="103">
        <v>317686777</v>
      </c>
      <c r="L21" s="103">
        <v>280947516</v>
      </c>
      <c r="M21" s="103">
        <v>268427462</v>
      </c>
      <c r="N21" s="103">
        <v>165155870</v>
      </c>
      <c r="O21" s="103">
        <v>166142583</v>
      </c>
      <c r="P21" s="103">
        <v>163171397</v>
      </c>
    </row>
    <row r="22" spans="1:16">
      <c r="A22" s="101" t="s">
        <v>3298</v>
      </c>
      <c r="B22" s="102" t="s">
        <v>3299</v>
      </c>
      <c r="C22" s="101" t="s">
        <v>5359</v>
      </c>
      <c r="D22" s="101" t="s">
        <v>5360</v>
      </c>
      <c r="E22" s="103">
        <v>46117105</v>
      </c>
      <c r="F22" s="103">
        <v>46220557</v>
      </c>
      <c r="G22" s="103">
        <v>45881893</v>
      </c>
      <c r="H22" s="103">
        <v>44890366</v>
      </c>
      <c r="I22" s="103">
        <v>44185370</v>
      </c>
      <c r="J22" s="103">
        <v>43928631</v>
      </c>
      <c r="K22" s="103">
        <v>41177729</v>
      </c>
      <c r="L22" s="103">
        <v>40445804</v>
      </c>
      <c r="M22" s="103">
        <v>40210096</v>
      </c>
      <c r="N22" s="103">
        <v>40454466</v>
      </c>
      <c r="O22" s="103">
        <v>40187427</v>
      </c>
      <c r="P22" s="103">
        <v>39296408</v>
      </c>
    </row>
    <row r="23" spans="1:16">
      <c r="A23" s="101" t="s">
        <v>962</v>
      </c>
      <c r="B23" s="102" t="s">
        <v>963</v>
      </c>
      <c r="C23" s="101" t="s">
        <v>5359</v>
      </c>
      <c r="D23" s="101" t="s">
        <v>5360</v>
      </c>
      <c r="E23" s="103">
        <v>542862184</v>
      </c>
      <c r="F23" s="103">
        <v>512774872</v>
      </c>
      <c r="G23" s="103">
        <v>547874851</v>
      </c>
      <c r="H23" s="103">
        <v>541471550</v>
      </c>
      <c r="I23" s="103">
        <v>536664838</v>
      </c>
      <c r="J23" s="103">
        <v>543207240</v>
      </c>
      <c r="K23" s="103">
        <v>565320477</v>
      </c>
      <c r="L23" s="103">
        <v>458811722</v>
      </c>
      <c r="M23" s="103">
        <v>351112860</v>
      </c>
      <c r="N23" s="103">
        <v>422986626</v>
      </c>
      <c r="O23" s="103">
        <v>312499892</v>
      </c>
      <c r="P23" s="103">
        <v>259140905</v>
      </c>
    </row>
    <row r="24" spans="1:16">
      <c r="A24" s="101" t="s">
        <v>1316</v>
      </c>
      <c r="B24" s="102" t="s">
        <v>1317</v>
      </c>
      <c r="C24" s="101" t="s">
        <v>5359</v>
      </c>
      <c r="D24" s="101" t="s">
        <v>5360</v>
      </c>
      <c r="E24" s="103">
        <v>209968220</v>
      </c>
      <c r="F24" s="103">
        <v>227782072</v>
      </c>
      <c r="G24" s="103">
        <v>225122475</v>
      </c>
      <c r="H24" s="103">
        <v>220670567</v>
      </c>
      <c r="I24" s="103">
        <v>225189355</v>
      </c>
      <c r="J24" s="103">
        <v>229728677</v>
      </c>
      <c r="K24" s="103">
        <v>224991304</v>
      </c>
      <c r="L24" s="103">
        <v>138748573</v>
      </c>
      <c r="M24" s="103">
        <v>136966844</v>
      </c>
      <c r="N24" s="103">
        <v>148417359</v>
      </c>
      <c r="O24" s="103">
        <v>154666573</v>
      </c>
      <c r="P24" s="103">
        <v>155147257</v>
      </c>
    </row>
    <row r="25" spans="1:16">
      <c r="A25" s="101" t="s">
        <v>2151</v>
      </c>
      <c r="B25" s="102" t="s">
        <v>2152</v>
      </c>
      <c r="C25" s="101" t="s">
        <v>5359</v>
      </c>
      <c r="D25" s="101" t="s">
        <v>5360</v>
      </c>
      <c r="E25" s="103">
        <v>263427216</v>
      </c>
      <c r="F25" s="103">
        <v>261590457</v>
      </c>
      <c r="G25" s="103">
        <v>262714296</v>
      </c>
      <c r="H25" s="103">
        <v>269624669</v>
      </c>
      <c r="I25" s="103">
        <v>264983563</v>
      </c>
      <c r="J25" s="103">
        <v>260000518</v>
      </c>
      <c r="K25" s="103">
        <v>279359329</v>
      </c>
      <c r="L25" s="103">
        <v>203447136</v>
      </c>
      <c r="M25" s="103">
        <v>185383804</v>
      </c>
      <c r="N25" s="103">
        <v>178110316</v>
      </c>
      <c r="O25" s="103">
        <v>164679589</v>
      </c>
      <c r="P25" s="103">
        <v>148227674</v>
      </c>
    </row>
    <row r="26" spans="1:16">
      <c r="A26" s="101" t="s">
        <v>3222</v>
      </c>
      <c r="B26" s="102" t="s">
        <v>3223</v>
      </c>
      <c r="C26" s="101" t="s">
        <v>5359</v>
      </c>
      <c r="D26" s="101" t="s">
        <v>5360</v>
      </c>
      <c r="E26" s="103">
        <v>52870789</v>
      </c>
      <c r="F26" s="103">
        <v>54410255</v>
      </c>
      <c r="G26" s="103">
        <v>55415123</v>
      </c>
      <c r="H26" s="103">
        <v>70026936</v>
      </c>
      <c r="I26" s="103">
        <v>62873767</v>
      </c>
      <c r="J26" s="103">
        <v>66604076</v>
      </c>
      <c r="K26" s="103">
        <v>74893227</v>
      </c>
      <c r="L26" s="103">
        <v>69714987</v>
      </c>
      <c r="M26" s="103">
        <v>63606610</v>
      </c>
      <c r="N26" s="103">
        <v>65255888</v>
      </c>
      <c r="O26" s="103">
        <v>61909578</v>
      </c>
      <c r="P26" s="103">
        <v>54681929</v>
      </c>
    </row>
    <row r="27" spans="1:16">
      <c r="A27" s="101" t="s">
        <v>2277</v>
      </c>
      <c r="B27" s="102" t="s">
        <v>2278</v>
      </c>
      <c r="C27" s="101" t="s">
        <v>5359</v>
      </c>
      <c r="D27" s="101" t="s">
        <v>5360</v>
      </c>
      <c r="E27" s="103">
        <v>213920121</v>
      </c>
      <c r="F27" s="103">
        <v>204793790</v>
      </c>
      <c r="G27" s="103">
        <v>191239252</v>
      </c>
      <c r="H27" s="103">
        <v>177443270</v>
      </c>
      <c r="I27" s="103">
        <v>169676510</v>
      </c>
      <c r="J27" s="103">
        <v>162793414</v>
      </c>
      <c r="K27" s="103">
        <v>139262461</v>
      </c>
      <c r="L27" s="103">
        <v>112274988</v>
      </c>
      <c r="M27" s="103">
        <v>77574737</v>
      </c>
      <c r="N27" s="103">
        <v>67090305</v>
      </c>
      <c r="O27" s="103">
        <v>61487223</v>
      </c>
      <c r="P27" s="103">
        <v>55048727</v>
      </c>
    </row>
    <row r="28" spans="1:16">
      <c r="A28" s="101" t="s">
        <v>779</v>
      </c>
      <c r="B28" s="102" t="s">
        <v>780</v>
      </c>
      <c r="C28" s="101" t="s">
        <v>5359</v>
      </c>
      <c r="D28" s="101" t="s">
        <v>5360</v>
      </c>
      <c r="E28" s="103">
        <v>875857423</v>
      </c>
      <c r="F28" s="103">
        <v>521601026</v>
      </c>
      <c r="G28" s="103">
        <v>485725413</v>
      </c>
      <c r="H28" s="103">
        <v>471591548</v>
      </c>
      <c r="I28" s="103">
        <v>848852299</v>
      </c>
      <c r="J28" s="103">
        <v>825374941</v>
      </c>
      <c r="K28" s="103">
        <v>766267938</v>
      </c>
      <c r="L28" s="103">
        <v>580069269</v>
      </c>
      <c r="M28" s="103">
        <v>350210506</v>
      </c>
      <c r="N28" s="103">
        <v>327945875</v>
      </c>
      <c r="O28" s="103">
        <v>281865971</v>
      </c>
      <c r="P28" s="103">
        <v>301105411</v>
      </c>
    </row>
    <row r="29" spans="1:16">
      <c r="A29" s="101" t="s">
        <v>1828</v>
      </c>
      <c r="B29" s="102" t="s">
        <v>1829</v>
      </c>
      <c r="C29" s="101" t="s">
        <v>5359</v>
      </c>
      <c r="D29" s="101" t="s">
        <v>5360</v>
      </c>
      <c r="E29" s="103">
        <v>38855135</v>
      </c>
      <c r="F29" s="103">
        <v>49181600</v>
      </c>
      <c r="G29" s="103">
        <v>46258643</v>
      </c>
      <c r="H29" s="103">
        <v>44576478</v>
      </c>
      <c r="I29" s="103">
        <v>41176384</v>
      </c>
      <c r="J29" s="103">
        <v>41103555</v>
      </c>
      <c r="K29" s="103">
        <v>39407869</v>
      </c>
      <c r="L29" s="103">
        <v>30177328</v>
      </c>
      <c r="M29" s="103">
        <v>27286227</v>
      </c>
      <c r="N29" s="103">
        <v>24668502</v>
      </c>
      <c r="O29" s="103">
        <v>21931658</v>
      </c>
      <c r="P29" s="103">
        <v>19585462</v>
      </c>
    </row>
    <row r="30" spans="1:16">
      <c r="A30" s="101" t="s">
        <v>339</v>
      </c>
      <c r="B30" s="102" t="s">
        <v>340</v>
      </c>
      <c r="C30" s="101" t="s">
        <v>5359</v>
      </c>
      <c r="D30" s="101" t="s">
        <v>5360</v>
      </c>
      <c r="E30" s="103">
        <v>24016955000</v>
      </c>
      <c r="F30" s="103">
        <v>21386863000</v>
      </c>
      <c r="G30" s="103">
        <v>18036453000</v>
      </c>
      <c r="H30" s="103">
        <v>13067243000</v>
      </c>
      <c r="I30" s="103">
        <v>9740156000</v>
      </c>
      <c r="J30" s="103">
        <v>7875742000</v>
      </c>
      <c r="K30" s="103">
        <v>7905923000</v>
      </c>
      <c r="L30" s="103">
        <v>5452382015</v>
      </c>
      <c r="M30" s="103">
        <v>5090202415</v>
      </c>
      <c r="N30" s="103">
        <v>9045037229</v>
      </c>
      <c r="O30" s="103">
        <v>8532873447</v>
      </c>
      <c r="P30" s="103">
        <v>6231471083</v>
      </c>
    </row>
    <row r="31" spans="1:16">
      <c r="A31" s="101" t="s">
        <v>535</v>
      </c>
      <c r="B31" s="102" t="s">
        <v>536</v>
      </c>
      <c r="C31" s="101" t="s">
        <v>5359</v>
      </c>
      <c r="D31" s="101" t="s">
        <v>5360</v>
      </c>
      <c r="E31" s="103">
        <v>2723136139</v>
      </c>
      <c r="F31" s="103">
        <v>2580454637</v>
      </c>
      <c r="G31" s="103">
        <v>2448727025</v>
      </c>
      <c r="H31" s="103">
        <v>2326532702</v>
      </c>
      <c r="I31" s="103">
        <v>2136937586</v>
      </c>
      <c r="J31" s="103">
        <v>1918043663</v>
      </c>
      <c r="K31" s="103">
        <v>1712068870</v>
      </c>
      <c r="L31" s="103">
        <v>1080260476</v>
      </c>
      <c r="M31" s="103">
        <v>937641512</v>
      </c>
      <c r="N31" s="103">
        <v>844559777</v>
      </c>
      <c r="O31" s="103">
        <v>708695227</v>
      </c>
      <c r="P31" s="103">
        <v>576893775</v>
      </c>
    </row>
    <row r="32" spans="1:16">
      <c r="A32" s="101" t="s">
        <v>1155</v>
      </c>
      <c r="B32" s="102" t="s">
        <v>1156</v>
      </c>
      <c r="C32" s="101" t="s">
        <v>5359</v>
      </c>
      <c r="D32" s="101" t="s">
        <v>5360</v>
      </c>
      <c r="E32" s="103">
        <v>602932772</v>
      </c>
      <c r="F32" s="103">
        <v>689885574</v>
      </c>
      <c r="G32" s="103">
        <v>769353306</v>
      </c>
      <c r="H32" s="103">
        <v>774151782</v>
      </c>
      <c r="I32" s="103">
        <v>801207157</v>
      </c>
      <c r="J32" s="103">
        <v>792385103</v>
      </c>
      <c r="K32" s="103">
        <v>794971404</v>
      </c>
      <c r="L32" s="103">
        <v>871595514</v>
      </c>
      <c r="M32" s="103">
        <v>444685578</v>
      </c>
      <c r="N32" s="103">
        <v>429332316</v>
      </c>
      <c r="O32" s="103">
        <v>85920082</v>
      </c>
      <c r="P32" s="103">
        <v>90772453</v>
      </c>
    </row>
    <row r="33" spans="1:16">
      <c r="A33" s="101" t="s">
        <v>1250</v>
      </c>
      <c r="B33" s="102" t="s">
        <v>1251</v>
      </c>
      <c r="C33" s="101" t="s">
        <v>5359</v>
      </c>
      <c r="D33" s="101" t="s">
        <v>5360</v>
      </c>
      <c r="E33" s="103">
        <v>208971171</v>
      </c>
      <c r="F33" s="103">
        <v>210602940</v>
      </c>
      <c r="G33" s="103">
        <v>191040793</v>
      </c>
      <c r="H33" s="103">
        <v>253308498</v>
      </c>
      <c r="I33" s="103">
        <v>463306525</v>
      </c>
      <c r="J33" s="103">
        <v>639721968</v>
      </c>
      <c r="K33" s="103"/>
      <c r="L33" s="103">
        <v>290481992</v>
      </c>
      <c r="M33" s="103">
        <v>2966835774</v>
      </c>
      <c r="N33" s="103">
        <v>2478309761</v>
      </c>
      <c r="O33" s="103">
        <v>2291652463</v>
      </c>
      <c r="P33" s="103">
        <v>1948795807</v>
      </c>
    </row>
    <row r="34" spans="1:16">
      <c r="A34" s="101" t="s">
        <v>422</v>
      </c>
      <c r="B34" s="102" t="s">
        <v>423</v>
      </c>
      <c r="C34" s="101" t="s">
        <v>5359</v>
      </c>
      <c r="D34" s="101" t="s">
        <v>5360</v>
      </c>
      <c r="E34" s="103">
        <v>6346687000</v>
      </c>
      <c r="F34" s="103">
        <v>5820906000</v>
      </c>
      <c r="G34" s="103">
        <v>5443845000</v>
      </c>
      <c r="H34" s="103">
        <v>4883743000</v>
      </c>
      <c r="I34" s="103">
        <v>4548542000</v>
      </c>
      <c r="J34" s="103">
        <v>4203075000</v>
      </c>
      <c r="K34" s="103">
        <v>3827806170</v>
      </c>
      <c r="L34" s="103">
        <v>3002007930</v>
      </c>
      <c r="M34" s="103">
        <v>2870747482</v>
      </c>
      <c r="N34" s="103">
        <v>2280390917</v>
      </c>
      <c r="O34" s="103">
        <v>1803946838</v>
      </c>
      <c r="P34" s="103">
        <v>1299351065</v>
      </c>
    </row>
    <row r="35" spans="1:16">
      <c r="A35" s="101" t="s">
        <v>2499</v>
      </c>
      <c r="B35" s="102" t="s">
        <v>2500</v>
      </c>
      <c r="C35" s="101" t="s">
        <v>5359</v>
      </c>
      <c r="D35" s="101" t="s">
        <v>5360</v>
      </c>
      <c r="E35" s="103">
        <v>110334935</v>
      </c>
      <c r="F35" s="103">
        <v>109491630</v>
      </c>
      <c r="G35" s="103">
        <v>109543699</v>
      </c>
      <c r="H35" s="103">
        <v>103118243</v>
      </c>
      <c r="I35" s="103">
        <v>106436530</v>
      </c>
      <c r="J35" s="103">
        <v>93810902</v>
      </c>
      <c r="K35" s="103">
        <v>93448752</v>
      </c>
      <c r="L35" s="103">
        <v>39371037</v>
      </c>
      <c r="M35" s="103">
        <v>29910667</v>
      </c>
      <c r="N35" s="103">
        <v>30726134</v>
      </c>
      <c r="O35" s="103">
        <v>30629984</v>
      </c>
      <c r="P35" s="103">
        <v>36652742</v>
      </c>
    </row>
    <row r="36" spans="1:16">
      <c r="A36" s="101" t="s">
        <v>1799</v>
      </c>
      <c r="B36" s="102" t="s">
        <v>1800</v>
      </c>
      <c r="C36" s="101" t="s">
        <v>5359</v>
      </c>
      <c r="D36" s="101" t="s">
        <v>5360</v>
      </c>
      <c r="E36" s="103">
        <v>271422525</v>
      </c>
      <c r="F36" s="103">
        <v>263742224</v>
      </c>
      <c r="G36" s="103">
        <v>248917812</v>
      </c>
      <c r="H36" s="103">
        <v>229883755</v>
      </c>
      <c r="I36" s="103">
        <v>222458185</v>
      </c>
      <c r="J36" s="103">
        <v>209213098</v>
      </c>
      <c r="K36" s="103">
        <v>172766040</v>
      </c>
      <c r="L36" s="103">
        <v>110571814</v>
      </c>
      <c r="M36" s="103">
        <v>106619790</v>
      </c>
      <c r="N36" s="103">
        <v>90719619</v>
      </c>
      <c r="O36" s="103">
        <v>76324888</v>
      </c>
      <c r="P36" s="103">
        <v>67902872</v>
      </c>
    </row>
    <row r="37" spans="1:16">
      <c r="A37" s="101" t="s">
        <v>1169</v>
      </c>
      <c r="B37" s="102" t="s">
        <v>4276</v>
      </c>
      <c r="C37" s="101" t="s">
        <v>5359</v>
      </c>
      <c r="D37" s="101" t="s">
        <v>5360</v>
      </c>
      <c r="E37" s="103">
        <v>464136758</v>
      </c>
      <c r="F37" s="103">
        <v>434942551</v>
      </c>
      <c r="G37" s="103">
        <v>399647046</v>
      </c>
      <c r="H37" s="103">
        <v>366056566</v>
      </c>
      <c r="I37" s="103">
        <v>327674662</v>
      </c>
      <c r="J37" s="103">
        <v>303611227</v>
      </c>
      <c r="K37" s="103">
        <v>282789531</v>
      </c>
      <c r="L37" s="103">
        <v>256097621</v>
      </c>
      <c r="M37" s="103">
        <v>234150653</v>
      </c>
      <c r="N37" s="103">
        <v>225511851</v>
      </c>
      <c r="O37" s="103">
        <v>214623300</v>
      </c>
      <c r="P37" s="103">
        <v>203776533</v>
      </c>
    </row>
    <row r="38" spans="1:16">
      <c r="A38" s="101" t="s">
        <v>495</v>
      </c>
      <c r="B38" s="102" t="s">
        <v>496</v>
      </c>
      <c r="C38" s="101" t="s">
        <v>5359</v>
      </c>
      <c r="D38" s="101" t="s">
        <v>5360</v>
      </c>
      <c r="E38" s="103">
        <v>4408148000</v>
      </c>
      <c r="F38" s="103">
        <v>4154515000</v>
      </c>
      <c r="G38" s="103">
        <v>4358340532</v>
      </c>
      <c r="H38" s="103">
        <v>4300065245</v>
      </c>
      <c r="I38" s="103">
        <v>4280592122</v>
      </c>
      <c r="J38" s="103">
        <v>4685640702</v>
      </c>
      <c r="K38" s="103">
        <v>4675643103</v>
      </c>
      <c r="L38" s="103">
        <v>2244774411</v>
      </c>
      <c r="M38" s="103">
        <v>1720362799</v>
      </c>
      <c r="N38" s="103">
        <v>1204739708</v>
      </c>
      <c r="O38" s="103">
        <v>1247601351</v>
      </c>
      <c r="P38" s="103">
        <v>984171725</v>
      </c>
    </row>
    <row r="39" spans="1:16">
      <c r="A39" s="101" t="s">
        <v>2189</v>
      </c>
      <c r="B39" s="102" t="s">
        <v>2190</v>
      </c>
      <c r="C39" s="101" t="s">
        <v>5359</v>
      </c>
      <c r="D39" s="101" t="s">
        <v>5360</v>
      </c>
      <c r="E39" s="103">
        <v>99439019</v>
      </c>
      <c r="F39" s="103">
        <v>103297366</v>
      </c>
      <c r="G39" s="103">
        <v>79944240</v>
      </c>
      <c r="H39" s="103">
        <v>51638043</v>
      </c>
      <c r="I39" s="103">
        <v>45649512</v>
      </c>
      <c r="J39" s="103">
        <v>52651531</v>
      </c>
      <c r="K39" s="103">
        <v>-209307727</v>
      </c>
      <c r="L39" s="103">
        <v>96412390</v>
      </c>
      <c r="M39" s="103">
        <v>87767535</v>
      </c>
      <c r="N39" s="103">
        <v>82199279</v>
      </c>
      <c r="O39" s="103">
        <v>76386939</v>
      </c>
      <c r="P39" s="103">
        <v>69356480</v>
      </c>
    </row>
    <row r="40" spans="1:16">
      <c r="A40" s="101" t="s">
        <v>2563</v>
      </c>
      <c r="B40" s="102" t="s">
        <v>2564</v>
      </c>
      <c r="C40" s="101" t="s">
        <v>5359</v>
      </c>
      <c r="D40" s="101" t="s">
        <v>5360</v>
      </c>
      <c r="E40" s="103">
        <v>125003021</v>
      </c>
      <c r="F40" s="103">
        <v>122880165</v>
      </c>
      <c r="G40" s="103">
        <v>130369684</v>
      </c>
      <c r="H40" s="103">
        <v>205527558</v>
      </c>
      <c r="I40" s="103">
        <v>193288889</v>
      </c>
      <c r="J40" s="103">
        <v>227744897</v>
      </c>
      <c r="K40" s="103">
        <v>304007986</v>
      </c>
      <c r="L40" s="103">
        <v>220111533</v>
      </c>
      <c r="M40" s="103">
        <v>215768868</v>
      </c>
      <c r="N40" s="103">
        <v>224108577</v>
      </c>
      <c r="O40" s="103">
        <v>76926855</v>
      </c>
      <c r="P40" s="103">
        <v>75313673</v>
      </c>
    </row>
    <row r="41" spans="1:16">
      <c r="A41" s="101" t="s">
        <v>2632</v>
      </c>
      <c r="B41" s="102" t="s">
        <v>2633</v>
      </c>
      <c r="C41" s="101" t="s">
        <v>5359</v>
      </c>
      <c r="D41" s="101" t="s">
        <v>5360</v>
      </c>
      <c r="E41" s="103">
        <v>161640363</v>
      </c>
      <c r="F41" s="103">
        <v>180724296</v>
      </c>
      <c r="G41" s="103">
        <v>171529906</v>
      </c>
      <c r="H41" s="103">
        <v>194576510</v>
      </c>
      <c r="I41" s="103">
        <v>193634364</v>
      </c>
      <c r="J41" s="103">
        <v>228860843</v>
      </c>
      <c r="K41" s="103">
        <v>268298507</v>
      </c>
      <c r="L41" s="103">
        <v>117264081</v>
      </c>
      <c r="M41" s="103">
        <v>108187127</v>
      </c>
      <c r="N41" s="103">
        <v>140915238</v>
      </c>
      <c r="O41" s="103">
        <v>146948930</v>
      </c>
      <c r="P41" s="103">
        <v>142306265</v>
      </c>
    </row>
    <row r="42" spans="1:16">
      <c r="A42" s="101" t="s">
        <v>1049</v>
      </c>
      <c r="B42" s="102" t="s">
        <v>1050</v>
      </c>
      <c r="C42" s="101" t="s">
        <v>5361</v>
      </c>
      <c r="D42" s="101" t="s">
        <v>5360</v>
      </c>
      <c r="E42" s="103"/>
      <c r="F42" s="103">
        <v>228598052</v>
      </c>
      <c r="G42" s="103">
        <v>220019798</v>
      </c>
      <c r="H42" s="103">
        <v>217440268</v>
      </c>
      <c r="I42" s="103">
        <v>216393288</v>
      </c>
      <c r="J42" s="103">
        <v>211159324</v>
      </c>
      <c r="K42" s="103">
        <v>207935179</v>
      </c>
      <c r="L42" s="103">
        <v>208696810</v>
      </c>
      <c r="M42" s="103">
        <v>206034494</v>
      </c>
      <c r="N42" s="103">
        <v>203786039</v>
      </c>
      <c r="O42" s="103">
        <v>200179028</v>
      </c>
      <c r="P42" s="103">
        <v>196018437</v>
      </c>
    </row>
    <row r="43" spans="1:16">
      <c r="A43" s="101" t="s">
        <v>5362</v>
      </c>
      <c r="B43" s="102" t="s">
        <v>5363</v>
      </c>
      <c r="C43" s="101" t="s">
        <v>5359</v>
      </c>
      <c r="D43" s="101" t="s">
        <v>5360</v>
      </c>
      <c r="E43" s="103">
        <v>79495090</v>
      </c>
      <c r="F43" s="103">
        <v>4032369</v>
      </c>
      <c r="G43" s="103">
        <v>21225223</v>
      </c>
      <c r="H43" s="103">
        <v>54762288</v>
      </c>
      <c r="I43" s="103">
        <v>-619085938</v>
      </c>
      <c r="J43" s="103">
        <v>279731019</v>
      </c>
      <c r="K43" s="103">
        <v>366617709</v>
      </c>
      <c r="L43" s="103">
        <v>258538699</v>
      </c>
      <c r="M43" s="103">
        <v>244315425</v>
      </c>
      <c r="N43" s="103">
        <v>237946059</v>
      </c>
      <c r="O43" s="103">
        <v>234857055</v>
      </c>
      <c r="P43" s="103">
        <v>322067708</v>
      </c>
    </row>
    <row r="44" spans="1:16">
      <c r="A44" s="101" t="s">
        <v>1347</v>
      </c>
      <c r="B44" s="102" t="s">
        <v>1348</v>
      </c>
      <c r="C44" s="101" t="s">
        <v>5359</v>
      </c>
      <c r="D44" s="101" t="s">
        <v>5360</v>
      </c>
      <c r="E44" s="103">
        <v>341917315</v>
      </c>
      <c r="F44" s="103">
        <v>254057491</v>
      </c>
      <c r="G44" s="103">
        <v>120702734</v>
      </c>
      <c r="H44" s="103">
        <v>204756748</v>
      </c>
      <c r="I44" s="103">
        <v>290893335</v>
      </c>
      <c r="J44" s="103">
        <v>308061688</v>
      </c>
      <c r="K44" s="103">
        <v>398016157</v>
      </c>
      <c r="L44" s="103">
        <v>613804076</v>
      </c>
      <c r="M44" s="103">
        <v>847534921</v>
      </c>
      <c r="N44" s="103">
        <v>861899370</v>
      </c>
      <c r="O44" s="103">
        <v>399804982</v>
      </c>
      <c r="P44" s="103">
        <v>401370116</v>
      </c>
    </row>
    <row r="45" spans="1:16">
      <c r="A45" s="101" t="s">
        <v>2394</v>
      </c>
      <c r="B45" s="102" t="s">
        <v>2395</v>
      </c>
      <c r="C45" s="101" t="s">
        <v>5359</v>
      </c>
      <c r="D45" s="101" t="s">
        <v>5360</v>
      </c>
      <c r="E45" s="103">
        <v>13674831</v>
      </c>
      <c r="F45" s="103">
        <v>13374621</v>
      </c>
      <c r="G45" s="103">
        <v>15827775</v>
      </c>
      <c r="H45" s="103">
        <v>15699084</v>
      </c>
      <c r="I45" s="103">
        <v>15050368</v>
      </c>
      <c r="J45" s="103">
        <v>14103728</v>
      </c>
      <c r="K45" s="103">
        <v>12676045</v>
      </c>
      <c r="L45" s="103">
        <v>8088553</v>
      </c>
      <c r="M45" s="103">
        <v>10317923</v>
      </c>
      <c r="N45" s="103">
        <v>9691854</v>
      </c>
      <c r="O45" s="103">
        <v>11632482</v>
      </c>
      <c r="P45" s="103">
        <v>13314638</v>
      </c>
    </row>
    <row r="46" spans="1:16">
      <c r="A46" s="101" t="s">
        <v>2080</v>
      </c>
      <c r="B46" s="102" t="s">
        <v>2081</v>
      </c>
      <c r="C46" s="101" t="s">
        <v>5359</v>
      </c>
      <c r="D46" s="101" t="s">
        <v>5360</v>
      </c>
      <c r="E46" s="103">
        <v>116635457</v>
      </c>
      <c r="F46" s="103">
        <v>115735821</v>
      </c>
      <c r="G46" s="103">
        <v>159893485</v>
      </c>
      <c r="H46" s="103">
        <v>109772808</v>
      </c>
      <c r="I46" s="103">
        <v>119991491</v>
      </c>
      <c r="J46" s="103">
        <v>117309939</v>
      </c>
      <c r="K46" s="103">
        <v>145797961</v>
      </c>
      <c r="L46" s="103">
        <v>146705182</v>
      </c>
      <c r="M46" s="103">
        <v>136005857</v>
      </c>
      <c r="N46" s="103">
        <v>107800503</v>
      </c>
      <c r="O46" s="103">
        <v>117799363</v>
      </c>
      <c r="P46" s="103">
        <v>111488739</v>
      </c>
    </row>
    <row r="47" spans="1:16">
      <c r="A47" s="101" t="s">
        <v>426</v>
      </c>
      <c r="B47" s="102" t="s">
        <v>427</v>
      </c>
      <c r="C47" s="101" t="s">
        <v>5359</v>
      </c>
      <c r="D47" s="101" t="s">
        <v>5360</v>
      </c>
      <c r="E47" s="103">
        <v>3735804408</v>
      </c>
      <c r="F47" s="103">
        <v>3601201160</v>
      </c>
      <c r="G47" s="103">
        <v>3405390365</v>
      </c>
      <c r="H47" s="103">
        <v>3227685986</v>
      </c>
      <c r="I47" s="103">
        <v>3178568493</v>
      </c>
      <c r="J47" s="103">
        <v>3061129467</v>
      </c>
      <c r="K47" s="103">
        <v>3128164305</v>
      </c>
      <c r="L47" s="103">
        <v>2043597554</v>
      </c>
      <c r="M47" s="103">
        <v>1945708884</v>
      </c>
      <c r="N47" s="103">
        <v>1713998970</v>
      </c>
      <c r="O47" s="103">
        <v>1583484170</v>
      </c>
      <c r="P47" s="103">
        <v>1533903545</v>
      </c>
    </row>
    <row r="48" spans="1:16">
      <c r="A48" s="101" t="s">
        <v>1127</v>
      </c>
      <c r="B48" s="102" t="s">
        <v>1128</v>
      </c>
      <c r="C48" s="101" t="s">
        <v>5359</v>
      </c>
      <c r="D48" s="101" t="s">
        <v>5360</v>
      </c>
      <c r="E48" s="103">
        <v>277010215</v>
      </c>
      <c r="F48" s="103">
        <v>229384940</v>
      </c>
      <c r="G48" s="103">
        <v>223827569</v>
      </c>
      <c r="H48" s="103">
        <v>200739270</v>
      </c>
      <c r="I48" s="103">
        <v>163662666</v>
      </c>
      <c r="J48" s="103">
        <v>170250776</v>
      </c>
      <c r="K48" s="103">
        <v>182660739</v>
      </c>
      <c r="L48" s="103">
        <v>187950054</v>
      </c>
      <c r="M48" s="103">
        <v>176244206</v>
      </c>
      <c r="N48" s="103">
        <v>126789380</v>
      </c>
      <c r="O48" s="103">
        <v>159827407</v>
      </c>
      <c r="P48" s="103">
        <v>119444200</v>
      </c>
    </row>
    <row r="49" spans="1:16">
      <c r="A49" s="101" t="s">
        <v>2577</v>
      </c>
      <c r="B49" s="102" t="s">
        <v>2578</v>
      </c>
      <c r="C49" s="101" t="s">
        <v>5359</v>
      </c>
      <c r="D49" s="101" t="s">
        <v>5360</v>
      </c>
      <c r="E49" s="103">
        <v>179145444</v>
      </c>
      <c r="F49" s="103">
        <v>163809356</v>
      </c>
      <c r="G49" s="103">
        <v>171329034</v>
      </c>
      <c r="H49" s="103">
        <v>71907608</v>
      </c>
      <c r="I49" s="103">
        <v>70205075</v>
      </c>
      <c r="J49" s="103">
        <v>86326290</v>
      </c>
      <c r="K49" s="103">
        <v>100394325</v>
      </c>
      <c r="L49" s="103">
        <v>85714784</v>
      </c>
      <c r="M49" s="103">
        <v>101127113</v>
      </c>
      <c r="N49" s="103">
        <v>109621164</v>
      </c>
      <c r="O49" s="103">
        <v>118368631</v>
      </c>
      <c r="P49" s="103">
        <v>123938715</v>
      </c>
    </row>
    <row r="50" spans="1:16">
      <c r="A50" s="101" t="s">
        <v>2258</v>
      </c>
      <c r="B50" s="102" t="s">
        <v>2259</v>
      </c>
      <c r="C50" s="101" t="s">
        <v>5364</v>
      </c>
      <c r="D50" s="101" t="s">
        <v>5360</v>
      </c>
      <c r="E50" s="103">
        <v>226373958</v>
      </c>
      <c r="F50" s="103">
        <v>224449893</v>
      </c>
      <c r="G50" s="103">
        <v>217813274</v>
      </c>
      <c r="H50" s="103">
        <v>212516235</v>
      </c>
      <c r="I50" s="103">
        <v>206302320</v>
      </c>
      <c r="J50" s="103">
        <v>199041193</v>
      </c>
      <c r="K50" s="103">
        <v>189227199</v>
      </c>
      <c r="L50" s="103">
        <v>179807780</v>
      </c>
      <c r="M50" s="103">
        <v>166168685</v>
      </c>
      <c r="N50" s="103">
        <v>161474902</v>
      </c>
      <c r="O50" s="103">
        <v>159519088</v>
      </c>
      <c r="P50" s="103">
        <v>158745399</v>
      </c>
    </row>
    <row r="51" spans="1:16">
      <c r="A51" s="101" t="s">
        <v>622</v>
      </c>
      <c r="B51" s="102" t="s">
        <v>623</v>
      </c>
      <c r="C51" s="101" t="s">
        <v>5359</v>
      </c>
      <c r="D51" s="101" t="s">
        <v>5360</v>
      </c>
      <c r="E51" s="103">
        <v>1248901567</v>
      </c>
      <c r="F51" s="103">
        <v>1199321880</v>
      </c>
      <c r="G51" s="103">
        <v>1426710442</v>
      </c>
      <c r="H51" s="103">
        <v>1475838910</v>
      </c>
      <c r="I51" s="103">
        <v>1468783267</v>
      </c>
      <c r="J51" s="103">
        <v>1339338847</v>
      </c>
      <c r="K51" s="103">
        <v>1033374116</v>
      </c>
      <c r="L51" s="103">
        <v>667126263</v>
      </c>
      <c r="M51" s="103">
        <v>587183892</v>
      </c>
      <c r="N51" s="103">
        <v>500146278</v>
      </c>
      <c r="O51" s="103">
        <v>463883819</v>
      </c>
      <c r="P51" s="103">
        <v>772008685</v>
      </c>
    </row>
    <row r="52" spans="1:16">
      <c r="A52" s="101" t="s">
        <v>1146</v>
      </c>
      <c r="B52" s="102" t="s">
        <v>1147</v>
      </c>
      <c r="C52" s="101" t="s">
        <v>5359</v>
      </c>
      <c r="D52" s="101" t="s">
        <v>5360</v>
      </c>
      <c r="E52" s="103">
        <v>661897108</v>
      </c>
      <c r="F52" s="103">
        <v>654342977</v>
      </c>
      <c r="G52" s="103">
        <v>622245954</v>
      </c>
      <c r="H52" s="103">
        <v>605634038</v>
      </c>
      <c r="I52" s="103">
        <v>601587222</v>
      </c>
      <c r="J52" s="103">
        <v>556951808</v>
      </c>
      <c r="K52" s="103">
        <v>544710738</v>
      </c>
      <c r="L52" s="103">
        <v>499353868</v>
      </c>
      <c r="M52" s="103">
        <v>428711247</v>
      </c>
      <c r="N52" s="103">
        <v>489625808</v>
      </c>
      <c r="O52" s="103">
        <v>446853580</v>
      </c>
      <c r="P52" s="103">
        <v>375283236</v>
      </c>
    </row>
    <row r="53" spans="1:16">
      <c r="A53" s="101" t="s">
        <v>3786</v>
      </c>
      <c r="B53" s="102" t="s">
        <v>3787</v>
      </c>
      <c r="C53" s="101" t="s">
        <v>5359</v>
      </c>
      <c r="D53" s="101" t="s">
        <v>5360</v>
      </c>
      <c r="E53" s="103">
        <v>15197598</v>
      </c>
      <c r="F53" s="103">
        <v>18397598</v>
      </c>
      <c r="G53" s="103">
        <v>22583601</v>
      </c>
      <c r="H53" s="103">
        <v>29677606</v>
      </c>
      <c r="I53" s="103">
        <v>33697331</v>
      </c>
      <c r="J53" s="103">
        <v>34389259</v>
      </c>
      <c r="K53" s="103">
        <v>34837712</v>
      </c>
      <c r="L53" s="103">
        <v>21559278</v>
      </c>
      <c r="M53" s="103">
        <v>21070508</v>
      </c>
      <c r="N53" s="103">
        <v>21692452</v>
      </c>
      <c r="O53" s="103">
        <v>21379847</v>
      </c>
      <c r="P53" s="103">
        <v>21969560</v>
      </c>
    </row>
    <row r="54" spans="1:16">
      <c r="A54" s="101" t="s">
        <v>1864</v>
      </c>
      <c r="B54" s="102" t="s">
        <v>1865</v>
      </c>
      <c r="C54" s="101" t="s">
        <v>5359</v>
      </c>
      <c r="D54" s="101" t="s">
        <v>5360</v>
      </c>
      <c r="E54" s="103">
        <v>102275586</v>
      </c>
      <c r="F54" s="103">
        <v>127615174</v>
      </c>
      <c r="G54" s="103">
        <v>170412493</v>
      </c>
      <c r="H54" s="103">
        <v>156550955</v>
      </c>
      <c r="I54" s="103">
        <v>189520904</v>
      </c>
      <c r="J54" s="103">
        <v>232843344</v>
      </c>
      <c r="K54" s="103">
        <v>229613717</v>
      </c>
      <c r="L54" s="103">
        <v>257558726</v>
      </c>
      <c r="M54" s="103">
        <v>191319552</v>
      </c>
      <c r="N54" s="103">
        <v>185972989</v>
      </c>
      <c r="O54" s="103">
        <v>176780509</v>
      </c>
      <c r="P54" s="103">
        <v>157687500</v>
      </c>
    </row>
    <row r="55" spans="1:16">
      <c r="A55" s="101" t="s">
        <v>843</v>
      </c>
      <c r="B55" s="102" t="s">
        <v>844</v>
      </c>
      <c r="C55" s="101" t="s">
        <v>5359</v>
      </c>
      <c r="D55" s="101" t="s">
        <v>5360</v>
      </c>
      <c r="E55" s="103">
        <v>2179582967</v>
      </c>
      <c r="F55" s="103">
        <v>2055100327</v>
      </c>
      <c r="G55" s="103">
        <v>2196482846</v>
      </c>
      <c r="H55" s="103">
        <v>2282562097</v>
      </c>
      <c r="I55" s="103">
        <v>2498603683</v>
      </c>
      <c r="J55" s="103">
        <v>2798090784</v>
      </c>
      <c r="K55" s="103">
        <v>2920279680</v>
      </c>
      <c r="L55" s="103">
        <v>2811742574</v>
      </c>
      <c r="M55" s="103">
        <v>2428314504</v>
      </c>
      <c r="N55" s="103">
        <v>2338890795</v>
      </c>
      <c r="O55" s="103">
        <v>2186039227</v>
      </c>
      <c r="P55" s="103">
        <v>1938960485</v>
      </c>
    </row>
    <row r="56" spans="1:16">
      <c r="A56" s="101" t="s">
        <v>1686</v>
      </c>
      <c r="B56" s="102" t="s">
        <v>1687</v>
      </c>
      <c r="C56" s="101" t="s">
        <v>5359</v>
      </c>
      <c r="D56" s="101" t="s">
        <v>5360</v>
      </c>
      <c r="E56" s="103">
        <v>312573025</v>
      </c>
      <c r="F56" s="103">
        <v>201804495</v>
      </c>
      <c r="G56" s="103">
        <v>250597751</v>
      </c>
      <c r="H56" s="103">
        <v>252200997</v>
      </c>
      <c r="I56" s="103">
        <v>235353241</v>
      </c>
      <c r="J56" s="103">
        <v>224648156</v>
      </c>
      <c r="K56" s="103">
        <v>93623621</v>
      </c>
      <c r="L56" s="103">
        <v>79541163</v>
      </c>
      <c r="M56" s="103">
        <v>64146401</v>
      </c>
      <c r="N56" s="103">
        <v>37034037</v>
      </c>
      <c r="O56" s="103">
        <v>24121544</v>
      </c>
      <c r="P56" s="103">
        <v>34183178</v>
      </c>
    </row>
    <row r="57" spans="1:16">
      <c r="A57" s="101" t="s">
        <v>1947</v>
      </c>
      <c r="B57" s="102" t="s">
        <v>1948</v>
      </c>
      <c r="C57" s="101" t="s">
        <v>5359</v>
      </c>
      <c r="D57" s="101" t="s">
        <v>5360</v>
      </c>
      <c r="E57" s="103">
        <v>40652218</v>
      </c>
      <c r="F57" s="103">
        <v>39440516</v>
      </c>
      <c r="G57" s="103">
        <v>-66083146</v>
      </c>
      <c r="H57" s="103">
        <v>27954272</v>
      </c>
      <c r="I57" s="103">
        <v>46686156</v>
      </c>
      <c r="J57" s="103">
        <v>-65940427</v>
      </c>
      <c r="K57" s="103">
        <v>95178789</v>
      </c>
      <c r="L57" s="103">
        <v>285234367</v>
      </c>
      <c r="M57" s="103">
        <v>184087288</v>
      </c>
      <c r="N57" s="103">
        <v>182369374</v>
      </c>
      <c r="O57" s="103">
        <v>114998816</v>
      </c>
      <c r="P57" s="103">
        <v>82426287</v>
      </c>
    </row>
    <row r="58" spans="1:16">
      <c r="A58" s="101" t="s">
        <v>2722</v>
      </c>
      <c r="B58" s="102" t="s">
        <v>2723</v>
      </c>
      <c r="C58" s="101" t="s">
        <v>5359</v>
      </c>
      <c r="D58" s="101" t="s">
        <v>5360</v>
      </c>
      <c r="E58" s="103">
        <v>120492516</v>
      </c>
      <c r="F58" s="103">
        <v>116361244</v>
      </c>
      <c r="G58" s="103">
        <v>128549617</v>
      </c>
      <c r="H58" s="103">
        <v>163237132</v>
      </c>
      <c r="I58" s="103">
        <v>202875195</v>
      </c>
      <c r="J58" s="103">
        <v>203183791</v>
      </c>
      <c r="K58" s="103">
        <v>198761799</v>
      </c>
      <c r="L58" s="103">
        <v>177379221</v>
      </c>
      <c r="M58" s="103">
        <v>84709545</v>
      </c>
      <c r="N58" s="103">
        <v>62625779</v>
      </c>
      <c r="O58" s="103">
        <v>60263199</v>
      </c>
      <c r="P58" s="103">
        <v>56697367</v>
      </c>
    </row>
    <row r="59" spans="1:16">
      <c r="A59" s="101" t="s">
        <v>1387</v>
      </c>
      <c r="B59" s="102" t="s">
        <v>1388</v>
      </c>
      <c r="C59" s="101" t="s">
        <v>5359</v>
      </c>
      <c r="D59" s="101" t="s">
        <v>5360</v>
      </c>
      <c r="E59" s="103">
        <v>82377764</v>
      </c>
      <c r="F59" s="103">
        <v>46236611</v>
      </c>
      <c r="G59" s="103">
        <v>23294889</v>
      </c>
      <c r="H59" s="103">
        <v>18741262</v>
      </c>
      <c r="I59" s="103">
        <v>34713174</v>
      </c>
      <c r="J59" s="103">
        <v>33442945</v>
      </c>
      <c r="K59" s="103">
        <v>34791138</v>
      </c>
      <c r="L59" s="103">
        <v>35463955</v>
      </c>
      <c r="M59" s="103">
        <v>34147444</v>
      </c>
      <c r="N59" s="103">
        <v>19846635</v>
      </c>
      <c r="O59" s="103">
        <v>22203485</v>
      </c>
      <c r="P59" s="103">
        <v>24268205</v>
      </c>
    </row>
    <row r="60" spans="1:16">
      <c r="A60" s="101" t="s">
        <v>2466</v>
      </c>
      <c r="B60" s="102" t="s">
        <v>4279</v>
      </c>
      <c r="C60" s="101" t="s">
        <v>5359</v>
      </c>
      <c r="D60" s="101" t="s">
        <v>5360</v>
      </c>
      <c r="E60" s="103">
        <v>117730474</v>
      </c>
      <c r="F60" s="103">
        <v>118104003</v>
      </c>
      <c r="G60" s="103">
        <v>124568808</v>
      </c>
      <c r="H60" s="103">
        <v>123607593</v>
      </c>
      <c r="I60" s="103">
        <v>119640365</v>
      </c>
      <c r="J60" s="103">
        <v>130757510</v>
      </c>
      <c r="K60" s="103">
        <v>130972817</v>
      </c>
      <c r="L60" s="103">
        <v>82231623</v>
      </c>
      <c r="M60" s="103">
        <v>162840371</v>
      </c>
      <c r="N60" s="103">
        <v>154337075</v>
      </c>
      <c r="O60" s="103">
        <v>65598413</v>
      </c>
      <c r="P60" s="103">
        <v>26464503</v>
      </c>
    </row>
    <row r="61" spans="1:16">
      <c r="A61" s="101" t="s">
        <v>1545</v>
      </c>
      <c r="B61" s="102" t="s">
        <v>1546</v>
      </c>
      <c r="C61" s="101" t="s">
        <v>5359</v>
      </c>
      <c r="D61" s="101" t="s">
        <v>5360</v>
      </c>
      <c r="E61" s="103">
        <v>207807064</v>
      </c>
      <c r="F61" s="103">
        <v>198371061</v>
      </c>
      <c r="G61" s="103">
        <v>197912271</v>
      </c>
      <c r="H61" s="103">
        <v>198975018</v>
      </c>
      <c r="I61" s="103">
        <v>178776736</v>
      </c>
      <c r="J61" s="103">
        <v>173827557</v>
      </c>
      <c r="K61" s="103">
        <v>181084610</v>
      </c>
      <c r="L61" s="103">
        <v>186119300</v>
      </c>
      <c r="M61" s="103">
        <v>183897725</v>
      </c>
      <c r="N61" s="103">
        <v>87223130</v>
      </c>
      <c r="O61" s="103">
        <v>95548918</v>
      </c>
      <c r="P61" s="103">
        <v>84849541</v>
      </c>
    </row>
    <row r="62" spans="1:16">
      <c r="A62" s="101" t="s">
        <v>3703</v>
      </c>
      <c r="B62" s="102" t="s">
        <v>3704</v>
      </c>
      <c r="C62" s="101" t="s">
        <v>5359</v>
      </c>
      <c r="D62" s="101" t="s">
        <v>5360</v>
      </c>
      <c r="E62" s="103">
        <v>32462519</v>
      </c>
      <c r="F62" s="103">
        <v>31762158</v>
      </c>
      <c r="G62" s="103">
        <v>31378209</v>
      </c>
      <c r="H62" s="103">
        <v>30917334</v>
      </c>
      <c r="I62" s="103">
        <v>29523472</v>
      </c>
      <c r="J62" s="103">
        <v>28911833</v>
      </c>
      <c r="K62" s="103">
        <v>27186812</v>
      </c>
      <c r="L62" s="103">
        <v>26484757</v>
      </c>
      <c r="M62" s="103">
        <v>26076378</v>
      </c>
      <c r="N62" s="103">
        <v>27986098</v>
      </c>
      <c r="O62" s="103">
        <v>27285411</v>
      </c>
      <c r="P62" s="103">
        <v>25345913</v>
      </c>
    </row>
    <row r="63" spans="1:16">
      <c r="A63" s="101" t="s">
        <v>657</v>
      </c>
      <c r="B63" s="102" t="s">
        <v>658</v>
      </c>
      <c r="C63" s="101" t="s">
        <v>5359</v>
      </c>
      <c r="D63" s="101" t="s">
        <v>5360</v>
      </c>
      <c r="E63" s="103">
        <v>1737778726</v>
      </c>
      <c r="F63" s="103">
        <v>1473164786</v>
      </c>
      <c r="G63" s="103">
        <v>1503917504</v>
      </c>
      <c r="H63" s="103">
        <v>1423122270</v>
      </c>
      <c r="I63" s="103">
        <v>1349718072</v>
      </c>
      <c r="J63" s="103">
        <v>1288022271</v>
      </c>
      <c r="K63" s="103">
        <v>1103952869</v>
      </c>
      <c r="L63" s="103">
        <v>816819168</v>
      </c>
      <c r="M63" s="103">
        <v>875225004</v>
      </c>
      <c r="N63" s="103">
        <v>811755375</v>
      </c>
      <c r="O63" s="103">
        <v>797946250</v>
      </c>
      <c r="P63" s="103">
        <v>764477341</v>
      </c>
    </row>
    <row r="64" spans="1:16">
      <c r="A64" s="101" t="s">
        <v>1629</v>
      </c>
      <c r="B64" s="102" t="s">
        <v>1630</v>
      </c>
      <c r="C64" s="101" t="s">
        <v>5359</v>
      </c>
      <c r="D64" s="101" t="s">
        <v>5360</v>
      </c>
      <c r="E64" s="103">
        <v>315478554</v>
      </c>
      <c r="F64" s="103">
        <v>308365389</v>
      </c>
      <c r="G64" s="103">
        <v>12429612</v>
      </c>
      <c r="H64" s="103">
        <v>259621244</v>
      </c>
      <c r="I64" s="103">
        <v>189148597</v>
      </c>
      <c r="J64" s="103">
        <v>236508735</v>
      </c>
      <c r="K64" s="103">
        <v>461932645</v>
      </c>
      <c r="L64" s="103">
        <v>734596081</v>
      </c>
      <c r="M64" s="103">
        <v>881689181</v>
      </c>
      <c r="N64" s="103">
        <v>1062837570</v>
      </c>
      <c r="O64" s="103">
        <v>1049335494</v>
      </c>
      <c r="P64" s="103">
        <v>915973167</v>
      </c>
    </row>
    <row r="65" spans="1:16">
      <c r="A65" s="101" t="s">
        <v>1477</v>
      </c>
      <c r="B65" s="102" t="s">
        <v>1478</v>
      </c>
      <c r="C65" s="101" t="s">
        <v>5359</v>
      </c>
      <c r="D65" s="101" t="s">
        <v>5360</v>
      </c>
      <c r="E65" s="103">
        <v>393833106</v>
      </c>
      <c r="F65" s="103">
        <v>378095737</v>
      </c>
      <c r="G65" s="103">
        <v>365383372</v>
      </c>
      <c r="H65" s="103">
        <v>347883021</v>
      </c>
      <c r="I65" s="103">
        <v>333217368</v>
      </c>
      <c r="J65" s="103">
        <v>308775908</v>
      </c>
      <c r="K65" s="103">
        <v>282727366</v>
      </c>
      <c r="L65" s="103">
        <v>259409488</v>
      </c>
      <c r="M65" s="103">
        <v>241590384</v>
      </c>
      <c r="N65" s="103">
        <v>236824594</v>
      </c>
      <c r="O65" s="103">
        <v>226907411</v>
      </c>
      <c r="P65" s="103">
        <v>215052120</v>
      </c>
    </row>
    <row r="66" spans="1:16">
      <c r="A66" s="101" t="s">
        <v>2818</v>
      </c>
      <c r="B66" s="102" t="s">
        <v>2819</v>
      </c>
      <c r="C66" s="101" t="s">
        <v>5359</v>
      </c>
      <c r="D66" s="101" t="s">
        <v>5360</v>
      </c>
      <c r="E66" s="103">
        <v>219085239</v>
      </c>
      <c r="F66" s="103">
        <v>-174576427</v>
      </c>
      <c r="G66" s="103">
        <v>444108588</v>
      </c>
      <c r="H66" s="103">
        <v>711708206</v>
      </c>
      <c r="I66" s="103">
        <v>200555569</v>
      </c>
      <c r="J66" s="103">
        <v>168547834</v>
      </c>
      <c r="K66" s="103">
        <v>426549339</v>
      </c>
      <c r="L66" s="103">
        <v>321147573</v>
      </c>
      <c r="M66" s="103">
        <v>340810551</v>
      </c>
      <c r="N66" s="103">
        <v>340271061</v>
      </c>
      <c r="O66" s="103">
        <v>337546470</v>
      </c>
      <c r="P66" s="103">
        <v>315936883</v>
      </c>
    </row>
    <row r="67" spans="1:16">
      <c r="A67" s="101" t="s">
        <v>5365</v>
      </c>
      <c r="B67" s="102" t="s">
        <v>5366</v>
      </c>
      <c r="C67" s="101" t="s">
        <v>5359</v>
      </c>
      <c r="D67" s="101" t="s">
        <v>5360</v>
      </c>
      <c r="E67" s="103">
        <v>33796741</v>
      </c>
      <c r="F67" s="103">
        <v>22629969</v>
      </c>
      <c r="G67" s="103">
        <v>9734074</v>
      </c>
      <c r="H67" s="103">
        <v>13366507</v>
      </c>
      <c r="I67" s="103">
        <v>14639915</v>
      </c>
      <c r="J67" s="103">
        <v>16248483</v>
      </c>
      <c r="K67" s="103">
        <v>20161813</v>
      </c>
      <c r="L67" s="103">
        <v>18986990</v>
      </c>
      <c r="M67" s="103">
        <v>16352589</v>
      </c>
      <c r="N67" s="103">
        <v>40316674</v>
      </c>
      <c r="O67" s="103">
        <v>-30871721</v>
      </c>
      <c r="P67" s="103">
        <v>-36071894</v>
      </c>
    </row>
    <row r="68" spans="1:16">
      <c r="A68" s="101" t="s">
        <v>1163</v>
      </c>
      <c r="B68" s="102" t="s">
        <v>1164</v>
      </c>
      <c r="C68" s="101" t="s">
        <v>5359</v>
      </c>
      <c r="D68" s="101" t="s">
        <v>5360</v>
      </c>
      <c r="E68" s="103">
        <v>862764232</v>
      </c>
      <c r="F68" s="103">
        <v>960133896</v>
      </c>
      <c r="G68" s="103">
        <v>373940677</v>
      </c>
      <c r="H68" s="103">
        <v>-481753177</v>
      </c>
      <c r="I68" s="103">
        <v>134777837</v>
      </c>
      <c r="J68" s="103">
        <v>263997937</v>
      </c>
      <c r="K68" s="103">
        <v>-187267560</v>
      </c>
      <c r="L68" s="103">
        <v>186746701</v>
      </c>
      <c r="M68" s="103">
        <v>126572108</v>
      </c>
      <c r="N68" s="103">
        <v>321524158</v>
      </c>
      <c r="O68" s="103">
        <v>126139548</v>
      </c>
      <c r="P68" s="103">
        <v>-154204643</v>
      </c>
    </row>
    <row r="69" spans="1:16">
      <c r="A69" s="101" t="s">
        <v>1621</v>
      </c>
      <c r="B69" s="102" t="s">
        <v>1622</v>
      </c>
      <c r="C69" s="101" t="s">
        <v>5359</v>
      </c>
      <c r="D69" s="101" t="s">
        <v>5360</v>
      </c>
      <c r="E69" s="103">
        <v>495605330</v>
      </c>
      <c r="F69" s="103">
        <v>502254669</v>
      </c>
      <c r="G69" s="103">
        <v>519108513</v>
      </c>
      <c r="H69" s="103">
        <v>529946624</v>
      </c>
      <c r="I69" s="103">
        <v>526128899</v>
      </c>
      <c r="J69" s="103">
        <v>552181972</v>
      </c>
      <c r="K69" s="103">
        <v>559430057</v>
      </c>
      <c r="L69" s="103">
        <v>288177108</v>
      </c>
      <c r="M69" s="103">
        <v>282134532</v>
      </c>
      <c r="N69" s="103">
        <v>288757489</v>
      </c>
      <c r="O69" s="103">
        <v>298136684</v>
      </c>
      <c r="P69" s="103">
        <v>245965313</v>
      </c>
    </row>
    <row r="70" spans="1:16">
      <c r="A70" s="101" t="s">
        <v>1591</v>
      </c>
      <c r="B70" s="102" t="s">
        <v>1592</v>
      </c>
      <c r="C70" s="101" t="s">
        <v>5359</v>
      </c>
      <c r="D70" s="101" t="s">
        <v>5360</v>
      </c>
      <c r="E70" s="103">
        <v>130892987</v>
      </c>
      <c r="F70" s="103">
        <v>131062086</v>
      </c>
      <c r="G70" s="103">
        <v>121728079</v>
      </c>
      <c r="H70" s="103">
        <v>125888244</v>
      </c>
      <c r="I70" s="103">
        <v>113622941</v>
      </c>
      <c r="J70" s="103">
        <v>111521747</v>
      </c>
      <c r="K70" s="103">
        <v>107637290</v>
      </c>
      <c r="L70" s="103">
        <v>85259599</v>
      </c>
      <c r="M70" s="103">
        <v>69434773</v>
      </c>
      <c r="N70" s="103">
        <v>68399536</v>
      </c>
      <c r="O70" s="103">
        <v>60513587</v>
      </c>
      <c r="P70" s="103">
        <v>54215141</v>
      </c>
    </row>
    <row r="71" spans="1:16">
      <c r="A71" s="101" t="s">
        <v>3008</v>
      </c>
      <c r="B71" s="102" t="s">
        <v>3009</v>
      </c>
      <c r="C71" s="101" t="s">
        <v>5359</v>
      </c>
      <c r="D71" s="101" t="s">
        <v>5360</v>
      </c>
      <c r="E71" s="103">
        <v>37601376</v>
      </c>
      <c r="F71" s="103">
        <v>31321335</v>
      </c>
      <c r="G71" s="103">
        <v>28441279</v>
      </c>
      <c r="H71" s="103">
        <v>30724660</v>
      </c>
      <c r="I71" s="103">
        <v>14585986</v>
      </c>
      <c r="J71" s="103">
        <v>11015502</v>
      </c>
      <c r="K71" s="103">
        <v>23512816</v>
      </c>
      <c r="L71" s="103">
        <v>26839421</v>
      </c>
      <c r="M71" s="103">
        <v>23806231</v>
      </c>
      <c r="N71" s="103">
        <v>12935448</v>
      </c>
      <c r="O71" s="103">
        <v>11784008</v>
      </c>
      <c r="P71" s="103">
        <v>13260817</v>
      </c>
    </row>
    <row r="72" spans="1:16">
      <c r="A72" s="101" t="s">
        <v>2402</v>
      </c>
      <c r="B72" s="102" t="s">
        <v>2403</v>
      </c>
      <c r="C72" s="101" t="s">
        <v>5359</v>
      </c>
      <c r="D72" s="101" t="s">
        <v>5360</v>
      </c>
      <c r="E72" s="103">
        <v>70275745</v>
      </c>
      <c r="F72" s="103">
        <v>66720013</v>
      </c>
      <c r="G72" s="103">
        <v>65498745</v>
      </c>
      <c r="H72" s="103">
        <v>62169127</v>
      </c>
      <c r="I72" s="103">
        <v>75724569</v>
      </c>
      <c r="J72" s="103">
        <v>69916890</v>
      </c>
      <c r="K72" s="103">
        <v>63906325</v>
      </c>
      <c r="L72" s="103">
        <v>57799760</v>
      </c>
      <c r="M72" s="103">
        <v>46474342</v>
      </c>
      <c r="N72" s="103">
        <v>52342042</v>
      </c>
      <c r="O72" s="103">
        <v>46150076</v>
      </c>
      <c r="P72" s="103">
        <v>41944927</v>
      </c>
    </row>
    <row r="73" spans="1:16">
      <c r="A73" s="101" t="s">
        <v>2618</v>
      </c>
      <c r="B73" s="102" t="s">
        <v>2619</v>
      </c>
      <c r="C73" s="101" t="s">
        <v>5359</v>
      </c>
      <c r="D73" s="101" t="s">
        <v>5360</v>
      </c>
      <c r="E73" s="103">
        <v>33755292</v>
      </c>
      <c r="F73" s="103">
        <v>57121672</v>
      </c>
      <c r="G73" s="103">
        <v>43682472</v>
      </c>
      <c r="H73" s="103">
        <v>44758510</v>
      </c>
      <c r="I73" s="103">
        <v>44842106</v>
      </c>
      <c r="J73" s="103">
        <v>45175687</v>
      </c>
      <c r="K73" s="103">
        <v>41251206</v>
      </c>
      <c r="L73" s="103">
        <v>42642550</v>
      </c>
      <c r="M73" s="103">
        <v>45472608</v>
      </c>
      <c r="N73" s="103">
        <v>21429127</v>
      </c>
      <c r="O73" s="103">
        <v>15367955</v>
      </c>
      <c r="P73" s="103">
        <v>15372795</v>
      </c>
    </row>
    <row r="74" spans="1:16">
      <c r="A74" s="101" t="s">
        <v>5367</v>
      </c>
      <c r="B74" s="102" t="s">
        <v>5368</v>
      </c>
      <c r="C74" s="101" t="s">
        <v>5369</v>
      </c>
      <c r="D74" s="101" t="s">
        <v>5360</v>
      </c>
      <c r="E74" s="103"/>
      <c r="F74" s="103">
        <v>3060567</v>
      </c>
      <c r="G74" s="103">
        <v>4199161</v>
      </c>
      <c r="H74" s="103">
        <v>4632937</v>
      </c>
      <c r="I74" s="103">
        <v>6743993</v>
      </c>
      <c r="J74" s="103">
        <v>6203723</v>
      </c>
      <c r="K74" s="103">
        <v>2310351</v>
      </c>
      <c r="L74" s="103">
        <v>-41477383</v>
      </c>
      <c r="M74" s="103">
        <v>-29883557</v>
      </c>
      <c r="N74" s="103">
        <v>-25528469</v>
      </c>
      <c r="O74" s="103">
        <v>-19027864</v>
      </c>
      <c r="P74" s="103">
        <v>-16040852</v>
      </c>
    </row>
    <row r="75" spans="1:16">
      <c r="A75" s="101" t="s">
        <v>2616</v>
      </c>
      <c r="B75" s="102" t="s">
        <v>2617</v>
      </c>
      <c r="C75" s="101" t="s">
        <v>5359</v>
      </c>
      <c r="D75" s="101" t="s">
        <v>5360</v>
      </c>
      <c r="E75" s="103">
        <v>178957586</v>
      </c>
      <c r="F75" s="103">
        <v>170156772</v>
      </c>
      <c r="G75" s="103">
        <v>163879408</v>
      </c>
      <c r="H75" s="103">
        <v>171942453</v>
      </c>
      <c r="I75" s="103">
        <v>156771727</v>
      </c>
      <c r="J75" s="103">
        <v>147209642</v>
      </c>
      <c r="K75" s="103">
        <v>132050631</v>
      </c>
      <c r="L75" s="103">
        <v>84706774</v>
      </c>
      <c r="M75" s="103">
        <v>78013491</v>
      </c>
      <c r="N75" s="103">
        <v>65152807</v>
      </c>
      <c r="O75" s="103">
        <v>55640004</v>
      </c>
      <c r="P75" s="103">
        <v>52964805</v>
      </c>
    </row>
    <row r="76" spans="1:16">
      <c r="A76" s="101" t="s">
        <v>1331</v>
      </c>
      <c r="B76" s="102" t="s">
        <v>1332</v>
      </c>
      <c r="C76" s="101" t="s">
        <v>5359</v>
      </c>
      <c r="D76" s="101" t="s">
        <v>5360</v>
      </c>
      <c r="E76" s="103">
        <v>360350564</v>
      </c>
      <c r="F76" s="103">
        <v>292855064</v>
      </c>
      <c r="G76" s="103">
        <v>158002248</v>
      </c>
      <c r="H76" s="103">
        <v>148786885</v>
      </c>
      <c r="I76" s="103">
        <v>358296586</v>
      </c>
      <c r="J76" s="103">
        <v>337833502</v>
      </c>
      <c r="K76" s="103">
        <v>298308264</v>
      </c>
      <c r="L76" s="103">
        <v>219319866</v>
      </c>
      <c r="M76" s="103">
        <v>195606819</v>
      </c>
      <c r="N76" s="103">
        <v>174767291</v>
      </c>
      <c r="O76" s="103">
        <v>155971998</v>
      </c>
      <c r="P76" s="103">
        <v>134054572</v>
      </c>
    </row>
    <row r="77" spans="1:16">
      <c r="A77" s="101" t="s">
        <v>598</v>
      </c>
      <c r="B77" s="102" t="s">
        <v>599</v>
      </c>
      <c r="C77" s="101" t="s">
        <v>5359</v>
      </c>
      <c r="D77" s="101" t="s">
        <v>5360</v>
      </c>
      <c r="E77" s="103">
        <v>848185892</v>
      </c>
      <c r="F77" s="103">
        <v>793359901</v>
      </c>
      <c r="G77" s="103">
        <v>757891192</v>
      </c>
      <c r="H77" s="103">
        <v>683416080</v>
      </c>
      <c r="I77" s="103">
        <v>598383418</v>
      </c>
      <c r="J77" s="103">
        <v>522748510</v>
      </c>
      <c r="K77" s="103">
        <v>470751656</v>
      </c>
      <c r="L77" s="103">
        <v>437171771</v>
      </c>
      <c r="M77" s="103">
        <v>332693624</v>
      </c>
      <c r="N77" s="103">
        <v>343325075</v>
      </c>
      <c r="O77" s="103">
        <v>330964742</v>
      </c>
      <c r="P77" s="103">
        <v>275498470</v>
      </c>
    </row>
    <row r="78" spans="1:16">
      <c r="A78" s="101" t="s">
        <v>554</v>
      </c>
      <c r="B78" s="102" t="s">
        <v>555</v>
      </c>
      <c r="C78" s="101" t="s">
        <v>5359</v>
      </c>
      <c r="D78" s="101" t="s">
        <v>5360</v>
      </c>
      <c r="E78" s="103">
        <v>2428000148</v>
      </c>
      <c r="F78" s="103">
        <v>2527801896</v>
      </c>
      <c r="G78" s="103">
        <v>2525600530</v>
      </c>
      <c r="H78" s="103">
        <v>2569128770</v>
      </c>
      <c r="I78" s="103">
        <v>3063871684</v>
      </c>
      <c r="J78" s="103">
        <v>3231225511</v>
      </c>
      <c r="K78" s="103">
        <v>3146421203</v>
      </c>
      <c r="L78" s="103">
        <v>3070283164</v>
      </c>
      <c r="M78" s="103">
        <v>2353765728</v>
      </c>
      <c r="N78" s="103">
        <v>1634822247</v>
      </c>
      <c r="O78" s="103">
        <v>1268470932</v>
      </c>
      <c r="P78" s="103">
        <v>992645512</v>
      </c>
    </row>
    <row r="79" spans="1:16">
      <c r="A79" s="101" t="s">
        <v>3754</v>
      </c>
      <c r="B79" s="102" t="s">
        <v>3755</v>
      </c>
      <c r="C79" s="101" t="s">
        <v>5359</v>
      </c>
      <c r="D79" s="101" t="s">
        <v>5360</v>
      </c>
      <c r="E79" s="103">
        <v>39345773</v>
      </c>
      <c r="F79" s="103">
        <v>39416810</v>
      </c>
      <c r="G79" s="103">
        <v>37816576</v>
      </c>
      <c r="H79" s="103">
        <v>37715453</v>
      </c>
      <c r="I79" s="103">
        <v>40062116</v>
      </c>
      <c r="J79" s="103">
        <v>39718762</v>
      </c>
      <c r="K79" s="103">
        <v>39042449</v>
      </c>
      <c r="L79" s="103">
        <v>33046760</v>
      </c>
      <c r="M79" s="103">
        <v>27573215</v>
      </c>
      <c r="N79" s="103">
        <v>21757195</v>
      </c>
      <c r="O79" s="103">
        <v>20771928</v>
      </c>
      <c r="P79" s="103">
        <v>20443770</v>
      </c>
    </row>
    <row r="80" spans="1:16">
      <c r="A80" s="101" t="s">
        <v>1027</v>
      </c>
      <c r="B80" s="102" t="s">
        <v>1028</v>
      </c>
      <c r="C80" s="101" t="s">
        <v>5359</v>
      </c>
      <c r="D80" s="101" t="s">
        <v>5360</v>
      </c>
      <c r="E80" s="103">
        <v>200671317</v>
      </c>
      <c r="F80" s="103">
        <v>164228247</v>
      </c>
      <c r="G80" s="103">
        <v>129117658</v>
      </c>
      <c r="H80" s="103">
        <v>137062017</v>
      </c>
      <c r="I80" s="103">
        <v>134637280</v>
      </c>
      <c r="J80" s="103">
        <v>134871305</v>
      </c>
      <c r="K80" s="103">
        <v>138305252</v>
      </c>
      <c r="L80" s="103">
        <v>112780496</v>
      </c>
      <c r="M80" s="103">
        <v>112962917</v>
      </c>
      <c r="N80" s="103">
        <v>89012386</v>
      </c>
      <c r="O80" s="103">
        <v>86965310</v>
      </c>
      <c r="P80" s="103">
        <v>82466380</v>
      </c>
    </row>
    <row r="81" spans="1:16">
      <c r="A81" s="101" t="s">
        <v>1437</v>
      </c>
      <c r="B81" s="102" t="s">
        <v>1438</v>
      </c>
      <c r="C81" s="101" t="s">
        <v>5359</v>
      </c>
      <c r="D81" s="101" t="s">
        <v>5360</v>
      </c>
      <c r="E81" s="103">
        <v>449539688</v>
      </c>
      <c r="F81" s="103">
        <v>424621623</v>
      </c>
      <c r="G81" s="103">
        <v>447336890</v>
      </c>
      <c r="H81" s="103">
        <v>443831581</v>
      </c>
      <c r="I81" s="103">
        <v>433740203</v>
      </c>
      <c r="J81" s="103">
        <v>412512578</v>
      </c>
      <c r="K81" s="103">
        <v>402775865</v>
      </c>
      <c r="L81" s="103">
        <v>424970416</v>
      </c>
      <c r="M81" s="103">
        <v>408457715</v>
      </c>
      <c r="N81" s="103">
        <v>244618052</v>
      </c>
      <c r="O81" s="103">
        <v>237498609</v>
      </c>
      <c r="P81" s="103">
        <v>220891414</v>
      </c>
    </row>
    <row r="82" spans="1:16">
      <c r="A82" s="101" t="s">
        <v>411</v>
      </c>
      <c r="B82" s="102" t="s">
        <v>412</v>
      </c>
      <c r="C82" s="101" t="s">
        <v>5359</v>
      </c>
      <c r="D82" s="101" t="s">
        <v>5360</v>
      </c>
      <c r="E82" s="103">
        <v>1599522450</v>
      </c>
      <c r="F82" s="103">
        <v>1378710814</v>
      </c>
      <c r="G82" s="103">
        <v>1247124328</v>
      </c>
      <c r="H82" s="103">
        <v>1122678683</v>
      </c>
      <c r="I82" s="103">
        <v>984496390</v>
      </c>
      <c r="J82" s="103">
        <v>876723298</v>
      </c>
      <c r="K82" s="103">
        <v>775033881</v>
      </c>
      <c r="L82" s="103">
        <v>453768231</v>
      </c>
      <c r="M82" s="103">
        <v>442469219</v>
      </c>
      <c r="N82" s="103">
        <v>459262861</v>
      </c>
      <c r="O82" s="103">
        <v>412958733</v>
      </c>
      <c r="P82" s="103">
        <v>265836427</v>
      </c>
    </row>
    <row r="83" spans="1:16">
      <c r="A83" s="101" t="s">
        <v>2375</v>
      </c>
      <c r="B83" s="102" t="s">
        <v>2376</v>
      </c>
      <c r="C83" s="101" t="s">
        <v>5359</v>
      </c>
      <c r="D83" s="101" t="s">
        <v>5360</v>
      </c>
      <c r="E83" s="103">
        <v>182991285</v>
      </c>
      <c r="F83" s="103">
        <v>180965663</v>
      </c>
      <c r="G83" s="103">
        <v>180271451</v>
      </c>
      <c r="H83" s="103">
        <v>174711681</v>
      </c>
      <c r="I83" s="103">
        <v>163966313</v>
      </c>
      <c r="J83" s="103">
        <v>162175207</v>
      </c>
      <c r="K83" s="103">
        <v>158429255</v>
      </c>
      <c r="L83" s="103">
        <v>134306073</v>
      </c>
      <c r="M83" s="103">
        <v>116885210</v>
      </c>
      <c r="N83" s="103">
        <v>100834628</v>
      </c>
      <c r="O83" s="103">
        <v>101852049</v>
      </c>
      <c r="P83" s="103">
        <v>91208373</v>
      </c>
    </row>
    <row r="84" spans="1:16">
      <c r="A84" s="101" t="s">
        <v>3056</v>
      </c>
      <c r="B84" s="102" t="s">
        <v>3057</v>
      </c>
      <c r="C84" s="101" t="s">
        <v>5359</v>
      </c>
      <c r="D84" s="101" t="s">
        <v>5360</v>
      </c>
      <c r="E84" s="103">
        <v>52567302</v>
      </c>
      <c r="F84" s="103">
        <v>46467535</v>
      </c>
      <c r="G84" s="103">
        <v>44697152</v>
      </c>
      <c r="H84" s="103">
        <v>52634124</v>
      </c>
      <c r="I84" s="103">
        <v>53341966</v>
      </c>
      <c r="J84" s="103">
        <v>51573420</v>
      </c>
      <c r="K84" s="103">
        <v>51186812</v>
      </c>
      <c r="L84" s="103">
        <v>43866979</v>
      </c>
      <c r="M84" s="103">
        <v>32117290</v>
      </c>
      <c r="N84" s="103">
        <v>22344610</v>
      </c>
      <c r="O84" s="103">
        <v>15347501</v>
      </c>
      <c r="P84" s="103">
        <v>14092474</v>
      </c>
    </row>
    <row r="85" spans="1:16">
      <c r="A85" s="101" t="s">
        <v>2534</v>
      </c>
      <c r="B85" s="102" t="s">
        <v>2535</v>
      </c>
      <c r="C85" s="101" t="s">
        <v>5359</v>
      </c>
      <c r="D85" s="101" t="s">
        <v>5360</v>
      </c>
      <c r="E85" s="103">
        <v>42161760</v>
      </c>
      <c r="F85" s="103">
        <v>41441866</v>
      </c>
      <c r="G85" s="103">
        <v>40721229</v>
      </c>
      <c r="H85" s="103">
        <v>33216230</v>
      </c>
      <c r="I85" s="103">
        <v>32614979</v>
      </c>
      <c r="J85" s="103">
        <v>32173631</v>
      </c>
      <c r="K85" s="103">
        <v>31235997</v>
      </c>
      <c r="L85" s="103">
        <v>31602988</v>
      </c>
      <c r="M85" s="103">
        <v>22396589</v>
      </c>
      <c r="N85" s="103">
        <v>18351796</v>
      </c>
      <c r="O85" s="103">
        <v>18429860</v>
      </c>
      <c r="P85" s="103">
        <v>17742762</v>
      </c>
    </row>
    <row r="86" spans="1:16">
      <c r="A86" s="101" t="s">
        <v>1018</v>
      </c>
      <c r="B86" s="102" t="s">
        <v>1019</v>
      </c>
      <c r="C86" s="101" t="s">
        <v>5359</v>
      </c>
      <c r="D86" s="101" t="s">
        <v>5360</v>
      </c>
      <c r="E86" s="103">
        <v>258364547</v>
      </c>
      <c r="F86" s="103">
        <v>183156762</v>
      </c>
      <c r="G86" s="103">
        <v>142391567</v>
      </c>
      <c r="H86" s="103">
        <v>114400711</v>
      </c>
      <c r="I86" s="103">
        <v>40843721</v>
      </c>
      <c r="J86" s="103">
        <v>76184126</v>
      </c>
      <c r="K86" s="103">
        <v>121747777</v>
      </c>
      <c r="L86" s="103">
        <v>165744486</v>
      </c>
      <c r="M86" s="103">
        <v>158860982</v>
      </c>
      <c r="N86" s="103">
        <v>169327158</v>
      </c>
      <c r="O86" s="103">
        <v>128482731</v>
      </c>
      <c r="P86" s="103">
        <v>111551913</v>
      </c>
    </row>
    <row r="87" spans="1:16">
      <c r="A87" s="101" t="s">
        <v>5370</v>
      </c>
      <c r="B87" s="102" t="s">
        <v>5371</v>
      </c>
      <c r="C87" s="101" t="s">
        <v>5359</v>
      </c>
      <c r="D87" s="101" t="s">
        <v>5360</v>
      </c>
      <c r="E87" s="103">
        <v>12773201</v>
      </c>
      <c r="F87" s="103">
        <v>29641828</v>
      </c>
      <c r="G87" s="103">
        <v>-1677005</v>
      </c>
      <c r="H87" s="103">
        <v>11711613</v>
      </c>
      <c r="I87" s="103">
        <v>23497906</v>
      </c>
      <c r="J87" s="103">
        <v>36143455</v>
      </c>
      <c r="K87" s="103">
        <v>47462988</v>
      </c>
      <c r="L87" s="103">
        <v>62479225</v>
      </c>
      <c r="M87" s="103">
        <v>75709373</v>
      </c>
      <c r="N87" s="103">
        <v>6590937</v>
      </c>
      <c r="O87" s="103">
        <v>2558438</v>
      </c>
      <c r="P87" s="103">
        <v>-21670898</v>
      </c>
    </row>
    <row r="88" spans="1:16">
      <c r="A88" s="101" t="s">
        <v>1549</v>
      </c>
      <c r="B88" s="102" t="s">
        <v>1550</v>
      </c>
      <c r="C88" s="101" t="s">
        <v>5359</v>
      </c>
      <c r="D88" s="101" t="s">
        <v>5360</v>
      </c>
      <c r="E88" s="103">
        <v>749395233</v>
      </c>
      <c r="F88" s="103">
        <v>704769780</v>
      </c>
      <c r="G88" s="103">
        <v>655935175</v>
      </c>
      <c r="H88" s="103">
        <v>662747066</v>
      </c>
      <c r="I88" s="103">
        <v>650236111</v>
      </c>
      <c r="J88" s="103">
        <v>620052214</v>
      </c>
      <c r="K88" s="103">
        <v>650114609</v>
      </c>
      <c r="L88" s="103">
        <v>493447462</v>
      </c>
      <c r="M88" s="103">
        <v>385980760</v>
      </c>
      <c r="N88" s="103">
        <v>738549604</v>
      </c>
      <c r="O88" s="103">
        <v>668195918</v>
      </c>
      <c r="P88" s="103">
        <v>614356540</v>
      </c>
    </row>
    <row r="89" spans="1:16">
      <c r="A89" s="101" t="s">
        <v>5372</v>
      </c>
      <c r="B89" s="102" t="s">
        <v>5373</v>
      </c>
      <c r="C89" s="101" t="s">
        <v>5359</v>
      </c>
      <c r="D89" s="101" t="s">
        <v>5360</v>
      </c>
      <c r="E89" s="103">
        <v>14449570</v>
      </c>
      <c r="F89" s="103">
        <v>4805294</v>
      </c>
      <c r="G89" s="103">
        <v>21677410</v>
      </c>
      <c r="H89" s="103">
        <v>36659119</v>
      </c>
      <c r="I89" s="103">
        <v>5181841</v>
      </c>
      <c r="J89" s="103">
        <v>18903636</v>
      </c>
      <c r="K89" s="103">
        <v>24000595</v>
      </c>
      <c r="L89" s="103">
        <v>22017808</v>
      </c>
      <c r="M89" s="103">
        <v>-283151075</v>
      </c>
      <c r="N89" s="103">
        <v>119427214</v>
      </c>
      <c r="O89" s="103">
        <v>113962769</v>
      </c>
      <c r="P89" s="103">
        <v>111062370</v>
      </c>
    </row>
    <row r="90" spans="1:16">
      <c r="A90" s="101" t="s">
        <v>1119</v>
      </c>
      <c r="B90" s="102" t="s">
        <v>1120</v>
      </c>
      <c r="C90" s="101" t="s">
        <v>5359</v>
      </c>
      <c r="D90" s="101" t="s">
        <v>5360</v>
      </c>
      <c r="E90" s="103">
        <v>567797319</v>
      </c>
      <c r="F90" s="103">
        <v>555934389</v>
      </c>
      <c r="G90" s="103">
        <v>517499238</v>
      </c>
      <c r="H90" s="103">
        <v>488665454</v>
      </c>
      <c r="I90" s="103">
        <v>514399621</v>
      </c>
      <c r="J90" s="103">
        <v>591431182</v>
      </c>
      <c r="K90" s="103">
        <v>565605005</v>
      </c>
      <c r="L90" s="103">
        <v>511734000</v>
      </c>
      <c r="M90" s="103">
        <v>561155000</v>
      </c>
      <c r="N90" s="103">
        <v>564355000</v>
      </c>
      <c r="O90" s="103">
        <v>579078000</v>
      </c>
      <c r="P90" s="103">
        <v>615589000</v>
      </c>
    </row>
    <row r="91" spans="1:16">
      <c r="A91" s="101" t="s">
        <v>999</v>
      </c>
      <c r="B91" s="102" t="s">
        <v>1000</v>
      </c>
      <c r="C91" s="101" t="s">
        <v>5359</v>
      </c>
      <c r="D91" s="101" t="s">
        <v>5360</v>
      </c>
      <c r="E91" s="103">
        <v>600265399</v>
      </c>
      <c r="F91" s="103">
        <v>570944781</v>
      </c>
      <c r="G91" s="103">
        <v>639037251</v>
      </c>
      <c r="H91" s="103">
        <v>651227711</v>
      </c>
      <c r="I91" s="103">
        <v>715730914</v>
      </c>
      <c r="J91" s="103">
        <v>760573548</v>
      </c>
      <c r="K91" s="103">
        <v>662871260</v>
      </c>
      <c r="L91" s="103">
        <v>398121842</v>
      </c>
      <c r="M91" s="103">
        <v>593645832</v>
      </c>
      <c r="N91" s="103">
        <v>552235779</v>
      </c>
      <c r="O91" s="103">
        <v>473774153</v>
      </c>
      <c r="P91" s="103">
        <v>502130227</v>
      </c>
    </row>
    <row r="92" spans="1:16">
      <c r="A92" s="101" t="s">
        <v>1087</v>
      </c>
      <c r="B92" s="102" t="s">
        <v>1088</v>
      </c>
      <c r="C92" s="101" t="s">
        <v>5359</v>
      </c>
      <c r="D92" s="101" t="s">
        <v>5360</v>
      </c>
      <c r="E92" s="103">
        <v>649705577</v>
      </c>
      <c r="F92" s="103">
        <v>616403321</v>
      </c>
      <c r="G92" s="103">
        <v>614613671</v>
      </c>
      <c r="H92" s="103">
        <v>432932893</v>
      </c>
      <c r="I92" s="103">
        <v>836450644</v>
      </c>
      <c r="J92" s="103">
        <v>823907673</v>
      </c>
      <c r="K92" s="103">
        <v>851007132</v>
      </c>
      <c r="L92" s="103">
        <v>653407683</v>
      </c>
      <c r="M92" s="103">
        <v>631216044</v>
      </c>
      <c r="N92" s="103">
        <v>651062001</v>
      </c>
      <c r="O92" s="103">
        <v>526702853</v>
      </c>
      <c r="P92" s="103">
        <v>520666566</v>
      </c>
    </row>
    <row r="93" spans="1:16">
      <c r="A93" s="101" t="s">
        <v>2526</v>
      </c>
      <c r="B93" s="102" t="s">
        <v>2527</v>
      </c>
      <c r="C93" s="101" t="s">
        <v>5359</v>
      </c>
      <c r="D93" s="101" t="s">
        <v>5360</v>
      </c>
      <c r="E93" s="103">
        <v>141548014</v>
      </c>
      <c r="F93" s="103">
        <v>144876958</v>
      </c>
      <c r="G93" s="103">
        <v>138687479</v>
      </c>
      <c r="H93" s="103">
        <v>140741769</v>
      </c>
      <c r="I93" s="103">
        <v>147789402</v>
      </c>
      <c r="J93" s="103">
        <v>152777283</v>
      </c>
      <c r="K93" s="103">
        <v>148203983</v>
      </c>
      <c r="L93" s="103">
        <v>121032516</v>
      </c>
      <c r="M93" s="103">
        <v>114409876</v>
      </c>
      <c r="N93" s="103">
        <v>104865672</v>
      </c>
      <c r="O93" s="103">
        <v>95404543</v>
      </c>
      <c r="P93" s="103">
        <v>90887426</v>
      </c>
    </row>
    <row r="94" spans="1:16">
      <c r="A94" s="101" t="s">
        <v>2050</v>
      </c>
      <c r="B94" s="102" t="s">
        <v>2051</v>
      </c>
      <c r="C94" s="101" t="s">
        <v>5359</v>
      </c>
      <c r="D94" s="101" t="s">
        <v>5360</v>
      </c>
      <c r="E94" s="103">
        <v>171285001</v>
      </c>
      <c r="F94" s="103">
        <v>166324358</v>
      </c>
      <c r="G94" s="103">
        <v>161451900</v>
      </c>
      <c r="H94" s="103">
        <v>156977771</v>
      </c>
      <c r="I94" s="103">
        <v>147156264</v>
      </c>
      <c r="J94" s="103">
        <v>142720311</v>
      </c>
      <c r="K94" s="103">
        <v>147700694</v>
      </c>
      <c r="L94" s="103">
        <v>146235687</v>
      </c>
      <c r="M94" s="103">
        <v>137874173</v>
      </c>
      <c r="N94" s="103">
        <v>123096461</v>
      </c>
      <c r="O94" s="103">
        <v>110613015</v>
      </c>
      <c r="P94" s="103">
        <v>101652552</v>
      </c>
    </row>
    <row r="95" spans="1:16">
      <c r="A95" s="101" t="s">
        <v>2776</v>
      </c>
      <c r="B95" s="102" t="s">
        <v>2777</v>
      </c>
      <c r="C95" s="101" t="s">
        <v>5359</v>
      </c>
      <c r="D95" s="101" t="s">
        <v>5360</v>
      </c>
      <c r="E95" s="103">
        <v>83421746</v>
      </c>
      <c r="F95" s="103">
        <v>77017833</v>
      </c>
      <c r="G95" s="103">
        <v>75646032</v>
      </c>
      <c r="H95" s="103">
        <v>66375802</v>
      </c>
      <c r="I95" s="103">
        <v>61943229</v>
      </c>
      <c r="J95" s="103">
        <v>55960221</v>
      </c>
      <c r="K95" s="103">
        <v>51740647</v>
      </c>
      <c r="L95" s="103">
        <v>49030801</v>
      </c>
      <c r="M95" s="103">
        <v>26025017</v>
      </c>
      <c r="N95" s="103">
        <v>33410973</v>
      </c>
      <c r="O95" s="103">
        <v>30030020</v>
      </c>
      <c r="P95" s="103">
        <v>27172645</v>
      </c>
    </row>
    <row r="96" spans="1:16">
      <c r="A96" s="101" t="s">
        <v>1787</v>
      </c>
      <c r="B96" s="102" t="s">
        <v>1788</v>
      </c>
      <c r="C96" s="101" t="s">
        <v>5359</v>
      </c>
      <c r="D96" s="101" t="s">
        <v>5360</v>
      </c>
      <c r="E96" s="103">
        <v>226063767</v>
      </c>
      <c r="F96" s="103">
        <v>229922006</v>
      </c>
      <c r="G96" s="103">
        <v>213893102</v>
      </c>
      <c r="H96" s="103">
        <v>218689745</v>
      </c>
      <c r="I96" s="103">
        <v>216565148</v>
      </c>
      <c r="J96" s="103">
        <v>225754894</v>
      </c>
      <c r="K96" s="103">
        <v>218500731</v>
      </c>
      <c r="L96" s="103">
        <v>142084080</v>
      </c>
      <c r="M96" s="103">
        <v>115533936</v>
      </c>
      <c r="N96" s="103">
        <v>93838247</v>
      </c>
      <c r="O96" s="103">
        <v>74630330</v>
      </c>
      <c r="P96" s="103">
        <v>58800538</v>
      </c>
    </row>
    <row r="97" spans="1:16">
      <c r="A97" s="101" t="s">
        <v>1165</v>
      </c>
      <c r="B97" s="102" t="s">
        <v>1166</v>
      </c>
      <c r="C97" s="101" t="s">
        <v>5359</v>
      </c>
      <c r="D97" s="101" t="s">
        <v>5360</v>
      </c>
      <c r="E97" s="103">
        <v>249895864</v>
      </c>
      <c r="F97" s="103">
        <v>230574920</v>
      </c>
      <c r="G97" s="103">
        <v>222544028</v>
      </c>
      <c r="H97" s="103">
        <v>214350771</v>
      </c>
      <c r="I97" s="103">
        <v>212936557</v>
      </c>
      <c r="J97" s="103">
        <v>207933038</v>
      </c>
      <c r="K97" s="103">
        <v>198903941</v>
      </c>
      <c r="L97" s="103">
        <v>193849224</v>
      </c>
      <c r="M97" s="103">
        <v>171240549</v>
      </c>
      <c r="N97" s="103">
        <v>192077222</v>
      </c>
      <c r="O97" s="103">
        <v>191854981</v>
      </c>
      <c r="P97" s="103">
        <v>184552967</v>
      </c>
    </row>
    <row r="98" spans="1:16">
      <c r="A98" s="101" t="s">
        <v>2218</v>
      </c>
      <c r="B98" s="102" t="s">
        <v>2219</v>
      </c>
      <c r="C98" s="101" t="s">
        <v>5359</v>
      </c>
      <c r="D98" s="101" t="s">
        <v>5360</v>
      </c>
      <c r="E98" s="103">
        <v>224105130</v>
      </c>
      <c r="F98" s="103">
        <v>225899466</v>
      </c>
      <c r="G98" s="103">
        <v>228353385</v>
      </c>
      <c r="H98" s="103">
        <v>219454046</v>
      </c>
      <c r="I98" s="103">
        <v>211278005</v>
      </c>
      <c r="J98" s="103">
        <v>187308722</v>
      </c>
      <c r="K98" s="103">
        <v>180745915</v>
      </c>
      <c r="L98" s="103">
        <v>123711006</v>
      </c>
      <c r="M98" s="103">
        <v>116279019</v>
      </c>
      <c r="N98" s="103">
        <v>114635532</v>
      </c>
      <c r="O98" s="103">
        <v>114417034</v>
      </c>
      <c r="P98" s="103">
        <v>115400802</v>
      </c>
    </row>
    <row r="99" spans="1:16">
      <c r="A99" s="101" t="s">
        <v>1826</v>
      </c>
      <c r="B99" s="102" t="s">
        <v>1827</v>
      </c>
      <c r="C99" s="101" t="s">
        <v>5359</v>
      </c>
      <c r="D99" s="101" t="s">
        <v>5360</v>
      </c>
      <c r="E99" s="103">
        <v>55620607</v>
      </c>
      <c r="F99" s="103">
        <v>57735187</v>
      </c>
      <c r="G99" s="103">
        <v>55605218</v>
      </c>
      <c r="H99" s="103">
        <v>61479412</v>
      </c>
      <c r="I99" s="103">
        <v>62882221</v>
      </c>
      <c r="J99" s="103">
        <v>60201206</v>
      </c>
      <c r="K99" s="103">
        <v>59101769</v>
      </c>
      <c r="L99" s="103">
        <v>67969801</v>
      </c>
      <c r="M99" s="103">
        <v>67822864</v>
      </c>
      <c r="N99" s="103">
        <v>46138940</v>
      </c>
      <c r="O99" s="103">
        <v>41874419</v>
      </c>
      <c r="P99" s="103">
        <v>35801092</v>
      </c>
    </row>
    <row r="100" spans="1:16">
      <c r="A100" s="101" t="s">
        <v>3067</v>
      </c>
      <c r="B100" s="102" t="s">
        <v>3068</v>
      </c>
      <c r="C100" s="101" t="s">
        <v>5359</v>
      </c>
      <c r="D100" s="101" t="s">
        <v>5360</v>
      </c>
      <c r="E100" s="103">
        <v>154120848</v>
      </c>
      <c r="F100" s="103">
        <v>149091539</v>
      </c>
      <c r="G100" s="103">
        <v>161349007</v>
      </c>
      <c r="H100" s="103">
        <v>165494870</v>
      </c>
      <c r="I100" s="103">
        <v>161767876</v>
      </c>
      <c r="J100" s="103">
        <v>172535465</v>
      </c>
      <c r="K100" s="103">
        <v>170664959</v>
      </c>
      <c r="L100" s="103">
        <v>163586838</v>
      </c>
      <c r="M100" s="103">
        <v>152001689</v>
      </c>
      <c r="N100" s="103">
        <v>94740355</v>
      </c>
      <c r="O100" s="103">
        <v>87919943</v>
      </c>
      <c r="P100" s="103">
        <v>84583186</v>
      </c>
    </row>
    <row r="101" spans="1:16">
      <c r="A101" s="101" t="s">
        <v>2408</v>
      </c>
      <c r="B101" s="102" t="s">
        <v>2409</v>
      </c>
      <c r="C101" s="101" t="s">
        <v>5359</v>
      </c>
      <c r="D101" s="101" t="s">
        <v>5360</v>
      </c>
      <c r="E101" s="103">
        <v>130921772</v>
      </c>
      <c r="F101" s="103">
        <v>127410393</v>
      </c>
      <c r="G101" s="103">
        <v>109669189</v>
      </c>
      <c r="H101" s="103">
        <v>101464955</v>
      </c>
      <c r="I101" s="103">
        <v>75035797</v>
      </c>
      <c r="J101" s="103">
        <v>67647498</v>
      </c>
      <c r="K101" s="103">
        <v>61337788</v>
      </c>
      <c r="L101" s="103">
        <v>55836194</v>
      </c>
      <c r="M101" s="103">
        <v>51766312</v>
      </c>
      <c r="N101" s="103">
        <v>49783330</v>
      </c>
      <c r="O101" s="103">
        <v>42647150</v>
      </c>
      <c r="P101" s="103">
        <v>38294468</v>
      </c>
    </row>
    <row r="102" spans="1:16">
      <c r="A102" s="101" t="s">
        <v>682</v>
      </c>
      <c r="B102" s="102" t="s">
        <v>683</v>
      </c>
      <c r="C102" s="101" t="s">
        <v>5359</v>
      </c>
      <c r="D102" s="101" t="s">
        <v>5360</v>
      </c>
      <c r="E102" s="103">
        <v>1399764037</v>
      </c>
      <c r="F102" s="103">
        <v>1369815407</v>
      </c>
      <c r="G102" s="103">
        <v>1384111214</v>
      </c>
      <c r="H102" s="103">
        <v>1155992562</v>
      </c>
      <c r="I102" s="103">
        <v>1143008254</v>
      </c>
      <c r="J102" s="103">
        <v>1152180595</v>
      </c>
      <c r="K102" s="103">
        <v>1064825455</v>
      </c>
      <c r="L102" s="103">
        <v>827078046</v>
      </c>
      <c r="M102" s="103">
        <v>739088204</v>
      </c>
      <c r="N102" s="103">
        <v>600701747</v>
      </c>
      <c r="O102" s="103">
        <v>550395738</v>
      </c>
      <c r="P102" s="103">
        <v>558855165</v>
      </c>
    </row>
    <row r="103" spans="1:16">
      <c r="A103" s="101" t="s">
        <v>1305</v>
      </c>
      <c r="B103" s="102" t="s">
        <v>4280</v>
      </c>
      <c r="C103" s="101" t="s">
        <v>5359</v>
      </c>
      <c r="D103" s="101" t="s">
        <v>5360</v>
      </c>
      <c r="E103" s="103">
        <v>198302609</v>
      </c>
      <c r="F103" s="103">
        <v>191248575</v>
      </c>
      <c r="G103" s="103">
        <v>181234522</v>
      </c>
      <c r="H103" s="103">
        <v>95008698</v>
      </c>
      <c r="I103" s="103">
        <v>93195946</v>
      </c>
      <c r="J103" s="103">
        <v>74154576</v>
      </c>
      <c r="K103" s="103">
        <v>72513586</v>
      </c>
      <c r="L103" s="103">
        <v>72850000</v>
      </c>
      <c r="M103" s="103">
        <v>71780096</v>
      </c>
      <c r="N103" s="103">
        <v>66442477</v>
      </c>
      <c r="O103" s="103">
        <v>52936619</v>
      </c>
      <c r="P103" s="103">
        <v>48357186</v>
      </c>
    </row>
    <row r="104" spans="1:16">
      <c r="A104" s="101" t="s">
        <v>687</v>
      </c>
      <c r="B104" s="102" t="s">
        <v>688</v>
      </c>
      <c r="C104" s="101" t="s">
        <v>5359</v>
      </c>
      <c r="D104" s="101" t="s">
        <v>5360</v>
      </c>
      <c r="E104" s="103">
        <v>942631269</v>
      </c>
      <c r="F104" s="103">
        <v>892606820</v>
      </c>
      <c r="G104" s="103">
        <v>831981590</v>
      </c>
      <c r="H104" s="103">
        <v>772388104</v>
      </c>
      <c r="I104" s="103">
        <v>609404080</v>
      </c>
      <c r="J104" s="103">
        <v>523212275</v>
      </c>
      <c r="K104" s="103">
        <v>475700139</v>
      </c>
      <c r="L104" s="103">
        <v>420348219</v>
      </c>
      <c r="M104" s="103">
        <v>313857974</v>
      </c>
      <c r="N104" s="103">
        <v>284534292</v>
      </c>
      <c r="O104" s="103">
        <v>240655524</v>
      </c>
      <c r="P104" s="103">
        <v>223118394</v>
      </c>
    </row>
    <row r="105" spans="1:16">
      <c r="A105" s="101" t="s">
        <v>3582</v>
      </c>
      <c r="B105" s="102" t="s">
        <v>3583</v>
      </c>
      <c r="C105" s="101" t="s">
        <v>5359</v>
      </c>
      <c r="D105" s="101" t="s">
        <v>5360</v>
      </c>
      <c r="E105" s="103">
        <v>52771095</v>
      </c>
      <c r="F105" s="103">
        <v>52388760</v>
      </c>
      <c r="G105" s="103">
        <v>49513215</v>
      </c>
      <c r="H105" s="103">
        <v>48101098</v>
      </c>
      <c r="I105" s="103">
        <v>46993124</v>
      </c>
      <c r="J105" s="103">
        <v>44260897</v>
      </c>
      <c r="K105" s="103">
        <v>42457802</v>
      </c>
      <c r="L105" s="103">
        <v>40647465</v>
      </c>
      <c r="M105" s="103">
        <v>36845678</v>
      </c>
      <c r="N105" s="103">
        <v>35412112</v>
      </c>
      <c r="O105" s="103">
        <v>34049499</v>
      </c>
      <c r="P105" s="103">
        <v>30259165</v>
      </c>
    </row>
    <row r="106" spans="1:16">
      <c r="A106" s="101" t="s">
        <v>1711</v>
      </c>
      <c r="B106" s="102" t="s">
        <v>1712</v>
      </c>
      <c r="C106" s="101" t="s">
        <v>5359</v>
      </c>
      <c r="D106" s="101" t="s">
        <v>5360</v>
      </c>
      <c r="E106" s="103">
        <v>500019555</v>
      </c>
      <c r="F106" s="103">
        <v>488204182</v>
      </c>
      <c r="G106" s="103">
        <v>481941987</v>
      </c>
      <c r="H106" s="103">
        <v>481492774</v>
      </c>
      <c r="I106" s="103">
        <v>471884100</v>
      </c>
      <c r="J106" s="103">
        <v>466069634</v>
      </c>
      <c r="K106" s="103"/>
      <c r="L106" s="103">
        <v>369546776</v>
      </c>
      <c r="M106" s="103">
        <v>308636723</v>
      </c>
      <c r="N106" s="103">
        <v>313442057</v>
      </c>
      <c r="O106" s="103">
        <v>321915770</v>
      </c>
      <c r="P106" s="103">
        <v>330686705</v>
      </c>
    </row>
    <row r="107" spans="1:16">
      <c r="A107" s="101" t="s">
        <v>1201</v>
      </c>
      <c r="B107" s="102" t="s">
        <v>1202</v>
      </c>
      <c r="C107" s="101" t="s">
        <v>5359</v>
      </c>
      <c r="D107" s="101" t="s">
        <v>5360</v>
      </c>
      <c r="E107" s="103">
        <v>461015436</v>
      </c>
      <c r="F107" s="103">
        <v>440302391</v>
      </c>
      <c r="G107" s="103">
        <v>482265198</v>
      </c>
      <c r="H107" s="103">
        <v>468969464</v>
      </c>
      <c r="I107" s="103">
        <v>251096824</v>
      </c>
      <c r="J107" s="103">
        <v>220483343</v>
      </c>
      <c r="K107" s="103">
        <v>220636714</v>
      </c>
      <c r="L107" s="103">
        <v>224999241</v>
      </c>
      <c r="M107" s="103">
        <v>146442893</v>
      </c>
      <c r="N107" s="103">
        <v>146231464</v>
      </c>
      <c r="O107" s="103">
        <v>145601936</v>
      </c>
      <c r="P107" s="103">
        <v>139347210</v>
      </c>
    </row>
    <row r="108" spans="1:16">
      <c r="A108" s="101" t="s">
        <v>763</v>
      </c>
      <c r="B108" s="102" t="s">
        <v>764</v>
      </c>
      <c r="C108" s="101" t="s">
        <v>5359</v>
      </c>
      <c r="D108" s="101" t="s">
        <v>5360</v>
      </c>
      <c r="E108" s="103">
        <v>755346719</v>
      </c>
      <c r="F108" s="103">
        <v>717373672</v>
      </c>
      <c r="G108" s="103">
        <v>774784325</v>
      </c>
      <c r="H108" s="103">
        <v>692752878</v>
      </c>
      <c r="I108" s="103">
        <v>754443983</v>
      </c>
      <c r="J108" s="103">
        <v>759678449</v>
      </c>
      <c r="K108" s="103">
        <v>942092434</v>
      </c>
      <c r="L108" s="103">
        <v>678868250</v>
      </c>
      <c r="M108" s="103">
        <v>640256402</v>
      </c>
      <c r="N108" s="103">
        <v>511570474</v>
      </c>
      <c r="O108" s="103">
        <v>503283873</v>
      </c>
      <c r="P108" s="103">
        <v>476922195</v>
      </c>
    </row>
    <row r="109" spans="1:16">
      <c r="A109" s="101" t="s">
        <v>665</v>
      </c>
      <c r="B109" s="102" t="s">
        <v>666</v>
      </c>
      <c r="C109" s="101" t="s">
        <v>5359</v>
      </c>
      <c r="D109" s="101" t="s">
        <v>5360</v>
      </c>
      <c r="E109" s="103">
        <v>1193162217</v>
      </c>
      <c r="F109" s="103">
        <v>1026639960</v>
      </c>
      <c r="G109" s="103">
        <v>927980432</v>
      </c>
      <c r="H109" s="103">
        <v>792961897</v>
      </c>
      <c r="I109" s="103">
        <v>677843885</v>
      </c>
      <c r="J109" s="103">
        <v>565043169</v>
      </c>
      <c r="K109" s="103">
        <v>483345046</v>
      </c>
      <c r="L109" s="103">
        <v>386930298</v>
      </c>
      <c r="M109" s="103">
        <v>278035098</v>
      </c>
      <c r="N109" s="103">
        <v>278710750</v>
      </c>
      <c r="O109" s="103">
        <v>257789027</v>
      </c>
      <c r="P109" s="103">
        <v>250992138</v>
      </c>
    </row>
    <row r="110" spans="1:16">
      <c r="A110" s="101" t="s">
        <v>1415</v>
      </c>
      <c r="B110" s="102" t="s">
        <v>1416</v>
      </c>
      <c r="C110" s="101" t="s">
        <v>5359</v>
      </c>
      <c r="D110" s="101" t="s">
        <v>5360</v>
      </c>
      <c r="E110" s="103">
        <v>102281969</v>
      </c>
      <c r="F110" s="103">
        <v>89729224</v>
      </c>
      <c r="G110" s="103">
        <v>82331700</v>
      </c>
      <c r="H110" s="103">
        <v>68106457</v>
      </c>
      <c r="I110" s="103">
        <v>63171532</v>
      </c>
      <c r="J110" s="103">
        <v>63356605</v>
      </c>
      <c r="K110" s="103">
        <v>61526743</v>
      </c>
      <c r="L110" s="103">
        <v>69687160</v>
      </c>
      <c r="M110" s="103">
        <v>66715200</v>
      </c>
      <c r="N110" s="103">
        <v>55287245</v>
      </c>
      <c r="O110" s="103">
        <v>50536118</v>
      </c>
      <c r="P110" s="103">
        <v>53180058</v>
      </c>
    </row>
    <row r="111" spans="1:16">
      <c r="A111" s="101" t="s">
        <v>428</v>
      </c>
      <c r="B111" s="102" t="s">
        <v>429</v>
      </c>
      <c r="C111" s="101" t="s">
        <v>5359</v>
      </c>
      <c r="D111" s="101" t="s">
        <v>5360</v>
      </c>
      <c r="E111" s="103">
        <v>5955955458</v>
      </c>
      <c r="F111" s="103">
        <v>5857907516</v>
      </c>
      <c r="G111" s="103">
        <v>6196955176</v>
      </c>
      <c r="H111" s="103">
        <v>5061004564</v>
      </c>
      <c r="I111" s="103">
        <v>4929716035</v>
      </c>
      <c r="J111" s="103">
        <v>4994232476</v>
      </c>
      <c r="K111" s="103">
        <v>5843995314</v>
      </c>
      <c r="L111" s="103">
        <v>4486018317</v>
      </c>
      <c r="M111" s="103">
        <v>3454357900</v>
      </c>
      <c r="N111" s="103">
        <v>4502409586</v>
      </c>
      <c r="O111" s="103">
        <v>2552976988</v>
      </c>
      <c r="P111" s="103">
        <v>2093314825</v>
      </c>
    </row>
    <row r="112" spans="1:16">
      <c r="A112" s="101" t="s">
        <v>1069</v>
      </c>
      <c r="B112" s="102" t="s">
        <v>1070</v>
      </c>
      <c r="C112" s="101" t="s">
        <v>5359</v>
      </c>
      <c r="D112" s="101" t="s">
        <v>5360</v>
      </c>
      <c r="E112" s="103">
        <v>280872753</v>
      </c>
      <c r="F112" s="103">
        <v>298478035</v>
      </c>
      <c r="G112" s="103">
        <v>318194840</v>
      </c>
      <c r="H112" s="103">
        <v>294276404</v>
      </c>
      <c r="I112" s="103">
        <v>287252080</v>
      </c>
      <c r="J112" s="103">
        <v>278336522</v>
      </c>
      <c r="K112" s="103">
        <v>269777975</v>
      </c>
      <c r="L112" s="103">
        <v>207475443</v>
      </c>
      <c r="M112" s="103">
        <v>190977420</v>
      </c>
      <c r="N112" s="103">
        <v>189371157</v>
      </c>
      <c r="O112" s="103">
        <v>175998194</v>
      </c>
      <c r="P112" s="103">
        <v>162900261</v>
      </c>
    </row>
    <row r="113" spans="1:16">
      <c r="A113" s="101" t="s">
        <v>3123</v>
      </c>
      <c r="B113" s="102" t="s">
        <v>3124</v>
      </c>
      <c r="C113" s="101" t="s">
        <v>5359</v>
      </c>
      <c r="D113" s="101" t="s">
        <v>5360</v>
      </c>
      <c r="E113" s="103">
        <v>42575604</v>
      </c>
      <c r="F113" s="103">
        <v>43473431</v>
      </c>
      <c r="G113" s="103">
        <v>13442088</v>
      </c>
      <c r="H113" s="103">
        <v>18799815</v>
      </c>
      <c r="I113" s="103">
        <v>10858554</v>
      </c>
      <c r="J113" s="103">
        <v>2303910</v>
      </c>
      <c r="K113" s="103">
        <v>205870302</v>
      </c>
      <c r="L113" s="103">
        <v>162105848</v>
      </c>
      <c r="M113" s="103">
        <v>138132400</v>
      </c>
      <c r="N113" s="103">
        <v>136082375</v>
      </c>
      <c r="O113" s="103">
        <v>127975959</v>
      </c>
      <c r="P113" s="103">
        <v>123080538</v>
      </c>
    </row>
    <row r="114" spans="1:16">
      <c r="A114" s="101" t="s">
        <v>3769</v>
      </c>
      <c r="B114" s="102" t="s">
        <v>3770</v>
      </c>
      <c r="C114" s="101" t="s">
        <v>5359</v>
      </c>
      <c r="D114" s="101" t="s">
        <v>5360</v>
      </c>
      <c r="E114" s="103">
        <v>24111214</v>
      </c>
      <c r="F114" s="103">
        <v>25537633</v>
      </c>
      <c r="G114" s="103">
        <v>26839249</v>
      </c>
      <c r="H114" s="103">
        <v>28323426</v>
      </c>
      <c r="I114" s="103">
        <v>30379733</v>
      </c>
      <c r="J114" s="103">
        <v>30978562</v>
      </c>
      <c r="K114" s="103">
        <v>31639871</v>
      </c>
      <c r="L114" s="103">
        <v>15289157</v>
      </c>
      <c r="M114" s="103">
        <v>15793141</v>
      </c>
      <c r="N114" s="103">
        <v>16095194</v>
      </c>
      <c r="O114" s="103">
        <v>14877055</v>
      </c>
      <c r="P114" s="103">
        <v>13805211</v>
      </c>
    </row>
    <row r="115" spans="1:16">
      <c r="A115" s="101" t="s">
        <v>1007</v>
      </c>
      <c r="B115" s="102" t="s">
        <v>1008</v>
      </c>
      <c r="C115" s="101" t="s">
        <v>5359</v>
      </c>
      <c r="D115" s="101" t="s">
        <v>5360</v>
      </c>
      <c r="E115" s="103">
        <v>223908923</v>
      </c>
      <c r="F115" s="103">
        <v>217459680</v>
      </c>
      <c r="G115" s="103">
        <v>211734339</v>
      </c>
      <c r="H115" s="103">
        <v>181491763</v>
      </c>
      <c r="I115" s="103">
        <v>143792068</v>
      </c>
      <c r="J115" s="103">
        <v>144266275</v>
      </c>
      <c r="K115" s="103">
        <v>142381495</v>
      </c>
      <c r="L115" s="103">
        <v>133608177</v>
      </c>
      <c r="M115" s="103">
        <v>128610973</v>
      </c>
      <c r="N115" s="103">
        <v>120039027</v>
      </c>
      <c r="O115" s="103">
        <v>114964449</v>
      </c>
      <c r="P115" s="103">
        <v>117069791</v>
      </c>
    </row>
    <row r="116" spans="1:16">
      <c r="A116" s="101" t="s">
        <v>1369</v>
      </c>
      <c r="B116" s="102" t="s">
        <v>1370</v>
      </c>
      <c r="C116" s="101" t="s">
        <v>5359</v>
      </c>
      <c r="D116" s="101" t="s">
        <v>5360</v>
      </c>
      <c r="E116" s="103">
        <v>312554113</v>
      </c>
      <c r="F116" s="103">
        <v>285946886</v>
      </c>
      <c r="G116" s="103">
        <v>265920361</v>
      </c>
      <c r="H116" s="103">
        <v>237696876</v>
      </c>
      <c r="I116" s="103">
        <v>219703903</v>
      </c>
      <c r="J116" s="103">
        <v>207046812</v>
      </c>
      <c r="K116" s="103">
        <v>292260371</v>
      </c>
      <c r="L116" s="103">
        <v>375458118</v>
      </c>
      <c r="M116" s="103">
        <v>371879088</v>
      </c>
      <c r="N116" s="103">
        <v>326849713</v>
      </c>
      <c r="O116" s="103">
        <v>302045264</v>
      </c>
      <c r="P116" s="103">
        <v>264157024</v>
      </c>
    </row>
    <row r="117" spans="1:16">
      <c r="A117" s="101" t="s">
        <v>5374</v>
      </c>
      <c r="B117" s="102" t="s">
        <v>5375</v>
      </c>
      <c r="C117" s="101" t="s">
        <v>5359</v>
      </c>
      <c r="D117" s="101" t="s">
        <v>5360</v>
      </c>
      <c r="E117" s="103">
        <v>24975574</v>
      </c>
      <c r="F117" s="103">
        <v>13127778</v>
      </c>
      <c r="G117" s="103">
        <v>5606301</v>
      </c>
      <c r="H117" s="103">
        <v>-5673129</v>
      </c>
      <c r="I117" s="103">
        <v>-3055298</v>
      </c>
      <c r="J117" s="103">
        <v>-3598837</v>
      </c>
      <c r="K117" s="103">
        <v>9474270</v>
      </c>
      <c r="L117" s="103">
        <v>10295177</v>
      </c>
      <c r="M117" s="103">
        <v>5845005</v>
      </c>
      <c r="N117" s="103">
        <v>-3238328</v>
      </c>
      <c r="O117" s="103">
        <v>16115267</v>
      </c>
      <c r="P117" s="103">
        <v>9112429</v>
      </c>
    </row>
    <row r="118" spans="1:16">
      <c r="A118" s="101" t="s">
        <v>5376</v>
      </c>
      <c r="B118" s="102" t="s">
        <v>5377</v>
      </c>
      <c r="C118" s="101" t="s">
        <v>5359</v>
      </c>
      <c r="D118" s="101" t="s">
        <v>5360</v>
      </c>
      <c r="E118" s="103">
        <v>17685762</v>
      </c>
      <c r="F118" s="103">
        <v>17325130</v>
      </c>
      <c r="G118" s="103">
        <v>16540412</v>
      </c>
      <c r="H118" s="103">
        <v>16221587</v>
      </c>
      <c r="I118" s="103">
        <v>15844710</v>
      </c>
      <c r="J118" s="103">
        <v>16186092</v>
      </c>
      <c r="K118" s="103">
        <v>15313819</v>
      </c>
      <c r="L118" s="103">
        <v>16788282</v>
      </c>
      <c r="M118" s="103">
        <v>16760149</v>
      </c>
      <c r="N118" s="103">
        <v>15461087</v>
      </c>
      <c r="O118" s="103">
        <v>12619907</v>
      </c>
      <c r="P118" s="103">
        <v>13948703</v>
      </c>
    </row>
    <row r="119" spans="1:16">
      <c r="A119" s="101" t="s">
        <v>5378</v>
      </c>
      <c r="B119" s="102" t="s">
        <v>5379</v>
      </c>
      <c r="C119" s="101" t="s">
        <v>5359</v>
      </c>
      <c r="D119" s="101" t="s">
        <v>5360</v>
      </c>
      <c r="E119" s="103">
        <v>55714133</v>
      </c>
      <c r="F119" s="103">
        <v>68150338</v>
      </c>
      <c r="G119" s="103">
        <v>94311973</v>
      </c>
      <c r="H119" s="103">
        <v>97383793</v>
      </c>
      <c r="I119" s="103">
        <v>104663131</v>
      </c>
      <c r="J119" s="103">
        <v>98603714</v>
      </c>
      <c r="K119" s="103">
        <v>66075629</v>
      </c>
      <c r="L119" s="103">
        <v>59235303</v>
      </c>
      <c r="M119" s="103">
        <v>60528507</v>
      </c>
      <c r="N119" s="103">
        <v>62833757</v>
      </c>
      <c r="O119" s="103">
        <v>58962036</v>
      </c>
      <c r="P119" s="103">
        <v>54496752</v>
      </c>
    </row>
    <row r="120" spans="1:16">
      <c r="A120" s="101" t="s">
        <v>2477</v>
      </c>
      <c r="B120" s="102" t="s">
        <v>2478</v>
      </c>
      <c r="C120" s="101" t="s">
        <v>5359</v>
      </c>
      <c r="D120" s="101" t="s">
        <v>5360</v>
      </c>
      <c r="E120" s="103">
        <v>113166943</v>
      </c>
      <c r="F120" s="103">
        <v>106767604</v>
      </c>
      <c r="G120" s="103">
        <v>101657533</v>
      </c>
      <c r="H120" s="103">
        <v>97464497</v>
      </c>
      <c r="I120" s="103">
        <v>94371799</v>
      </c>
      <c r="J120" s="103">
        <v>87954680</v>
      </c>
      <c r="K120" s="103">
        <v>81308247</v>
      </c>
      <c r="L120" s="103">
        <v>69115491</v>
      </c>
      <c r="M120" s="103">
        <v>62783318</v>
      </c>
      <c r="N120" s="103">
        <v>76482428</v>
      </c>
      <c r="O120" s="103">
        <v>77098403</v>
      </c>
      <c r="P120" s="103">
        <v>78867587</v>
      </c>
    </row>
    <row r="121" spans="1:16">
      <c r="A121" s="101" t="s">
        <v>933</v>
      </c>
      <c r="B121" s="102" t="s">
        <v>934</v>
      </c>
      <c r="C121" s="101" t="s">
        <v>5359</v>
      </c>
      <c r="D121" s="101" t="s">
        <v>5360</v>
      </c>
      <c r="E121" s="103">
        <v>248940553</v>
      </c>
      <c r="F121" s="103">
        <v>241388455</v>
      </c>
      <c r="G121" s="103">
        <v>235212899</v>
      </c>
      <c r="H121" s="103">
        <v>237602483</v>
      </c>
      <c r="I121" s="103">
        <v>241405330</v>
      </c>
      <c r="J121" s="103">
        <v>231395420</v>
      </c>
      <c r="K121" s="103">
        <v>208872140</v>
      </c>
      <c r="L121" s="103">
        <v>183662940</v>
      </c>
      <c r="M121" s="103">
        <v>155329084</v>
      </c>
      <c r="N121" s="103">
        <v>139766477</v>
      </c>
      <c r="O121" s="103">
        <v>127058747</v>
      </c>
      <c r="P121" s="103">
        <v>116980743</v>
      </c>
    </row>
    <row r="122" spans="1:16">
      <c r="A122" s="101" t="s">
        <v>2678</v>
      </c>
      <c r="B122" s="102" t="s">
        <v>2679</v>
      </c>
      <c r="C122" s="101" t="s">
        <v>5361</v>
      </c>
      <c r="D122" s="101" t="s">
        <v>5360</v>
      </c>
      <c r="E122" s="103"/>
      <c r="F122" s="103">
        <v>76855487</v>
      </c>
      <c r="G122" s="103">
        <v>53719471</v>
      </c>
      <c r="H122" s="103">
        <v>55009237</v>
      </c>
      <c r="I122" s="103">
        <v>54767636</v>
      </c>
      <c r="J122" s="103">
        <v>52175837</v>
      </c>
      <c r="K122" s="103">
        <v>61106971</v>
      </c>
      <c r="L122" s="103">
        <v>54251707</v>
      </c>
      <c r="M122" s="103">
        <v>54830984</v>
      </c>
      <c r="N122" s="103">
        <v>35202430</v>
      </c>
      <c r="O122" s="103">
        <v>44862349</v>
      </c>
      <c r="P122" s="103">
        <v>44387721</v>
      </c>
    </row>
    <row r="123" spans="1:16">
      <c r="A123" s="101" t="s">
        <v>3230</v>
      </c>
      <c r="B123" s="102" t="s">
        <v>4282</v>
      </c>
      <c r="C123" s="101" t="s">
        <v>5359</v>
      </c>
      <c r="D123" s="101" t="s">
        <v>5360</v>
      </c>
      <c r="E123" s="103">
        <v>47371234</v>
      </c>
      <c r="F123" s="103">
        <v>46504013</v>
      </c>
      <c r="G123" s="103">
        <v>48018353</v>
      </c>
      <c r="H123" s="103">
        <v>45895469</v>
      </c>
      <c r="I123" s="103">
        <v>50719356</v>
      </c>
      <c r="J123" s="103">
        <v>48039684</v>
      </c>
      <c r="K123" s="103">
        <v>47722290</v>
      </c>
      <c r="L123" s="103">
        <v>45726938</v>
      </c>
      <c r="M123" s="103">
        <v>38461327</v>
      </c>
      <c r="N123" s="103">
        <v>43809195</v>
      </c>
      <c r="O123" s="103">
        <v>43931933</v>
      </c>
      <c r="P123" s="103">
        <v>46842064</v>
      </c>
    </row>
    <row r="124" spans="1:16">
      <c r="A124" s="101" t="s">
        <v>4283</v>
      </c>
      <c r="B124" s="102" t="s">
        <v>4284</v>
      </c>
      <c r="C124" s="101" t="s">
        <v>5359</v>
      </c>
      <c r="D124" s="101" t="s">
        <v>5360</v>
      </c>
      <c r="E124" s="103">
        <v>131008117</v>
      </c>
      <c r="F124" s="103">
        <v>128432055</v>
      </c>
      <c r="G124" s="103"/>
      <c r="H124" s="103"/>
      <c r="I124" s="103"/>
      <c r="J124" s="103"/>
      <c r="K124" s="103">
        <v>51293908</v>
      </c>
      <c r="L124" s="103">
        <v>47155587</v>
      </c>
      <c r="M124" s="103">
        <v>44873582</v>
      </c>
      <c r="N124" s="103">
        <v>42212426</v>
      </c>
      <c r="O124" s="103">
        <v>38847302</v>
      </c>
      <c r="P124" s="103">
        <v>36643633</v>
      </c>
    </row>
    <row r="125" spans="1:16">
      <c r="A125" s="101" t="s">
        <v>2135</v>
      </c>
      <c r="B125" s="102" t="s">
        <v>2136</v>
      </c>
      <c r="C125" s="101" t="s">
        <v>5359</v>
      </c>
      <c r="D125" s="101" t="s">
        <v>5360</v>
      </c>
      <c r="E125" s="103">
        <v>49647613</v>
      </c>
      <c r="F125" s="103">
        <v>45729689</v>
      </c>
      <c r="G125" s="103">
        <v>52223955</v>
      </c>
      <c r="H125" s="103">
        <v>33880793</v>
      </c>
      <c r="I125" s="103">
        <v>26911839</v>
      </c>
      <c r="J125" s="103">
        <v>19188797</v>
      </c>
      <c r="K125" s="103">
        <v>17902023</v>
      </c>
      <c r="L125" s="103">
        <v>15627126</v>
      </c>
      <c r="M125" s="103">
        <v>9678527</v>
      </c>
      <c r="N125" s="103">
        <v>10865279</v>
      </c>
      <c r="O125" s="103">
        <v>7822427</v>
      </c>
      <c r="P125" s="103">
        <v>5645653</v>
      </c>
    </row>
    <row r="126" spans="1:16">
      <c r="A126" s="101" t="s">
        <v>2756</v>
      </c>
      <c r="B126" s="102" t="s">
        <v>2757</v>
      </c>
      <c r="C126" s="101" t="s">
        <v>5359</v>
      </c>
      <c r="D126" s="101" t="s">
        <v>5360</v>
      </c>
      <c r="E126" s="103">
        <v>102990826</v>
      </c>
      <c r="F126" s="103">
        <v>85643578</v>
      </c>
      <c r="G126" s="103">
        <v>187919262</v>
      </c>
      <c r="H126" s="103">
        <v>204206179</v>
      </c>
      <c r="I126" s="103">
        <v>224794945</v>
      </c>
      <c r="J126" s="103">
        <v>225441968</v>
      </c>
      <c r="K126" s="103">
        <v>225226613</v>
      </c>
      <c r="L126" s="103">
        <v>152770454</v>
      </c>
      <c r="M126" s="103">
        <v>139065567</v>
      </c>
      <c r="N126" s="103">
        <v>138797910</v>
      </c>
      <c r="O126" s="103">
        <v>135748020</v>
      </c>
      <c r="P126" s="103">
        <v>131853071</v>
      </c>
    </row>
    <row r="127" spans="1:16">
      <c r="A127" s="101" t="s">
        <v>2604</v>
      </c>
      <c r="B127" s="102" t="s">
        <v>2605</v>
      </c>
      <c r="C127" s="101" t="s">
        <v>5359</v>
      </c>
      <c r="D127" s="101" t="s">
        <v>5360</v>
      </c>
      <c r="E127" s="103">
        <v>67503623</v>
      </c>
      <c r="F127" s="103">
        <v>68262793</v>
      </c>
      <c r="G127" s="103">
        <v>50795397</v>
      </c>
      <c r="H127" s="103">
        <v>58294767</v>
      </c>
      <c r="I127" s="103">
        <v>54986097</v>
      </c>
      <c r="J127" s="103">
        <v>74441353</v>
      </c>
      <c r="K127" s="103">
        <v>73562716</v>
      </c>
      <c r="L127" s="103">
        <v>71936065</v>
      </c>
      <c r="M127" s="103">
        <v>65248287</v>
      </c>
      <c r="N127" s="103">
        <v>58977489</v>
      </c>
      <c r="O127" s="103">
        <v>54695397</v>
      </c>
      <c r="P127" s="103">
        <v>49629839</v>
      </c>
    </row>
    <row r="128" spans="1:16">
      <c r="A128" s="101" t="s">
        <v>2910</v>
      </c>
      <c r="B128" s="102" t="s">
        <v>2911</v>
      </c>
      <c r="C128" s="101" t="s">
        <v>5359</v>
      </c>
      <c r="D128" s="101" t="s">
        <v>5360</v>
      </c>
      <c r="E128" s="103">
        <v>42749440</v>
      </c>
      <c r="F128" s="103">
        <v>40009910</v>
      </c>
      <c r="G128" s="103">
        <v>41134484</v>
      </c>
      <c r="H128" s="103">
        <v>39251226</v>
      </c>
      <c r="I128" s="103">
        <v>38521322</v>
      </c>
      <c r="J128" s="103">
        <v>36861159</v>
      </c>
      <c r="K128" s="103">
        <v>36879852</v>
      </c>
      <c r="L128" s="103">
        <v>24579675</v>
      </c>
      <c r="M128" s="103">
        <v>23413301</v>
      </c>
      <c r="N128" s="103">
        <v>23239934</v>
      </c>
      <c r="O128" s="103">
        <v>21485829</v>
      </c>
      <c r="P128" s="103">
        <v>20752044</v>
      </c>
    </row>
    <row r="129" spans="1:16">
      <c r="A129" s="101" t="s">
        <v>1023</v>
      </c>
      <c r="B129" s="102" t="s">
        <v>1024</v>
      </c>
      <c r="C129" s="101" t="s">
        <v>5359</v>
      </c>
      <c r="D129" s="101" t="s">
        <v>5360</v>
      </c>
      <c r="E129" s="103">
        <v>-10008709</v>
      </c>
      <c r="F129" s="103">
        <v>65886716</v>
      </c>
      <c r="G129" s="103">
        <v>109886043</v>
      </c>
      <c r="H129" s="103">
        <v>35147008</v>
      </c>
      <c r="I129" s="103">
        <v>106348491</v>
      </c>
      <c r="J129" s="103">
        <v>-10818121</v>
      </c>
      <c r="K129" s="103">
        <v>200925112</v>
      </c>
      <c r="L129" s="103">
        <v>235906205</v>
      </c>
      <c r="M129" s="103">
        <v>244458845</v>
      </c>
      <c r="N129" s="103">
        <v>164330655</v>
      </c>
      <c r="O129" s="103">
        <v>130787270</v>
      </c>
      <c r="P129" s="103">
        <v>97897912</v>
      </c>
    </row>
    <row r="130" spans="1:16">
      <c r="A130" s="101" t="s">
        <v>372</v>
      </c>
      <c r="B130" s="102" t="s">
        <v>373</v>
      </c>
      <c r="C130" s="101" t="s">
        <v>5359</v>
      </c>
      <c r="D130" s="101" t="s">
        <v>5360</v>
      </c>
      <c r="E130" s="103">
        <v>2833242446</v>
      </c>
      <c r="F130" s="103">
        <v>2532717116</v>
      </c>
      <c r="G130" s="103">
        <v>2317838013</v>
      </c>
      <c r="H130" s="103">
        <v>2125599136</v>
      </c>
      <c r="I130" s="103">
        <v>1978453151</v>
      </c>
      <c r="J130" s="103">
        <v>1850770928</v>
      </c>
      <c r="K130" s="103">
        <v>1725596377</v>
      </c>
      <c r="L130" s="103">
        <v>1396560551</v>
      </c>
      <c r="M130" s="103">
        <v>1326683029</v>
      </c>
      <c r="N130" s="103">
        <v>1261601028</v>
      </c>
      <c r="O130" s="103">
        <v>1220158616</v>
      </c>
      <c r="P130" s="103">
        <v>997616772</v>
      </c>
    </row>
    <row r="131" spans="1:16">
      <c r="A131" s="101" t="s">
        <v>4285</v>
      </c>
      <c r="B131" s="102" t="s">
        <v>4286</v>
      </c>
      <c r="C131" s="101" t="s">
        <v>5359</v>
      </c>
      <c r="D131" s="101" t="s">
        <v>5360</v>
      </c>
      <c r="E131" s="103">
        <v>34429555</v>
      </c>
      <c r="F131" s="103"/>
      <c r="G131" s="103"/>
      <c r="H131" s="103">
        <v>13092239</v>
      </c>
      <c r="I131" s="103">
        <v>12165457</v>
      </c>
      <c r="J131" s="103">
        <v>11665756</v>
      </c>
      <c r="K131" s="103">
        <v>10709308</v>
      </c>
      <c r="L131" s="103">
        <v>9429536</v>
      </c>
      <c r="M131" s="103">
        <v>8232654</v>
      </c>
      <c r="N131" s="103">
        <v>7254342</v>
      </c>
      <c r="O131" s="103">
        <v>6431486</v>
      </c>
      <c r="P131" s="103">
        <v>5677172</v>
      </c>
    </row>
    <row r="132" spans="1:16">
      <c r="A132" s="101" t="s">
        <v>1080</v>
      </c>
      <c r="B132" s="102" t="s">
        <v>1081</v>
      </c>
      <c r="C132" s="101" t="s">
        <v>5359</v>
      </c>
      <c r="D132" s="101" t="s">
        <v>5360</v>
      </c>
      <c r="E132" s="103">
        <v>286063918</v>
      </c>
      <c r="F132" s="103">
        <v>260971538</v>
      </c>
      <c r="G132" s="103">
        <v>244605023</v>
      </c>
      <c r="H132" s="103">
        <v>225029306</v>
      </c>
      <c r="I132" s="103">
        <v>206488452</v>
      </c>
      <c r="J132" s="103">
        <v>186994651</v>
      </c>
      <c r="K132" s="103">
        <v>171306939</v>
      </c>
      <c r="L132" s="103">
        <v>148427742</v>
      </c>
      <c r="M132" s="103">
        <v>136832624</v>
      </c>
      <c r="N132" s="103">
        <v>125052239</v>
      </c>
      <c r="O132" s="103">
        <v>115801422</v>
      </c>
      <c r="P132" s="103">
        <v>107748969</v>
      </c>
    </row>
    <row r="133" spans="1:16">
      <c r="A133" s="101" t="s">
        <v>1894</v>
      </c>
      <c r="B133" s="102" t="s">
        <v>1895</v>
      </c>
      <c r="C133" s="101" t="s">
        <v>5359</v>
      </c>
      <c r="D133" s="101" t="s">
        <v>5360</v>
      </c>
      <c r="E133" s="103">
        <v>277624017</v>
      </c>
      <c r="F133" s="103">
        <v>268152774</v>
      </c>
      <c r="G133" s="103">
        <v>268566445</v>
      </c>
      <c r="H133" s="103">
        <v>265267450</v>
      </c>
      <c r="I133" s="103">
        <v>265683919</v>
      </c>
      <c r="J133" s="103">
        <v>271817156</v>
      </c>
      <c r="K133" s="103">
        <v>267661986</v>
      </c>
      <c r="L133" s="103">
        <v>213801755</v>
      </c>
      <c r="M133" s="103">
        <v>198955178</v>
      </c>
      <c r="N133" s="103">
        <v>203873137</v>
      </c>
      <c r="O133" s="103">
        <v>188716525</v>
      </c>
      <c r="P133" s="103">
        <v>184136298</v>
      </c>
    </row>
    <row r="134" spans="1:16">
      <c r="A134" s="101" t="s">
        <v>1820</v>
      </c>
      <c r="B134" s="102" t="s">
        <v>1821</v>
      </c>
      <c r="C134" s="101" t="s">
        <v>5359</v>
      </c>
      <c r="D134" s="101" t="s">
        <v>5360</v>
      </c>
      <c r="E134" s="103">
        <v>183475308</v>
      </c>
      <c r="F134" s="103">
        <v>146118014</v>
      </c>
      <c r="G134" s="103">
        <v>129730480</v>
      </c>
      <c r="H134" s="103">
        <v>122161362</v>
      </c>
      <c r="I134" s="103">
        <v>105860074</v>
      </c>
      <c r="J134" s="103">
        <v>83627776</v>
      </c>
      <c r="K134" s="103">
        <v>71465173</v>
      </c>
      <c r="L134" s="103">
        <v>83432121</v>
      </c>
      <c r="M134" s="103">
        <v>102837382</v>
      </c>
      <c r="N134" s="103">
        <v>86931109</v>
      </c>
      <c r="O134" s="103">
        <v>77642246</v>
      </c>
      <c r="P134" s="103">
        <v>76900923</v>
      </c>
    </row>
    <row r="135" spans="1:16">
      <c r="A135" s="101" t="s">
        <v>3619</v>
      </c>
      <c r="B135" s="102" t="s">
        <v>3620</v>
      </c>
      <c r="C135" s="101" t="s">
        <v>5359</v>
      </c>
      <c r="D135" s="101" t="s">
        <v>5360</v>
      </c>
      <c r="E135" s="103">
        <v>41399969</v>
      </c>
      <c r="F135" s="103">
        <v>40994360</v>
      </c>
      <c r="G135" s="103">
        <v>59445296</v>
      </c>
      <c r="H135" s="103">
        <v>81721554</v>
      </c>
      <c r="I135" s="103">
        <v>92190956</v>
      </c>
      <c r="J135" s="103">
        <v>107178633</v>
      </c>
      <c r="K135" s="103">
        <v>117151152</v>
      </c>
      <c r="L135" s="103">
        <v>120623116</v>
      </c>
      <c r="M135" s="103">
        <v>46458338</v>
      </c>
      <c r="N135" s="103">
        <v>61532923</v>
      </c>
      <c r="O135" s="103">
        <v>72117384</v>
      </c>
      <c r="P135" s="103">
        <v>88995642</v>
      </c>
    </row>
    <row r="136" spans="1:16">
      <c r="A136" s="101" t="s">
        <v>1337</v>
      </c>
      <c r="B136" s="102" t="s">
        <v>1338</v>
      </c>
      <c r="C136" s="101" t="s">
        <v>5359</v>
      </c>
      <c r="D136" s="101" t="s">
        <v>5360</v>
      </c>
      <c r="E136" s="103">
        <v>116992046</v>
      </c>
      <c r="F136" s="103">
        <v>131147840</v>
      </c>
      <c r="G136" s="103">
        <v>101618328</v>
      </c>
      <c r="H136" s="103">
        <v>94447613</v>
      </c>
      <c r="I136" s="103">
        <v>89627048</v>
      </c>
      <c r="J136" s="103">
        <v>66638510</v>
      </c>
      <c r="K136" s="103">
        <v>53495861</v>
      </c>
      <c r="L136" s="103">
        <v>37492652</v>
      </c>
      <c r="M136" s="103">
        <v>37537626</v>
      </c>
      <c r="N136" s="103">
        <v>24103700</v>
      </c>
      <c r="O136" s="103">
        <v>22718172</v>
      </c>
      <c r="P136" s="103">
        <v>11484450</v>
      </c>
    </row>
    <row r="137" spans="1:16">
      <c r="A137" s="101" t="s">
        <v>2962</v>
      </c>
      <c r="B137" s="102" t="s">
        <v>2963</v>
      </c>
      <c r="C137" s="101" t="s">
        <v>5359</v>
      </c>
      <c r="D137" s="101" t="s">
        <v>5360</v>
      </c>
      <c r="E137" s="103">
        <v>132649072</v>
      </c>
      <c r="F137" s="103">
        <v>130162978</v>
      </c>
      <c r="G137" s="103">
        <v>128852760</v>
      </c>
      <c r="H137" s="103">
        <v>140144148</v>
      </c>
      <c r="I137" s="103">
        <v>142833806</v>
      </c>
      <c r="J137" s="103">
        <v>142956118</v>
      </c>
      <c r="K137" s="103">
        <v>150828888</v>
      </c>
      <c r="L137" s="103">
        <v>130533739</v>
      </c>
      <c r="M137" s="103">
        <v>127411664</v>
      </c>
      <c r="N137" s="103">
        <v>126071499</v>
      </c>
      <c r="O137" s="103">
        <v>118581945</v>
      </c>
      <c r="P137" s="103">
        <v>114376397</v>
      </c>
    </row>
    <row r="138" spans="1:16">
      <c r="A138" s="101" t="s">
        <v>1870</v>
      </c>
      <c r="B138" s="102" t="s">
        <v>1871</v>
      </c>
      <c r="C138" s="101" t="s">
        <v>5359</v>
      </c>
      <c r="D138" s="101" t="s">
        <v>5360</v>
      </c>
      <c r="E138" s="103">
        <v>262279344</v>
      </c>
      <c r="F138" s="103">
        <v>256919438</v>
      </c>
      <c r="G138" s="103">
        <v>245693672</v>
      </c>
      <c r="H138" s="103">
        <v>230931232</v>
      </c>
      <c r="I138" s="103">
        <v>202945280</v>
      </c>
      <c r="J138" s="103">
        <v>188749612</v>
      </c>
      <c r="K138" s="103">
        <v>176924231</v>
      </c>
      <c r="L138" s="103">
        <v>151826679</v>
      </c>
      <c r="M138" s="103">
        <v>156105587</v>
      </c>
      <c r="N138" s="103">
        <v>150888740</v>
      </c>
      <c r="O138" s="103">
        <v>138949809</v>
      </c>
      <c r="P138" s="103">
        <v>129752296</v>
      </c>
    </row>
    <row r="139" spans="1:16">
      <c r="A139" s="101" t="s">
        <v>849</v>
      </c>
      <c r="B139" s="102" t="s">
        <v>850</v>
      </c>
      <c r="C139" s="101" t="s">
        <v>5359</v>
      </c>
      <c r="D139" s="101" t="s">
        <v>5360</v>
      </c>
      <c r="E139" s="103">
        <v>97319787</v>
      </c>
      <c r="F139" s="103">
        <v>96854045</v>
      </c>
      <c r="G139" s="103">
        <v>90582548</v>
      </c>
      <c r="H139" s="103">
        <v>90034204</v>
      </c>
      <c r="I139" s="103">
        <v>85967716</v>
      </c>
      <c r="J139" s="103">
        <v>77283722</v>
      </c>
      <c r="K139" s="103">
        <v>74960553</v>
      </c>
      <c r="L139" s="103">
        <v>72733421</v>
      </c>
      <c r="M139" s="103">
        <v>49207431</v>
      </c>
      <c r="N139" s="103">
        <v>49424344</v>
      </c>
      <c r="O139" s="103">
        <v>42787372</v>
      </c>
      <c r="P139" s="103">
        <v>53810104</v>
      </c>
    </row>
    <row r="140" spans="1:16">
      <c r="A140" s="101" t="s">
        <v>759</v>
      </c>
      <c r="B140" s="102" t="s">
        <v>760</v>
      </c>
      <c r="C140" s="101" t="s">
        <v>5359</v>
      </c>
      <c r="D140" s="101" t="s">
        <v>5360</v>
      </c>
      <c r="E140" s="103">
        <v>311258016</v>
      </c>
      <c r="F140" s="103">
        <v>290170399</v>
      </c>
      <c r="G140" s="103">
        <v>300902829</v>
      </c>
      <c r="H140" s="103">
        <v>153166685</v>
      </c>
      <c r="I140" s="103">
        <v>14513460</v>
      </c>
      <c r="J140" s="103">
        <v>121138441</v>
      </c>
      <c r="K140" s="103">
        <v>325655660</v>
      </c>
      <c r="L140" s="103">
        <v>-1161705731</v>
      </c>
      <c r="M140" s="103">
        <v>1234094073</v>
      </c>
      <c r="N140" s="103">
        <v>1081447947</v>
      </c>
      <c r="O140" s="103">
        <v>1157828401</v>
      </c>
      <c r="P140" s="103">
        <v>995283725</v>
      </c>
    </row>
    <row r="141" spans="1:16">
      <c r="A141" s="101" t="s">
        <v>733</v>
      </c>
      <c r="B141" s="102" t="s">
        <v>734</v>
      </c>
      <c r="C141" s="101" t="s">
        <v>5359</v>
      </c>
      <c r="D141" s="101" t="s">
        <v>5360</v>
      </c>
      <c r="E141" s="103">
        <v>214633934</v>
      </c>
      <c r="F141" s="103">
        <v>225153386</v>
      </c>
      <c r="G141" s="103">
        <v>209999660</v>
      </c>
      <c r="H141" s="103">
        <v>199891414</v>
      </c>
      <c r="I141" s="103">
        <v>196232855</v>
      </c>
      <c r="J141" s="103">
        <v>191044815</v>
      </c>
      <c r="K141" s="103">
        <v>198767610</v>
      </c>
      <c r="L141" s="103">
        <v>191802610</v>
      </c>
      <c r="M141" s="103">
        <v>169852999</v>
      </c>
      <c r="N141" s="103">
        <v>166209471</v>
      </c>
      <c r="O141" s="103">
        <v>124179521</v>
      </c>
      <c r="P141" s="103">
        <v>109377725</v>
      </c>
    </row>
    <row r="142" spans="1:16">
      <c r="A142" s="101" t="s">
        <v>3059</v>
      </c>
      <c r="B142" s="102" t="s">
        <v>3060</v>
      </c>
      <c r="C142" s="101" t="s">
        <v>5359</v>
      </c>
      <c r="D142" s="101" t="s">
        <v>5360</v>
      </c>
      <c r="E142" s="103">
        <v>100695975</v>
      </c>
      <c r="F142" s="103">
        <v>100066853</v>
      </c>
      <c r="G142" s="103">
        <v>103951728</v>
      </c>
      <c r="H142" s="103">
        <v>103301278</v>
      </c>
      <c r="I142" s="103">
        <v>107641537</v>
      </c>
      <c r="J142" s="103">
        <v>115027193</v>
      </c>
      <c r="K142" s="103">
        <v>112499419</v>
      </c>
      <c r="L142" s="103">
        <v>107884220</v>
      </c>
      <c r="M142" s="103">
        <v>84780451</v>
      </c>
      <c r="N142" s="103">
        <v>85295240</v>
      </c>
      <c r="O142" s="103">
        <v>81461304</v>
      </c>
      <c r="P142" s="103">
        <v>80417842</v>
      </c>
    </row>
    <row r="143" spans="1:16">
      <c r="A143" s="101" t="s">
        <v>923</v>
      </c>
      <c r="B143" s="102" t="s">
        <v>924</v>
      </c>
      <c r="C143" s="101" t="s">
        <v>5359</v>
      </c>
      <c r="D143" s="101" t="s">
        <v>5360</v>
      </c>
      <c r="E143" s="103">
        <v>1259565291</v>
      </c>
      <c r="F143" s="103">
        <v>1195766817</v>
      </c>
      <c r="G143" s="103">
        <v>1145185130</v>
      </c>
      <c r="H143" s="103">
        <v>1075953768</v>
      </c>
      <c r="I143" s="103">
        <v>983952935</v>
      </c>
      <c r="J143" s="103">
        <v>937061824</v>
      </c>
      <c r="K143" s="103">
        <v>866787291</v>
      </c>
      <c r="L143" s="103">
        <v>578849256</v>
      </c>
      <c r="M143" s="103">
        <v>585520548</v>
      </c>
      <c r="N143" s="103">
        <v>448185703</v>
      </c>
      <c r="O143" s="103">
        <v>408805915</v>
      </c>
      <c r="P143" s="103">
        <v>388395998</v>
      </c>
    </row>
    <row r="144" spans="1:16">
      <c r="A144" s="101" t="s">
        <v>2217</v>
      </c>
      <c r="B144" s="102" t="s">
        <v>4287</v>
      </c>
      <c r="C144" s="101" t="s">
        <v>5359</v>
      </c>
      <c r="D144" s="101" t="s">
        <v>5360</v>
      </c>
      <c r="E144" s="103">
        <v>80404977</v>
      </c>
      <c r="F144" s="103">
        <v>69225162</v>
      </c>
      <c r="G144" s="103">
        <v>62329621</v>
      </c>
      <c r="H144" s="103">
        <v>56254594</v>
      </c>
      <c r="I144" s="103">
        <v>68507769</v>
      </c>
      <c r="J144" s="103">
        <v>73488442</v>
      </c>
      <c r="K144" s="103">
        <v>41376330</v>
      </c>
      <c r="L144" s="103">
        <v>25013020</v>
      </c>
      <c r="M144" s="103">
        <v>18350506</v>
      </c>
      <c r="N144" s="103">
        <v>15512198</v>
      </c>
      <c r="O144" s="103">
        <v>9522412</v>
      </c>
      <c r="P144" s="103">
        <v>12255675</v>
      </c>
    </row>
    <row r="145" spans="1:16">
      <c r="A145" s="101" t="s">
        <v>1279</v>
      </c>
      <c r="B145" s="102" t="s">
        <v>1280</v>
      </c>
      <c r="C145" s="101" t="s">
        <v>5359</v>
      </c>
      <c r="D145" s="101" t="s">
        <v>5360</v>
      </c>
      <c r="E145" s="103">
        <v>436212269</v>
      </c>
      <c r="F145" s="103">
        <v>437615093</v>
      </c>
      <c r="G145" s="103">
        <v>485040947</v>
      </c>
      <c r="H145" s="103">
        <v>373652392</v>
      </c>
      <c r="I145" s="103">
        <v>425051578</v>
      </c>
      <c r="J145" s="103">
        <v>454666688</v>
      </c>
      <c r="K145" s="103">
        <v>290224167</v>
      </c>
      <c r="L145" s="103">
        <v>318662203</v>
      </c>
      <c r="M145" s="103">
        <v>291958163</v>
      </c>
      <c r="N145" s="103">
        <v>286896039</v>
      </c>
      <c r="O145" s="103">
        <v>291543189</v>
      </c>
      <c r="P145" s="103">
        <v>182011465</v>
      </c>
    </row>
    <row r="146" spans="1:16">
      <c r="A146" s="101" t="s">
        <v>2130</v>
      </c>
      <c r="B146" s="102" t="s">
        <v>2131</v>
      </c>
      <c r="C146" s="101" t="s">
        <v>5359</v>
      </c>
      <c r="D146" s="101" t="s">
        <v>5360</v>
      </c>
      <c r="E146" s="103">
        <v>160549720</v>
      </c>
      <c r="F146" s="103">
        <v>89679552</v>
      </c>
      <c r="G146" s="103">
        <v>90905203</v>
      </c>
      <c r="H146" s="103">
        <v>88944332</v>
      </c>
      <c r="I146" s="103">
        <v>87537607</v>
      </c>
      <c r="J146" s="103">
        <v>85983094</v>
      </c>
      <c r="K146" s="103">
        <v>85560983</v>
      </c>
      <c r="L146" s="103">
        <v>89383228</v>
      </c>
      <c r="M146" s="103">
        <v>87604022</v>
      </c>
      <c r="N146" s="103">
        <v>85770078</v>
      </c>
      <c r="O146" s="103">
        <v>83735708</v>
      </c>
      <c r="P146" s="103">
        <v>81197331</v>
      </c>
    </row>
    <row r="147" spans="1:16">
      <c r="A147" s="101" t="s">
        <v>867</v>
      </c>
      <c r="B147" s="102" t="s">
        <v>868</v>
      </c>
      <c r="C147" s="101" t="s">
        <v>5359</v>
      </c>
      <c r="D147" s="101" t="s">
        <v>5360</v>
      </c>
      <c r="E147" s="103">
        <v>485840779</v>
      </c>
      <c r="F147" s="103">
        <v>465439988</v>
      </c>
      <c r="G147" s="103">
        <v>430382768</v>
      </c>
      <c r="H147" s="103">
        <v>398033650</v>
      </c>
      <c r="I147" s="103">
        <v>360668019</v>
      </c>
      <c r="J147" s="103">
        <v>323980696</v>
      </c>
      <c r="K147" s="103">
        <v>284788105</v>
      </c>
      <c r="L147" s="103"/>
      <c r="M147" s="103">
        <v>225381660</v>
      </c>
      <c r="N147" s="103">
        <v>184659256</v>
      </c>
      <c r="O147" s="103">
        <v>157297243</v>
      </c>
      <c r="P147" s="103">
        <v>135979911</v>
      </c>
    </row>
    <row r="148" spans="1:16">
      <c r="A148" s="101" t="s">
        <v>1822</v>
      </c>
      <c r="B148" s="102" t="s">
        <v>1823</v>
      </c>
      <c r="C148" s="101" t="s">
        <v>5359</v>
      </c>
      <c r="D148" s="101" t="s">
        <v>5360</v>
      </c>
      <c r="E148" s="103">
        <v>299037415</v>
      </c>
      <c r="F148" s="103">
        <v>285594222</v>
      </c>
      <c r="G148" s="103">
        <v>283221252</v>
      </c>
      <c r="H148" s="103">
        <v>325005172</v>
      </c>
      <c r="I148" s="103">
        <v>318136267</v>
      </c>
      <c r="J148" s="103">
        <v>296062708</v>
      </c>
      <c r="K148" s="103">
        <v>260770909</v>
      </c>
      <c r="L148" s="103">
        <v>168171204</v>
      </c>
      <c r="M148" s="103">
        <v>156170166</v>
      </c>
      <c r="N148" s="103">
        <v>141841974</v>
      </c>
      <c r="O148" s="103">
        <v>133465100</v>
      </c>
      <c r="P148" s="103">
        <v>132643062</v>
      </c>
    </row>
    <row r="149" spans="1:16">
      <c r="A149" s="101" t="s">
        <v>1159</v>
      </c>
      <c r="B149" s="102" t="s">
        <v>1160</v>
      </c>
      <c r="C149" s="101" t="s">
        <v>5359</v>
      </c>
      <c r="D149" s="101" t="s">
        <v>5360</v>
      </c>
      <c r="E149" s="103">
        <v>320100826</v>
      </c>
      <c r="F149" s="103">
        <v>318342584</v>
      </c>
      <c r="G149" s="103">
        <v>328682557</v>
      </c>
      <c r="H149" s="103">
        <v>322744183</v>
      </c>
      <c r="I149" s="103">
        <v>318058997</v>
      </c>
      <c r="J149" s="103">
        <v>331704598</v>
      </c>
      <c r="K149" s="103">
        <v>381003466</v>
      </c>
      <c r="L149" s="103">
        <v>311683725</v>
      </c>
      <c r="M149" s="103">
        <v>246476569</v>
      </c>
      <c r="N149" s="103">
        <v>400033362</v>
      </c>
      <c r="O149" s="103">
        <v>230291302</v>
      </c>
      <c r="P149" s="103">
        <v>175623855</v>
      </c>
    </row>
    <row r="150" spans="1:16">
      <c r="A150" s="101" t="s">
        <v>1385</v>
      </c>
      <c r="B150" s="102" t="s">
        <v>1386</v>
      </c>
      <c r="C150" s="101" t="s">
        <v>5359</v>
      </c>
      <c r="D150" s="101" t="s">
        <v>5360</v>
      </c>
      <c r="E150" s="103">
        <v>111881044</v>
      </c>
      <c r="F150" s="103">
        <v>112367683</v>
      </c>
      <c r="G150" s="103">
        <v>113660997</v>
      </c>
      <c r="H150" s="103">
        <v>110755005</v>
      </c>
      <c r="I150" s="103">
        <v>104480217</v>
      </c>
      <c r="J150" s="103">
        <v>105269626</v>
      </c>
      <c r="K150" s="103">
        <v>122946875</v>
      </c>
      <c r="L150" s="103">
        <v>114949315</v>
      </c>
      <c r="M150" s="103">
        <v>116521402</v>
      </c>
      <c r="N150" s="103">
        <v>89716578</v>
      </c>
      <c r="O150" s="103">
        <v>89083576</v>
      </c>
      <c r="P150" s="103">
        <v>90557817</v>
      </c>
    </row>
    <row r="151" spans="1:16">
      <c r="A151" s="101" t="s">
        <v>978</v>
      </c>
      <c r="B151" s="102" t="s">
        <v>979</v>
      </c>
      <c r="C151" s="101" t="s">
        <v>5359</v>
      </c>
      <c r="D151" s="101" t="s">
        <v>5360</v>
      </c>
      <c r="E151" s="103">
        <v>677296823</v>
      </c>
      <c r="F151" s="103">
        <v>662677223</v>
      </c>
      <c r="G151" s="103">
        <v>650748473</v>
      </c>
      <c r="H151" s="103">
        <v>633172386</v>
      </c>
      <c r="I151" s="103">
        <v>598563936</v>
      </c>
      <c r="J151" s="103">
        <v>591545688</v>
      </c>
      <c r="K151" s="103">
        <v>593315583</v>
      </c>
      <c r="L151" s="103">
        <v>452025534</v>
      </c>
      <c r="M151" s="103">
        <v>408539659</v>
      </c>
      <c r="N151" s="103">
        <v>394206952</v>
      </c>
      <c r="O151" s="103">
        <v>384999071</v>
      </c>
      <c r="P151" s="103">
        <v>373449277</v>
      </c>
    </row>
    <row r="152" spans="1:16">
      <c r="A152" s="101" t="s">
        <v>1187</v>
      </c>
      <c r="B152" s="102" t="s">
        <v>1188</v>
      </c>
      <c r="C152" s="101" t="s">
        <v>5359</v>
      </c>
      <c r="D152" s="101" t="s">
        <v>5360</v>
      </c>
      <c r="E152" s="103">
        <v>161402480</v>
      </c>
      <c r="F152" s="103">
        <v>148188415</v>
      </c>
      <c r="G152" s="103">
        <v>133902196</v>
      </c>
      <c r="H152" s="103">
        <v>122511183</v>
      </c>
      <c r="I152" s="103">
        <v>112394922</v>
      </c>
      <c r="J152" s="103">
        <v>103734925</v>
      </c>
      <c r="K152" s="103">
        <v>96222126</v>
      </c>
      <c r="L152" s="103">
        <v>76411675</v>
      </c>
      <c r="M152" s="103">
        <v>60813017</v>
      </c>
      <c r="N152" s="103">
        <v>56939240</v>
      </c>
      <c r="O152" s="103">
        <v>50435645</v>
      </c>
      <c r="P152" s="103">
        <v>43698936</v>
      </c>
    </row>
    <row r="153" spans="1:16">
      <c r="A153" s="101" t="s">
        <v>1639</v>
      </c>
      <c r="B153" s="102" t="s">
        <v>1640</v>
      </c>
      <c r="C153" s="101" t="s">
        <v>5359</v>
      </c>
      <c r="D153" s="101" t="s">
        <v>5360</v>
      </c>
      <c r="E153" s="103">
        <v>175285152</v>
      </c>
      <c r="F153" s="103">
        <v>160737664</v>
      </c>
      <c r="G153" s="103">
        <v>164072305</v>
      </c>
      <c r="H153" s="103">
        <v>161851930</v>
      </c>
      <c r="I153" s="103">
        <v>158814998</v>
      </c>
      <c r="J153" s="103">
        <v>154945348</v>
      </c>
      <c r="K153" s="103">
        <v>127729126</v>
      </c>
      <c r="L153" s="103">
        <v>85292690</v>
      </c>
      <c r="M153" s="103">
        <v>67399837</v>
      </c>
      <c r="N153" s="103">
        <v>50066144</v>
      </c>
      <c r="O153" s="103">
        <v>45895112</v>
      </c>
      <c r="P153" s="103">
        <v>29494669</v>
      </c>
    </row>
    <row r="154" spans="1:16">
      <c r="A154" s="101" t="s">
        <v>645</v>
      </c>
      <c r="B154" s="102" t="s">
        <v>646</v>
      </c>
      <c r="C154" s="101" t="s">
        <v>5359</v>
      </c>
      <c r="D154" s="101" t="s">
        <v>5360</v>
      </c>
      <c r="E154" s="103">
        <v>2542652480</v>
      </c>
      <c r="F154" s="103">
        <v>2539599722</v>
      </c>
      <c r="G154" s="103">
        <v>2482316597</v>
      </c>
      <c r="H154" s="103">
        <v>2454768880</v>
      </c>
      <c r="I154" s="103">
        <v>2320926078</v>
      </c>
      <c r="J154" s="103">
        <v>2289093583</v>
      </c>
      <c r="K154" s="103">
        <v>1981970875</v>
      </c>
      <c r="L154" s="103">
        <v>1680623869</v>
      </c>
      <c r="M154" s="103">
        <v>1371956704</v>
      </c>
      <c r="N154" s="103">
        <v>1393886334</v>
      </c>
      <c r="O154" s="103">
        <v>1350600874</v>
      </c>
      <c r="P154" s="103">
        <v>1348724431</v>
      </c>
    </row>
    <row r="155" spans="1:16">
      <c r="A155" s="101" t="s">
        <v>5380</v>
      </c>
      <c r="B155" s="102" t="s">
        <v>5381</v>
      </c>
      <c r="C155" s="101" t="s">
        <v>5359</v>
      </c>
      <c r="D155" s="101" t="s">
        <v>5360</v>
      </c>
      <c r="E155" s="103">
        <v>-33754612</v>
      </c>
      <c r="F155" s="103">
        <v>-33057741</v>
      </c>
      <c r="G155" s="103">
        <v>-31835386</v>
      </c>
      <c r="H155" s="103">
        <v>-30529539</v>
      </c>
      <c r="I155" s="103">
        <v>-29239086</v>
      </c>
      <c r="J155" s="103">
        <v>-30127432</v>
      </c>
      <c r="K155" s="103">
        <v>6146081</v>
      </c>
      <c r="L155" s="103">
        <v>6222215</v>
      </c>
      <c r="M155" s="103">
        <v>7747811</v>
      </c>
      <c r="N155" s="103">
        <v>8098138</v>
      </c>
      <c r="O155" s="103">
        <v>10800234</v>
      </c>
      <c r="P155" s="103">
        <v>7524040</v>
      </c>
    </row>
    <row r="156" spans="1:16">
      <c r="A156" s="101" t="s">
        <v>1214</v>
      </c>
      <c r="B156" s="102" t="s">
        <v>1215</v>
      </c>
      <c r="C156" s="101" t="s">
        <v>5359</v>
      </c>
      <c r="D156" s="101" t="s">
        <v>5360</v>
      </c>
      <c r="E156" s="103">
        <v>192487245</v>
      </c>
      <c r="F156" s="103">
        <v>173076634</v>
      </c>
      <c r="G156" s="103">
        <v>167402807</v>
      </c>
      <c r="H156" s="103">
        <v>155346909</v>
      </c>
      <c r="I156" s="103">
        <v>124665056</v>
      </c>
      <c r="J156" s="103">
        <v>113258328</v>
      </c>
      <c r="K156" s="103">
        <v>136776188</v>
      </c>
      <c r="L156" s="103">
        <v>116950355</v>
      </c>
      <c r="M156" s="103">
        <v>55924863</v>
      </c>
      <c r="N156" s="103">
        <v>58449673</v>
      </c>
      <c r="O156" s="103">
        <v>67731283</v>
      </c>
      <c r="P156" s="103">
        <v>72257395</v>
      </c>
    </row>
    <row r="157" spans="1:16">
      <c r="A157" s="101" t="s">
        <v>678</v>
      </c>
      <c r="B157" s="102" t="s">
        <v>679</v>
      </c>
      <c r="C157" s="101" t="s">
        <v>5359</v>
      </c>
      <c r="D157" s="101" t="s">
        <v>5360</v>
      </c>
      <c r="E157" s="103">
        <v>1484534159</v>
      </c>
      <c r="F157" s="103">
        <v>1432810032</v>
      </c>
      <c r="G157" s="103">
        <v>1386248629</v>
      </c>
      <c r="H157" s="103">
        <v>1281167852</v>
      </c>
      <c r="I157" s="103">
        <v>1218678460</v>
      </c>
      <c r="J157" s="103">
        <v>1259790642</v>
      </c>
      <c r="K157" s="103">
        <v>1304827983</v>
      </c>
      <c r="L157" s="103">
        <v>1016989229</v>
      </c>
      <c r="M157" s="103">
        <v>950831416</v>
      </c>
      <c r="N157" s="103">
        <v>1023349910</v>
      </c>
      <c r="O157" s="103">
        <v>915144794</v>
      </c>
      <c r="P157" s="103">
        <v>887556195</v>
      </c>
    </row>
    <row r="158" spans="1:16">
      <c r="A158" s="101" t="s">
        <v>3220</v>
      </c>
      <c r="B158" s="102" t="s">
        <v>3221</v>
      </c>
      <c r="C158" s="101" t="s">
        <v>5359</v>
      </c>
      <c r="D158" s="101" t="s">
        <v>5360</v>
      </c>
      <c r="E158" s="103">
        <v>48494801</v>
      </c>
      <c r="F158" s="103">
        <v>47850451</v>
      </c>
      <c r="G158" s="103">
        <v>46994705</v>
      </c>
      <c r="H158" s="103">
        <v>45757567</v>
      </c>
      <c r="I158" s="103">
        <v>44526618</v>
      </c>
      <c r="J158" s="103">
        <v>44665042</v>
      </c>
      <c r="K158" s="103">
        <v>40975382</v>
      </c>
      <c r="L158" s="103">
        <v>42513357</v>
      </c>
      <c r="M158" s="103">
        <v>41146143</v>
      </c>
      <c r="N158" s="103">
        <v>26680007</v>
      </c>
      <c r="O158" s="103">
        <v>28499311</v>
      </c>
      <c r="P158" s="103">
        <v>27804900</v>
      </c>
    </row>
    <row r="159" spans="1:16">
      <c r="A159" s="101" t="s">
        <v>5382</v>
      </c>
      <c r="B159" s="102" t="s">
        <v>5383</v>
      </c>
      <c r="C159" s="101" t="s">
        <v>5359</v>
      </c>
      <c r="D159" s="101" t="s">
        <v>5360</v>
      </c>
      <c r="E159" s="103">
        <v>1384081720</v>
      </c>
      <c r="F159" s="103">
        <v>1276592383</v>
      </c>
      <c r="G159" s="103">
        <v>1212614311</v>
      </c>
      <c r="H159" s="103">
        <v>1128558873</v>
      </c>
      <c r="I159" s="103">
        <v>1171313941</v>
      </c>
      <c r="J159" s="103">
        <v>1182837157</v>
      </c>
      <c r="K159" s="103">
        <v>898884408</v>
      </c>
      <c r="L159" s="103">
        <v>862312181</v>
      </c>
      <c r="M159" s="103">
        <v>832191004</v>
      </c>
      <c r="N159" s="103">
        <v>643341880</v>
      </c>
      <c r="O159" s="103">
        <v>514484897</v>
      </c>
      <c r="P159" s="103">
        <v>314977880</v>
      </c>
    </row>
    <row r="160" spans="1:16">
      <c r="A160" s="101" t="s">
        <v>1485</v>
      </c>
      <c r="B160" s="102" t="s">
        <v>1486</v>
      </c>
      <c r="C160" s="101" t="s">
        <v>5359</v>
      </c>
      <c r="D160" s="101" t="s">
        <v>5360</v>
      </c>
      <c r="E160" s="103">
        <v>44010298</v>
      </c>
      <c r="F160" s="103">
        <v>34736753</v>
      </c>
      <c r="G160" s="103">
        <v>33134636</v>
      </c>
      <c r="H160" s="103">
        <v>25445592</v>
      </c>
      <c r="I160" s="103">
        <v>27664644</v>
      </c>
      <c r="J160" s="103">
        <v>33954252</v>
      </c>
      <c r="K160" s="103">
        <v>40363426</v>
      </c>
      <c r="L160" s="103">
        <v>119570140</v>
      </c>
      <c r="M160" s="103">
        <v>125773111</v>
      </c>
      <c r="N160" s="103">
        <v>130336761</v>
      </c>
      <c r="O160" s="103">
        <v>137506987</v>
      </c>
      <c r="P160" s="103">
        <v>137615929</v>
      </c>
    </row>
    <row r="161" spans="1:16">
      <c r="A161" s="101" t="s">
        <v>667</v>
      </c>
      <c r="B161" s="102" t="s">
        <v>668</v>
      </c>
      <c r="C161" s="101" t="s">
        <v>5359</v>
      </c>
      <c r="D161" s="101" t="s">
        <v>5360</v>
      </c>
      <c r="E161" s="103">
        <v>1688885624</v>
      </c>
      <c r="F161" s="103">
        <v>1292598204</v>
      </c>
      <c r="G161" s="103">
        <v>1226611874</v>
      </c>
      <c r="H161" s="103">
        <v>1135491652</v>
      </c>
      <c r="I161" s="103">
        <v>1095068350</v>
      </c>
      <c r="J161" s="103">
        <v>1068027274</v>
      </c>
      <c r="K161" s="103">
        <v>1109507497</v>
      </c>
      <c r="L161" s="103">
        <v>906081379</v>
      </c>
      <c r="M161" s="103">
        <v>915255693</v>
      </c>
      <c r="N161" s="103">
        <v>1109536677</v>
      </c>
      <c r="O161" s="103">
        <v>1101006476</v>
      </c>
      <c r="P161" s="103">
        <v>1171495186</v>
      </c>
    </row>
    <row r="162" spans="1:16">
      <c r="A162" s="101" t="s">
        <v>1375</v>
      </c>
      <c r="B162" s="102" t="s">
        <v>1376</v>
      </c>
      <c r="C162" s="101" t="s">
        <v>5359</v>
      </c>
      <c r="D162" s="101" t="s">
        <v>5360</v>
      </c>
      <c r="E162" s="103">
        <v>426204000</v>
      </c>
      <c r="F162" s="103">
        <v>756492000</v>
      </c>
      <c r="G162" s="103">
        <v>898485000</v>
      </c>
      <c r="H162" s="103">
        <v>1010873000</v>
      </c>
      <c r="I162" s="103">
        <v>1109827000</v>
      </c>
      <c r="J162" s="103">
        <v>1158603000</v>
      </c>
      <c r="K162" s="103">
        <v>1186949000</v>
      </c>
      <c r="L162" s="103">
        <v>1019200000</v>
      </c>
      <c r="M162" s="103">
        <v>1046524000</v>
      </c>
      <c r="N162" s="103">
        <v>908362000</v>
      </c>
      <c r="O162" s="103">
        <v>1135771000</v>
      </c>
      <c r="P162" s="103">
        <v>1057894000</v>
      </c>
    </row>
    <row r="163" spans="1:16">
      <c r="A163" s="101" t="s">
        <v>480</v>
      </c>
      <c r="B163" s="102" t="s">
        <v>481</v>
      </c>
      <c r="C163" s="101" t="s">
        <v>5359</v>
      </c>
      <c r="D163" s="101" t="s">
        <v>5360</v>
      </c>
      <c r="E163" s="103">
        <v>1760685653</v>
      </c>
      <c r="F163" s="103">
        <v>2387111862</v>
      </c>
      <c r="G163" s="103">
        <v>2090943681</v>
      </c>
      <c r="H163" s="103">
        <v>2646990982</v>
      </c>
      <c r="I163" s="103">
        <v>2621599983</v>
      </c>
      <c r="J163" s="103">
        <v>2460240705</v>
      </c>
      <c r="K163" s="103">
        <v>2734047643</v>
      </c>
      <c r="L163" s="103">
        <v>3057656510</v>
      </c>
      <c r="M163" s="103">
        <v>2822058372</v>
      </c>
      <c r="N163" s="103">
        <v>4394556335</v>
      </c>
      <c r="O163" s="103">
        <v>4362565022</v>
      </c>
      <c r="P163" s="103">
        <v>4027034639</v>
      </c>
    </row>
    <row r="164" spans="1:16">
      <c r="A164" s="101" t="s">
        <v>1224</v>
      </c>
      <c r="B164" s="102" t="s">
        <v>1225</v>
      </c>
      <c r="C164" s="101" t="s">
        <v>5359</v>
      </c>
      <c r="D164" s="101" t="s">
        <v>5360</v>
      </c>
      <c r="E164" s="103">
        <v>106168001</v>
      </c>
      <c r="F164" s="103">
        <v>100423833</v>
      </c>
      <c r="G164" s="103">
        <v>100788800</v>
      </c>
      <c r="H164" s="103">
        <v>102445191</v>
      </c>
      <c r="I164" s="103">
        <v>91068379</v>
      </c>
      <c r="J164" s="103">
        <v>89879711</v>
      </c>
      <c r="K164" s="103">
        <v>89633893</v>
      </c>
      <c r="L164" s="103">
        <v>60929332</v>
      </c>
      <c r="M164" s="103">
        <v>64053262</v>
      </c>
      <c r="N164" s="103">
        <v>47147058</v>
      </c>
      <c r="O164" s="103">
        <v>26027827</v>
      </c>
      <c r="P164" s="103">
        <v>37831780</v>
      </c>
    </row>
    <row r="165" spans="1:16">
      <c r="A165" s="101" t="s">
        <v>379</v>
      </c>
      <c r="B165" s="102" t="s">
        <v>380</v>
      </c>
      <c r="C165" s="101" t="s">
        <v>5359</v>
      </c>
      <c r="D165" s="101" t="s">
        <v>5360</v>
      </c>
      <c r="E165" s="103">
        <v>13874365000</v>
      </c>
      <c r="F165" s="103">
        <v>12975511000</v>
      </c>
      <c r="G165" s="103">
        <v>12251947000</v>
      </c>
      <c r="H165" s="103">
        <v>11756394000</v>
      </c>
      <c r="I165" s="103">
        <v>11129040000</v>
      </c>
      <c r="J165" s="103">
        <v>10549478000</v>
      </c>
      <c r="K165" s="103">
        <v>9864017000</v>
      </c>
      <c r="L165" s="103">
        <v>8297700000</v>
      </c>
      <c r="M165" s="103">
        <v>6231667000</v>
      </c>
      <c r="N165" s="103">
        <v>5121113000</v>
      </c>
      <c r="O165" s="103">
        <v>4225445000</v>
      </c>
      <c r="P165" s="103">
        <v>3957947000</v>
      </c>
    </row>
    <row r="166" spans="1:16">
      <c r="A166" s="101" t="s">
        <v>1063</v>
      </c>
      <c r="B166" s="102" t="s">
        <v>1064</v>
      </c>
      <c r="C166" s="101" t="s">
        <v>5359</v>
      </c>
      <c r="D166" s="101" t="s">
        <v>5360</v>
      </c>
      <c r="E166" s="103">
        <v>220031546</v>
      </c>
      <c r="F166" s="103">
        <v>213386454</v>
      </c>
      <c r="G166" s="103">
        <v>70944420</v>
      </c>
      <c r="H166" s="103">
        <v>36140746</v>
      </c>
      <c r="I166" s="103">
        <v>34514725</v>
      </c>
      <c r="J166" s="103">
        <v>29423118</v>
      </c>
      <c r="K166" s="103">
        <v>26774175</v>
      </c>
      <c r="L166" s="103">
        <v>30757512</v>
      </c>
      <c r="M166" s="103">
        <v>34591981</v>
      </c>
      <c r="N166" s="103">
        <v>52875599</v>
      </c>
      <c r="O166" s="103">
        <v>41902945</v>
      </c>
      <c r="P166" s="103">
        <v>40624920</v>
      </c>
    </row>
    <row r="167" spans="1:16">
      <c r="A167" s="101" t="s">
        <v>1043</v>
      </c>
      <c r="B167" s="102" t="s">
        <v>1044</v>
      </c>
      <c r="C167" s="101" t="s">
        <v>5359</v>
      </c>
      <c r="D167" s="101" t="s">
        <v>5360</v>
      </c>
      <c r="E167" s="103">
        <v>653543942</v>
      </c>
      <c r="F167" s="103">
        <v>677592870</v>
      </c>
      <c r="G167" s="103">
        <v>654291143</v>
      </c>
      <c r="H167" s="103">
        <v>672715945</v>
      </c>
      <c r="I167" s="103">
        <v>704094145</v>
      </c>
      <c r="J167" s="103">
        <v>656795946</v>
      </c>
      <c r="K167" s="103">
        <v>614181851</v>
      </c>
      <c r="L167" s="103">
        <v>561370348</v>
      </c>
      <c r="M167" s="103">
        <v>498748892</v>
      </c>
      <c r="N167" s="103">
        <v>258616556</v>
      </c>
      <c r="O167" s="103">
        <v>225921128</v>
      </c>
      <c r="P167" s="103">
        <v>213709803</v>
      </c>
    </row>
    <row r="168" spans="1:16">
      <c r="A168" s="101" t="s">
        <v>3655</v>
      </c>
      <c r="B168" s="102" t="s">
        <v>3656</v>
      </c>
      <c r="C168" s="101" t="s">
        <v>5359</v>
      </c>
      <c r="D168" s="101" t="s">
        <v>5360</v>
      </c>
      <c r="E168" s="103">
        <v>43496212</v>
      </c>
      <c r="F168" s="103">
        <v>37526424</v>
      </c>
      <c r="G168" s="103">
        <v>25880497</v>
      </c>
      <c r="H168" s="103">
        <v>24053586</v>
      </c>
      <c r="I168" s="103">
        <v>31471452</v>
      </c>
      <c r="J168" s="103">
        <v>35163109</v>
      </c>
      <c r="K168" s="103">
        <v>44848007</v>
      </c>
      <c r="L168" s="103">
        <v>36373237</v>
      </c>
      <c r="M168" s="103">
        <v>39824566</v>
      </c>
      <c r="N168" s="103">
        <v>36053860</v>
      </c>
      <c r="O168" s="103">
        <v>33674978</v>
      </c>
      <c r="P168" s="103">
        <v>46294772</v>
      </c>
    </row>
    <row r="169" spans="1:16">
      <c r="A169" s="101" t="s">
        <v>1906</v>
      </c>
      <c r="B169" s="102" t="s">
        <v>1907</v>
      </c>
      <c r="C169" s="101" t="s">
        <v>5384</v>
      </c>
      <c r="D169" s="101" t="s">
        <v>5360</v>
      </c>
      <c r="E169" s="103">
        <v>182500659</v>
      </c>
      <c r="F169" s="103">
        <v>178671375</v>
      </c>
      <c r="G169" s="103">
        <v>173036615</v>
      </c>
      <c r="H169" s="103">
        <v>171319317</v>
      </c>
      <c r="I169" s="103">
        <v>169458223</v>
      </c>
      <c r="J169" s="103">
        <v>178722354</v>
      </c>
      <c r="K169" s="103">
        <v>179243415</v>
      </c>
      <c r="L169" s="103">
        <v>177365397</v>
      </c>
      <c r="M169" s="103">
        <v>177111282</v>
      </c>
      <c r="N169" s="103">
        <v>151299784</v>
      </c>
      <c r="O169" s="103">
        <v>152236764</v>
      </c>
      <c r="P169" s="103">
        <v>155836499</v>
      </c>
    </row>
    <row r="170" spans="1:16">
      <c r="A170" s="101" t="s">
        <v>659</v>
      </c>
      <c r="B170" s="102" t="s">
        <v>660</v>
      </c>
      <c r="C170" s="101" t="s">
        <v>5359</v>
      </c>
      <c r="D170" s="101" t="s">
        <v>5360</v>
      </c>
      <c r="E170" s="103">
        <v>812693926</v>
      </c>
      <c r="F170" s="103">
        <v>717055178</v>
      </c>
      <c r="G170" s="103">
        <v>777383966</v>
      </c>
      <c r="H170" s="103">
        <v>884197864</v>
      </c>
      <c r="I170" s="103">
        <v>800662716</v>
      </c>
      <c r="J170" s="103">
        <v>906062636</v>
      </c>
      <c r="K170" s="103">
        <v>611748691</v>
      </c>
      <c r="L170" s="103">
        <v>293731360</v>
      </c>
      <c r="M170" s="103">
        <v>252176167</v>
      </c>
      <c r="N170" s="103">
        <v>966444349</v>
      </c>
      <c r="O170" s="103">
        <v>925341240</v>
      </c>
      <c r="P170" s="103">
        <v>1121401217</v>
      </c>
    </row>
    <row r="171" spans="1:16">
      <c r="A171" s="101" t="s">
        <v>2013</v>
      </c>
      <c r="B171" s="102" t="s">
        <v>2014</v>
      </c>
      <c r="C171" s="101" t="s">
        <v>5359</v>
      </c>
      <c r="D171" s="101" t="s">
        <v>5360</v>
      </c>
      <c r="E171" s="103">
        <v>243842607</v>
      </c>
      <c r="F171" s="103">
        <v>215892060</v>
      </c>
      <c r="G171" s="103">
        <v>194285065</v>
      </c>
      <c r="H171" s="103">
        <v>181702940</v>
      </c>
      <c r="I171" s="103">
        <v>167970090</v>
      </c>
      <c r="J171" s="103">
        <v>148276701</v>
      </c>
      <c r="K171" s="103">
        <v>132992198</v>
      </c>
      <c r="L171" s="103">
        <v>112814174</v>
      </c>
      <c r="M171" s="103">
        <v>89900616</v>
      </c>
      <c r="N171" s="103">
        <v>71875979</v>
      </c>
      <c r="O171" s="103">
        <v>62270526</v>
      </c>
      <c r="P171" s="103">
        <v>57467934</v>
      </c>
    </row>
    <row r="172" spans="1:16">
      <c r="A172" s="101" t="s">
        <v>753</v>
      </c>
      <c r="B172" s="102" t="s">
        <v>754</v>
      </c>
      <c r="C172" s="101" t="s">
        <v>5359</v>
      </c>
      <c r="D172" s="101" t="s">
        <v>5360</v>
      </c>
      <c r="E172" s="103">
        <v>562547951</v>
      </c>
      <c r="F172" s="103">
        <v>530222312</v>
      </c>
      <c r="G172" s="103">
        <v>504974813</v>
      </c>
      <c r="H172" s="103">
        <v>443620136</v>
      </c>
      <c r="I172" s="103">
        <v>393718651</v>
      </c>
      <c r="J172" s="103">
        <v>326954028</v>
      </c>
      <c r="K172" s="103">
        <v>242974465</v>
      </c>
      <c r="L172" s="103">
        <v>183082632</v>
      </c>
      <c r="M172" s="103">
        <v>154728249</v>
      </c>
      <c r="N172" s="103">
        <v>132953150</v>
      </c>
      <c r="O172" s="103">
        <v>120341906</v>
      </c>
      <c r="P172" s="103">
        <v>110517814</v>
      </c>
    </row>
    <row r="173" spans="1:16">
      <c r="A173" s="101" t="s">
        <v>3208</v>
      </c>
      <c r="B173" s="102" t="s">
        <v>3209</v>
      </c>
      <c r="C173" s="101" t="s">
        <v>5359</v>
      </c>
      <c r="D173" s="101" t="s">
        <v>5360</v>
      </c>
      <c r="E173" s="103">
        <v>53048941</v>
      </c>
      <c r="F173" s="103">
        <v>53423088</v>
      </c>
      <c r="G173" s="103">
        <v>51272709</v>
      </c>
      <c r="H173" s="103">
        <v>64759574</v>
      </c>
      <c r="I173" s="103">
        <v>62322121</v>
      </c>
      <c r="J173" s="103">
        <v>60777724</v>
      </c>
      <c r="K173" s="103">
        <v>57472371</v>
      </c>
      <c r="L173" s="103">
        <v>51728027</v>
      </c>
      <c r="M173" s="103">
        <v>47415816</v>
      </c>
      <c r="N173" s="103">
        <v>23577601</v>
      </c>
      <c r="O173" s="103">
        <v>22002919</v>
      </c>
      <c r="P173" s="103">
        <v>17672020</v>
      </c>
    </row>
    <row r="174" spans="1:16">
      <c r="A174" s="101" t="s">
        <v>2738</v>
      </c>
      <c r="B174" s="102" t="s">
        <v>2739</v>
      </c>
      <c r="C174" s="101" t="s">
        <v>5359</v>
      </c>
      <c r="D174" s="101" t="s">
        <v>5360</v>
      </c>
      <c r="E174" s="103">
        <v>80797652</v>
      </c>
      <c r="F174" s="103">
        <v>88412389</v>
      </c>
      <c r="G174" s="103">
        <v>99701409</v>
      </c>
      <c r="H174" s="103">
        <v>115167475</v>
      </c>
      <c r="I174" s="103">
        <v>125810866</v>
      </c>
      <c r="J174" s="103">
        <v>127788687</v>
      </c>
      <c r="K174" s="103">
        <v>109802570</v>
      </c>
      <c r="L174" s="103">
        <v>71165668</v>
      </c>
      <c r="M174" s="103">
        <v>65163535</v>
      </c>
      <c r="N174" s="103">
        <v>59980560</v>
      </c>
      <c r="O174" s="103">
        <v>63973100</v>
      </c>
      <c r="P174" s="103">
        <v>79458696</v>
      </c>
    </row>
    <row r="175" spans="1:16">
      <c r="A175" s="101" t="s">
        <v>3254</v>
      </c>
      <c r="B175" s="102" t="s">
        <v>3255</v>
      </c>
      <c r="C175" s="101" t="s">
        <v>5359</v>
      </c>
      <c r="D175" s="101" t="s">
        <v>5360</v>
      </c>
      <c r="E175" s="103">
        <v>35432056</v>
      </c>
      <c r="F175" s="103">
        <v>36520813</v>
      </c>
      <c r="G175" s="103">
        <v>33218145</v>
      </c>
      <c r="H175" s="103">
        <v>32245484</v>
      </c>
      <c r="I175" s="103">
        <v>25295939</v>
      </c>
      <c r="J175" s="103">
        <v>24379005</v>
      </c>
      <c r="K175" s="103">
        <v>21917381</v>
      </c>
      <c r="L175" s="103">
        <v>16033110</v>
      </c>
      <c r="M175" s="103">
        <v>13480089</v>
      </c>
      <c r="N175" s="103">
        <v>88243803</v>
      </c>
      <c r="O175" s="103">
        <v>88228197</v>
      </c>
      <c r="P175" s="103">
        <v>89197606</v>
      </c>
    </row>
    <row r="176" spans="1:16">
      <c r="A176" s="101" t="s">
        <v>1197</v>
      </c>
      <c r="B176" s="102" t="s">
        <v>1198</v>
      </c>
      <c r="C176" s="101" t="s">
        <v>5359</v>
      </c>
      <c r="D176" s="101" t="s">
        <v>5360</v>
      </c>
      <c r="E176" s="103">
        <v>370765291</v>
      </c>
      <c r="F176" s="103">
        <v>349637667</v>
      </c>
      <c r="G176" s="103">
        <v>324605095</v>
      </c>
      <c r="H176" s="103">
        <v>305318673</v>
      </c>
      <c r="I176" s="103">
        <v>280094001</v>
      </c>
      <c r="J176" s="103">
        <v>251644049</v>
      </c>
      <c r="K176" s="103">
        <v>217760188</v>
      </c>
      <c r="L176" s="103">
        <v>186991415</v>
      </c>
      <c r="M176" s="103">
        <v>165551166</v>
      </c>
      <c r="N176" s="103">
        <v>147855878</v>
      </c>
      <c r="O176" s="103">
        <v>133736734</v>
      </c>
      <c r="P176" s="103">
        <v>122435336</v>
      </c>
    </row>
    <row r="177" spans="1:16">
      <c r="A177" s="101" t="s">
        <v>2019</v>
      </c>
      <c r="B177" s="102" t="s">
        <v>2020</v>
      </c>
      <c r="C177" s="101" t="s">
        <v>5359</v>
      </c>
      <c r="D177" s="101" t="s">
        <v>5360</v>
      </c>
      <c r="E177" s="103">
        <v>400355660</v>
      </c>
      <c r="F177" s="103">
        <v>413712098</v>
      </c>
      <c r="G177" s="103">
        <v>412939792</v>
      </c>
      <c r="H177" s="103">
        <v>398083652</v>
      </c>
      <c r="I177" s="103">
        <v>362136494</v>
      </c>
      <c r="J177" s="103">
        <v>348690588</v>
      </c>
      <c r="K177" s="103">
        <v>339293669</v>
      </c>
      <c r="L177" s="103">
        <v>317601877</v>
      </c>
      <c r="M177" s="103">
        <v>305697407</v>
      </c>
      <c r="N177" s="103">
        <v>298411913</v>
      </c>
      <c r="O177" s="103">
        <v>286950684</v>
      </c>
      <c r="P177" s="103">
        <v>294195157</v>
      </c>
    </row>
    <row r="178" spans="1:16">
      <c r="A178" s="101" t="s">
        <v>1107</v>
      </c>
      <c r="B178" s="102" t="s">
        <v>1108</v>
      </c>
      <c r="C178" s="101" t="s">
        <v>5359</v>
      </c>
      <c r="D178" s="101" t="s">
        <v>5360</v>
      </c>
      <c r="E178" s="103">
        <v>195348849</v>
      </c>
      <c r="F178" s="103">
        <v>195940219</v>
      </c>
      <c r="G178" s="103">
        <v>177356364</v>
      </c>
      <c r="H178" s="103">
        <v>159980487</v>
      </c>
      <c r="I178" s="103">
        <v>145793038</v>
      </c>
      <c r="J178" s="103">
        <v>137969507</v>
      </c>
      <c r="K178" s="103">
        <v>136409105</v>
      </c>
      <c r="L178" s="103">
        <v>124014208</v>
      </c>
      <c r="M178" s="103">
        <v>119782020</v>
      </c>
      <c r="N178" s="103">
        <v>116201846</v>
      </c>
      <c r="O178" s="103">
        <v>107916615</v>
      </c>
      <c r="P178" s="103">
        <v>108907779</v>
      </c>
    </row>
    <row r="179" spans="1:16">
      <c r="A179" s="101" t="s">
        <v>899</v>
      </c>
      <c r="B179" s="102" t="s">
        <v>900</v>
      </c>
      <c r="C179" s="101" t="s">
        <v>5359</v>
      </c>
      <c r="D179" s="101" t="s">
        <v>5360</v>
      </c>
      <c r="E179" s="103">
        <v>889290582</v>
      </c>
      <c r="F179" s="103">
        <v>849148223</v>
      </c>
      <c r="G179" s="103">
        <v>823933554</v>
      </c>
      <c r="H179" s="103">
        <v>826492143</v>
      </c>
      <c r="I179" s="103">
        <v>870835574</v>
      </c>
      <c r="J179" s="103">
        <v>818970287</v>
      </c>
      <c r="K179" s="103">
        <v>779365156</v>
      </c>
      <c r="L179" s="103">
        <v>688771915</v>
      </c>
      <c r="M179" s="103">
        <v>587286760</v>
      </c>
      <c r="N179" s="103">
        <v>619520312</v>
      </c>
      <c r="O179" s="103">
        <v>568423864</v>
      </c>
      <c r="P179" s="103">
        <v>522332651</v>
      </c>
    </row>
    <row r="180" spans="1:16">
      <c r="A180" s="101" t="s">
        <v>2155</v>
      </c>
      <c r="B180" s="102" t="s">
        <v>2156</v>
      </c>
      <c r="C180" s="101" t="s">
        <v>5359</v>
      </c>
      <c r="D180" s="101" t="s">
        <v>5360</v>
      </c>
      <c r="E180" s="103">
        <v>182861358</v>
      </c>
      <c r="F180" s="103">
        <v>175737020</v>
      </c>
      <c r="G180" s="103">
        <v>145109552</v>
      </c>
      <c r="H180" s="103">
        <v>139216654</v>
      </c>
      <c r="I180" s="103">
        <v>141952253</v>
      </c>
      <c r="J180" s="103">
        <v>148581784</v>
      </c>
      <c r="K180" s="103">
        <v>140257388</v>
      </c>
      <c r="L180" s="103">
        <v>116455846</v>
      </c>
      <c r="M180" s="103">
        <v>66769545</v>
      </c>
      <c r="N180" s="103">
        <v>56616382</v>
      </c>
      <c r="O180" s="103">
        <v>34448239</v>
      </c>
      <c r="P180" s="103">
        <v>23481977</v>
      </c>
    </row>
    <row r="181" spans="1:16">
      <c r="A181" s="101" t="s">
        <v>684</v>
      </c>
      <c r="B181" s="102" t="s">
        <v>4288</v>
      </c>
      <c r="C181" s="101" t="s">
        <v>5359</v>
      </c>
      <c r="D181" s="101" t="s">
        <v>5360</v>
      </c>
      <c r="E181" s="103">
        <v>1111664150</v>
      </c>
      <c r="F181" s="103">
        <v>1163580104</v>
      </c>
      <c r="G181" s="103">
        <v>1186678555</v>
      </c>
      <c r="H181" s="103">
        <v>1126493524</v>
      </c>
      <c r="I181" s="103">
        <v>1153347490</v>
      </c>
      <c r="J181" s="103">
        <v>1088714677</v>
      </c>
      <c r="K181" s="103">
        <v>1042589881</v>
      </c>
      <c r="L181" s="103">
        <v>855678324</v>
      </c>
      <c r="M181" s="103">
        <v>783897842</v>
      </c>
      <c r="N181" s="103">
        <v>713286348</v>
      </c>
      <c r="O181" s="103">
        <v>702171005</v>
      </c>
      <c r="P181" s="103">
        <v>685731685</v>
      </c>
    </row>
    <row r="182" spans="1:16">
      <c r="A182" s="101" t="s">
        <v>392</v>
      </c>
      <c r="B182" s="102" t="s">
        <v>393</v>
      </c>
      <c r="C182" s="101" t="s">
        <v>5359</v>
      </c>
      <c r="D182" s="101" t="s">
        <v>5360</v>
      </c>
      <c r="E182" s="103">
        <v>16070417085</v>
      </c>
      <c r="F182" s="103">
        <v>15242022800</v>
      </c>
      <c r="G182" s="103">
        <v>13623903616</v>
      </c>
      <c r="H182" s="103">
        <v>13189695653</v>
      </c>
      <c r="I182" s="103">
        <v>9830926679</v>
      </c>
      <c r="J182" s="103">
        <v>9118862234</v>
      </c>
      <c r="K182" s="103">
        <v>8430930976</v>
      </c>
      <c r="L182" s="103">
        <v>6606463572</v>
      </c>
      <c r="M182" s="103">
        <v>4829280248</v>
      </c>
      <c r="N182" s="103">
        <v>4048997143</v>
      </c>
      <c r="O182" s="103">
        <v>3499869906</v>
      </c>
      <c r="P182" s="103">
        <v>3052585336</v>
      </c>
    </row>
    <row r="183" spans="1:16">
      <c r="A183" s="101" t="s">
        <v>1775</v>
      </c>
      <c r="B183" s="102" t="s">
        <v>1776</v>
      </c>
      <c r="C183" s="101" t="s">
        <v>5359</v>
      </c>
      <c r="D183" s="101" t="s">
        <v>5360</v>
      </c>
      <c r="E183" s="103">
        <v>199843745</v>
      </c>
      <c r="F183" s="103">
        <v>202377870</v>
      </c>
      <c r="G183" s="103">
        <v>199267491</v>
      </c>
      <c r="H183" s="103">
        <v>206587686</v>
      </c>
      <c r="I183" s="103">
        <v>209985009</v>
      </c>
      <c r="J183" s="103">
        <v>209452728</v>
      </c>
      <c r="K183" s="103">
        <v>208377138</v>
      </c>
      <c r="L183" s="103">
        <v>220952977</v>
      </c>
      <c r="M183" s="103">
        <v>205758805</v>
      </c>
      <c r="N183" s="103">
        <v>137985367</v>
      </c>
      <c r="O183" s="103">
        <v>136383965</v>
      </c>
      <c r="P183" s="103">
        <v>151492540</v>
      </c>
    </row>
    <row r="184" spans="1:16">
      <c r="A184" s="101" t="s">
        <v>2230</v>
      </c>
      <c r="B184" s="102" t="s">
        <v>2231</v>
      </c>
      <c r="C184" s="101" t="s">
        <v>5359</v>
      </c>
      <c r="D184" s="101" t="s">
        <v>5360</v>
      </c>
      <c r="E184" s="103">
        <v>84627426</v>
      </c>
      <c r="F184" s="103">
        <v>84711297</v>
      </c>
      <c r="G184" s="103">
        <v>82732962</v>
      </c>
      <c r="H184" s="103">
        <v>77408629</v>
      </c>
      <c r="I184" s="103">
        <v>76546925</v>
      </c>
      <c r="J184" s="103">
        <v>76861006</v>
      </c>
      <c r="K184" s="103">
        <v>77252991</v>
      </c>
      <c r="L184" s="103">
        <v>73135116</v>
      </c>
      <c r="M184" s="103">
        <v>72560192</v>
      </c>
      <c r="N184" s="103">
        <v>71029031</v>
      </c>
      <c r="O184" s="103">
        <v>68600978</v>
      </c>
      <c r="P184" s="103">
        <v>66594107</v>
      </c>
    </row>
    <row r="185" spans="1:16">
      <c r="A185" s="101" t="s">
        <v>2948</v>
      </c>
      <c r="B185" s="102" t="s">
        <v>2949</v>
      </c>
      <c r="C185" s="101" t="s">
        <v>5359</v>
      </c>
      <c r="D185" s="101" t="s">
        <v>5360</v>
      </c>
      <c r="E185" s="103">
        <v>139279339</v>
      </c>
      <c r="F185" s="103">
        <v>129316329</v>
      </c>
      <c r="G185" s="103">
        <v>117150655</v>
      </c>
      <c r="H185" s="103">
        <v>111033559</v>
      </c>
      <c r="I185" s="103">
        <v>103764939</v>
      </c>
      <c r="J185" s="103">
        <v>100455279</v>
      </c>
      <c r="K185" s="103">
        <v>97800934</v>
      </c>
      <c r="L185" s="103">
        <v>35668907</v>
      </c>
      <c r="M185" s="103">
        <v>31015601</v>
      </c>
      <c r="N185" s="103">
        <v>28635189</v>
      </c>
      <c r="O185" s="103">
        <v>26263631</v>
      </c>
      <c r="P185" s="103">
        <v>25055816</v>
      </c>
    </row>
    <row r="186" spans="1:16">
      <c r="A186" s="101" t="s">
        <v>2854</v>
      </c>
      <c r="B186" s="102" t="s">
        <v>2855</v>
      </c>
      <c r="C186" s="101" t="s">
        <v>5359</v>
      </c>
      <c r="D186" s="101" t="s">
        <v>5360</v>
      </c>
      <c r="E186" s="103">
        <v>107208282</v>
      </c>
      <c r="F186" s="103">
        <v>100020916</v>
      </c>
      <c r="G186" s="103">
        <v>98736850</v>
      </c>
      <c r="H186" s="103">
        <v>91806023</v>
      </c>
      <c r="I186" s="103">
        <v>90209966</v>
      </c>
      <c r="J186" s="103">
        <v>91309260</v>
      </c>
      <c r="K186" s="103">
        <v>92549729</v>
      </c>
      <c r="L186" s="103">
        <v>94913199</v>
      </c>
      <c r="M186" s="103">
        <v>93702076</v>
      </c>
      <c r="N186" s="103">
        <v>61976318</v>
      </c>
      <c r="O186" s="103">
        <v>54815152</v>
      </c>
      <c r="P186" s="103">
        <v>56178953</v>
      </c>
    </row>
    <row r="187" spans="1:16">
      <c r="A187" s="101" t="s">
        <v>1333</v>
      </c>
      <c r="B187" s="102" t="s">
        <v>1334</v>
      </c>
      <c r="C187" s="101" t="s">
        <v>5359</v>
      </c>
      <c r="D187" s="101" t="s">
        <v>5360</v>
      </c>
      <c r="E187" s="103">
        <v>456029468</v>
      </c>
      <c r="F187" s="103">
        <v>454255664</v>
      </c>
      <c r="G187" s="103">
        <v>437696506</v>
      </c>
      <c r="H187" s="103">
        <v>412710489</v>
      </c>
      <c r="I187" s="103">
        <v>368630619</v>
      </c>
      <c r="J187" s="103">
        <v>342219200</v>
      </c>
      <c r="K187" s="103">
        <v>342148878</v>
      </c>
      <c r="L187" s="103">
        <v>303163755</v>
      </c>
      <c r="M187" s="103">
        <v>262324891</v>
      </c>
      <c r="N187" s="103">
        <v>278397010</v>
      </c>
      <c r="O187" s="103">
        <v>269560357</v>
      </c>
      <c r="P187" s="103">
        <v>265167641</v>
      </c>
    </row>
    <row r="188" spans="1:16">
      <c r="A188" s="101" t="s">
        <v>2575</v>
      </c>
      <c r="B188" s="102" t="s">
        <v>2576</v>
      </c>
      <c r="C188" s="101" t="s">
        <v>5359</v>
      </c>
      <c r="D188" s="101" t="s">
        <v>5360</v>
      </c>
      <c r="E188" s="103">
        <v>115105280</v>
      </c>
      <c r="F188" s="103">
        <v>81823265</v>
      </c>
      <c r="G188" s="103">
        <v>99181928</v>
      </c>
      <c r="H188" s="103">
        <v>104411455</v>
      </c>
      <c r="I188" s="103">
        <v>121611758</v>
      </c>
      <c r="J188" s="103">
        <v>122398742</v>
      </c>
      <c r="K188" s="103">
        <v>121957173</v>
      </c>
      <c r="L188" s="103">
        <v>143281992</v>
      </c>
      <c r="M188" s="103">
        <v>146655577</v>
      </c>
      <c r="N188" s="103">
        <v>124673337</v>
      </c>
      <c r="O188" s="103">
        <v>115321973</v>
      </c>
      <c r="P188" s="103">
        <v>94705935</v>
      </c>
    </row>
    <row r="189" spans="1:16">
      <c r="A189" s="101" t="s">
        <v>1525</v>
      </c>
      <c r="B189" s="102" t="s">
        <v>1526</v>
      </c>
      <c r="C189" s="101" t="s">
        <v>5359</v>
      </c>
      <c r="D189" s="101" t="s">
        <v>5360</v>
      </c>
      <c r="E189" s="103">
        <v>524007128</v>
      </c>
      <c r="F189" s="103">
        <v>475133072</v>
      </c>
      <c r="G189" s="103">
        <v>366507997</v>
      </c>
      <c r="H189" s="103">
        <v>738645057</v>
      </c>
      <c r="I189" s="103">
        <v>754981964</v>
      </c>
      <c r="J189" s="103">
        <v>755718708</v>
      </c>
      <c r="K189" s="103">
        <v>797748053</v>
      </c>
      <c r="L189" s="103">
        <v>728445033</v>
      </c>
      <c r="M189" s="103">
        <v>497694453</v>
      </c>
      <c r="N189" s="103">
        <v>532488035</v>
      </c>
      <c r="O189" s="103">
        <v>506431546</v>
      </c>
      <c r="P189" s="103">
        <v>591436655</v>
      </c>
    </row>
    <row r="190" spans="1:16">
      <c r="A190" s="101" t="s">
        <v>558</v>
      </c>
      <c r="B190" s="102" t="s">
        <v>559</v>
      </c>
      <c r="C190" s="101" t="s">
        <v>5359</v>
      </c>
      <c r="D190" s="101" t="s">
        <v>5360</v>
      </c>
      <c r="E190" s="103">
        <v>3234132361</v>
      </c>
      <c r="F190" s="103">
        <v>3023300101</v>
      </c>
      <c r="G190" s="103">
        <v>2615735599</v>
      </c>
      <c r="H190" s="103">
        <v>2410260478</v>
      </c>
      <c r="I190" s="103">
        <v>2207156918</v>
      </c>
      <c r="J190" s="103">
        <v>1964512230</v>
      </c>
      <c r="K190" s="103">
        <v>7285036542</v>
      </c>
      <c r="L190" s="103">
        <v>4436979864</v>
      </c>
      <c r="M190" s="103">
        <v>3853085187</v>
      </c>
      <c r="N190" s="103">
        <v>3320953496</v>
      </c>
      <c r="O190" s="103">
        <v>2848401086</v>
      </c>
      <c r="P190" s="103">
        <v>2405055851</v>
      </c>
    </row>
    <row r="191" spans="1:16">
      <c r="A191" s="101" t="s">
        <v>2645</v>
      </c>
      <c r="B191" s="102" t="s">
        <v>2646</v>
      </c>
      <c r="C191" s="101" t="s">
        <v>5359</v>
      </c>
      <c r="D191" s="101" t="s">
        <v>5360</v>
      </c>
      <c r="E191" s="103">
        <v>21422968</v>
      </c>
      <c r="F191" s="103">
        <v>-64597756</v>
      </c>
      <c r="G191" s="103">
        <v>56924779</v>
      </c>
      <c r="H191" s="103">
        <v>119126983</v>
      </c>
      <c r="I191" s="103">
        <v>120253129</v>
      </c>
      <c r="J191" s="103">
        <v>122932796</v>
      </c>
      <c r="K191" s="103">
        <v>358084748</v>
      </c>
      <c r="L191" s="103">
        <v>358793807</v>
      </c>
      <c r="M191" s="103">
        <v>311330126</v>
      </c>
      <c r="N191" s="103">
        <v>302108428</v>
      </c>
      <c r="O191" s="103">
        <v>277974563</v>
      </c>
      <c r="P191" s="103">
        <v>242313579</v>
      </c>
    </row>
    <row r="192" spans="1:16">
      <c r="A192" s="101" t="s">
        <v>1403</v>
      </c>
      <c r="B192" s="102" t="s">
        <v>1404</v>
      </c>
      <c r="C192" s="101" t="s">
        <v>5359</v>
      </c>
      <c r="D192" s="101" t="s">
        <v>5360</v>
      </c>
      <c r="E192" s="103">
        <v>245472305</v>
      </c>
      <c r="F192" s="103">
        <v>208299161</v>
      </c>
      <c r="G192" s="103">
        <v>184958523</v>
      </c>
      <c r="H192" s="103">
        <v>160547900</v>
      </c>
      <c r="I192" s="103">
        <v>137915199</v>
      </c>
      <c r="J192" s="103">
        <v>119584728</v>
      </c>
      <c r="K192" s="103">
        <v>106609681</v>
      </c>
      <c r="L192" s="103">
        <v>85332851</v>
      </c>
      <c r="M192" s="103">
        <v>67448061</v>
      </c>
      <c r="N192" s="103">
        <v>61207868</v>
      </c>
      <c r="O192" s="103">
        <v>57655433</v>
      </c>
      <c r="P192" s="103">
        <v>54577985</v>
      </c>
    </row>
    <row r="193" spans="1:16">
      <c r="A193" s="101" t="s">
        <v>3014</v>
      </c>
      <c r="B193" s="102" t="s">
        <v>3015</v>
      </c>
      <c r="C193" s="101" t="s">
        <v>5359</v>
      </c>
      <c r="D193" s="101" t="s">
        <v>5360</v>
      </c>
      <c r="E193" s="103">
        <v>74053481</v>
      </c>
      <c r="F193" s="103">
        <v>71610124</v>
      </c>
      <c r="G193" s="103">
        <v>73113802</v>
      </c>
      <c r="H193" s="103">
        <v>78641311</v>
      </c>
      <c r="I193" s="103">
        <v>80326896</v>
      </c>
      <c r="J193" s="103">
        <v>86645446</v>
      </c>
      <c r="K193" s="103">
        <v>92617806</v>
      </c>
      <c r="L193" s="103">
        <v>88339723</v>
      </c>
      <c r="M193" s="103">
        <v>88669200</v>
      </c>
      <c r="N193" s="103">
        <v>62280138</v>
      </c>
      <c r="O193" s="103">
        <v>60699186</v>
      </c>
      <c r="P193" s="103">
        <v>65164153</v>
      </c>
    </row>
    <row r="194" spans="1:16">
      <c r="A194" s="101" t="s">
        <v>2224</v>
      </c>
      <c r="B194" s="102" t="s">
        <v>2225</v>
      </c>
      <c r="C194" s="101" t="s">
        <v>5369</v>
      </c>
      <c r="D194" s="101" t="s">
        <v>5360</v>
      </c>
      <c r="E194" s="103">
        <v>100082444</v>
      </c>
      <c r="F194" s="103">
        <v>104432391</v>
      </c>
      <c r="G194" s="103">
        <v>104686501</v>
      </c>
      <c r="H194" s="103">
        <v>100705342</v>
      </c>
      <c r="I194" s="103">
        <v>99224934</v>
      </c>
      <c r="J194" s="103">
        <v>103856671</v>
      </c>
      <c r="K194" s="103">
        <v>92504858</v>
      </c>
      <c r="L194" s="103">
        <v>92598087</v>
      </c>
      <c r="M194" s="103">
        <v>92631067</v>
      </c>
      <c r="N194" s="103">
        <v>103366869</v>
      </c>
      <c r="O194" s="103">
        <v>94916168</v>
      </c>
      <c r="P194" s="103">
        <v>83375091</v>
      </c>
    </row>
    <row r="195" spans="1:16">
      <c r="A195" s="101" t="s">
        <v>1038</v>
      </c>
      <c r="B195" s="102" t="s">
        <v>1039</v>
      </c>
      <c r="C195" s="101" t="s">
        <v>5359</v>
      </c>
      <c r="D195" s="101" t="s">
        <v>5360</v>
      </c>
      <c r="E195" s="103">
        <v>748533626</v>
      </c>
      <c r="F195" s="103">
        <v>712197051</v>
      </c>
      <c r="G195" s="103">
        <v>672001704</v>
      </c>
      <c r="H195" s="103">
        <v>641946520</v>
      </c>
      <c r="I195" s="103">
        <v>609963608</v>
      </c>
      <c r="J195" s="103">
        <v>560382650</v>
      </c>
      <c r="K195" s="103">
        <v>511839092</v>
      </c>
      <c r="L195" s="103">
        <v>403338267</v>
      </c>
      <c r="M195" s="103">
        <v>359163070</v>
      </c>
      <c r="N195" s="103">
        <v>319271181</v>
      </c>
      <c r="O195" s="103">
        <v>309198211</v>
      </c>
      <c r="P195" s="103">
        <v>284937249</v>
      </c>
    </row>
    <row r="196" spans="1:16">
      <c r="A196" s="101" t="s">
        <v>620</v>
      </c>
      <c r="B196" s="102" t="s">
        <v>621</v>
      </c>
      <c r="C196" s="101" t="s">
        <v>5359</v>
      </c>
      <c r="D196" s="101" t="s">
        <v>5360</v>
      </c>
      <c r="E196" s="103">
        <v>1789877556</v>
      </c>
      <c r="F196" s="103">
        <v>1635003499</v>
      </c>
      <c r="G196" s="103">
        <v>1534663082</v>
      </c>
      <c r="H196" s="103">
        <v>1499131371</v>
      </c>
      <c r="I196" s="103">
        <v>1440845103</v>
      </c>
      <c r="J196" s="103">
        <v>1497244369</v>
      </c>
      <c r="K196" s="103">
        <v>1451541109</v>
      </c>
      <c r="L196" s="103">
        <v>1207749532</v>
      </c>
      <c r="M196" s="103">
        <v>1109784997</v>
      </c>
      <c r="N196" s="103">
        <v>1025097532</v>
      </c>
      <c r="O196" s="103">
        <v>954891452</v>
      </c>
      <c r="P196" s="103">
        <v>865430513</v>
      </c>
    </row>
    <row r="197" spans="1:16">
      <c r="A197" s="101" t="s">
        <v>1727</v>
      </c>
      <c r="B197" s="102" t="s">
        <v>1728</v>
      </c>
      <c r="C197" s="101" t="s">
        <v>5359</v>
      </c>
      <c r="D197" s="101" t="s">
        <v>5360</v>
      </c>
      <c r="E197" s="103">
        <v>159770995</v>
      </c>
      <c r="F197" s="103">
        <v>150488660</v>
      </c>
      <c r="G197" s="103">
        <v>139098573</v>
      </c>
      <c r="H197" s="103">
        <v>130410110</v>
      </c>
      <c r="I197" s="103">
        <v>117953475</v>
      </c>
      <c r="J197" s="103">
        <v>115826049</v>
      </c>
      <c r="K197" s="103"/>
      <c r="L197" s="103">
        <v>78272477</v>
      </c>
      <c r="M197" s="103">
        <v>70704454</v>
      </c>
      <c r="N197" s="103">
        <v>75081090</v>
      </c>
      <c r="O197" s="103">
        <v>74777561</v>
      </c>
      <c r="P197" s="103">
        <v>66460506</v>
      </c>
    </row>
    <row r="198" spans="1:16">
      <c r="A198" s="101" t="s">
        <v>3228</v>
      </c>
      <c r="B198" s="102" t="s">
        <v>3229</v>
      </c>
      <c r="C198" s="101" t="s">
        <v>5359</v>
      </c>
      <c r="D198" s="101" t="s">
        <v>5360</v>
      </c>
      <c r="E198" s="103">
        <v>26852126</v>
      </c>
      <c r="F198" s="103">
        <v>25860084</v>
      </c>
      <c r="G198" s="103">
        <v>24674351</v>
      </c>
      <c r="H198" s="103">
        <v>24508841</v>
      </c>
      <c r="I198" s="103">
        <v>23841162</v>
      </c>
      <c r="J198" s="103">
        <v>22225673</v>
      </c>
      <c r="K198" s="103">
        <v>23821781</v>
      </c>
      <c r="L198" s="103">
        <v>30091047</v>
      </c>
      <c r="M198" s="103">
        <v>34966111</v>
      </c>
      <c r="N198" s="103">
        <v>21145158</v>
      </c>
      <c r="O198" s="103">
        <v>14475149</v>
      </c>
      <c r="P198" s="103">
        <v>17362525</v>
      </c>
    </row>
    <row r="199" spans="1:16">
      <c r="A199" s="101" t="s">
        <v>1443</v>
      </c>
      <c r="B199" s="102" t="s">
        <v>1444</v>
      </c>
      <c r="C199" s="101" t="s">
        <v>5359</v>
      </c>
      <c r="D199" s="101" t="s">
        <v>5360</v>
      </c>
      <c r="E199" s="103">
        <v>356426000</v>
      </c>
      <c r="F199" s="103">
        <v>314469000</v>
      </c>
      <c r="G199" s="103">
        <v>285517000</v>
      </c>
      <c r="H199" s="103">
        <v>306152000</v>
      </c>
      <c r="I199" s="103">
        <v>285594000</v>
      </c>
      <c r="J199" s="103">
        <v>275019000</v>
      </c>
      <c r="K199" s="103">
        <v>268904000</v>
      </c>
      <c r="L199" s="103">
        <v>173763849</v>
      </c>
      <c r="M199" s="103">
        <v>138253499</v>
      </c>
      <c r="N199" s="103">
        <v>60304906</v>
      </c>
      <c r="O199" s="103">
        <v>119498026</v>
      </c>
      <c r="P199" s="103">
        <v>131458066</v>
      </c>
    </row>
    <row r="200" spans="1:16">
      <c r="A200" s="101" t="s">
        <v>4289</v>
      </c>
      <c r="B200" s="102" t="s">
        <v>4290</v>
      </c>
      <c r="C200" s="101" t="s">
        <v>5359</v>
      </c>
      <c r="D200" s="101" t="s">
        <v>5360</v>
      </c>
      <c r="E200" s="103">
        <v>288726191</v>
      </c>
      <c r="F200" s="103">
        <v>199098184</v>
      </c>
      <c r="G200" s="103"/>
      <c r="H200" s="103"/>
      <c r="I200" s="103"/>
      <c r="J200" s="103"/>
      <c r="K200" s="103"/>
      <c r="L200" s="103">
        <v>73198755</v>
      </c>
      <c r="M200" s="103">
        <v>46401430</v>
      </c>
      <c r="N200" s="103">
        <v>36091075</v>
      </c>
      <c r="O200" s="103">
        <v>31504352</v>
      </c>
      <c r="P200" s="103">
        <v>30347898</v>
      </c>
    </row>
    <row r="201" spans="1:16">
      <c r="A201" s="101" t="s">
        <v>2332</v>
      </c>
      <c r="B201" s="102" t="s">
        <v>2333</v>
      </c>
      <c r="C201" s="101" t="s">
        <v>5359</v>
      </c>
      <c r="D201" s="101" t="s">
        <v>5360</v>
      </c>
      <c r="E201" s="103">
        <v>128863383</v>
      </c>
      <c r="F201" s="103">
        <v>122897613</v>
      </c>
      <c r="G201" s="103">
        <v>115035231</v>
      </c>
      <c r="H201" s="103">
        <v>107493663</v>
      </c>
      <c r="I201" s="103">
        <v>102180890</v>
      </c>
      <c r="J201" s="103">
        <v>97889921</v>
      </c>
      <c r="K201" s="103">
        <v>91821423</v>
      </c>
      <c r="L201" s="103">
        <v>85626721</v>
      </c>
      <c r="M201" s="103">
        <v>139075704</v>
      </c>
      <c r="N201" s="103">
        <v>94416913</v>
      </c>
      <c r="O201" s="103">
        <v>95137319</v>
      </c>
      <c r="P201" s="103">
        <v>89864918</v>
      </c>
    </row>
    <row r="202" spans="1:16">
      <c r="A202" s="101" t="s">
        <v>777</v>
      </c>
      <c r="B202" s="102" t="s">
        <v>778</v>
      </c>
      <c r="C202" s="101" t="s">
        <v>5359</v>
      </c>
      <c r="D202" s="101" t="s">
        <v>5360</v>
      </c>
      <c r="E202" s="103">
        <v>826121975</v>
      </c>
      <c r="F202" s="103">
        <v>766081535</v>
      </c>
      <c r="G202" s="103">
        <v>699002698</v>
      </c>
      <c r="H202" s="103">
        <v>648042636</v>
      </c>
      <c r="I202" s="103">
        <v>585523351</v>
      </c>
      <c r="J202" s="103">
        <v>490419192</v>
      </c>
      <c r="K202" s="103">
        <v>392408148</v>
      </c>
      <c r="L202" s="103">
        <v>319858568</v>
      </c>
      <c r="M202" s="103">
        <v>251641956</v>
      </c>
      <c r="N202" s="103">
        <v>179096319</v>
      </c>
      <c r="O202" s="103">
        <v>162201218</v>
      </c>
      <c r="P202" s="103">
        <v>151640776</v>
      </c>
    </row>
    <row r="203" spans="1:16">
      <c r="A203" s="101" t="s">
        <v>1447</v>
      </c>
      <c r="B203" s="102" t="s">
        <v>1448</v>
      </c>
      <c r="C203" s="101" t="s">
        <v>5359</v>
      </c>
      <c r="D203" s="101" t="s">
        <v>5360</v>
      </c>
      <c r="E203" s="103">
        <v>208601148</v>
      </c>
      <c r="F203" s="103">
        <v>201026576</v>
      </c>
      <c r="G203" s="103">
        <v>180539191</v>
      </c>
      <c r="H203" s="103">
        <v>178356097</v>
      </c>
      <c r="I203" s="103">
        <v>116760874</v>
      </c>
      <c r="J203" s="103">
        <v>104662409</v>
      </c>
      <c r="K203" s="103">
        <v>103372419</v>
      </c>
      <c r="L203" s="103">
        <v>103631593</v>
      </c>
      <c r="M203" s="103">
        <v>27099744</v>
      </c>
      <c r="N203" s="103">
        <v>23798364</v>
      </c>
      <c r="O203" s="103">
        <v>43504055</v>
      </c>
      <c r="P203" s="103">
        <v>58641375</v>
      </c>
    </row>
    <row r="204" spans="1:16">
      <c r="A204" s="101" t="s">
        <v>1401</v>
      </c>
      <c r="B204" s="102" t="s">
        <v>1402</v>
      </c>
      <c r="C204" s="101" t="s">
        <v>5359</v>
      </c>
      <c r="D204" s="101" t="s">
        <v>5360</v>
      </c>
      <c r="E204" s="103">
        <v>347204257</v>
      </c>
      <c r="F204" s="103">
        <v>324495995</v>
      </c>
      <c r="G204" s="103">
        <v>322608766</v>
      </c>
      <c r="H204" s="103">
        <v>295742555</v>
      </c>
      <c r="I204" s="103">
        <v>265782838</v>
      </c>
      <c r="J204" s="103">
        <v>256549040</v>
      </c>
      <c r="K204" s="103">
        <v>239679348</v>
      </c>
      <c r="L204" s="103">
        <v>209151038</v>
      </c>
      <c r="M204" s="103">
        <v>178538356</v>
      </c>
      <c r="N204" s="103">
        <v>238453124</v>
      </c>
      <c r="O204" s="103">
        <v>219185899</v>
      </c>
      <c r="P204" s="103">
        <v>171766227</v>
      </c>
    </row>
    <row r="205" spans="1:16">
      <c r="A205" s="101" t="s">
        <v>2984</v>
      </c>
      <c r="B205" s="102" t="s">
        <v>2985</v>
      </c>
      <c r="C205" s="101" t="s">
        <v>5359</v>
      </c>
      <c r="D205" s="101" t="s">
        <v>5360</v>
      </c>
      <c r="E205" s="103">
        <v>81909957</v>
      </c>
      <c r="F205" s="103">
        <v>77440139</v>
      </c>
      <c r="G205" s="103">
        <v>72073147</v>
      </c>
      <c r="H205" s="103">
        <v>67315635</v>
      </c>
      <c r="I205" s="103">
        <v>65327891</v>
      </c>
      <c r="J205" s="103">
        <v>58619002</v>
      </c>
      <c r="K205" s="103">
        <v>47223640</v>
      </c>
      <c r="L205" s="103">
        <v>47180815</v>
      </c>
      <c r="M205" s="103">
        <v>27089052</v>
      </c>
      <c r="N205" s="103">
        <v>27513982</v>
      </c>
      <c r="O205" s="103">
        <v>27104777</v>
      </c>
      <c r="P205" s="103">
        <v>25949269</v>
      </c>
    </row>
    <row r="206" spans="1:16">
      <c r="A206" s="101" t="s">
        <v>1312</v>
      </c>
      <c r="B206" s="102" t="s">
        <v>1313</v>
      </c>
      <c r="C206" s="101" t="s">
        <v>5359</v>
      </c>
      <c r="D206" s="101" t="s">
        <v>5360</v>
      </c>
      <c r="E206" s="103">
        <v>114149844</v>
      </c>
      <c r="F206" s="103">
        <v>115155759</v>
      </c>
      <c r="G206" s="103">
        <v>94121654</v>
      </c>
      <c r="H206" s="103">
        <v>69015874</v>
      </c>
      <c r="I206" s="103">
        <v>53977549</v>
      </c>
      <c r="J206" s="103">
        <v>68658175</v>
      </c>
      <c r="K206" s="103">
        <v>60351730</v>
      </c>
      <c r="L206" s="103">
        <v>42112766</v>
      </c>
      <c r="M206" s="103">
        <v>43229184</v>
      </c>
      <c r="N206" s="103">
        <v>36945594</v>
      </c>
      <c r="O206" s="103">
        <v>29445645</v>
      </c>
      <c r="P206" s="103">
        <v>22769498</v>
      </c>
    </row>
    <row r="207" spans="1:16">
      <c r="A207" s="101" t="s">
        <v>919</v>
      </c>
      <c r="B207" s="102" t="s">
        <v>920</v>
      </c>
      <c r="C207" s="101" t="s">
        <v>5359</v>
      </c>
      <c r="D207" s="101" t="s">
        <v>5360</v>
      </c>
      <c r="E207" s="103">
        <v>1238808993</v>
      </c>
      <c r="F207" s="103">
        <v>1210355825</v>
      </c>
      <c r="G207" s="103">
        <v>1178811529</v>
      </c>
      <c r="H207" s="103">
        <v>1182169362</v>
      </c>
      <c r="I207" s="103">
        <v>1146607237</v>
      </c>
      <c r="J207" s="103">
        <v>1120582382</v>
      </c>
      <c r="K207" s="103">
        <v>1103934816</v>
      </c>
      <c r="L207" s="103">
        <v>816835004</v>
      </c>
      <c r="M207" s="103">
        <v>669215573</v>
      </c>
      <c r="N207" s="103">
        <v>660473993</v>
      </c>
      <c r="O207" s="103">
        <v>608187625</v>
      </c>
      <c r="P207" s="103">
        <v>566729246</v>
      </c>
    </row>
    <row r="208" spans="1:16">
      <c r="A208" s="101" t="s">
        <v>745</v>
      </c>
      <c r="B208" s="102" t="s">
        <v>746</v>
      </c>
      <c r="C208" s="101" t="s">
        <v>5359</v>
      </c>
      <c r="D208" s="101" t="s">
        <v>5360</v>
      </c>
      <c r="E208" s="103">
        <v>205165043</v>
      </c>
      <c r="F208" s="103">
        <v>177110045</v>
      </c>
      <c r="G208" s="103">
        <v>170389352</v>
      </c>
      <c r="H208" s="103">
        <v>151497215</v>
      </c>
      <c r="I208" s="103">
        <v>139832843</v>
      </c>
      <c r="J208" s="103">
        <v>133840593</v>
      </c>
      <c r="K208" s="103">
        <v>125385866</v>
      </c>
      <c r="L208" s="103">
        <v>105387647</v>
      </c>
      <c r="M208" s="103">
        <v>90147207</v>
      </c>
      <c r="N208" s="103">
        <v>87289844</v>
      </c>
      <c r="O208" s="103">
        <v>82104542</v>
      </c>
      <c r="P208" s="103">
        <v>75289473</v>
      </c>
    </row>
    <row r="209" spans="1:16">
      <c r="A209" s="101" t="s">
        <v>1135</v>
      </c>
      <c r="B209" s="102" t="s">
        <v>1136</v>
      </c>
      <c r="C209" s="101" t="s">
        <v>5359</v>
      </c>
      <c r="D209" s="101" t="s">
        <v>5360</v>
      </c>
      <c r="E209" s="103">
        <v>204321828</v>
      </c>
      <c r="F209" s="103">
        <v>249073701</v>
      </c>
      <c r="G209" s="103">
        <v>201198413</v>
      </c>
      <c r="H209" s="103">
        <v>170001873</v>
      </c>
      <c r="I209" s="103">
        <v>145764940</v>
      </c>
      <c r="J209" s="103">
        <v>186830475</v>
      </c>
      <c r="K209" s="103">
        <v>176652090</v>
      </c>
      <c r="L209" s="103">
        <v>125941266</v>
      </c>
      <c r="M209" s="103">
        <v>108777842</v>
      </c>
      <c r="N209" s="103">
        <v>107617955</v>
      </c>
      <c r="O209" s="103">
        <v>100420275</v>
      </c>
      <c r="P209" s="103">
        <v>61632139</v>
      </c>
    </row>
    <row r="210" spans="1:16">
      <c r="A210" s="101" t="s">
        <v>2720</v>
      </c>
      <c r="B210" s="102" t="s">
        <v>2721</v>
      </c>
      <c r="C210" s="101" t="s">
        <v>5359</v>
      </c>
      <c r="D210" s="101" t="s">
        <v>5360</v>
      </c>
      <c r="E210" s="103">
        <v>36444708</v>
      </c>
      <c r="F210" s="103">
        <v>28713840</v>
      </c>
      <c r="G210" s="103">
        <v>20187413</v>
      </c>
      <c r="H210" s="103">
        <v>23868677</v>
      </c>
      <c r="I210" s="103">
        <v>25857562</v>
      </c>
      <c r="J210" s="103">
        <v>18790251</v>
      </c>
      <c r="K210" s="103">
        <v>24899364</v>
      </c>
      <c r="L210" s="103">
        <v>27051733</v>
      </c>
      <c r="M210" s="103">
        <v>34811682</v>
      </c>
      <c r="N210" s="103">
        <v>42481233</v>
      </c>
      <c r="O210" s="103">
        <v>36622637</v>
      </c>
      <c r="P210" s="103">
        <v>33070279</v>
      </c>
    </row>
    <row r="211" spans="1:16">
      <c r="A211" s="101" t="s">
        <v>3304</v>
      </c>
      <c r="B211" s="102" t="s">
        <v>3305</v>
      </c>
      <c r="C211" s="101" t="s">
        <v>5359</v>
      </c>
      <c r="D211" s="101" t="s">
        <v>5360</v>
      </c>
      <c r="E211" s="103">
        <v>8528024</v>
      </c>
      <c r="F211" s="103">
        <v>22734056</v>
      </c>
      <c r="G211" s="103">
        <v>23684345</v>
      </c>
      <c r="H211" s="103">
        <v>34361449</v>
      </c>
      <c r="I211" s="103">
        <v>45567294</v>
      </c>
      <c r="J211" s="103">
        <v>71138783</v>
      </c>
      <c r="K211" s="103">
        <v>71668116</v>
      </c>
      <c r="L211" s="103">
        <v>70942712</v>
      </c>
      <c r="M211" s="103">
        <v>69493526</v>
      </c>
      <c r="N211" s="103">
        <v>41629849</v>
      </c>
      <c r="O211" s="103">
        <v>37783995</v>
      </c>
      <c r="P211" s="103">
        <v>43165097</v>
      </c>
    </row>
    <row r="212" spans="1:16">
      <c r="A212" s="101" t="s">
        <v>2865</v>
      </c>
      <c r="B212" s="102" t="s">
        <v>2866</v>
      </c>
      <c r="C212" s="101" t="s">
        <v>5359</v>
      </c>
      <c r="D212" s="101" t="s">
        <v>5360</v>
      </c>
      <c r="E212" s="103">
        <v>35478741</v>
      </c>
      <c r="F212" s="103">
        <v>28125107</v>
      </c>
      <c r="G212" s="103">
        <v>25863958</v>
      </c>
      <c r="H212" s="103">
        <v>14678648</v>
      </c>
      <c r="I212" s="103">
        <v>18493702</v>
      </c>
      <c r="J212" s="103">
        <v>19603532</v>
      </c>
      <c r="K212" s="103">
        <v>24800318</v>
      </c>
      <c r="L212" s="103">
        <v>30458591</v>
      </c>
      <c r="M212" s="103">
        <v>31027324</v>
      </c>
      <c r="N212" s="103">
        <v>29754018</v>
      </c>
      <c r="O212" s="103">
        <v>28577911</v>
      </c>
      <c r="P212" s="103">
        <v>30058547</v>
      </c>
    </row>
    <row r="213" spans="1:16">
      <c r="A213" s="101" t="s">
        <v>2003</v>
      </c>
      <c r="B213" s="102" t="s">
        <v>2004</v>
      </c>
      <c r="C213" s="101" t="s">
        <v>5359</v>
      </c>
      <c r="D213" s="101" t="s">
        <v>5360</v>
      </c>
      <c r="E213" s="103">
        <v>93256366</v>
      </c>
      <c r="F213" s="103">
        <v>79983873</v>
      </c>
      <c r="G213" s="103">
        <v>68550114</v>
      </c>
      <c r="H213" s="103">
        <v>61324303</v>
      </c>
      <c r="I213" s="103">
        <v>60135523</v>
      </c>
      <c r="J213" s="103">
        <v>56821306</v>
      </c>
      <c r="K213" s="103">
        <v>51666967</v>
      </c>
      <c r="L213" s="103">
        <v>43481014</v>
      </c>
      <c r="M213" s="103">
        <v>36171000</v>
      </c>
      <c r="N213" s="103">
        <v>34881254</v>
      </c>
      <c r="O213" s="103">
        <v>33864646</v>
      </c>
      <c r="P213" s="103">
        <v>33747582</v>
      </c>
    </row>
    <row r="214" spans="1:16">
      <c r="A214" s="101" t="s">
        <v>483</v>
      </c>
      <c r="B214" s="102" t="s">
        <v>484</v>
      </c>
      <c r="C214" s="101" t="s">
        <v>5359</v>
      </c>
      <c r="D214" s="101" t="s">
        <v>5360</v>
      </c>
      <c r="E214" s="103">
        <v>3619209314</v>
      </c>
      <c r="F214" s="103">
        <v>3258258648</v>
      </c>
      <c r="G214" s="103">
        <v>2792039227</v>
      </c>
      <c r="H214" s="103">
        <v>2598847706</v>
      </c>
      <c r="I214" s="103">
        <v>2926943764</v>
      </c>
      <c r="J214" s="103">
        <v>2868842196</v>
      </c>
      <c r="K214" s="103">
        <v>2966904602</v>
      </c>
      <c r="L214" s="103">
        <v>2717912125</v>
      </c>
      <c r="M214" s="103">
        <v>2439849634</v>
      </c>
      <c r="N214" s="103">
        <v>1536069187</v>
      </c>
      <c r="O214" s="103">
        <v>1361495707</v>
      </c>
      <c r="P214" s="103">
        <v>1345527388</v>
      </c>
    </row>
    <row r="215" spans="1:16">
      <c r="A215" s="101" t="s">
        <v>2530</v>
      </c>
      <c r="B215" s="102" t="s">
        <v>2531</v>
      </c>
      <c r="C215" s="101" t="s">
        <v>5359</v>
      </c>
      <c r="D215" s="101" t="s">
        <v>5360</v>
      </c>
      <c r="E215" s="103">
        <v>65882484</v>
      </c>
      <c r="F215" s="103">
        <v>63495104</v>
      </c>
      <c r="G215" s="103">
        <v>62676033</v>
      </c>
      <c r="H215" s="103">
        <v>62737388</v>
      </c>
      <c r="I215" s="103">
        <v>58544775</v>
      </c>
      <c r="J215" s="103">
        <v>56953565</v>
      </c>
      <c r="K215" s="103">
        <v>57250736</v>
      </c>
      <c r="L215" s="103">
        <v>54158158</v>
      </c>
      <c r="M215" s="103">
        <v>51148002</v>
      </c>
      <c r="N215" s="103">
        <v>50066322</v>
      </c>
      <c r="O215" s="103">
        <v>51139084</v>
      </c>
      <c r="P215" s="103">
        <v>50601142</v>
      </c>
    </row>
    <row r="216" spans="1:16">
      <c r="A216" s="101" t="s">
        <v>1266</v>
      </c>
      <c r="B216" s="102" t="s">
        <v>1267</v>
      </c>
      <c r="C216" s="101" t="s">
        <v>5359</v>
      </c>
      <c r="D216" s="101" t="s">
        <v>5360</v>
      </c>
      <c r="E216" s="103">
        <v>331677446</v>
      </c>
      <c r="F216" s="103">
        <v>295751960</v>
      </c>
      <c r="G216" s="103">
        <v>256016152</v>
      </c>
      <c r="H216" s="103">
        <v>219272063</v>
      </c>
      <c r="I216" s="103">
        <v>148109150</v>
      </c>
      <c r="J216" s="103">
        <v>228096166</v>
      </c>
      <c r="K216" s="103">
        <v>199125098</v>
      </c>
      <c r="L216" s="103">
        <v>172803620</v>
      </c>
      <c r="M216" s="103">
        <v>85867529</v>
      </c>
      <c r="N216" s="103">
        <v>89734973</v>
      </c>
      <c r="O216" s="103">
        <v>90375150</v>
      </c>
      <c r="P216" s="103">
        <v>90388588</v>
      </c>
    </row>
    <row r="217" spans="1:16">
      <c r="A217" s="101" t="s">
        <v>1429</v>
      </c>
      <c r="B217" s="102" t="s">
        <v>1430</v>
      </c>
      <c r="C217" s="101" t="s">
        <v>5359</v>
      </c>
      <c r="D217" s="101" t="s">
        <v>5360</v>
      </c>
      <c r="E217" s="103">
        <v>47271351</v>
      </c>
      <c r="F217" s="103">
        <v>41526366</v>
      </c>
      <c r="G217" s="103">
        <v>39339943</v>
      </c>
      <c r="H217" s="103">
        <v>28327765</v>
      </c>
      <c r="I217" s="103">
        <v>18322060</v>
      </c>
      <c r="J217" s="103">
        <v>5620195</v>
      </c>
      <c r="K217" s="103">
        <v>10116753</v>
      </c>
      <c r="L217" s="103">
        <v>18161936</v>
      </c>
      <c r="M217" s="103">
        <v>21242255</v>
      </c>
      <c r="N217" s="103">
        <v>33766422</v>
      </c>
      <c r="O217" s="103">
        <v>31344488</v>
      </c>
      <c r="P217" s="103">
        <v>33430532</v>
      </c>
    </row>
    <row r="218" spans="1:16">
      <c r="A218" s="101" t="s">
        <v>1637</v>
      </c>
      <c r="B218" s="102" t="s">
        <v>1638</v>
      </c>
      <c r="C218" s="101" t="s">
        <v>5359</v>
      </c>
      <c r="D218" s="101" t="s">
        <v>5360</v>
      </c>
      <c r="E218" s="103">
        <v>326469684</v>
      </c>
      <c r="F218" s="103">
        <v>315729143</v>
      </c>
      <c r="G218" s="103">
        <v>315877428</v>
      </c>
      <c r="H218" s="103">
        <v>306533026</v>
      </c>
      <c r="I218" s="103">
        <v>308920365</v>
      </c>
      <c r="J218" s="103">
        <v>286463942</v>
      </c>
      <c r="K218" s="103">
        <v>259276172</v>
      </c>
      <c r="L218" s="103">
        <v>213435607</v>
      </c>
      <c r="M218" s="103">
        <v>184430179</v>
      </c>
      <c r="N218" s="103">
        <v>137602501</v>
      </c>
      <c r="O218" s="103">
        <v>117922475</v>
      </c>
      <c r="P218" s="103">
        <v>113594720</v>
      </c>
    </row>
    <row r="219" spans="1:16">
      <c r="A219" s="101" t="s">
        <v>1585</v>
      </c>
      <c r="B219" s="102" t="s">
        <v>1586</v>
      </c>
      <c r="C219" s="101" t="s">
        <v>5359</v>
      </c>
      <c r="D219" s="101" t="s">
        <v>5360</v>
      </c>
      <c r="E219" s="103">
        <v>183261971</v>
      </c>
      <c r="F219" s="103">
        <v>166076569</v>
      </c>
      <c r="G219" s="103">
        <v>150259829</v>
      </c>
      <c r="H219" s="103">
        <v>136664868</v>
      </c>
      <c r="I219" s="103">
        <v>127103642</v>
      </c>
      <c r="J219" s="103">
        <v>116111586</v>
      </c>
      <c r="K219" s="103">
        <v>112327615</v>
      </c>
      <c r="L219" s="103">
        <v>71634906</v>
      </c>
      <c r="M219" s="103">
        <v>58633531</v>
      </c>
      <c r="N219" s="103">
        <v>55509960</v>
      </c>
      <c r="O219" s="103">
        <v>52694323</v>
      </c>
      <c r="P219" s="103">
        <v>48457710</v>
      </c>
    </row>
    <row r="220" spans="1:16">
      <c r="A220" s="101" t="s">
        <v>3758</v>
      </c>
      <c r="B220" s="102" t="s">
        <v>4291</v>
      </c>
      <c r="C220" s="101" t="s">
        <v>5359</v>
      </c>
      <c r="D220" s="101" t="s">
        <v>5360</v>
      </c>
      <c r="E220" s="103">
        <v>33228508</v>
      </c>
      <c r="F220" s="103">
        <v>28503927</v>
      </c>
      <c r="G220" s="103">
        <v>18437623</v>
      </c>
      <c r="H220" s="103">
        <v>19490366</v>
      </c>
      <c r="I220" s="103">
        <v>17326304</v>
      </c>
      <c r="J220" s="103">
        <v>21847085</v>
      </c>
      <c r="K220" s="103">
        <v>24490186</v>
      </c>
      <c r="L220" s="103">
        <v>27025223</v>
      </c>
      <c r="M220" s="103">
        <v>31207799</v>
      </c>
      <c r="N220" s="103">
        <v>35172820</v>
      </c>
      <c r="O220" s="103">
        <v>34564023</v>
      </c>
      <c r="P220" s="103">
        <v>29752537</v>
      </c>
    </row>
    <row r="221" spans="1:16">
      <c r="A221" s="101" t="s">
        <v>1678</v>
      </c>
      <c r="B221" s="102" t="s">
        <v>1679</v>
      </c>
      <c r="C221" s="101" t="s">
        <v>5359</v>
      </c>
      <c r="D221" s="101" t="s">
        <v>5360</v>
      </c>
      <c r="E221" s="103">
        <v>262856464</v>
      </c>
      <c r="F221" s="103">
        <v>228382554</v>
      </c>
      <c r="G221" s="103">
        <v>185932518</v>
      </c>
      <c r="H221" s="103">
        <v>285577187</v>
      </c>
      <c r="I221" s="103">
        <v>324413078</v>
      </c>
      <c r="J221" s="103">
        <v>321252872</v>
      </c>
      <c r="K221" s="103">
        <v>323272763</v>
      </c>
      <c r="L221" s="103">
        <v>298281920</v>
      </c>
      <c r="M221" s="103">
        <v>302505558</v>
      </c>
      <c r="N221" s="103">
        <v>294508983</v>
      </c>
      <c r="O221" s="103">
        <v>268341732</v>
      </c>
      <c r="P221" s="103">
        <v>218006782</v>
      </c>
    </row>
    <row r="222" spans="1:16">
      <c r="A222" s="101" t="s">
        <v>1140</v>
      </c>
      <c r="B222" s="102" t="s">
        <v>1141</v>
      </c>
      <c r="C222" s="101" t="s">
        <v>5359</v>
      </c>
      <c r="D222" s="101" t="s">
        <v>5360</v>
      </c>
      <c r="E222" s="103">
        <v>458553623</v>
      </c>
      <c r="F222" s="103">
        <v>437292861</v>
      </c>
      <c r="G222" s="103">
        <v>424821333</v>
      </c>
      <c r="H222" s="103">
        <v>411834758</v>
      </c>
      <c r="I222" s="103">
        <v>397384085</v>
      </c>
      <c r="J222" s="103">
        <v>343682545</v>
      </c>
      <c r="K222" s="103">
        <v>321429679</v>
      </c>
      <c r="L222" s="103">
        <v>241783682</v>
      </c>
      <c r="M222" s="103">
        <v>208869275</v>
      </c>
      <c r="N222" s="103">
        <v>166526905</v>
      </c>
      <c r="O222" s="103">
        <v>143977961</v>
      </c>
      <c r="P222" s="103">
        <v>132428469</v>
      </c>
    </row>
    <row r="223" spans="1:16">
      <c r="A223" s="101" t="s">
        <v>1234</v>
      </c>
      <c r="B223" s="102" t="s">
        <v>1235</v>
      </c>
      <c r="C223" s="101" t="s">
        <v>5359</v>
      </c>
      <c r="D223" s="101" t="s">
        <v>5360</v>
      </c>
      <c r="E223" s="103">
        <v>317784014</v>
      </c>
      <c r="F223" s="103">
        <v>305191410</v>
      </c>
      <c r="G223" s="103">
        <v>346374696</v>
      </c>
      <c r="H223" s="103">
        <v>348569307</v>
      </c>
      <c r="I223" s="103">
        <v>328833763</v>
      </c>
      <c r="J223" s="103">
        <v>337199708</v>
      </c>
      <c r="K223" s="103">
        <v>377694926</v>
      </c>
      <c r="L223" s="103">
        <v>382949419</v>
      </c>
      <c r="M223" s="103">
        <v>401791816</v>
      </c>
      <c r="N223" s="103">
        <v>333588190</v>
      </c>
      <c r="O223" s="103">
        <v>418199008</v>
      </c>
      <c r="P223" s="103">
        <v>476789455</v>
      </c>
    </row>
    <row r="224" spans="1:16">
      <c r="A224" s="101" t="s">
        <v>509</v>
      </c>
      <c r="B224" s="102" t="s">
        <v>510</v>
      </c>
      <c r="C224" s="101" t="s">
        <v>5359</v>
      </c>
      <c r="D224" s="101" t="s">
        <v>5360</v>
      </c>
      <c r="E224" s="103">
        <v>2442583173</v>
      </c>
      <c r="F224" s="103">
        <v>2587232416</v>
      </c>
      <c r="G224" s="103">
        <v>2482854657</v>
      </c>
      <c r="H224" s="103">
        <v>2812380918</v>
      </c>
      <c r="I224" s="103">
        <v>2705614494</v>
      </c>
      <c r="J224" s="103">
        <v>2530704701</v>
      </c>
      <c r="K224" s="103">
        <v>2617091586</v>
      </c>
      <c r="L224" s="103">
        <v>2424161109</v>
      </c>
      <c r="M224" s="103">
        <v>1812270253</v>
      </c>
      <c r="N224" s="103">
        <v>1646773157</v>
      </c>
      <c r="O224" s="103">
        <v>1508667627</v>
      </c>
      <c r="P224" s="103">
        <v>1265223822</v>
      </c>
    </row>
    <row r="225" spans="1:16">
      <c r="A225" s="101" t="s">
        <v>1922</v>
      </c>
      <c r="B225" s="102" t="s">
        <v>1923</v>
      </c>
      <c r="C225" s="101" t="s">
        <v>5359</v>
      </c>
      <c r="D225" s="101" t="s">
        <v>5360</v>
      </c>
      <c r="E225" s="103">
        <v>385916912</v>
      </c>
      <c r="F225" s="103">
        <v>393682426</v>
      </c>
      <c r="G225" s="103">
        <v>397392124</v>
      </c>
      <c r="H225" s="103">
        <v>406030139</v>
      </c>
      <c r="I225" s="103">
        <v>388868811</v>
      </c>
      <c r="J225" s="103">
        <v>382084648</v>
      </c>
      <c r="K225" s="103">
        <v>345359244</v>
      </c>
      <c r="L225" s="103">
        <v>342938611</v>
      </c>
      <c r="M225" s="103">
        <v>312780525</v>
      </c>
      <c r="N225" s="103">
        <v>243061331</v>
      </c>
      <c r="O225" s="103">
        <v>213724095</v>
      </c>
      <c r="P225" s="103">
        <v>205584158</v>
      </c>
    </row>
    <row r="226" spans="1:16">
      <c r="A226" s="101" t="s">
        <v>3206</v>
      </c>
      <c r="B226" s="102" t="s">
        <v>3207</v>
      </c>
      <c r="C226" s="101" t="s">
        <v>5359</v>
      </c>
      <c r="D226" s="101" t="s">
        <v>5360</v>
      </c>
      <c r="E226" s="103">
        <v>49198456</v>
      </c>
      <c r="F226" s="103">
        <v>54495554</v>
      </c>
      <c r="G226" s="103">
        <v>46639031</v>
      </c>
      <c r="H226" s="103">
        <v>45776326</v>
      </c>
      <c r="I226" s="103">
        <v>50218663</v>
      </c>
      <c r="J226" s="103">
        <v>46366264</v>
      </c>
      <c r="K226" s="103">
        <v>36046192</v>
      </c>
      <c r="L226" s="103">
        <v>35179826</v>
      </c>
      <c r="M226" s="103">
        <v>35135335</v>
      </c>
      <c r="N226" s="103">
        <v>29702594</v>
      </c>
      <c r="O226" s="103">
        <v>27349887</v>
      </c>
      <c r="P226" s="103">
        <v>25168181</v>
      </c>
    </row>
    <row r="227" spans="1:16">
      <c r="A227" s="101" t="s">
        <v>2892</v>
      </c>
      <c r="B227" s="102" t="s">
        <v>2893</v>
      </c>
      <c r="C227" s="101" t="s">
        <v>5359</v>
      </c>
      <c r="D227" s="101" t="s">
        <v>5360</v>
      </c>
      <c r="E227" s="103">
        <v>51376855</v>
      </c>
      <c r="F227" s="103">
        <v>48654898</v>
      </c>
      <c r="G227" s="103">
        <v>72179016</v>
      </c>
      <c r="H227" s="103">
        <v>99701594</v>
      </c>
      <c r="I227" s="103">
        <v>88047599</v>
      </c>
      <c r="J227" s="103">
        <v>104078401</v>
      </c>
      <c r="K227" s="103">
        <v>101803501</v>
      </c>
      <c r="L227" s="103">
        <v>36965057</v>
      </c>
      <c r="M227" s="103">
        <v>45684018</v>
      </c>
      <c r="N227" s="103">
        <v>71539214</v>
      </c>
      <c r="O227" s="103">
        <v>111741746</v>
      </c>
      <c r="P227" s="103">
        <v>131988383</v>
      </c>
    </row>
    <row r="228" spans="1:16">
      <c r="A228" s="101" t="s">
        <v>1001</v>
      </c>
      <c r="B228" s="102" t="s">
        <v>1002</v>
      </c>
      <c r="C228" s="101" t="s">
        <v>5359</v>
      </c>
      <c r="D228" s="101" t="s">
        <v>5360</v>
      </c>
      <c r="E228" s="103">
        <v>298644966</v>
      </c>
      <c r="F228" s="103">
        <v>284370617</v>
      </c>
      <c r="G228" s="103">
        <v>258747492</v>
      </c>
      <c r="H228" s="103">
        <v>240197720</v>
      </c>
      <c r="I228" s="103">
        <v>240027140</v>
      </c>
      <c r="J228" s="103">
        <v>220243514</v>
      </c>
      <c r="K228" s="103"/>
      <c r="L228" s="103">
        <v>171865386</v>
      </c>
      <c r="M228" s="103">
        <v>148561638</v>
      </c>
      <c r="N228" s="103">
        <v>135215317</v>
      </c>
      <c r="O228" s="103">
        <v>122774771</v>
      </c>
      <c r="P228" s="103">
        <v>114861941</v>
      </c>
    </row>
    <row r="229" spans="1:16">
      <c r="A229" s="101" t="s">
        <v>2157</v>
      </c>
      <c r="B229" s="102" t="s">
        <v>2158</v>
      </c>
      <c r="C229" s="101" t="s">
        <v>5359</v>
      </c>
      <c r="D229" s="101" t="s">
        <v>5360</v>
      </c>
      <c r="E229" s="103">
        <v>39561216</v>
      </c>
      <c r="F229" s="103">
        <v>35441616</v>
      </c>
      <c r="G229" s="103">
        <v>24477122</v>
      </c>
      <c r="H229" s="103">
        <v>22297076</v>
      </c>
      <c r="I229" s="103">
        <v>21413940</v>
      </c>
      <c r="J229" s="103">
        <v>20399959</v>
      </c>
      <c r="K229" s="103">
        <v>27086655</v>
      </c>
      <c r="L229" s="103">
        <v>34727880</v>
      </c>
      <c r="M229" s="103">
        <v>36532003</v>
      </c>
      <c r="N229" s="103">
        <v>38571684</v>
      </c>
      <c r="O229" s="103">
        <v>42556414</v>
      </c>
      <c r="P229" s="103">
        <v>23306518</v>
      </c>
    </row>
    <row r="230" spans="1:16">
      <c r="A230" s="101" t="s">
        <v>1581</v>
      </c>
      <c r="B230" s="102" t="s">
        <v>1582</v>
      </c>
      <c r="C230" s="101" t="s">
        <v>5359</v>
      </c>
      <c r="D230" s="101" t="s">
        <v>5360</v>
      </c>
      <c r="E230" s="103">
        <v>358632078</v>
      </c>
      <c r="F230" s="103">
        <v>333739819</v>
      </c>
      <c r="G230" s="103">
        <v>323146405</v>
      </c>
      <c r="H230" s="103">
        <v>316785715</v>
      </c>
      <c r="I230" s="103">
        <v>309482101</v>
      </c>
      <c r="J230" s="103">
        <v>309478694</v>
      </c>
      <c r="K230" s="103">
        <v>304304731</v>
      </c>
      <c r="L230" s="103">
        <v>295461596</v>
      </c>
      <c r="M230" s="103">
        <v>186451531</v>
      </c>
      <c r="N230" s="103">
        <v>116905257</v>
      </c>
      <c r="O230" s="103">
        <v>111441590</v>
      </c>
      <c r="P230" s="103">
        <v>94146055</v>
      </c>
    </row>
    <row r="231" spans="1:16">
      <c r="A231" s="101" t="s">
        <v>731</v>
      </c>
      <c r="B231" s="102" t="s">
        <v>732</v>
      </c>
      <c r="C231" s="101" t="s">
        <v>5359</v>
      </c>
      <c r="D231" s="101" t="s">
        <v>5360</v>
      </c>
      <c r="E231" s="103">
        <v>521752726</v>
      </c>
      <c r="F231" s="103">
        <v>517160523</v>
      </c>
      <c r="G231" s="103">
        <v>484011944</v>
      </c>
      <c r="H231" s="103">
        <v>464726776</v>
      </c>
      <c r="I231" s="103">
        <v>435665245</v>
      </c>
      <c r="J231" s="103">
        <v>394086774</v>
      </c>
      <c r="K231" s="103">
        <v>368153499</v>
      </c>
      <c r="L231" s="103">
        <v>329676291</v>
      </c>
      <c r="M231" s="103">
        <v>289248683</v>
      </c>
      <c r="N231" s="103">
        <v>263593466</v>
      </c>
      <c r="O231" s="103">
        <v>229091012</v>
      </c>
      <c r="P231" s="103">
        <v>213846875</v>
      </c>
    </row>
    <row r="232" spans="1:16">
      <c r="A232" s="101" t="s">
        <v>2330</v>
      </c>
      <c r="B232" s="102" t="s">
        <v>2331</v>
      </c>
      <c r="C232" s="101" t="s">
        <v>5359</v>
      </c>
      <c r="D232" s="101" t="s">
        <v>5360</v>
      </c>
      <c r="E232" s="103">
        <v>100718166</v>
      </c>
      <c r="F232" s="103">
        <v>87301561</v>
      </c>
      <c r="G232" s="103">
        <v>74223714</v>
      </c>
      <c r="H232" s="103">
        <v>72981787</v>
      </c>
      <c r="I232" s="103">
        <v>59279316</v>
      </c>
      <c r="J232" s="103">
        <v>53391180</v>
      </c>
      <c r="K232" s="103">
        <v>49200484</v>
      </c>
      <c r="L232" s="103">
        <v>29422686</v>
      </c>
      <c r="M232" s="103">
        <v>27035301</v>
      </c>
      <c r="N232" s="103">
        <v>123441139</v>
      </c>
      <c r="O232" s="103">
        <v>111402672</v>
      </c>
      <c r="P232" s="103">
        <v>108592028</v>
      </c>
    </row>
    <row r="233" spans="1:16">
      <c r="A233" s="101" t="s">
        <v>618</v>
      </c>
      <c r="B233" s="102" t="s">
        <v>619</v>
      </c>
      <c r="C233" s="101" t="s">
        <v>5359</v>
      </c>
      <c r="D233" s="101" t="s">
        <v>5360</v>
      </c>
      <c r="E233" s="103">
        <v>771616047</v>
      </c>
      <c r="F233" s="103">
        <v>732179586</v>
      </c>
      <c r="G233" s="103">
        <v>704679523</v>
      </c>
      <c r="H233" s="103">
        <v>673152836</v>
      </c>
      <c r="I233" s="103">
        <v>621801942</v>
      </c>
      <c r="J233" s="103">
        <v>559261808</v>
      </c>
      <c r="K233" s="103">
        <v>553328252</v>
      </c>
      <c r="L233" s="103">
        <v>309114010</v>
      </c>
      <c r="M233" s="103">
        <v>216236954</v>
      </c>
      <c r="N233" s="103">
        <v>214662754</v>
      </c>
      <c r="O233" s="103">
        <v>152502898</v>
      </c>
      <c r="P233" s="103">
        <v>175462267</v>
      </c>
    </row>
    <row r="234" spans="1:16">
      <c r="A234" s="101" t="s">
        <v>1529</v>
      </c>
      <c r="B234" s="102" t="s">
        <v>1530</v>
      </c>
      <c r="C234" s="101" t="s">
        <v>5359</v>
      </c>
      <c r="D234" s="101" t="s">
        <v>5360</v>
      </c>
      <c r="E234" s="103">
        <v>190218468</v>
      </c>
      <c r="F234" s="103">
        <v>164284926</v>
      </c>
      <c r="G234" s="103">
        <v>132841643</v>
      </c>
      <c r="H234" s="103">
        <v>132887339</v>
      </c>
      <c r="I234" s="103">
        <v>128890441</v>
      </c>
      <c r="J234" s="103">
        <v>129529311</v>
      </c>
      <c r="K234" s="103">
        <v>135622076</v>
      </c>
      <c r="L234" s="103">
        <v>117020219</v>
      </c>
      <c r="M234" s="103">
        <v>88392573</v>
      </c>
      <c r="N234" s="103">
        <v>88881390</v>
      </c>
      <c r="O234" s="103">
        <v>86820688</v>
      </c>
      <c r="P234" s="103">
        <v>95898970</v>
      </c>
    </row>
    <row r="235" spans="1:16">
      <c r="A235" s="101" t="s">
        <v>511</v>
      </c>
      <c r="B235" s="102" t="s">
        <v>512</v>
      </c>
      <c r="C235" s="101" t="s">
        <v>5359</v>
      </c>
      <c r="D235" s="101" t="s">
        <v>5360</v>
      </c>
      <c r="E235" s="103">
        <v>2346743598</v>
      </c>
      <c r="F235" s="103">
        <v>2336129736</v>
      </c>
      <c r="G235" s="103">
        <v>2273689165</v>
      </c>
      <c r="H235" s="103">
        <v>2414862718</v>
      </c>
      <c r="I235" s="103">
        <v>2264250684</v>
      </c>
      <c r="J235" s="103">
        <v>2139791717</v>
      </c>
      <c r="K235" s="103">
        <v>2183255527</v>
      </c>
      <c r="L235" s="103">
        <v>1989820140</v>
      </c>
      <c r="M235" s="103">
        <v>1365251245</v>
      </c>
      <c r="N235" s="103">
        <v>1469787776</v>
      </c>
      <c r="O235" s="103">
        <v>1489363347</v>
      </c>
      <c r="P235" s="103">
        <v>951316101</v>
      </c>
    </row>
    <row r="236" spans="1:16">
      <c r="A236" s="101" t="s">
        <v>2571</v>
      </c>
      <c r="B236" s="102" t="s">
        <v>2572</v>
      </c>
      <c r="C236" s="101" t="s">
        <v>5359</v>
      </c>
      <c r="D236" s="101" t="s">
        <v>5360</v>
      </c>
      <c r="E236" s="103">
        <v>51725723</v>
      </c>
      <c r="F236" s="103">
        <v>31226110</v>
      </c>
      <c r="G236" s="103">
        <v>28639367</v>
      </c>
      <c r="H236" s="103">
        <v>15412210</v>
      </c>
      <c r="I236" s="103">
        <v>9422729</v>
      </c>
      <c r="J236" s="103">
        <v>5829570</v>
      </c>
      <c r="K236" s="103">
        <v>-3728293</v>
      </c>
      <c r="L236" s="103">
        <v>1814237</v>
      </c>
      <c r="M236" s="103">
        <v>11675530</v>
      </c>
      <c r="N236" s="103">
        <v>29802193</v>
      </c>
      <c r="O236" s="103">
        <v>27619082</v>
      </c>
      <c r="P236" s="103">
        <v>22322786</v>
      </c>
    </row>
    <row r="237" spans="1:16">
      <c r="A237" s="101" t="s">
        <v>3091</v>
      </c>
      <c r="B237" s="102" t="s">
        <v>3092</v>
      </c>
      <c r="C237" s="101" t="s">
        <v>5359</v>
      </c>
      <c r="D237" s="101" t="s">
        <v>5360</v>
      </c>
      <c r="E237" s="103">
        <v>72930864</v>
      </c>
      <c r="F237" s="103">
        <v>69494957</v>
      </c>
      <c r="G237" s="103">
        <v>53708865</v>
      </c>
      <c r="H237" s="103">
        <v>51535177</v>
      </c>
      <c r="I237" s="103">
        <v>57662221</v>
      </c>
      <c r="J237" s="103">
        <v>60661735</v>
      </c>
      <c r="K237" s="103">
        <v>53290013</v>
      </c>
      <c r="L237" s="103">
        <v>62498394</v>
      </c>
      <c r="M237" s="103">
        <v>59569611</v>
      </c>
      <c r="N237" s="103">
        <v>50367376</v>
      </c>
      <c r="O237" s="103">
        <v>48422600</v>
      </c>
      <c r="P237" s="103">
        <v>44255043</v>
      </c>
    </row>
    <row r="238" spans="1:16">
      <c r="A238" s="101" t="s">
        <v>337</v>
      </c>
      <c r="B238" s="102" t="s">
        <v>338</v>
      </c>
      <c r="C238" s="101" t="s">
        <v>5359</v>
      </c>
      <c r="D238" s="101" t="s">
        <v>5360</v>
      </c>
      <c r="E238" s="103">
        <v>67189658000</v>
      </c>
      <c r="F238" s="103">
        <v>62023958000</v>
      </c>
      <c r="G238" s="103">
        <v>57654828000</v>
      </c>
      <c r="H238" s="103">
        <v>51931085000</v>
      </c>
      <c r="I238" s="103">
        <v>44039059000</v>
      </c>
      <c r="J238" s="103">
        <v>37113033000</v>
      </c>
      <c r="K238" s="103">
        <v>30097791000</v>
      </c>
      <c r="L238" s="103">
        <v>21662195000</v>
      </c>
      <c r="M238" s="103">
        <v>19069800000</v>
      </c>
      <c r="N238" s="103">
        <v>18088664000</v>
      </c>
      <c r="O238" s="103">
        <v>15970119000</v>
      </c>
      <c r="P238" s="103">
        <v>15109846000</v>
      </c>
    </row>
    <row r="239" spans="1:16">
      <c r="A239" s="101" t="s">
        <v>1353</v>
      </c>
      <c r="B239" s="102" t="s">
        <v>1354</v>
      </c>
      <c r="C239" s="101" t="s">
        <v>5364</v>
      </c>
      <c r="D239" s="101" t="s">
        <v>5360</v>
      </c>
      <c r="E239" s="103">
        <v>211648926</v>
      </c>
      <c r="F239" s="103">
        <v>210908150</v>
      </c>
      <c r="G239" s="103">
        <v>200453224</v>
      </c>
      <c r="H239" s="103">
        <v>203345440</v>
      </c>
      <c r="I239" s="103">
        <v>207880702</v>
      </c>
      <c r="J239" s="103">
        <v>198737015</v>
      </c>
      <c r="K239" s="103">
        <v>194054817</v>
      </c>
      <c r="L239" s="103">
        <v>196746195</v>
      </c>
      <c r="M239" s="103">
        <v>126176812</v>
      </c>
      <c r="N239" s="103">
        <v>150645702</v>
      </c>
      <c r="O239" s="103">
        <v>143666668</v>
      </c>
      <c r="P239" s="103">
        <v>143911004</v>
      </c>
    </row>
    <row r="240" spans="1:16">
      <c r="A240" s="101" t="s">
        <v>2543</v>
      </c>
      <c r="B240" s="102" t="s">
        <v>2544</v>
      </c>
      <c r="C240" s="101" t="s">
        <v>5359</v>
      </c>
      <c r="D240" s="101" t="s">
        <v>5360</v>
      </c>
      <c r="E240" s="103">
        <v>74116074</v>
      </c>
      <c r="F240" s="103">
        <v>124831835</v>
      </c>
      <c r="G240" s="103">
        <v>226817350</v>
      </c>
      <c r="H240" s="103">
        <v>243806548</v>
      </c>
      <c r="I240" s="103">
        <v>216946446</v>
      </c>
      <c r="J240" s="103">
        <v>254756355</v>
      </c>
      <c r="K240" s="103">
        <v>219778509</v>
      </c>
      <c r="L240" s="103">
        <v>184948366</v>
      </c>
      <c r="M240" s="103">
        <v>182786735</v>
      </c>
      <c r="N240" s="103">
        <v>37401262</v>
      </c>
      <c r="O240" s="103">
        <v>55785958</v>
      </c>
      <c r="P240" s="103">
        <v>81467182</v>
      </c>
    </row>
    <row r="241" spans="1:16">
      <c r="A241" s="101" t="s">
        <v>1920</v>
      </c>
      <c r="B241" s="102" t="s">
        <v>1921</v>
      </c>
      <c r="C241" s="101" t="s">
        <v>5359</v>
      </c>
      <c r="D241" s="101" t="s">
        <v>5360</v>
      </c>
      <c r="E241" s="103">
        <v>281781344</v>
      </c>
      <c r="F241" s="103">
        <v>268553259</v>
      </c>
      <c r="G241" s="103">
        <v>265759866</v>
      </c>
      <c r="H241" s="103">
        <v>242726250</v>
      </c>
      <c r="I241" s="103">
        <v>236809889</v>
      </c>
      <c r="J241" s="103">
        <v>251275544</v>
      </c>
      <c r="K241" s="103">
        <v>286296122</v>
      </c>
      <c r="L241" s="103">
        <v>231467489</v>
      </c>
      <c r="M241" s="103">
        <v>250348093</v>
      </c>
      <c r="N241" s="103">
        <v>222013655</v>
      </c>
      <c r="O241" s="103">
        <v>202986700</v>
      </c>
      <c r="P241" s="103">
        <v>177822549</v>
      </c>
    </row>
    <row r="242" spans="1:16">
      <c r="A242" s="101" t="s">
        <v>570</v>
      </c>
      <c r="B242" s="102" t="s">
        <v>571</v>
      </c>
      <c r="C242" s="101" t="s">
        <v>5359</v>
      </c>
      <c r="D242" s="101" t="s">
        <v>5360</v>
      </c>
      <c r="E242" s="103">
        <v>1509616671</v>
      </c>
      <c r="F242" s="103">
        <v>1462151579</v>
      </c>
      <c r="G242" s="103">
        <v>1376746284</v>
      </c>
      <c r="H242" s="103">
        <v>1417407854</v>
      </c>
      <c r="I242" s="103">
        <v>1318739352</v>
      </c>
      <c r="J242" s="103">
        <v>1243873609</v>
      </c>
      <c r="K242" s="103">
        <v>1074673692</v>
      </c>
      <c r="L242" s="103">
        <v>622412850</v>
      </c>
      <c r="M242" s="103">
        <v>468744209</v>
      </c>
      <c r="N242" s="103">
        <v>530091043</v>
      </c>
      <c r="O242" s="103">
        <v>429765271</v>
      </c>
      <c r="P242" s="103">
        <v>413349994</v>
      </c>
    </row>
    <row r="243" spans="1:16">
      <c r="A243" s="101" t="s">
        <v>3459</v>
      </c>
      <c r="B243" s="102" t="s">
        <v>3460</v>
      </c>
      <c r="C243" s="101" t="s">
        <v>5359</v>
      </c>
      <c r="D243" s="101" t="s">
        <v>5360</v>
      </c>
      <c r="E243" s="103">
        <v>63769521</v>
      </c>
      <c r="F243" s="103">
        <v>80595844</v>
      </c>
      <c r="G243" s="103">
        <v>80012149</v>
      </c>
      <c r="H243" s="103">
        <v>75338705</v>
      </c>
      <c r="I243" s="103">
        <v>91039797</v>
      </c>
      <c r="J243" s="103">
        <v>117013650</v>
      </c>
      <c r="K243" s="103">
        <v>128658002</v>
      </c>
      <c r="L243" s="103">
        <v>113477184</v>
      </c>
      <c r="M243" s="103">
        <v>109986468</v>
      </c>
      <c r="N243" s="103">
        <v>91640942</v>
      </c>
      <c r="O243" s="103">
        <v>132362284</v>
      </c>
      <c r="P243" s="103">
        <v>134010696</v>
      </c>
    </row>
    <row r="244" spans="1:16">
      <c r="A244" s="101" t="s">
        <v>349</v>
      </c>
      <c r="B244" s="102" t="s">
        <v>350</v>
      </c>
      <c r="C244" s="101" t="s">
        <v>5359</v>
      </c>
      <c r="D244" s="101" t="s">
        <v>5360</v>
      </c>
      <c r="E244" s="103">
        <v>42373438326</v>
      </c>
      <c r="F244" s="103">
        <v>41235349763</v>
      </c>
      <c r="G244" s="103">
        <v>41587367804</v>
      </c>
      <c r="H244" s="103">
        <v>42046037070</v>
      </c>
      <c r="I244" s="103">
        <v>39454142456</v>
      </c>
      <c r="J244" s="103">
        <v>38356349824</v>
      </c>
      <c r="K244" s="103">
        <v>36575685242</v>
      </c>
      <c r="L244" s="103">
        <v>30908963551</v>
      </c>
      <c r="M244" s="103">
        <v>27663665152</v>
      </c>
      <c r="N244" s="103">
        <v>24484082629</v>
      </c>
      <c r="O244" s="103">
        <v>21912534351</v>
      </c>
      <c r="P244" s="103">
        <v>19480149854</v>
      </c>
    </row>
    <row r="245" spans="1:16">
      <c r="A245" s="101" t="s">
        <v>1103</v>
      </c>
      <c r="B245" s="102" t="s">
        <v>1104</v>
      </c>
      <c r="C245" s="101" t="s">
        <v>5359</v>
      </c>
      <c r="D245" s="101" t="s">
        <v>5360</v>
      </c>
      <c r="E245" s="103">
        <v>169694919</v>
      </c>
      <c r="F245" s="103">
        <v>148063249</v>
      </c>
      <c r="G245" s="103">
        <v>126041689</v>
      </c>
      <c r="H245" s="103">
        <v>112982989</v>
      </c>
      <c r="I245" s="103">
        <v>112739470</v>
      </c>
      <c r="J245" s="103">
        <v>119879935</v>
      </c>
      <c r="K245" s="103">
        <v>117259654</v>
      </c>
      <c r="L245" s="103">
        <v>109583589</v>
      </c>
      <c r="M245" s="103">
        <v>102900705</v>
      </c>
      <c r="N245" s="103">
        <v>97404633</v>
      </c>
      <c r="O245" s="103">
        <v>93098530</v>
      </c>
      <c r="P245" s="103">
        <v>74530938</v>
      </c>
    </row>
    <row r="246" spans="1:16">
      <c r="A246" s="101" t="s">
        <v>545</v>
      </c>
      <c r="B246" s="102" t="s">
        <v>4292</v>
      </c>
      <c r="C246" s="101" t="s">
        <v>5359</v>
      </c>
      <c r="D246" s="101" t="s">
        <v>5360</v>
      </c>
      <c r="E246" s="103">
        <v>292510729</v>
      </c>
      <c r="F246" s="103">
        <v>253951350</v>
      </c>
      <c r="G246" s="103">
        <v>223805991</v>
      </c>
      <c r="H246" s="103">
        <v>196378215</v>
      </c>
      <c r="I246" s="103">
        <v>177837438</v>
      </c>
      <c r="J246" s="103">
        <v>157834598</v>
      </c>
      <c r="K246" s="103">
        <v>157939042</v>
      </c>
      <c r="L246" s="103">
        <v>156987707</v>
      </c>
      <c r="M246" s="103">
        <v>154278692</v>
      </c>
      <c r="N246" s="103">
        <v>149313901</v>
      </c>
      <c r="O246" s="103">
        <v>144089896</v>
      </c>
      <c r="P246" s="103">
        <v>137421969</v>
      </c>
    </row>
    <row r="247" spans="1:16">
      <c r="A247" s="101" t="s">
        <v>2471</v>
      </c>
      <c r="B247" s="102" t="s">
        <v>2472</v>
      </c>
      <c r="C247" s="101" t="s">
        <v>5359</v>
      </c>
      <c r="D247" s="101" t="s">
        <v>5360</v>
      </c>
      <c r="E247" s="103">
        <v>199321529</v>
      </c>
      <c r="F247" s="103">
        <v>266395846</v>
      </c>
      <c r="G247" s="103">
        <v>334905398</v>
      </c>
      <c r="H247" s="103">
        <v>491325083</v>
      </c>
      <c r="I247" s="103">
        <v>614486495</v>
      </c>
      <c r="J247" s="103">
        <v>609331215</v>
      </c>
      <c r="K247" s="103">
        <v>616471420</v>
      </c>
      <c r="L247" s="103">
        <v>863865057</v>
      </c>
      <c r="M247" s="103">
        <v>844972710</v>
      </c>
      <c r="N247" s="103">
        <v>464106876</v>
      </c>
      <c r="O247" s="103">
        <v>438333848</v>
      </c>
      <c r="P247" s="103">
        <v>429566707</v>
      </c>
    </row>
    <row r="248" spans="1:16">
      <c r="A248" s="101" t="s">
        <v>3374</v>
      </c>
      <c r="B248" s="102" t="s">
        <v>3375</v>
      </c>
      <c r="C248" s="101" t="s">
        <v>5359</v>
      </c>
      <c r="D248" s="101" t="s">
        <v>5360</v>
      </c>
      <c r="E248" s="103">
        <v>43417068</v>
      </c>
      <c r="F248" s="103">
        <v>43191134</v>
      </c>
      <c r="G248" s="103">
        <v>43337818</v>
      </c>
      <c r="H248" s="103">
        <v>42918134</v>
      </c>
      <c r="I248" s="103">
        <v>42555043</v>
      </c>
      <c r="J248" s="103">
        <v>42317453</v>
      </c>
      <c r="K248" s="103">
        <v>41446151</v>
      </c>
      <c r="L248" s="103">
        <v>41406000</v>
      </c>
      <c r="M248" s="103">
        <v>41539912</v>
      </c>
      <c r="N248" s="103">
        <v>38044526</v>
      </c>
      <c r="O248" s="103">
        <v>37867492</v>
      </c>
      <c r="P248" s="103">
        <v>36153386</v>
      </c>
    </row>
    <row r="249" spans="1:16">
      <c r="A249" s="101" t="s">
        <v>1238</v>
      </c>
      <c r="B249" s="102" t="s">
        <v>1239</v>
      </c>
      <c r="C249" s="101" t="s">
        <v>5359</v>
      </c>
      <c r="D249" s="101" t="s">
        <v>5360</v>
      </c>
      <c r="E249" s="103">
        <v>468629573</v>
      </c>
      <c r="F249" s="103">
        <v>463273637</v>
      </c>
      <c r="G249" s="103">
        <v>452916696</v>
      </c>
      <c r="H249" s="103">
        <v>437169121</v>
      </c>
      <c r="I249" s="103">
        <v>426293638</v>
      </c>
      <c r="J249" s="103">
        <v>427348247</v>
      </c>
      <c r="K249" s="103">
        <v>406849530</v>
      </c>
      <c r="L249" s="103">
        <v>383075067</v>
      </c>
      <c r="M249" s="103">
        <v>375926909</v>
      </c>
      <c r="N249" s="103">
        <v>356401597</v>
      </c>
      <c r="O249" s="103">
        <v>349124379</v>
      </c>
      <c r="P249" s="103">
        <v>354941143</v>
      </c>
    </row>
    <row r="250" spans="1:16">
      <c r="A250" s="101" t="s">
        <v>1367</v>
      </c>
      <c r="B250" s="102" t="s">
        <v>1368</v>
      </c>
      <c r="C250" s="101" t="s">
        <v>5359</v>
      </c>
      <c r="D250" s="101" t="s">
        <v>5360</v>
      </c>
      <c r="E250" s="103">
        <v>94595059</v>
      </c>
      <c r="F250" s="103">
        <v>91344414</v>
      </c>
      <c r="G250" s="103">
        <v>83401821</v>
      </c>
      <c r="H250" s="103">
        <v>82455342</v>
      </c>
      <c r="I250" s="103">
        <v>101616181</v>
      </c>
      <c r="J250" s="103">
        <v>82847501</v>
      </c>
      <c r="K250" s="103">
        <v>9919122</v>
      </c>
      <c r="L250" s="103">
        <v>13791896</v>
      </c>
      <c r="M250" s="103">
        <v>6164398</v>
      </c>
      <c r="N250" s="103">
        <v>15034455</v>
      </c>
      <c r="O250" s="103">
        <v>15942315</v>
      </c>
      <c r="P250" s="103">
        <v>16598210</v>
      </c>
    </row>
    <row r="251" spans="1:16">
      <c r="A251" s="101" t="s">
        <v>1761</v>
      </c>
      <c r="B251" s="102" t="s">
        <v>1762</v>
      </c>
      <c r="C251" s="101" t="s">
        <v>5359</v>
      </c>
      <c r="D251" s="101" t="s">
        <v>5360</v>
      </c>
      <c r="E251" s="103">
        <v>221444272</v>
      </c>
      <c r="F251" s="103">
        <v>186289531</v>
      </c>
      <c r="G251" s="103">
        <v>180106282</v>
      </c>
      <c r="H251" s="103">
        <v>170661034</v>
      </c>
      <c r="I251" s="103">
        <v>143060876</v>
      </c>
      <c r="J251" s="103">
        <v>122047417</v>
      </c>
      <c r="K251" s="103">
        <v>112655070</v>
      </c>
      <c r="L251" s="103">
        <v>77177986</v>
      </c>
      <c r="M251" s="103">
        <v>71938100</v>
      </c>
      <c r="N251" s="103">
        <v>70517709</v>
      </c>
      <c r="O251" s="103">
        <v>67325125</v>
      </c>
      <c r="P251" s="103">
        <v>62587483</v>
      </c>
    </row>
    <row r="252" spans="1:16">
      <c r="A252" s="101" t="s">
        <v>976</v>
      </c>
      <c r="B252" s="102" t="s">
        <v>977</v>
      </c>
      <c r="C252" s="101" t="s">
        <v>5359</v>
      </c>
      <c r="D252" s="101" t="s">
        <v>5360</v>
      </c>
      <c r="E252" s="103">
        <v>820785414</v>
      </c>
      <c r="F252" s="103">
        <v>724883753</v>
      </c>
      <c r="G252" s="103">
        <v>657565090</v>
      </c>
      <c r="H252" s="103">
        <v>586828328</v>
      </c>
      <c r="I252" s="103">
        <v>521069235</v>
      </c>
      <c r="J252" s="103">
        <v>319500567</v>
      </c>
      <c r="K252" s="103">
        <v>280186538</v>
      </c>
      <c r="L252" s="103">
        <v>247522771</v>
      </c>
      <c r="M252" s="103">
        <v>205388924</v>
      </c>
      <c r="N252" s="103">
        <v>168396422</v>
      </c>
      <c r="O252" s="103">
        <v>158822876</v>
      </c>
      <c r="P252" s="103">
        <v>161512835</v>
      </c>
    </row>
    <row r="253" spans="1:16">
      <c r="A253" s="101" t="s">
        <v>956</v>
      </c>
      <c r="B253" s="102" t="s">
        <v>4293</v>
      </c>
      <c r="C253" s="101" t="s">
        <v>5359</v>
      </c>
      <c r="D253" s="101" t="s">
        <v>5360</v>
      </c>
      <c r="E253" s="103">
        <v>296412764</v>
      </c>
      <c r="F253" s="103">
        <v>259256342</v>
      </c>
      <c r="G253" s="103">
        <v>222129285</v>
      </c>
      <c r="H253" s="103">
        <v>198676602</v>
      </c>
      <c r="I253" s="103">
        <v>188304741</v>
      </c>
      <c r="J253" s="103">
        <v>168731761</v>
      </c>
      <c r="K253" s="103">
        <v>150887925</v>
      </c>
      <c r="L253" s="103">
        <v>128258584</v>
      </c>
      <c r="M253" s="103">
        <v>160841760</v>
      </c>
      <c r="N253" s="103">
        <v>73883196</v>
      </c>
      <c r="O253" s="103">
        <v>66410906</v>
      </c>
      <c r="P253" s="103">
        <v>95346114</v>
      </c>
    </row>
    <row r="254" spans="1:16">
      <c r="A254" s="101" t="s">
        <v>1318</v>
      </c>
      <c r="B254" s="102" t="s">
        <v>1319</v>
      </c>
      <c r="C254" s="101" t="s">
        <v>5359</v>
      </c>
      <c r="D254" s="101" t="s">
        <v>5360</v>
      </c>
      <c r="E254" s="103">
        <v>154477636</v>
      </c>
      <c r="F254" s="103">
        <v>145548923</v>
      </c>
      <c r="G254" s="103">
        <v>139760827</v>
      </c>
      <c r="H254" s="103">
        <v>138461056</v>
      </c>
      <c r="I254" s="103">
        <v>141898863</v>
      </c>
      <c r="J254" s="103">
        <v>148723457</v>
      </c>
      <c r="K254" s="103">
        <v>150135805</v>
      </c>
      <c r="L254" s="103">
        <v>145801130</v>
      </c>
      <c r="M254" s="103">
        <v>59033643</v>
      </c>
      <c r="N254" s="103">
        <v>62165956</v>
      </c>
      <c r="O254" s="103">
        <v>59334589</v>
      </c>
      <c r="P254" s="103">
        <v>58189406</v>
      </c>
    </row>
    <row r="255" spans="1:16">
      <c r="A255" s="101" t="s">
        <v>2041</v>
      </c>
      <c r="B255" s="102" t="s">
        <v>2042</v>
      </c>
      <c r="C255" s="101" t="s">
        <v>5359</v>
      </c>
      <c r="D255" s="101" t="s">
        <v>5360</v>
      </c>
      <c r="E255" s="103">
        <v>300267734</v>
      </c>
      <c r="F255" s="103">
        <v>283830125</v>
      </c>
      <c r="G255" s="103">
        <v>271747957</v>
      </c>
      <c r="H255" s="103">
        <v>268435522</v>
      </c>
      <c r="I255" s="103">
        <v>261091985</v>
      </c>
      <c r="J255" s="103">
        <v>249449685</v>
      </c>
      <c r="K255" s="103">
        <v>235170896</v>
      </c>
      <c r="L255" s="103">
        <v>220792516</v>
      </c>
      <c r="M255" s="103">
        <v>206199382</v>
      </c>
      <c r="N255" s="103">
        <v>193949388</v>
      </c>
      <c r="O255" s="103">
        <v>179738057</v>
      </c>
      <c r="P255" s="103">
        <v>169849215</v>
      </c>
    </row>
    <row r="256" spans="1:16">
      <c r="A256" s="101" t="s">
        <v>1193</v>
      </c>
      <c r="B256" s="102" t="s">
        <v>1194</v>
      </c>
      <c r="C256" s="101" t="s">
        <v>5359</v>
      </c>
      <c r="D256" s="101" t="s">
        <v>5360</v>
      </c>
      <c r="E256" s="103">
        <v>633283828</v>
      </c>
      <c r="F256" s="103">
        <v>576023148</v>
      </c>
      <c r="G256" s="103">
        <v>547048383</v>
      </c>
      <c r="H256" s="103">
        <v>512589006</v>
      </c>
      <c r="I256" s="103">
        <v>491627631</v>
      </c>
      <c r="J256" s="103">
        <v>469972137</v>
      </c>
      <c r="K256" s="103">
        <v>443631865</v>
      </c>
      <c r="L256" s="103">
        <v>374659473</v>
      </c>
      <c r="M256" s="103">
        <v>307514190</v>
      </c>
      <c r="N256" s="103">
        <v>965688806</v>
      </c>
      <c r="O256" s="103">
        <v>996435028</v>
      </c>
      <c r="P256" s="103">
        <v>884797621</v>
      </c>
    </row>
    <row r="257" spans="1:16">
      <c r="A257" s="101" t="s">
        <v>2978</v>
      </c>
      <c r="B257" s="102" t="s">
        <v>2979</v>
      </c>
      <c r="C257" s="101" t="s">
        <v>5359</v>
      </c>
      <c r="D257" s="101" t="s">
        <v>5360</v>
      </c>
      <c r="E257" s="103">
        <v>86184369</v>
      </c>
      <c r="F257" s="103">
        <v>81341131</v>
      </c>
      <c r="G257" s="103">
        <v>78318837</v>
      </c>
      <c r="H257" s="103">
        <v>74333407</v>
      </c>
      <c r="I257" s="103">
        <v>61542182</v>
      </c>
      <c r="J257" s="103">
        <v>62646613</v>
      </c>
      <c r="K257" s="103"/>
      <c r="L257" s="103">
        <v>59146038</v>
      </c>
      <c r="M257" s="103">
        <v>56829297</v>
      </c>
      <c r="N257" s="103">
        <v>54771740</v>
      </c>
      <c r="O257" s="103">
        <v>51257721</v>
      </c>
      <c r="P257" s="103">
        <v>49783671</v>
      </c>
    </row>
    <row r="258" spans="1:16">
      <c r="A258" s="101" t="s">
        <v>825</v>
      </c>
      <c r="B258" s="102" t="s">
        <v>826</v>
      </c>
      <c r="C258" s="101" t="s">
        <v>5359</v>
      </c>
      <c r="D258" s="101" t="s">
        <v>5360</v>
      </c>
      <c r="E258" s="103">
        <v>898053358</v>
      </c>
      <c r="F258" s="103">
        <v>800349783</v>
      </c>
      <c r="G258" s="103">
        <v>739113348</v>
      </c>
      <c r="H258" s="103">
        <v>657739412</v>
      </c>
      <c r="I258" s="103">
        <v>587594111</v>
      </c>
      <c r="J258" s="103">
        <v>548214237</v>
      </c>
      <c r="K258" s="103">
        <v>503193268</v>
      </c>
      <c r="L258" s="103">
        <v>332154383</v>
      </c>
      <c r="M258" s="103">
        <v>257158003</v>
      </c>
      <c r="N258" s="103">
        <v>264522773</v>
      </c>
      <c r="O258" s="103">
        <v>156579519</v>
      </c>
      <c r="P258" s="103">
        <v>138344653</v>
      </c>
    </row>
    <row r="259" spans="1:16">
      <c r="A259" s="101" t="s">
        <v>3108</v>
      </c>
      <c r="B259" s="102" t="s">
        <v>3109</v>
      </c>
      <c r="C259" s="101" t="s">
        <v>5359</v>
      </c>
      <c r="D259" s="101" t="s">
        <v>5360</v>
      </c>
      <c r="E259" s="103">
        <v>64522741</v>
      </c>
      <c r="F259" s="103">
        <v>51417865</v>
      </c>
      <c r="G259" s="103">
        <v>57630936</v>
      </c>
      <c r="H259" s="103">
        <v>54622419</v>
      </c>
      <c r="I259" s="103">
        <v>54340002</v>
      </c>
      <c r="J259" s="103">
        <v>51067412</v>
      </c>
      <c r="K259" s="103">
        <v>49063559</v>
      </c>
      <c r="L259" s="103">
        <v>33087607</v>
      </c>
      <c r="M259" s="103">
        <v>37004365</v>
      </c>
      <c r="N259" s="103">
        <v>24931661</v>
      </c>
      <c r="O259" s="103">
        <v>24835414</v>
      </c>
      <c r="P259" s="103">
        <v>29709718</v>
      </c>
    </row>
    <row r="260" spans="1:16">
      <c r="A260" s="101" t="s">
        <v>2758</v>
      </c>
      <c r="B260" s="102" t="s">
        <v>2759</v>
      </c>
      <c r="C260" s="101" t="s">
        <v>5359</v>
      </c>
      <c r="D260" s="101" t="s">
        <v>5360</v>
      </c>
      <c r="E260" s="103">
        <v>98659870</v>
      </c>
      <c r="F260" s="103">
        <v>78721521</v>
      </c>
      <c r="G260" s="103">
        <v>64321386</v>
      </c>
      <c r="H260" s="103">
        <v>60862062</v>
      </c>
      <c r="I260" s="103">
        <v>61387217</v>
      </c>
      <c r="J260" s="103">
        <v>69687859</v>
      </c>
      <c r="K260" s="103">
        <v>72062104</v>
      </c>
      <c r="L260" s="103">
        <v>74064611</v>
      </c>
      <c r="M260" s="103">
        <v>54411831</v>
      </c>
      <c r="N260" s="103">
        <v>64979292</v>
      </c>
      <c r="O260" s="103">
        <v>64737836</v>
      </c>
      <c r="P260" s="103">
        <v>39317901</v>
      </c>
    </row>
    <row r="261" spans="1:16">
      <c r="A261" s="101" t="s">
        <v>857</v>
      </c>
      <c r="B261" s="102" t="s">
        <v>858</v>
      </c>
      <c r="C261" s="101" t="s">
        <v>5359</v>
      </c>
      <c r="D261" s="101" t="s">
        <v>5360</v>
      </c>
      <c r="E261" s="103">
        <v>606600801</v>
      </c>
      <c r="F261" s="103">
        <v>563173222</v>
      </c>
      <c r="G261" s="103">
        <v>493189706</v>
      </c>
      <c r="H261" s="103">
        <v>404028982</v>
      </c>
      <c r="I261" s="103">
        <v>-170984298</v>
      </c>
      <c r="J261" s="103">
        <v>77098804</v>
      </c>
      <c r="K261" s="103">
        <v>521229501</v>
      </c>
      <c r="L261" s="103">
        <v>694829705</v>
      </c>
      <c r="M261" s="103">
        <v>1153860586</v>
      </c>
      <c r="N261" s="103">
        <v>731791966</v>
      </c>
      <c r="O261" s="103">
        <v>514434272</v>
      </c>
      <c r="P261" s="103">
        <v>383609318</v>
      </c>
    </row>
    <row r="262" spans="1:16">
      <c r="A262" s="101" t="s">
        <v>5385</v>
      </c>
      <c r="B262" s="102" t="s">
        <v>5386</v>
      </c>
      <c r="C262" s="101" t="s">
        <v>5359</v>
      </c>
      <c r="D262" s="101" t="s">
        <v>5360</v>
      </c>
      <c r="E262" s="103">
        <v>31630846</v>
      </c>
      <c r="F262" s="103">
        <v>25216884</v>
      </c>
      <c r="G262" s="103">
        <v>-172286534</v>
      </c>
      <c r="H262" s="103">
        <v>-114296503</v>
      </c>
      <c r="I262" s="103">
        <v>47805295</v>
      </c>
      <c r="J262" s="103">
        <v>40497377</v>
      </c>
      <c r="K262" s="103">
        <v>232844975</v>
      </c>
      <c r="L262" s="103">
        <v>230856901</v>
      </c>
      <c r="M262" s="103">
        <v>191534419</v>
      </c>
      <c r="N262" s="103">
        <v>169568393</v>
      </c>
      <c r="O262" s="103">
        <v>137337256</v>
      </c>
      <c r="P262" s="103">
        <v>135942894</v>
      </c>
    </row>
    <row r="263" spans="1:16">
      <c r="A263" s="101" t="s">
        <v>335</v>
      </c>
      <c r="B263" s="102" t="s">
        <v>336</v>
      </c>
      <c r="C263" s="101" t="s">
        <v>5359</v>
      </c>
      <c r="D263" s="101" t="s">
        <v>5360</v>
      </c>
      <c r="E263" s="103">
        <v>186424328000</v>
      </c>
      <c r="F263" s="103">
        <v>172876767000</v>
      </c>
      <c r="G263" s="103">
        <v>162181725000</v>
      </c>
      <c r="H263" s="103">
        <v>144442616000</v>
      </c>
      <c r="I263" s="103">
        <v>117094052000</v>
      </c>
      <c r="J263" s="103">
        <v>97090383000</v>
      </c>
      <c r="K263" s="103">
        <v>85589559000</v>
      </c>
      <c r="L263" s="103">
        <v>69565053000</v>
      </c>
      <c r="M263" s="103">
        <v>58117009000</v>
      </c>
      <c r="N263" s="103">
        <v>51665687000</v>
      </c>
      <c r="O263" s="103">
        <v>45264411000</v>
      </c>
      <c r="P263" s="103">
        <v>39707526000</v>
      </c>
    </row>
    <row r="264" spans="1:16">
      <c r="A264" s="101" t="s">
        <v>1680</v>
      </c>
      <c r="B264" s="102" t="s">
        <v>1681</v>
      </c>
      <c r="C264" s="101" t="s">
        <v>5359</v>
      </c>
      <c r="D264" s="101" t="s">
        <v>5360</v>
      </c>
      <c r="E264" s="103">
        <v>294654820</v>
      </c>
      <c r="F264" s="103">
        <v>296082794</v>
      </c>
      <c r="G264" s="103">
        <v>334102293</v>
      </c>
      <c r="H264" s="103">
        <v>391360352</v>
      </c>
      <c r="I264" s="103">
        <v>460416080</v>
      </c>
      <c r="J264" s="103">
        <v>448854503</v>
      </c>
      <c r="K264" s="103">
        <v>436981791</v>
      </c>
      <c r="L264" s="103">
        <v>416338303</v>
      </c>
      <c r="M264" s="103">
        <v>309116379</v>
      </c>
      <c r="N264" s="103">
        <v>224351337</v>
      </c>
      <c r="O264" s="103">
        <v>231190433</v>
      </c>
      <c r="P264" s="103">
        <v>246401674</v>
      </c>
    </row>
    <row r="265" spans="1:16">
      <c r="A265" s="101" t="s">
        <v>3185</v>
      </c>
      <c r="B265" s="102" t="s">
        <v>3186</v>
      </c>
      <c r="C265" s="101" t="s">
        <v>5359</v>
      </c>
      <c r="D265" s="101" t="s">
        <v>5360</v>
      </c>
      <c r="E265" s="103">
        <v>253064554</v>
      </c>
      <c r="F265" s="103">
        <v>70323754</v>
      </c>
      <c r="G265" s="103">
        <v>24372919</v>
      </c>
      <c r="H265" s="103">
        <v>302280545</v>
      </c>
      <c r="I265" s="103">
        <v>460749034</v>
      </c>
      <c r="J265" s="103">
        <v>409796539</v>
      </c>
      <c r="K265" s="103">
        <v>589520420</v>
      </c>
      <c r="L265" s="103">
        <v>619339513</v>
      </c>
      <c r="M265" s="103">
        <v>541477432</v>
      </c>
      <c r="N265" s="103">
        <v>420751634</v>
      </c>
      <c r="O265" s="103">
        <v>448372124</v>
      </c>
      <c r="P265" s="103">
        <v>469163168</v>
      </c>
    </row>
    <row r="266" spans="1:16">
      <c r="A266" s="101" t="s">
        <v>2750</v>
      </c>
      <c r="B266" s="102" t="s">
        <v>2751</v>
      </c>
      <c r="C266" s="101" t="s">
        <v>5359</v>
      </c>
      <c r="D266" s="101" t="s">
        <v>5360</v>
      </c>
      <c r="E266" s="103">
        <v>42531544</v>
      </c>
      <c r="F266" s="103">
        <v>53551637</v>
      </c>
      <c r="G266" s="103">
        <v>65786942</v>
      </c>
      <c r="H266" s="103">
        <v>65915475</v>
      </c>
      <c r="I266" s="103">
        <v>61211562</v>
      </c>
      <c r="J266" s="103">
        <v>49943480</v>
      </c>
      <c r="K266" s="103">
        <v>-92769056</v>
      </c>
      <c r="L266" s="103">
        <v>72538308</v>
      </c>
      <c r="M266" s="103">
        <v>189510075</v>
      </c>
      <c r="N266" s="103">
        <v>187831922</v>
      </c>
      <c r="O266" s="103">
        <v>182731801</v>
      </c>
      <c r="P266" s="103">
        <v>164816558</v>
      </c>
    </row>
    <row r="267" spans="1:16">
      <c r="A267" s="101" t="s">
        <v>893</v>
      </c>
      <c r="B267" s="102" t="s">
        <v>894</v>
      </c>
      <c r="C267" s="101" t="s">
        <v>5359</v>
      </c>
      <c r="D267" s="101" t="s">
        <v>5360</v>
      </c>
      <c r="E267" s="103">
        <v>399550197</v>
      </c>
      <c r="F267" s="103">
        <v>364378728</v>
      </c>
      <c r="G267" s="103">
        <v>346461970</v>
      </c>
      <c r="H267" s="103">
        <v>331979027</v>
      </c>
      <c r="I267" s="103">
        <v>304155781</v>
      </c>
      <c r="J267" s="103">
        <v>278694810</v>
      </c>
      <c r="K267" s="103">
        <v>277922419</v>
      </c>
      <c r="L267" s="103">
        <v>247447355</v>
      </c>
      <c r="M267" s="103">
        <v>231228275</v>
      </c>
      <c r="N267" s="103">
        <v>230503345</v>
      </c>
      <c r="O267" s="103">
        <v>208723197</v>
      </c>
      <c r="P267" s="103">
        <v>179062762</v>
      </c>
    </row>
    <row r="268" spans="1:16">
      <c r="A268" s="101" t="s">
        <v>689</v>
      </c>
      <c r="B268" s="102" t="s">
        <v>690</v>
      </c>
      <c r="C268" s="101" t="s">
        <v>5359</v>
      </c>
      <c r="D268" s="101" t="s">
        <v>5360</v>
      </c>
      <c r="E268" s="103">
        <v>792490775</v>
      </c>
      <c r="F268" s="103">
        <v>712910349</v>
      </c>
      <c r="G268" s="103">
        <v>690358095</v>
      </c>
      <c r="H268" s="103">
        <v>630502880</v>
      </c>
      <c r="I268" s="103">
        <v>555919902</v>
      </c>
      <c r="J268" s="103">
        <v>471546253</v>
      </c>
      <c r="K268" s="103">
        <v>420242838</v>
      </c>
      <c r="L268" s="103">
        <v>321705471</v>
      </c>
      <c r="M268" s="103">
        <v>209619418</v>
      </c>
      <c r="N268" s="103">
        <v>162894025</v>
      </c>
      <c r="O268" s="103">
        <v>129519235</v>
      </c>
      <c r="P268" s="103">
        <v>80576082</v>
      </c>
    </row>
    <row r="269" spans="1:16">
      <c r="A269" s="101" t="s">
        <v>3324</v>
      </c>
      <c r="B269" s="102" t="s">
        <v>3325</v>
      </c>
      <c r="C269" s="101" t="s">
        <v>5359</v>
      </c>
      <c r="D269" s="101" t="s">
        <v>5360</v>
      </c>
      <c r="E269" s="103">
        <v>50558041</v>
      </c>
      <c r="F269" s="103">
        <v>48972537</v>
      </c>
      <c r="G269" s="103">
        <v>47240880</v>
      </c>
      <c r="H269" s="103">
        <v>46345349</v>
      </c>
      <c r="I269" s="103">
        <v>45960267</v>
      </c>
      <c r="J269" s="103">
        <v>32733005</v>
      </c>
      <c r="K269" s="103">
        <v>34971030</v>
      </c>
      <c r="L269" s="103">
        <v>26677186</v>
      </c>
      <c r="M269" s="103">
        <v>26469783</v>
      </c>
      <c r="N269" s="103">
        <v>28704546</v>
      </c>
      <c r="O269" s="103">
        <v>19465308</v>
      </c>
      <c r="P269" s="103">
        <v>17405211</v>
      </c>
    </row>
    <row r="270" spans="1:16">
      <c r="A270" s="101" t="s">
        <v>2676</v>
      </c>
      <c r="B270" s="102" t="s">
        <v>2677</v>
      </c>
      <c r="C270" s="101" t="s">
        <v>5359</v>
      </c>
      <c r="D270" s="101" t="s">
        <v>5360</v>
      </c>
      <c r="E270" s="103">
        <v>230653468</v>
      </c>
      <c r="F270" s="103">
        <v>129371184</v>
      </c>
      <c r="G270" s="103">
        <v>99755246</v>
      </c>
      <c r="H270" s="103">
        <v>107959706</v>
      </c>
      <c r="I270" s="103">
        <v>123316426</v>
      </c>
      <c r="J270" s="103">
        <v>126582620</v>
      </c>
      <c r="K270" s="103">
        <v>130235724</v>
      </c>
      <c r="L270" s="103">
        <v>122589100</v>
      </c>
      <c r="M270" s="103">
        <v>83654876</v>
      </c>
      <c r="N270" s="103">
        <v>77352303</v>
      </c>
      <c r="O270" s="103">
        <v>75058624</v>
      </c>
      <c r="P270" s="103">
        <v>79779857</v>
      </c>
    </row>
    <row r="271" spans="1:16">
      <c r="A271" s="101" t="s">
        <v>2732</v>
      </c>
      <c r="B271" s="102" t="s">
        <v>2733</v>
      </c>
      <c r="C271" s="101" t="s">
        <v>5359</v>
      </c>
      <c r="D271" s="101" t="s">
        <v>5360</v>
      </c>
      <c r="E271" s="103">
        <v>128299379</v>
      </c>
      <c r="F271" s="103">
        <v>117226727</v>
      </c>
      <c r="G271" s="103">
        <v>73912271</v>
      </c>
      <c r="H271" s="103">
        <v>75951734</v>
      </c>
      <c r="I271" s="103">
        <v>72000981</v>
      </c>
      <c r="J271" s="103">
        <v>67972036</v>
      </c>
      <c r="K271" s="103">
        <v>62051839</v>
      </c>
      <c r="L271" s="103">
        <v>43197440</v>
      </c>
      <c r="M271" s="103">
        <v>28977750</v>
      </c>
      <c r="N271" s="103">
        <v>13198423</v>
      </c>
      <c r="O271" s="103">
        <v>9996810</v>
      </c>
      <c r="P271" s="103">
        <v>18513773</v>
      </c>
    </row>
    <row r="272" spans="1:16">
      <c r="A272" s="101" t="s">
        <v>3272</v>
      </c>
      <c r="B272" s="102" t="s">
        <v>3273</v>
      </c>
      <c r="C272" s="101" t="s">
        <v>5359</v>
      </c>
      <c r="D272" s="101" t="s">
        <v>5360</v>
      </c>
      <c r="E272" s="103">
        <v>104978126</v>
      </c>
      <c r="F272" s="103">
        <v>104736445</v>
      </c>
      <c r="G272" s="103">
        <v>108743520</v>
      </c>
      <c r="H272" s="103">
        <v>109337580</v>
      </c>
      <c r="I272" s="103">
        <v>109484806</v>
      </c>
      <c r="J272" s="103">
        <v>108458273</v>
      </c>
      <c r="K272" s="103">
        <v>107272970</v>
      </c>
      <c r="L272" s="103">
        <v>74568192</v>
      </c>
      <c r="M272" s="103">
        <v>69985136</v>
      </c>
      <c r="N272" s="103">
        <v>54595651</v>
      </c>
      <c r="O272" s="103">
        <v>53759829</v>
      </c>
      <c r="P272" s="103">
        <v>61882946</v>
      </c>
    </row>
    <row r="273" spans="1:16">
      <c r="A273" s="101" t="s">
        <v>610</v>
      </c>
      <c r="B273" s="102" t="s">
        <v>611</v>
      </c>
      <c r="C273" s="101" t="s">
        <v>5359</v>
      </c>
      <c r="D273" s="101" t="s">
        <v>5360</v>
      </c>
      <c r="E273" s="103">
        <v>1589265874</v>
      </c>
      <c r="F273" s="103">
        <v>1497545258</v>
      </c>
      <c r="G273" s="103">
        <v>1227778408</v>
      </c>
      <c r="H273" s="103">
        <v>1270999564</v>
      </c>
      <c r="I273" s="103">
        <v>1290301047</v>
      </c>
      <c r="J273" s="103">
        <v>1229834876</v>
      </c>
      <c r="K273" s="103">
        <v>1089350056</v>
      </c>
      <c r="L273" s="103">
        <v>899680214</v>
      </c>
      <c r="M273" s="103">
        <v>848157744</v>
      </c>
      <c r="N273" s="103">
        <v>492836828</v>
      </c>
      <c r="O273" s="103">
        <v>433017154</v>
      </c>
      <c r="P273" s="103">
        <v>428466517</v>
      </c>
    </row>
    <row r="274" spans="1:16">
      <c r="A274" s="101" t="s">
        <v>2536</v>
      </c>
      <c r="B274" s="102" t="s">
        <v>2537</v>
      </c>
      <c r="C274" s="101" t="s">
        <v>5359</v>
      </c>
      <c r="D274" s="101" t="s">
        <v>5360</v>
      </c>
      <c r="E274" s="103">
        <v>97044680</v>
      </c>
      <c r="F274" s="103">
        <v>91503159</v>
      </c>
      <c r="G274" s="103">
        <v>87246706</v>
      </c>
      <c r="H274" s="103">
        <v>82501637</v>
      </c>
      <c r="I274" s="103">
        <v>74669365</v>
      </c>
      <c r="J274" s="103">
        <v>66483934</v>
      </c>
      <c r="K274" s="103">
        <v>59690577</v>
      </c>
      <c r="L274" s="103">
        <v>52975601</v>
      </c>
      <c r="M274" s="103">
        <v>47447786</v>
      </c>
      <c r="N274" s="103">
        <v>46948581</v>
      </c>
      <c r="O274" s="103">
        <v>43487683</v>
      </c>
      <c r="P274" s="103">
        <v>39400432</v>
      </c>
    </row>
    <row r="275" spans="1:16">
      <c r="A275" s="101" t="s">
        <v>3119</v>
      </c>
      <c r="B275" s="102" t="s">
        <v>3120</v>
      </c>
      <c r="C275" s="101" t="s">
        <v>5359</v>
      </c>
      <c r="D275" s="101" t="s">
        <v>5360</v>
      </c>
      <c r="E275" s="103">
        <v>117764431</v>
      </c>
      <c r="F275" s="103">
        <v>119818193</v>
      </c>
      <c r="G275" s="103">
        <v>120791308</v>
      </c>
      <c r="H275" s="103">
        <v>121683344</v>
      </c>
      <c r="I275" s="103">
        <v>131702719</v>
      </c>
      <c r="J275" s="103">
        <v>162743422</v>
      </c>
      <c r="K275" s="103">
        <v>179468231</v>
      </c>
      <c r="L275" s="103">
        <v>154588597</v>
      </c>
      <c r="M275" s="103">
        <v>135183309</v>
      </c>
      <c r="N275" s="103">
        <v>140784904</v>
      </c>
      <c r="O275" s="103">
        <v>131434094</v>
      </c>
      <c r="P275" s="103">
        <v>273695230</v>
      </c>
    </row>
    <row r="276" spans="1:16">
      <c r="A276" s="101" t="s">
        <v>572</v>
      </c>
      <c r="B276" s="102" t="s">
        <v>573</v>
      </c>
      <c r="C276" s="101" t="s">
        <v>5359</v>
      </c>
      <c r="D276" s="101" t="s">
        <v>5360</v>
      </c>
      <c r="E276" s="103">
        <v>2451453000</v>
      </c>
      <c r="F276" s="103">
        <v>2302599000</v>
      </c>
      <c r="G276" s="103">
        <v>2405066000</v>
      </c>
      <c r="H276" s="103">
        <v>2415527000</v>
      </c>
      <c r="I276" s="103">
        <v>2325558000</v>
      </c>
      <c r="J276" s="103">
        <v>2246127000</v>
      </c>
      <c r="K276" s="103">
        <v>2150839000</v>
      </c>
      <c r="L276" s="103">
        <v>1591355000</v>
      </c>
      <c r="M276" s="103">
        <v>1452918000</v>
      </c>
      <c r="N276" s="103">
        <v>1493745000</v>
      </c>
      <c r="O276" s="103">
        <v>1335336000</v>
      </c>
      <c r="P276" s="103">
        <v>1161403000</v>
      </c>
    </row>
    <row r="277" spans="1:16">
      <c r="A277" s="101" t="s">
        <v>543</v>
      </c>
      <c r="B277" s="102" t="s">
        <v>544</v>
      </c>
      <c r="C277" s="101" t="s">
        <v>5359</v>
      </c>
      <c r="D277" s="101" t="s">
        <v>5360</v>
      </c>
      <c r="E277" s="103">
        <v>993071347</v>
      </c>
      <c r="F277" s="103">
        <v>956809487</v>
      </c>
      <c r="G277" s="103">
        <v>892661537</v>
      </c>
      <c r="H277" s="103">
        <v>823101201</v>
      </c>
      <c r="I277" s="103">
        <v>671829360</v>
      </c>
      <c r="J277" s="103">
        <v>618149481</v>
      </c>
      <c r="K277" s="103">
        <v>541353878</v>
      </c>
      <c r="L277" s="103">
        <v>358823251</v>
      </c>
      <c r="M277" s="103">
        <v>267176777</v>
      </c>
      <c r="N277" s="103">
        <v>236000800</v>
      </c>
      <c r="O277" s="103">
        <v>182703861</v>
      </c>
      <c r="P277" s="103">
        <v>142376659</v>
      </c>
    </row>
    <row r="278" spans="1:16">
      <c r="A278" s="101" t="s">
        <v>2796</v>
      </c>
      <c r="B278" s="102" t="s">
        <v>2797</v>
      </c>
      <c r="C278" s="101" t="s">
        <v>5359</v>
      </c>
      <c r="D278" s="101" t="s">
        <v>5360</v>
      </c>
      <c r="E278" s="103">
        <v>80305321</v>
      </c>
      <c r="F278" s="103">
        <v>78775521</v>
      </c>
      <c r="G278" s="103">
        <v>75202779</v>
      </c>
      <c r="H278" s="103">
        <v>73843863</v>
      </c>
      <c r="I278" s="103">
        <v>70956435</v>
      </c>
      <c r="J278" s="103">
        <v>67425968</v>
      </c>
      <c r="K278" s="103">
        <v>65118316</v>
      </c>
      <c r="L278" s="103">
        <v>58373096</v>
      </c>
      <c r="M278" s="103">
        <v>57115439</v>
      </c>
      <c r="N278" s="103">
        <v>53831433</v>
      </c>
      <c r="O278" s="103">
        <v>42707068</v>
      </c>
      <c r="P278" s="103">
        <v>39403547</v>
      </c>
    </row>
    <row r="279" spans="1:16">
      <c r="A279" s="101" t="s">
        <v>523</v>
      </c>
      <c r="B279" s="102" t="s">
        <v>524</v>
      </c>
      <c r="C279" s="101" t="s">
        <v>5359</v>
      </c>
      <c r="D279" s="101" t="s">
        <v>5360</v>
      </c>
      <c r="E279" s="103">
        <v>3278791532</v>
      </c>
      <c r="F279" s="103">
        <v>3284298909</v>
      </c>
      <c r="G279" s="103">
        <v>3270935844</v>
      </c>
      <c r="H279" s="103">
        <v>2863978846</v>
      </c>
      <c r="I279" s="103">
        <v>3628201770</v>
      </c>
      <c r="J279" s="103">
        <v>3735068600</v>
      </c>
      <c r="K279" s="103">
        <v>3549947950</v>
      </c>
      <c r="L279" s="103">
        <v>3291475499</v>
      </c>
      <c r="M279" s="103">
        <v>3030967290</v>
      </c>
      <c r="N279" s="103">
        <v>2173548513</v>
      </c>
      <c r="O279" s="103">
        <v>1784205023</v>
      </c>
      <c r="P279" s="103">
        <v>1450000366</v>
      </c>
    </row>
    <row r="280" spans="1:16">
      <c r="A280" s="101" t="s">
        <v>1684</v>
      </c>
      <c r="B280" s="102" t="s">
        <v>1685</v>
      </c>
      <c r="C280" s="101" t="s">
        <v>5361</v>
      </c>
      <c r="D280" s="101" t="s">
        <v>5360</v>
      </c>
      <c r="E280" s="103"/>
      <c r="F280" s="103">
        <v>367726093</v>
      </c>
      <c r="G280" s="103">
        <v>365025052</v>
      </c>
      <c r="H280" s="103">
        <v>406124824</v>
      </c>
      <c r="I280" s="103">
        <v>399793306</v>
      </c>
      <c r="J280" s="103">
        <v>395404096</v>
      </c>
      <c r="K280" s="103"/>
      <c r="L280" s="103">
        <v>327924546</v>
      </c>
      <c r="M280" s="103">
        <v>308820198</v>
      </c>
      <c r="N280" s="103">
        <v>293286627</v>
      </c>
      <c r="O280" s="103">
        <v>269806285</v>
      </c>
      <c r="P280" s="103">
        <v>254877094</v>
      </c>
    </row>
    <row r="281" spans="1:16">
      <c r="A281" s="101" t="s">
        <v>1719</v>
      </c>
      <c r="B281" s="102" t="s">
        <v>1720</v>
      </c>
      <c r="C281" s="101" t="s">
        <v>5359</v>
      </c>
      <c r="D281" s="101" t="s">
        <v>5360</v>
      </c>
      <c r="E281" s="103">
        <v>251937057</v>
      </c>
      <c r="F281" s="103">
        <v>260215782</v>
      </c>
      <c r="G281" s="103">
        <v>281485897</v>
      </c>
      <c r="H281" s="103">
        <v>358743164</v>
      </c>
      <c r="I281" s="103">
        <v>457006430</v>
      </c>
      <c r="J281" s="103">
        <v>513071571</v>
      </c>
      <c r="K281" s="103">
        <v>371310073</v>
      </c>
      <c r="L281" s="103">
        <v>108289045</v>
      </c>
      <c r="M281" s="103">
        <v>99872690</v>
      </c>
      <c r="N281" s="103">
        <v>80204376</v>
      </c>
      <c r="O281" s="103">
        <v>80947372</v>
      </c>
      <c r="P281" s="103">
        <v>146022668</v>
      </c>
    </row>
    <row r="282" spans="1:16">
      <c r="A282" s="101" t="s">
        <v>1573</v>
      </c>
      <c r="B282" s="102" t="s">
        <v>1574</v>
      </c>
      <c r="C282" s="101" t="s">
        <v>5359</v>
      </c>
      <c r="D282" s="101" t="s">
        <v>5360</v>
      </c>
      <c r="E282" s="103">
        <v>143003570</v>
      </c>
      <c r="F282" s="103">
        <v>30963610</v>
      </c>
      <c r="G282" s="103">
        <v>55900939</v>
      </c>
      <c r="H282" s="103">
        <v>-276810617</v>
      </c>
      <c r="I282" s="103">
        <v>64457258</v>
      </c>
      <c r="J282" s="103">
        <v>89472902</v>
      </c>
      <c r="K282" s="103">
        <v>188539472</v>
      </c>
      <c r="L282" s="103">
        <v>329383223</v>
      </c>
      <c r="M282" s="103">
        <v>304685675</v>
      </c>
      <c r="N282" s="103">
        <v>405937293</v>
      </c>
      <c r="O282" s="103">
        <v>402161350</v>
      </c>
      <c r="P282" s="103">
        <v>405305834</v>
      </c>
    </row>
    <row r="283" spans="1:16">
      <c r="A283" s="101" t="s">
        <v>390</v>
      </c>
      <c r="B283" s="102" t="s">
        <v>391</v>
      </c>
      <c r="C283" s="101" t="s">
        <v>5359</v>
      </c>
      <c r="D283" s="101" t="s">
        <v>5360</v>
      </c>
      <c r="E283" s="103">
        <v>10722130892</v>
      </c>
      <c r="F283" s="103">
        <v>11011996227</v>
      </c>
      <c r="G283" s="103">
        <v>11586432044</v>
      </c>
      <c r="H283" s="103">
        <v>7378093070</v>
      </c>
      <c r="I283" s="103">
        <v>7373224834</v>
      </c>
      <c r="J283" s="103">
        <v>6118122654</v>
      </c>
      <c r="K283" s="103">
        <v>6051166385</v>
      </c>
      <c r="L283" s="103">
        <v>4972751090</v>
      </c>
      <c r="M283" s="103">
        <v>4537288619</v>
      </c>
      <c r="N283" s="103">
        <v>4627441930</v>
      </c>
      <c r="O283" s="103">
        <v>4685095106</v>
      </c>
      <c r="P283" s="103">
        <v>4571877358</v>
      </c>
    </row>
    <row r="284" spans="1:16">
      <c r="A284" s="101" t="s">
        <v>2323</v>
      </c>
      <c r="B284" s="102" t="s">
        <v>4295</v>
      </c>
      <c r="C284" s="101" t="s">
        <v>5359</v>
      </c>
      <c r="D284" s="101" t="s">
        <v>5360</v>
      </c>
      <c r="E284" s="103">
        <v>33192984</v>
      </c>
      <c r="F284" s="103">
        <v>25918810</v>
      </c>
      <c r="G284" s="103">
        <v>20919499</v>
      </c>
      <c r="H284" s="103">
        <v>22865843</v>
      </c>
      <c r="I284" s="103">
        <v>14231086</v>
      </c>
      <c r="J284" s="103">
        <v>10967744</v>
      </c>
      <c r="K284" s="103">
        <v>8907637</v>
      </c>
      <c r="L284" s="103">
        <v>32135336</v>
      </c>
      <c r="M284" s="103">
        <v>18779379</v>
      </c>
      <c r="N284" s="103">
        <v>9596999</v>
      </c>
      <c r="O284" s="103">
        <v>4074047</v>
      </c>
      <c r="P284" s="103">
        <v>5197701</v>
      </c>
    </row>
    <row r="285" spans="1:16">
      <c r="A285" s="101" t="s">
        <v>2211</v>
      </c>
      <c r="B285" s="102" t="s">
        <v>2212</v>
      </c>
      <c r="C285" s="101" t="s">
        <v>5359</v>
      </c>
      <c r="D285" s="101" t="s">
        <v>5360</v>
      </c>
      <c r="E285" s="103">
        <v>116451385</v>
      </c>
      <c r="F285" s="103">
        <v>118462612</v>
      </c>
      <c r="G285" s="103">
        <v>126252240</v>
      </c>
      <c r="H285" s="103">
        <v>131514677</v>
      </c>
      <c r="I285" s="103">
        <v>138495676</v>
      </c>
      <c r="J285" s="103">
        <v>147559035</v>
      </c>
      <c r="K285" s="103">
        <v>153066789</v>
      </c>
      <c r="L285" s="103">
        <v>124116436</v>
      </c>
      <c r="M285" s="103">
        <v>122145234</v>
      </c>
      <c r="N285" s="103">
        <v>118655870</v>
      </c>
      <c r="O285" s="103">
        <v>146174544</v>
      </c>
      <c r="P285" s="103">
        <v>151134451</v>
      </c>
    </row>
    <row r="286" spans="1:16">
      <c r="A286" s="101" t="s">
        <v>3030</v>
      </c>
      <c r="B286" s="102" t="s">
        <v>3031</v>
      </c>
      <c r="C286" s="101" t="s">
        <v>5359</v>
      </c>
      <c r="D286" s="101" t="s">
        <v>5360</v>
      </c>
      <c r="E286" s="103">
        <v>85916712</v>
      </c>
      <c r="F286" s="103">
        <v>80982765</v>
      </c>
      <c r="G286" s="103">
        <v>99491300</v>
      </c>
      <c r="H286" s="103">
        <v>94261294</v>
      </c>
      <c r="I286" s="103">
        <v>92905187</v>
      </c>
      <c r="J286" s="103">
        <v>81902339</v>
      </c>
      <c r="K286" s="103">
        <v>78771242</v>
      </c>
      <c r="L286" s="103">
        <v>71234689</v>
      </c>
      <c r="M286" s="103">
        <v>31269688</v>
      </c>
      <c r="N286" s="103">
        <v>25162413</v>
      </c>
      <c r="O286" s="103">
        <v>23050903</v>
      </c>
      <c r="P286" s="103">
        <v>20012910</v>
      </c>
    </row>
    <row r="287" spans="1:16">
      <c r="A287" s="101" t="s">
        <v>695</v>
      </c>
      <c r="B287" s="102" t="s">
        <v>696</v>
      </c>
      <c r="C287" s="101" t="s">
        <v>5359</v>
      </c>
      <c r="D287" s="101" t="s">
        <v>5360</v>
      </c>
      <c r="E287" s="103">
        <v>1286053515</v>
      </c>
      <c r="F287" s="103">
        <v>1029347041</v>
      </c>
      <c r="G287" s="103">
        <v>836142502</v>
      </c>
      <c r="H287" s="103">
        <v>783353965</v>
      </c>
      <c r="I287" s="103">
        <v>739350209</v>
      </c>
      <c r="J287" s="103">
        <v>762416859</v>
      </c>
      <c r="K287" s="103">
        <v>756288590</v>
      </c>
      <c r="L287" s="103">
        <v>550654566</v>
      </c>
      <c r="M287" s="103">
        <v>429489196</v>
      </c>
      <c r="N287" s="103">
        <v>541915507</v>
      </c>
      <c r="O287" s="103">
        <v>486355867</v>
      </c>
      <c r="P287" s="103">
        <v>426577168</v>
      </c>
    </row>
    <row r="288" spans="1:16">
      <c r="A288" s="101" t="s">
        <v>2314</v>
      </c>
      <c r="B288" s="102" t="s">
        <v>2315</v>
      </c>
      <c r="C288" s="101" t="s">
        <v>5359</v>
      </c>
      <c r="D288" s="101" t="s">
        <v>5360</v>
      </c>
      <c r="E288" s="103">
        <v>197302221</v>
      </c>
      <c r="F288" s="103">
        <v>190887763</v>
      </c>
      <c r="G288" s="103">
        <v>182665486</v>
      </c>
      <c r="H288" s="103">
        <v>175940003</v>
      </c>
      <c r="I288" s="103">
        <v>163623707</v>
      </c>
      <c r="J288" s="103">
        <v>160480421</v>
      </c>
      <c r="K288" s="103">
        <v>155139242</v>
      </c>
      <c r="L288" s="103">
        <v>141432456</v>
      </c>
      <c r="M288" s="103">
        <v>132873264</v>
      </c>
      <c r="N288" s="103">
        <v>126573921</v>
      </c>
      <c r="O288" s="103">
        <v>130112693</v>
      </c>
      <c r="P288" s="103">
        <v>124241579</v>
      </c>
    </row>
    <row r="289" spans="1:16">
      <c r="A289" s="101" t="s">
        <v>789</v>
      </c>
      <c r="B289" s="102" t="s">
        <v>790</v>
      </c>
      <c r="C289" s="101" t="s">
        <v>5359</v>
      </c>
      <c r="D289" s="101" t="s">
        <v>5360</v>
      </c>
      <c r="E289" s="103">
        <v>465418258</v>
      </c>
      <c r="F289" s="103">
        <v>401645524</v>
      </c>
      <c r="G289" s="103">
        <v>412822992</v>
      </c>
      <c r="H289" s="103">
        <v>412627156</v>
      </c>
      <c r="I289" s="103">
        <v>432750118</v>
      </c>
      <c r="J289" s="103">
        <v>416457976</v>
      </c>
      <c r="K289" s="103">
        <v>409059851</v>
      </c>
      <c r="L289" s="103">
        <v>404180743</v>
      </c>
      <c r="M289" s="103">
        <v>402664935</v>
      </c>
      <c r="N289" s="103">
        <v>83039555</v>
      </c>
      <c r="O289" s="103">
        <v>81720815</v>
      </c>
      <c r="P289" s="103">
        <v>81794753</v>
      </c>
    </row>
    <row r="290" spans="1:16">
      <c r="A290" s="101" t="s">
        <v>2886</v>
      </c>
      <c r="B290" s="102" t="s">
        <v>2887</v>
      </c>
      <c r="C290" s="101" t="s">
        <v>5359</v>
      </c>
      <c r="D290" s="101" t="s">
        <v>5360</v>
      </c>
      <c r="E290" s="103">
        <v>94386658</v>
      </c>
      <c r="F290" s="103">
        <v>89076768</v>
      </c>
      <c r="G290" s="103">
        <v>99426594</v>
      </c>
      <c r="H290" s="103">
        <v>102078637</v>
      </c>
      <c r="I290" s="103">
        <v>101609038</v>
      </c>
      <c r="J290" s="103">
        <v>93690989</v>
      </c>
      <c r="K290" s="103">
        <v>89410916</v>
      </c>
      <c r="L290" s="103">
        <v>88946161</v>
      </c>
      <c r="M290" s="103">
        <v>82923948</v>
      </c>
      <c r="N290" s="103">
        <v>84175567</v>
      </c>
      <c r="O290" s="103">
        <v>80903384</v>
      </c>
      <c r="P290" s="103">
        <v>75818472</v>
      </c>
    </row>
    <row r="291" spans="1:16">
      <c r="A291" s="101" t="s">
        <v>673</v>
      </c>
      <c r="B291" s="102" t="s">
        <v>674</v>
      </c>
      <c r="C291" s="101" t="s">
        <v>5359</v>
      </c>
      <c r="D291" s="101" t="s">
        <v>5360</v>
      </c>
      <c r="E291" s="103">
        <v>620433258</v>
      </c>
      <c r="F291" s="103">
        <v>560924665</v>
      </c>
      <c r="G291" s="103">
        <v>559328228</v>
      </c>
      <c r="H291" s="103">
        <v>426433748</v>
      </c>
      <c r="I291" s="103">
        <v>363138386</v>
      </c>
      <c r="J291" s="103">
        <v>306137365</v>
      </c>
      <c r="K291" s="103">
        <v>256822908</v>
      </c>
      <c r="L291" s="103">
        <v>212175020</v>
      </c>
      <c r="M291" s="103">
        <v>234795031</v>
      </c>
      <c r="N291" s="103">
        <v>252264787</v>
      </c>
      <c r="O291" s="103">
        <v>229570576</v>
      </c>
      <c r="P291" s="103">
        <v>234335045</v>
      </c>
    </row>
    <row r="292" spans="1:16">
      <c r="A292" s="101" t="s">
        <v>2228</v>
      </c>
      <c r="B292" s="102" t="s">
        <v>2229</v>
      </c>
      <c r="C292" s="101" t="s">
        <v>5359</v>
      </c>
      <c r="D292" s="101" t="s">
        <v>5360</v>
      </c>
      <c r="E292" s="103">
        <v>146459765</v>
      </c>
      <c r="F292" s="103">
        <v>159989904</v>
      </c>
      <c r="G292" s="103">
        <v>159320396</v>
      </c>
      <c r="H292" s="103">
        <v>157156675</v>
      </c>
      <c r="I292" s="103">
        <v>125095106</v>
      </c>
      <c r="J292" s="103">
        <v>113926561</v>
      </c>
      <c r="K292" s="103">
        <v>107837357</v>
      </c>
      <c r="L292" s="103">
        <v>28584629</v>
      </c>
      <c r="M292" s="103">
        <v>11704415</v>
      </c>
      <c r="N292" s="103">
        <v>8604203</v>
      </c>
      <c r="O292" s="103">
        <v>5993564</v>
      </c>
      <c r="P292" s="103">
        <v>5167701</v>
      </c>
    </row>
    <row r="293" spans="1:16">
      <c r="A293" s="101" t="s">
        <v>2647</v>
      </c>
      <c r="B293" s="102" t="s">
        <v>2648</v>
      </c>
      <c r="C293" s="101" t="s">
        <v>5359</v>
      </c>
      <c r="D293" s="101" t="s">
        <v>5360</v>
      </c>
      <c r="E293" s="103">
        <v>95634294</v>
      </c>
      <c r="F293" s="103">
        <v>97714276</v>
      </c>
      <c r="G293" s="103">
        <v>94664318</v>
      </c>
      <c r="H293" s="103">
        <v>86582053</v>
      </c>
      <c r="I293" s="103">
        <v>77327392</v>
      </c>
      <c r="J293" s="103">
        <v>71313721</v>
      </c>
      <c r="K293" s="103">
        <v>72076432</v>
      </c>
      <c r="L293" s="103">
        <v>66582016</v>
      </c>
      <c r="M293" s="103">
        <v>51964548</v>
      </c>
      <c r="N293" s="103">
        <v>47790725</v>
      </c>
      <c r="O293" s="103">
        <v>41643202</v>
      </c>
      <c r="P293" s="103">
        <v>44303607</v>
      </c>
    </row>
    <row r="294" spans="1:16">
      <c r="A294" s="101" t="s">
        <v>1882</v>
      </c>
      <c r="B294" s="102" t="s">
        <v>1883</v>
      </c>
      <c r="C294" s="101" t="s">
        <v>5359</v>
      </c>
      <c r="D294" s="101" t="s">
        <v>5360</v>
      </c>
      <c r="E294" s="103">
        <v>93717413</v>
      </c>
      <c r="F294" s="103">
        <v>47837620</v>
      </c>
      <c r="G294" s="103">
        <v>34351925</v>
      </c>
      <c r="H294" s="103">
        <v>35573137</v>
      </c>
      <c r="I294" s="103">
        <v>37708276</v>
      </c>
      <c r="J294" s="103">
        <v>36599477</v>
      </c>
      <c r="K294" s="103">
        <v>39287394</v>
      </c>
      <c r="L294" s="103">
        <v>15418350</v>
      </c>
      <c r="M294" s="103">
        <v>14022353</v>
      </c>
      <c r="N294" s="103">
        <v>20388287</v>
      </c>
      <c r="O294" s="103">
        <v>17025516</v>
      </c>
      <c r="P294" s="103">
        <v>20117836</v>
      </c>
    </row>
    <row r="295" spans="1:16">
      <c r="A295" s="101" t="s">
        <v>3004</v>
      </c>
      <c r="B295" s="102" t="s">
        <v>3005</v>
      </c>
      <c r="C295" s="101" t="s">
        <v>5359</v>
      </c>
      <c r="D295" s="101" t="s">
        <v>5360</v>
      </c>
      <c r="E295" s="103">
        <v>18824275</v>
      </c>
      <c r="F295" s="103">
        <v>17515887</v>
      </c>
      <c r="G295" s="103">
        <v>15573856</v>
      </c>
      <c r="H295" s="103">
        <v>13122683</v>
      </c>
      <c r="I295" s="103">
        <v>11163329</v>
      </c>
      <c r="J295" s="103">
        <v>10083044</v>
      </c>
      <c r="K295" s="103">
        <v>9560868</v>
      </c>
      <c r="L295" s="103">
        <v>8695469</v>
      </c>
      <c r="M295" s="103">
        <v>2993318</v>
      </c>
      <c r="N295" s="103">
        <v>4773485</v>
      </c>
      <c r="O295" s="103">
        <v>3530895</v>
      </c>
      <c r="P295" s="103">
        <v>4819923</v>
      </c>
    </row>
    <row r="296" spans="1:16">
      <c r="A296" s="101" t="s">
        <v>2238</v>
      </c>
      <c r="B296" s="102" t="s">
        <v>2239</v>
      </c>
      <c r="C296" s="101" t="s">
        <v>5359</v>
      </c>
      <c r="D296" s="101" t="s">
        <v>5360</v>
      </c>
      <c r="E296" s="103">
        <v>165628422</v>
      </c>
      <c r="F296" s="103">
        <v>166380055</v>
      </c>
      <c r="G296" s="103">
        <v>174445108</v>
      </c>
      <c r="H296" s="103">
        <v>172016900</v>
      </c>
      <c r="I296" s="103">
        <v>169857530</v>
      </c>
      <c r="J296" s="103">
        <v>165938486</v>
      </c>
      <c r="K296" s="103">
        <v>154040256</v>
      </c>
      <c r="L296" s="103">
        <v>145144728</v>
      </c>
      <c r="M296" s="103">
        <v>130840978</v>
      </c>
      <c r="N296" s="103">
        <v>136225422</v>
      </c>
      <c r="O296" s="103">
        <v>134398784</v>
      </c>
      <c r="P296" s="103">
        <v>132815621</v>
      </c>
    </row>
    <row r="297" spans="1:16">
      <c r="A297" s="101" t="s">
        <v>501</v>
      </c>
      <c r="B297" s="102" t="s">
        <v>502</v>
      </c>
      <c r="C297" s="101" t="s">
        <v>5359</v>
      </c>
      <c r="D297" s="101" t="s">
        <v>5360</v>
      </c>
      <c r="E297" s="103">
        <v>1989834794</v>
      </c>
      <c r="F297" s="103">
        <v>1792603155</v>
      </c>
      <c r="G297" s="103">
        <v>1681545265</v>
      </c>
      <c r="H297" s="103">
        <v>1614619471</v>
      </c>
      <c r="I297" s="103">
        <v>1524450555</v>
      </c>
      <c r="J297" s="103">
        <v>1430177258</v>
      </c>
      <c r="K297" s="103">
        <v>1376491274</v>
      </c>
      <c r="L297" s="103">
        <v>987559770</v>
      </c>
      <c r="M297" s="103">
        <v>883586146</v>
      </c>
      <c r="N297" s="103">
        <v>577594169</v>
      </c>
      <c r="O297" s="103">
        <v>548785213</v>
      </c>
      <c r="P297" s="103">
        <v>515068188</v>
      </c>
    </row>
    <row r="298" spans="1:16">
      <c r="A298" s="101" t="s">
        <v>2347</v>
      </c>
      <c r="B298" s="102" t="s">
        <v>2348</v>
      </c>
      <c r="C298" s="101" t="s">
        <v>5359</v>
      </c>
      <c r="D298" s="101" t="s">
        <v>5360</v>
      </c>
      <c r="E298" s="103">
        <v>50306782</v>
      </c>
      <c r="F298" s="103">
        <v>52379298</v>
      </c>
      <c r="G298" s="103">
        <v>55291514</v>
      </c>
      <c r="H298" s="103">
        <v>55921655</v>
      </c>
      <c r="I298" s="103">
        <v>55734316</v>
      </c>
      <c r="J298" s="103">
        <v>55345866</v>
      </c>
      <c r="K298" s="103">
        <v>54668446</v>
      </c>
      <c r="L298" s="103">
        <v>56211354</v>
      </c>
      <c r="M298" s="103">
        <v>34360490</v>
      </c>
      <c r="N298" s="103">
        <v>33761260</v>
      </c>
      <c r="O298" s="103">
        <v>33025495</v>
      </c>
      <c r="P298" s="103">
        <v>37945003</v>
      </c>
    </row>
    <row r="299" spans="1:16">
      <c r="A299" s="101" t="s">
        <v>2525</v>
      </c>
      <c r="B299" s="102" t="s">
        <v>4298</v>
      </c>
      <c r="C299" s="101" t="s">
        <v>5359</v>
      </c>
      <c r="D299" s="101" t="s">
        <v>5360</v>
      </c>
      <c r="E299" s="103">
        <v>49148619</v>
      </c>
      <c r="F299" s="103">
        <v>44999007</v>
      </c>
      <c r="G299" s="103">
        <v>37819309</v>
      </c>
      <c r="H299" s="103">
        <v>18171983</v>
      </c>
      <c r="I299" s="103">
        <v>25119921</v>
      </c>
      <c r="J299" s="103">
        <v>24028411</v>
      </c>
      <c r="K299" s="103">
        <v>22016009</v>
      </c>
      <c r="L299" s="103">
        <v>15130506</v>
      </c>
      <c r="M299" s="103">
        <v>14936034</v>
      </c>
      <c r="N299" s="103">
        <v>19913989</v>
      </c>
      <c r="O299" s="103">
        <v>24519151</v>
      </c>
      <c r="P299" s="103">
        <v>26043631</v>
      </c>
    </row>
    <row r="300" spans="1:16">
      <c r="A300" s="101" t="s">
        <v>889</v>
      </c>
      <c r="B300" s="102" t="s">
        <v>890</v>
      </c>
      <c r="C300" s="101" t="s">
        <v>5359</v>
      </c>
      <c r="D300" s="101" t="s">
        <v>5360</v>
      </c>
      <c r="E300" s="103">
        <v>336106390</v>
      </c>
      <c r="F300" s="103">
        <v>309575504</v>
      </c>
      <c r="G300" s="103">
        <v>284448190</v>
      </c>
      <c r="H300" s="103">
        <v>253318576</v>
      </c>
      <c r="I300" s="103">
        <v>257617243</v>
      </c>
      <c r="J300" s="103">
        <v>284545904</v>
      </c>
      <c r="K300" s="103">
        <v>232289539</v>
      </c>
      <c r="L300" s="103">
        <v>125940192</v>
      </c>
      <c r="M300" s="103">
        <v>93821530</v>
      </c>
      <c r="N300" s="103">
        <v>72963401</v>
      </c>
      <c r="O300" s="103">
        <v>66739878</v>
      </c>
      <c r="P300" s="103">
        <v>38737276</v>
      </c>
    </row>
    <row r="301" spans="1:16">
      <c r="A301" s="101" t="s">
        <v>1013</v>
      </c>
      <c r="B301" s="102" t="s">
        <v>1014</v>
      </c>
      <c r="C301" s="101" t="s">
        <v>5359</v>
      </c>
      <c r="D301" s="101" t="s">
        <v>5360</v>
      </c>
      <c r="E301" s="103">
        <v>223530761</v>
      </c>
      <c r="F301" s="103">
        <v>212097693</v>
      </c>
      <c r="G301" s="103">
        <v>189880125</v>
      </c>
      <c r="H301" s="103">
        <v>175496939</v>
      </c>
      <c r="I301" s="103">
        <v>167338252</v>
      </c>
      <c r="J301" s="103">
        <v>159414842</v>
      </c>
      <c r="K301" s="103">
        <v>159399046</v>
      </c>
      <c r="L301" s="103">
        <v>141165843</v>
      </c>
      <c r="M301" s="103">
        <v>131295815</v>
      </c>
      <c r="N301" s="103">
        <v>131333211</v>
      </c>
      <c r="O301" s="103">
        <v>125499664</v>
      </c>
      <c r="P301" s="103">
        <v>119282251</v>
      </c>
    </row>
    <row r="302" spans="1:16">
      <c r="A302" s="101" t="s">
        <v>3550</v>
      </c>
      <c r="B302" s="102" t="s">
        <v>3551</v>
      </c>
      <c r="C302" s="101" t="s">
        <v>5359</v>
      </c>
      <c r="D302" s="101" t="s">
        <v>5360</v>
      </c>
      <c r="E302" s="103">
        <v>58851135</v>
      </c>
      <c r="F302" s="103">
        <v>39057022</v>
      </c>
      <c r="G302" s="103">
        <v>88492860</v>
      </c>
      <c r="H302" s="103">
        <v>107124642</v>
      </c>
      <c r="I302" s="103">
        <v>120087900</v>
      </c>
      <c r="J302" s="103">
        <v>117183415</v>
      </c>
      <c r="K302" s="103">
        <v>116704783</v>
      </c>
      <c r="L302" s="103">
        <v>140847368</v>
      </c>
      <c r="M302" s="103">
        <v>152542809</v>
      </c>
      <c r="N302" s="103">
        <v>94769799</v>
      </c>
      <c r="O302" s="103">
        <v>87888292</v>
      </c>
      <c r="P302" s="103">
        <v>78691366</v>
      </c>
    </row>
    <row r="303" spans="1:16">
      <c r="A303" s="101" t="s">
        <v>529</v>
      </c>
      <c r="B303" s="102" t="s">
        <v>530</v>
      </c>
      <c r="C303" s="101" t="s">
        <v>5359</v>
      </c>
      <c r="D303" s="101" t="s">
        <v>5360</v>
      </c>
      <c r="E303" s="103">
        <v>1029240130</v>
      </c>
      <c r="F303" s="103">
        <v>943389976</v>
      </c>
      <c r="G303" s="103">
        <v>818132413</v>
      </c>
      <c r="H303" s="103">
        <v>736607366</v>
      </c>
      <c r="I303" s="103">
        <v>649373458</v>
      </c>
      <c r="J303" s="103">
        <v>585118930</v>
      </c>
      <c r="K303" s="103">
        <v>525459426</v>
      </c>
      <c r="L303" s="103">
        <v>422921613</v>
      </c>
      <c r="M303" s="103">
        <v>372001955</v>
      </c>
      <c r="N303" s="103">
        <v>321185601</v>
      </c>
      <c r="O303" s="103">
        <v>280330746</v>
      </c>
      <c r="P303" s="103">
        <v>254659422</v>
      </c>
    </row>
    <row r="304" spans="1:16">
      <c r="A304" s="101" t="s">
        <v>936</v>
      </c>
      <c r="B304" s="102" t="s">
        <v>937</v>
      </c>
      <c r="C304" s="101" t="s">
        <v>5359</v>
      </c>
      <c r="D304" s="101" t="s">
        <v>5360</v>
      </c>
      <c r="E304" s="103">
        <v>776667870</v>
      </c>
      <c r="F304" s="103">
        <v>715023318</v>
      </c>
      <c r="G304" s="103">
        <v>641474679</v>
      </c>
      <c r="H304" s="103">
        <v>597158795</v>
      </c>
      <c r="I304" s="103">
        <v>553532908</v>
      </c>
      <c r="J304" s="103">
        <v>501505574</v>
      </c>
      <c r="K304" s="103">
        <v>450072672</v>
      </c>
      <c r="L304" s="103">
        <v>391405779</v>
      </c>
      <c r="M304" s="103">
        <v>350296412</v>
      </c>
      <c r="N304" s="103">
        <v>304341963</v>
      </c>
      <c r="O304" s="103">
        <v>279693082</v>
      </c>
      <c r="P304" s="103">
        <v>275105173</v>
      </c>
    </row>
    <row r="305" spans="1:16">
      <c r="A305" s="101" t="s">
        <v>2680</v>
      </c>
      <c r="B305" s="102" t="s">
        <v>2681</v>
      </c>
      <c r="C305" s="101" t="s">
        <v>5359</v>
      </c>
      <c r="D305" s="101" t="s">
        <v>5360</v>
      </c>
      <c r="E305" s="103">
        <v>49146531</v>
      </c>
      <c r="F305" s="103">
        <v>59175781</v>
      </c>
      <c r="G305" s="103">
        <v>61478586</v>
      </c>
      <c r="H305" s="103">
        <v>59015174</v>
      </c>
      <c r="I305" s="103">
        <v>56426274</v>
      </c>
      <c r="J305" s="103">
        <v>54934041</v>
      </c>
      <c r="K305" s="103">
        <v>55483205</v>
      </c>
      <c r="L305" s="103">
        <v>52908366</v>
      </c>
      <c r="M305" s="103">
        <v>47512934</v>
      </c>
      <c r="N305" s="103">
        <v>38567809</v>
      </c>
      <c r="O305" s="103">
        <v>41627717</v>
      </c>
      <c r="P305" s="103">
        <v>44390122</v>
      </c>
    </row>
    <row r="306" spans="1:16">
      <c r="A306" s="101" t="s">
        <v>1395</v>
      </c>
      <c r="B306" s="102" t="s">
        <v>1396</v>
      </c>
      <c r="C306" s="101" t="s">
        <v>5359</v>
      </c>
      <c r="D306" s="101" t="s">
        <v>5360</v>
      </c>
      <c r="E306" s="103">
        <v>34018288</v>
      </c>
      <c r="F306" s="103">
        <v>31686993</v>
      </c>
      <c r="G306" s="103">
        <v>13748504</v>
      </c>
      <c r="H306" s="103">
        <v>10771406</v>
      </c>
      <c r="I306" s="103">
        <v>8624830</v>
      </c>
      <c r="J306" s="103">
        <v>8001110</v>
      </c>
      <c r="K306" s="103"/>
      <c r="L306" s="103">
        <v>559647</v>
      </c>
      <c r="M306" s="103">
        <v>11740336</v>
      </c>
      <c r="N306" s="103">
        <v>837764</v>
      </c>
      <c r="O306" s="103">
        <v>3946016</v>
      </c>
      <c r="P306" s="103">
        <v>3555625</v>
      </c>
    </row>
    <row r="307" spans="1:16">
      <c r="A307" s="101" t="s">
        <v>3469</v>
      </c>
      <c r="B307" s="102" t="s">
        <v>3470</v>
      </c>
      <c r="C307" s="101" t="s">
        <v>5359</v>
      </c>
      <c r="D307" s="101" t="s">
        <v>5360</v>
      </c>
      <c r="E307" s="103">
        <v>35316582</v>
      </c>
      <c r="F307" s="103">
        <v>30860221</v>
      </c>
      <c r="G307" s="103">
        <v>16364769</v>
      </c>
      <c r="H307" s="103">
        <v>3857802</v>
      </c>
      <c r="I307" s="103">
        <v>40003986</v>
      </c>
      <c r="J307" s="103">
        <v>36357557</v>
      </c>
      <c r="K307" s="103">
        <v>97817788</v>
      </c>
      <c r="L307" s="103">
        <v>117024292</v>
      </c>
      <c r="M307" s="103">
        <v>111361148</v>
      </c>
      <c r="N307" s="103">
        <v>57153767</v>
      </c>
      <c r="O307" s="103">
        <v>33331984</v>
      </c>
      <c r="P307" s="103">
        <v>25981280</v>
      </c>
    </row>
    <row r="308" spans="1:16">
      <c r="A308" s="101" t="s">
        <v>3705</v>
      </c>
      <c r="B308" s="102" t="s">
        <v>3706</v>
      </c>
      <c r="C308" s="101" t="s">
        <v>5359</v>
      </c>
      <c r="D308" s="101" t="s">
        <v>5360</v>
      </c>
      <c r="E308" s="103">
        <v>35330245</v>
      </c>
      <c r="F308" s="103">
        <v>35049010</v>
      </c>
      <c r="G308" s="103">
        <v>32863434</v>
      </c>
      <c r="H308" s="103">
        <v>31669705</v>
      </c>
      <c r="I308" s="103">
        <v>28579206</v>
      </c>
      <c r="J308" s="103">
        <v>28137345</v>
      </c>
      <c r="K308" s="103">
        <v>28554579</v>
      </c>
      <c r="L308" s="103">
        <v>11288690</v>
      </c>
      <c r="M308" s="103">
        <v>10182462</v>
      </c>
      <c r="N308" s="103">
        <v>9711226</v>
      </c>
      <c r="O308" s="103">
        <v>8658443</v>
      </c>
      <c r="P308" s="103">
        <v>7360845</v>
      </c>
    </row>
    <row r="309" spans="1:16">
      <c r="A309" s="101" t="s">
        <v>1599</v>
      </c>
      <c r="B309" s="102" t="s">
        <v>4299</v>
      </c>
      <c r="C309" s="101" t="s">
        <v>5359</v>
      </c>
      <c r="D309" s="101" t="s">
        <v>5360</v>
      </c>
      <c r="E309" s="103">
        <v>106981114</v>
      </c>
      <c r="F309" s="103">
        <v>158101890</v>
      </c>
      <c r="G309" s="103">
        <v>147943254</v>
      </c>
      <c r="H309" s="103">
        <v>143000086</v>
      </c>
      <c r="I309" s="103">
        <v>137074214</v>
      </c>
      <c r="J309" s="103">
        <v>163655936</v>
      </c>
      <c r="K309" s="103">
        <v>159150956</v>
      </c>
      <c r="L309" s="103">
        <v>136692114</v>
      </c>
      <c r="M309" s="103">
        <v>130747487</v>
      </c>
      <c r="N309" s="103">
        <v>126712418</v>
      </c>
      <c r="O309" s="103">
        <v>122390993</v>
      </c>
      <c r="P309" s="103">
        <v>124325539</v>
      </c>
    </row>
    <row r="310" spans="1:16">
      <c r="A310" s="101" t="s">
        <v>873</v>
      </c>
      <c r="B310" s="102" t="s">
        <v>874</v>
      </c>
      <c r="C310" s="101" t="s">
        <v>5359</v>
      </c>
      <c r="D310" s="101" t="s">
        <v>5360</v>
      </c>
      <c r="E310" s="103">
        <v>199607822</v>
      </c>
      <c r="F310" s="103">
        <v>194909257</v>
      </c>
      <c r="G310" s="103">
        <v>173423922</v>
      </c>
      <c r="H310" s="103">
        <v>179460721</v>
      </c>
      <c r="I310" s="103">
        <v>181877369</v>
      </c>
      <c r="J310" s="103">
        <v>177471498</v>
      </c>
      <c r="K310" s="103">
        <v>125330249</v>
      </c>
      <c r="L310" s="103">
        <v>123881602</v>
      </c>
      <c r="M310" s="103">
        <v>119447991</v>
      </c>
      <c r="N310" s="103">
        <v>78755580</v>
      </c>
      <c r="O310" s="103">
        <v>74310402</v>
      </c>
      <c r="P310" s="103">
        <v>75376240</v>
      </c>
    </row>
    <row r="311" spans="1:16">
      <c r="A311" s="101" t="s">
        <v>2303</v>
      </c>
      <c r="B311" s="102" t="s">
        <v>2304</v>
      </c>
      <c r="C311" s="101" t="s">
        <v>5359</v>
      </c>
      <c r="D311" s="101" t="s">
        <v>5360</v>
      </c>
      <c r="E311" s="103">
        <v>126248580</v>
      </c>
      <c r="F311" s="103">
        <v>122930211</v>
      </c>
      <c r="G311" s="103">
        <v>119549391</v>
      </c>
      <c r="H311" s="103">
        <v>114291393</v>
      </c>
      <c r="I311" s="103">
        <v>113597818</v>
      </c>
      <c r="J311" s="103">
        <v>112624632</v>
      </c>
      <c r="K311" s="103">
        <v>108609297</v>
      </c>
      <c r="L311" s="103">
        <v>101887031</v>
      </c>
      <c r="M311" s="103">
        <v>94430875</v>
      </c>
      <c r="N311" s="103">
        <v>91116267</v>
      </c>
      <c r="O311" s="103">
        <v>84247948</v>
      </c>
      <c r="P311" s="103">
        <v>74404131</v>
      </c>
    </row>
    <row r="312" spans="1:16">
      <c r="A312" s="101" t="s">
        <v>3159</v>
      </c>
      <c r="B312" s="102" t="s">
        <v>3160</v>
      </c>
      <c r="C312" s="101" t="s">
        <v>5359</v>
      </c>
      <c r="D312" s="101" t="s">
        <v>5360</v>
      </c>
      <c r="E312" s="103">
        <v>81348307</v>
      </c>
      <c r="F312" s="103">
        <v>78480376</v>
      </c>
      <c r="G312" s="103">
        <v>76757127</v>
      </c>
      <c r="H312" s="103">
        <v>77291508</v>
      </c>
      <c r="I312" s="103">
        <v>73743070</v>
      </c>
      <c r="J312" s="103">
        <v>73180833</v>
      </c>
      <c r="K312" s="103">
        <v>75728632</v>
      </c>
      <c r="L312" s="103">
        <v>71797946</v>
      </c>
      <c r="M312" s="103">
        <v>59214357</v>
      </c>
      <c r="N312" s="103">
        <v>62522679</v>
      </c>
      <c r="O312" s="103">
        <v>56098367</v>
      </c>
      <c r="P312" s="103">
        <v>53517927</v>
      </c>
    </row>
    <row r="313" spans="1:16">
      <c r="A313" s="101" t="s">
        <v>3461</v>
      </c>
      <c r="B313" s="102" t="s">
        <v>4300</v>
      </c>
      <c r="C313" s="101" t="s">
        <v>5359</v>
      </c>
      <c r="D313" s="101" t="s">
        <v>5360</v>
      </c>
      <c r="E313" s="103">
        <v>11445353</v>
      </c>
      <c r="F313" s="103">
        <v>9003832</v>
      </c>
      <c r="G313" s="103">
        <v>12399144</v>
      </c>
      <c r="H313" s="103">
        <v>11269132</v>
      </c>
      <c r="I313" s="103">
        <v>24769317</v>
      </c>
      <c r="J313" s="103">
        <v>23032817</v>
      </c>
      <c r="K313" s="103">
        <v>29637983</v>
      </c>
      <c r="L313" s="103">
        <v>42424445</v>
      </c>
      <c r="M313" s="103">
        <v>29576511</v>
      </c>
      <c r="N313" s="103">
        <v>29020785</v>
      </c>
      <c r="O313" s="103">
        <v>22057837</v>
      </c>
      <c r="P313" s="103">
        <v>20829191</v>
      </c>
    </row>
    <row r="314" spans="1:16">
      <c r="A314" s="101" t="s">
        <v>1361</v>
      </c>
      <c r="B314" s="102" t="s">
        <v>1362</v>
      </c>
      <c r="C314" s="101" t="s">
        <v>5359</v>
      </c>
      <c r="D314" s="101" t="s">
        <v>5360</v>
      </c>
      <c r="E314" s="103">
        <v>197639912</v>
      </c>
      <c r="F314" s="103">
        <v>196709459</v>
      </c>
      <c r="G314" s="103">
        <v>197812421</v>
      </c>
      <c r="H314" s="103">
        <v>199427337</v>
      </c>
      <c r="I314" s="103">
        <v>168699278</v>
      </c>
      <c r="J314" s="103">
        <v>158137503</v>
      </c>
      <c r="K314" s="103">
        <v>157046841</v>
      </c>
      <c r="L314" s="103">
        <v>132550281</v>
      </c>
      <c r="M314" s="103">
        <v>100574450</v>
      </c>
      <c r="N314" s="103">
        <v>90672519</v>
      </c>
      <c r="O314" s="103">
        <v>92180157</v>
      </c>
      <c r="P314" s="103">
        <v>98429211</v>
      </c>
    </row>
    <row r="315" spans="1:16">
      <c r="A315" s="101" t="s">
        <v>1242</v>
      </c>
      <c r="B315" s="102" t="s">
        <v>1243</v>
      </c>
      <c r="C315" s="101" t="s">
        <v>5359</v>
      </c>
      <c r="D315" s="101" t="s">
        <v>5360</v>
      </c>
      <c r="E315" s="103">
        <v>436426456</v>
      </c>
      <c r="F315" s="103">
        <v>421238227</v>
      </c>
      <c r="G315" s="103">
        <v>370036757</v>
      </c>
      <c r="H315" s="103">
        <v>354360557</v>
      </c>
      <c r="I315" s="103">
        <v>328786338</v>
      </c>
      <c r="J315" s="103">
        <v>307184510</v>
      </c>
      <c r="K315" s="103">
        <v>285289601</v>
      </c>
      <c r="L315" s="103">
        <v>226021233</v>
      </c>
      <c r="M315" s="103">
        <v>210946214</v>
      </c>
      <c r="N315" s="103">
        <v>175130392</v>
      </c>
      <c r="O315" s="103">
        <v>159655033</v>
      </c>
      <c r="P315" s="103">
        <v>137493779</v>
      </c>
    </row>
    <row r="316" spans="1:16">
      <c r="A316" s="101" t="s">
        <v>1207</v>
      </c>
      <c r="B316" s="102" t="s">
        <v>1208</v>
      </c>
      <c r="C316" s="101" t="s">
        <v>5359</v>
      </c>
      <c r="D316" s="101" t="s">
        <v>5360</v>
      </c>
      <c r="E316" s="103">
        <v>226705516</v>
      </c>
      <c r="F316" s="103">
        <v>199638917</v>
      </c>
      <c r="G316" s="103">
        <v>189525033</v>
      </c>
      <c r="H316" s="103">
        <v>177507518</v>
      </c>
      <c r="I316" s="103">
        <v>170676877</v>
      </c>
      <c r="J316" s="103">
        <v>164919176</v>
      </c>
      <c r="K316" s="103">
        <v>150637353</v>
      </c>
      <c r="L316" s="103">
        <v>122616491</v>
      </c>
      <c r="M316" s="103">
        <v>107309922</v>
      </c>
      <c r="N316" s="103">
        <v>102355018</v>
      </c>
      <c r="O316" s="103">
        <v>91785151</v>
      </c>
      <c r="P316" s="103">
        <v>78479194</v>
      </c>
    </row>
    <row r="317" spans="1:16">
      <c r="A317" s="101" t="s">
        <v>1692</v>
      </c>
      <c r="B317" s="102" t="s">
        <v>4301</v>
      </c>
      <c r="C317" s="101" t="s">
        <v>5359</v>
      </c>
      <c r="D317" s="101" t="s">
        <v>5360</v>
      </c>
      <c r="E317" s="103">
        <v>97306880</v>
      </c>
      <c r="F317" s="103">
        <v>83618208</v>
      </c>
      <c r="G317" s="103">
        <v>88838412</v>
      </c>
      <c r="H317" s="103">
        <v>77074092</v>
      </c>
      <c r="I317" s="103">
        <v>71660243</v>
      </c>
      <c r="J317" s="103">
        <v>90432144</v>
      </c>
      <c r="K317" s="103">
        <v>85135288</v>
      </c>
      <c r="L317" s="103">
        <v>67641996</v>
      </c>
      <c r="M317" s="103">
        <v>62584068</v>
      </c>
      <c r="N317" s="103">
        <v>70483200</v>
      </c>
      <c r="O317" s="103">
        <v>64680781</v>
      </c>
      <c r="P317" s="103">
        <v>38203228</v>
      </c>
    </row>
    <row r="318" spans="1:16">
      <c r="A318" s="101" t="s">
        <v>3010</v>
      </c>
      <c r="B318" s="102" t="s">
        <v>3011</v>
      </c>
      <c r="C318" s="101" t="s">
        <v>5359</v>
      </c>
      <c r="D318" s="101" t="s">
        <v>5360</v>
      </c>
      <c r="E318" s="103">
        <v>88056245</v>
      </c>
      <c r="F318" s="103">
        <v>85555709</v>
      </c>
      <c r="G318" s="103">
        <v>83869410</v>
      </c>
      <c r="H318" s="103">
        <v>82405356</v>
      </c>
      <c r="I318" s="103">
        <v>82656710</v>
      </c>
      <c r="J318" s="103">
        <v>83763720</v>
      </c>
      <c r="K318" s="103">
        <v>85400906</v>
      </c>
      <c r="L318" s="103">
        <v>54769418</v>
      </c>
      <c r="M318" s="103">
        <v>55075622</v>
      </c>
      <c r="N318" s="103">
        <v>49897084</v>
      </c>
      <c r="O318" s="103">
        <v>43793567</v>
      </c>
      <c r="P318" s="103">
        <v>35809366</v>
      </c>
    </row>
    <row r="319" spans="1:16">
      <c r="A319" s="101" t="s">
        <v>1179</v>
      </c>
      <c r="B319" s="102" t="s">
        <v>1180</v>
      </c>
      <c r="C319" s="101" t="s">
        <v>5359</v>
      </c>
      <c r="D319" s="101" t="s">
        <v>5360</v>
      </c>
      <c r="E319" s="103">
        <v>348336436</v>
      </c>
      <c r="F319" s="103">
        <v>358389365</v>
      </c>
      <c r="G319" s="103">
        <v>359062230</v>
      </c>
      <c r="H319" s="103">
        <v>361708802</v>
      </c>
      <c r="I319" s="103">
        <v>258228899</v>
      </c>
      <c r="J319" s="103">
        <v>223510419</v>
      </c>
      <c r="K319" s="103">
        <v>187825248</v>
      </c>
      <c r="L319" s="103">
        <v>113820195</v>
      </c>
      <c r="M319" s="103">
        <v>109440616</v>
      </c>
      <c r="N319" s="103">
        <v>109615502</v>
      </c>
      <c r="O319" s="103">
        <v>116421183</v>
      </c>
      <c r="P319" s="103">
        <v>127876580</v>
      </c>
    </row>
    <row r="320" spans="1:16">
      <c r="A320" s="101" t="s">
        <v>2129</v>
      </c>
      <c r="B320" s="102" t="s">
        <v>4302</v>
      </c>
      <c r="C320" s="101" t="s">
        <v>5359</v>
      </c>
      <c r="D320" s="101" t="s">
        <v>5360</v>
      </c>
      <c r="E320" s="103">
        <v>40529702</v>
      </c>
      <c r="F320" s="103">
        <v>56877194</v>
      </c>
      <c r="G320" s="103">
        <v>50364141</v>
      </c>
      <c r="H320" s="103">
        <v>46413121</v>
      </c>
      <c r="I320" s="103">
        <v>42267540</v>
      </c>
      <c r="J320" s="103">
        <v>38960012</v>
      </c>
      <c r="K320" s="103">
        <v>22811152</v>
      </c>
      <c r="L320" s="103">
        <v>17879948</v>
      </c>
      <c r="M320" s="103">
        <v>12760824</v>
      </c>
      <c r="N320" s="103">
        <v>10505538</v>
      </c>
      <c r="O320" s="103">
        <v>8491655</v>
      </c>
      <c r="P320" s="103">
        <v>7093779</v>
      </c>
    </row>
    <row r="321" spans="1:16">
      <c r="A321" s="101" t="s">
        <v>1222</v>
      </c>
      <c r="B321" s="102" t="s">
        <v>1223</v>
      </c>
      <c r="C321" s="101" t="s">
        <v>5359</v>
      </c>
      <c r="D321" s="101" t="s">
        <v>5360</v>
      </c>
      <c r="E321" s="103">
        <v>544541047</v>
      </c>
      <c r="F321" s="103">
        <v>472406348</v>
      </c>
      <c r="G321" s="103">
        <v>429574638</v>
      </c>
      <c r="H321" s="103">
        <v>541594874</v>
      </c>
      <c r="I321" s="103">
        <v>414050251</v>
      </c>
      <c r="J321" s="103">
        <v>355477972</v>
      </c>
      <c r="K321" s="103">
        <v>306203807</v>
      </c>
      <c r="L321" s="103">
        <v>197393329</v>
      </c>
      <c r="M321" s="103">
        <v>157040950</v>
      </c>
      <c r="N321" s="103">
        <v>105135033</v>
      </c>
      <c r="O321" s="103">
        <v>98322591</v>
      </c>
      <c r="P321" s="103">
        <v>87411874</v>
      </c>
    </row>
    <row r="322" spans="1:16">
      <c r="A322" s="101" t="s">
        <v>1399</v>
      </c>
      <c r="B322" s="102" t="s">
        <v>1400</v>
      </c>
      <c r="C322" s="101" t="s">
        <v>5359</v>
      </c>
      <c r="D322" s="101" t="s">
        <v>5360</v>
      </c>
      <c r="E322" s="103">
        <v>110700552</v>
      </c>
      <c r="F322" s="103">
        <v>153706640</v>
      </c>
      <c r="G322" s="103">
        <v>165908845</v>
      </c>
      <c r="H322" s="103">
        <v>159391524</v>
      </c>
      <c r="I322" s="103">
        <v>133781705</v>
      </c>
      <c r="J322" s="103">
        <v>108848065</v>
      </c>
      <c r="K322" s="103">
        <v>104461637</v>
      </c>
      <c r="L322" s="103">
        <v>68207476</v>
      </c>
      <c r="M322" s="103">
        <v>66082496</v>
      </c>
      <c r="N322" s="103">
        <v>62248821</v>
      </c>
      <c r="O322" s="103">
        <v>60067140</v>
      </c>
      <c r="P322" s="103">
        <v>58115506</v>
      </c>
    </row>
    <row r="323" spans="1:16">
      <c r="A323" s="101" t="s">
        <v>721</v>
      </c>
      <c r="B323" s="102" t="s">
        <v>722</v>
      </c>
      <c r="C323" s="101" t="s">
        <v>5361</v>
      </c>
      <c r="D323" s="101" t="s">
        <v>5360</v>
      </c>
      <c r="E323" s="103"/>
      <c r="F323" s="103">
        <v>316567017</v>
      </c>
      <c r="G323" s="103">
        <v>303068758</v>
      </c>
      <c r="H323" s="103">
        <v>320200519</v>
      </c>
      <c r="I323" s="103">
        <v>305718827</v>
      </c>
      <c r="J323" s="103">
        <v>307663699</v>
      </c>
      <c r="K323" s="103">
        <v>311023353</v>
      </c>
      <c r="L323" s="103">
        <v>267164561</v>
      </c>
      <c r="M323" s="103">
        <v>258333282</v>
      </c>
      <c r="N323" s="103">
        <v>226595200</v>
      </c>
      <c r="O323" s="103">
        <v>283558792</v>
      </c>
      <c r="P323" s="103">
        <v>379276209</v>
      </c>
    </row>
    <row r="324" spans="1:16">
      <c r="A324" s="101" t="s">
        <v>1661</v>
      </c>
      <c r="B324" s="102" t="s">
        <v>4303</v>
      </c>
      <c r="C324" s="101" t="s">
        <v>5359</v>
      </c>
      <c r="D324" s="101" t="s">
        <v>5360</v>
      </c>
      <c r="E324" s="103">
        <v>59163668</v>
      </c>
      <c r="F324" s="103">
        <v>49696895</v>
      </c>
      <c r="G324" s="103">
        <v>69665261</v>
      </c>
      <c r="H324" s="103">
        <v>142165709</v>
      </c>
      <c r="I324" s="103">
        <v>167277000</v>
      </c>
      <c r="J324" s="103">
        <v>169143710</v>
      </c>
      <c r="K324" s="103">
        <v>145829602</v>
      </c>
      <c r="L324" s="103">
        <v>150678326</v>
      </c>
      <c r="M324" s="103">
        <v>168316919</v>
      </c>
      <c r="N324" s="103">
        <v>52771372</v>
      </c>
      <c r="O324" s="103">
        <v>54353248</v>
      </c>
      <c r="P324" s="103">
        <v>39333789</v>
      </c>
    </row>
    <row r="325" spans="1:16">
      <c r="A325" s="101" t="s">
        <v>929</v>
      </c>
      <c r="B325" s="102" t="s">
        <v>930</v>
      </c>
      <c r="C325" s="101" t="s">
        <v>5359</v>
      </c>
      <c r="D325" s="101" t="s">
        <v>5360</v>
      </c>
      <c r="E325" s="103">
        <v>466850211</v>
      </c>
      <c r="F325" s="103">
        <v>456190050</v>
      </c>
      <c r="G325" s="103">
        <v>437979565</v>
      </c>
      <c r="H325" s="103">
        <v>428794790</v>
      </c>
      <c r="I325" s="103">
        <v>432420248</v>
      </c>
      <c r="J325" s="103">
        <v>391476369</v>
      </c>
      <c r="K325" s="103">
        <v>359987344</v>
      </c>
      <c r="L325" s="103">
        <v>288349769</v>
      </c>
      <c r="M325" s="103">
        <v>246220945</v>
      </c>
      <c r="N325" s="103">
        <v>336470867</v>
      </c>
      <c r="O325" s="103">
        <v>351073649</v>
      </c>
      <c r="P325" s="103">
        <v>384287497</v>
      </c>
    </row>
    <row r="326" spans="1:16">
      <c r="A326" s="101" t="s">
        <v>2917</v>
      </c>
      <c r="B326" s="102" t="s">
        <v>2918</v>
      </c>
      <c r="C326" s="101" t="s">
        <v>5361</v>
      </c>
      <c r="D326" s="101" t="s">
        <v>5360</v>
      </c>
      <c r="E326" s="103"/>
      <c r="F326" s="103">
        <v>122382493</v>
      </c>
      <c r="G326" s="103">
        <v>125477505</v>
      </c>
      <c r="H326" s="103">
        <v>104887638</v>
      </c>
      <c r="I326" s="103">
        <v>109384180</v>
      </c>
      <c r="J326" s="103">
        <v>100832948</v>
      </c>
      <c r="K326" s="103">
        <v>101125261</v>
      </c>
      <c r="L326" s="103">
        <v>99015565</v>
      </c>
      <c r="M326" s="103">
        <v>102589439</v>
      </c>
      <c r="N326" s="103">
        <v>82144165</v>
      </c>
      <c r="O326" s="103">
        <v>75935286</v>
      </c>
      <c r="P326" s="103">
        <v>74886297</v>
      </c>
    </row>
    <row r="327" spans="1:16">
      <c r="A327" s="101" t="s">
        <v>5387</v>
      </c>
      <c r="B327" s="102" t="s">
        <v>5388</v>
      </c>
      <c r="C327" s="101" t="s">
        <v>5359</v>
      </c>
      <c r="D327" s="101" t="s">
        <v>5360</v>
      </c>
      <c r="E327" s="103">
        <v>40320252</v>
      </c>
      <c r="F327" s="103">
        <v>36320008</v>
      </c>
      <c r="G327" s="103">
        <v>31737052</v>
      </c>
      <c r="H327" s="103">
        <v>23966886</v>
      </c>
      <c r="I327" s="103">
        <v>19866630</v>
      </c>
      <c r="J327" s="103">
        <v>16919553</v>
      </c>
      <c r="K327" s="103">
        <v>9273055</v>
      </c>
      <c r="L327" s="103">
        <v>5314611</v>
      </c>
      <c r="M327" s="103">
        <v>3040774</v>
      </c>
      <c r="N327" s="103">
        <v>4613390</v>
      </c>
      <c r="O327" s="103">
        <v>1144977</v>
      </c>
      <c r="P327" s="103">
        <v>-14415944</v>
      </c>
    </row>
    <row r="328" spans="1:16">
      <c r="A328" s="101" t="s">
        <v>1405</v>
      </c>
      <c r="B328" s="102" t="s">
        <v>1406</v>
      </c>
      <c r="C328" s="101" t="s">
        <v>5359</v>
      </c>
      <c r="D328" s="101" t="s">
        <v>5360</v>
      </c>
      <c r="E328" s="103">
        <v>160321797</v>
      </c>
      <c r="F328" s="103">
        <v>158457229</v>
      </c>
      <c r="G328" s="103">
        <v>158024912</v>
      </c>
      <c r="H328" s="103">
        <v>135845541</v>
      </c>
      <c r="I328" s="103">
        <v>122441817</v>
      </c>
      <c r="J328" s="103">
        <v>123540195</v>
      </c>
      <c r="K328" s="103">
        <v>128903017</v>
      </c>
      <c r="L328" s="103">
        <v>134117850</v>
      </c>
      <c r="M328" s="103">
        <v>137487807</v>
      </c>
      <c r="N328" s="103">
        <v>17713978</v>
      </c>
      <c r="O328" s="103">
        <v>29582456</v>
      </c>
      <c r="P328" s="103">
        <v>36182697</v>
      </c>
    </row>
    <row r="329" spans="1:16">
      <c r="A329" s="101" t="s">
        <v>2624</v>
      </c>
      <c r="B329" s="102" t="s">
        <v>2625</v>
      </c>
      <c r="C329" s="101" t="s">
        <v>5359</v>
      </c>
      <c r="D329" s="101" t="s">
        <v>5360</v>
      </c>
      <c r="E329" s="103">
        <v>86854093</v>
      </c>
      <c r="F329" s="103">
        <v>78380632</v>
      </c>
      <c r="G329" s="103">
        <v>72547044</v>
      </c>
      <c r="H329" s="103">
        <v>68842829</v>
      </c>
      <c r="I329" s="103">
        <v>62905405</v>
      </c>
      <c r="J329" s="103">
        <v>57551005</v>
      </c>
      <c r="K329" s="103">
        <v>52971751</v>
      </c>
      <c r="L329" s="103">
        <v>48224893</v>
      </c>
      <c r="M329" s="103">
        <v>36949662</v>
      </c>
      <c r="N329" s="103">
        <v>37238826</v>
      </c>
      <c r="O329" s="103">
        <v>34532764</v>
      </c>
      <c r="P329" s="103">
        <v>32338318</v>
      </c>
    </row>
    <row r="330" spans="1:16">
      <c r="A330" s="101" t="s">
        <v>1666</v>
      </c>
      <c r="B330" s="102" t="s">
        <v>1667</v>
      </c>
      <c r="C330" s="101" t="s">
        <v>5359</v>
      </c>
      <c r="D330" s="101" t="s">
        <v>5360</v>
      </c>
      <c r="E330" s="103">
        <v>29106281</v>
      </c>
      <c r="F330" s="103">
        <v>28219787</v>
      </c>
      <c r="G330" s="103">
        <v>24154634</v>
      </c>
      <c r="H330" s="103">
        <v>22497766</v>
      </c>
      <c r="I330" s="103">
        <v>21093216</v>
      </c>
      <c r="J330" s="103">
        <v>20269481</v>
      </c>
      <c r="K330" s="103">
        <v>16343911</v>
      </c>
      <c r="L330" s="103">
        <v>19049234</v>
      </c>
      <c r="M330" s="103">
        <v>19861763</v>
      </c>
      <c r="N330" s="103">
        <v>13805294</v>
      </c>
      <c r="O330" s="103">
        <v>11786165</v>
      </c>
      <c r="P330" s="103">
        <v>11478901</v>
      </c>
    </row>
    <row r="331" spans="1:16">
      <c r="A331" s="101" t="s">
        <v>5389</v>
      </c>
      <c r="B331" s="102" t="s">
        <v>5390</v>
      </c>
      <c r="C331" s="101" t="s">
        <v>5359</v>
      </c>
      <c r="D331" s="101" t="s">
        <v>5360</v>
      </c>
      <c r="E331" s="103">
        <v>31708345</v>
      </c>
      <c r="F331" s="103">
        <v>31156074</v>
      </c>
      <c r="G331" s="103">
        <v>29490037</v>
      </c>
      <c r="H331" s="103">
        <v>30298549</v>
      </c>
      <c r="I331" s="103">
        <v>11375997</v>
      </c>
      <c r="J331" s="103">
        <v>8164767</v>
      </c>
      <c r="K331" s="103">
        <v>-4501116</v>
      </c>
      <c r="L331" s="103">
        <v>-4663823</v>
      </c>
      <c r="M331" s="103">
        <v>11219747</v>
      </c>
      <c r="N331" s="103">
        <v>10586240</v>
      </c>
      <c r="O331" s="103">
        <v>9580889</v>
      </c>
      <c r="P331" s="103">
        <v>12532859</v>
      </c>
    </row>
    <row r="332" spans="1:16">
      <c r="A332" s="101" t="s">
        <v>1910</v>
      </c>
      <c r="B332" s="102" t="s">
        <v>1911</v>
      </c>
      <c r="C332" s="101" t="s">
        <v>5359</v>
      </c>
      <c r="D332" s="101" t="s">
        <v>5360</v>
      </c>
      <c r="E332" s="103">
        <v>122569267</v>
      </c>
      <c r="F332" s="103">
        <v>103068147</v>
      </c>
      <c r="G332" s="103">
        <v>87467921</v>
      </c>
      <c r="H332" s="103">
        <v>70827736</v>
      </c>
      <c r="I332" s="103">
        <v>61332987</v>
      </c>
      <c r="J332" s="103">
        <v>74233806</v>
      </c>
      <c r="K332" s="103">
        <v>43124423</v>
      </c>
      <c r="L332" s="103">
        <v>38574454</v>
      </c>
      <c r="M332" s="103">
        <v>36295163</v>
      </c>
      <c r="N332" s="103">
        <v>20072289</v>
      </c>
      <c r="O332" s="103">
        <v>21714283</v>
      </c>
      <c r="P332" s="103">
        <v>27042056</v>
      </c>
    </row>
    <row r="333" spans="1:16">
      <c r="A333" s="101" t="s">
        <v>3187</v>
      </c>
      <c r="B333" s="102" t="s">
        <v>3188</v>
      </c>
      <c r="C333" s="101" t="s">
        <v>5359</v>
      </c>
      <c r="D333" s="101" t="s">
        <v>5360</v>
      </c>
      <c r="E333" s="103">
        <v>75163317</v>
      </c>
      <c r="F333" s="103">
        <v>71522337</v>
      </c>
      <c r="G333" s="103">
        <v>66826058</v>
      </c>
      <c r="H333" s="103">
        <v>63613576</v>
      </c>
      <c r="I333" s="103">
        <v>60448917</v>
      </c>
      <c r="J333" s="103">
        <v>57432857</v>
      </c>
      <c r="K333" s="103">
        <v>54254604</v>
      </c>
      <c r="L333" s="103">
        <v>47919925</v>
      </c>
      <c r="M333" s="103">
        <v>31816094</v>
      </c>
      <c r="N333" s="103">
        <v>30280467</v>
      </c>
      <c r="O333" s="103">
        <v>28246622</v>
      </c>
      <c r="P333" s="103">
        <v>25261057</v>
      </c>
    </row>
    <row r="334" spans="1:16">
      <c r="A334" s="101" t="s">
        <v>3195</v>
      </c>
      <c r="B334" s="102" t="s">
        <v>3196</v>
      </c>
      <c r="C334" s="101" t="s">
        <v>5359</v>
      </c>
      <c r="D334" s="101" t="s">
        <v>5360</v>
      </c>
      <c r="E334" s="103">
        <v>91503252</v>
      </c>
      <c r="F334" s="103">
        <v>84527473</v>
      </c>
      <c r="G334" s="103">
        <v>83515443</v>
      </c>
      <c r="H334" s="103">
        <v>83865846</v>
      </c>
      <c r="I334" s="103">
        <v>81434232</v>
      </c>
      <c r="J334" s="103">
        <v>81452208</v>
      </c>
      <c r="K334" s="103"/>
      <c r="L334" s="103">
        <v>82214865</v>
      </c>
      <c r="M334" s="103">
        <v>79250760</v>
      </c>
      <c r="N334" s="103">
        <v>81895426</v>
      </c>
      <c r="O334" s="103">
        <v>66675548</v>
      </c>
      <c r="P334" s="103">
        <v>61429352</v>
      </c>
    </row>
    <row r="335" spans="1:16">
      <c r="A335" s="101" t="s">
        <v>3177</v>
      </c>
      <c r="B335" s="102" t="s">
        <v>3178</v>
      </c>
      <c r="C335" s="101" t="s">
        <v>5359</v>
      </c>
      <c r="D335" s="101" t="s">
        <v>5360</v>
      </c>
      <c r="E335" s="103">
        <v>65944062</v>
      </c>
      <c r="F335" s="103">
        <v>60304550</v>
      </c>
      <c r="G335" s="103">
        <v>56137960</v>
      </c>
      <c r="H335" s="103">
        <v>52560275</v>
      </c>
      <c r="I335" s="103">
        <v>48170635</v>
      </c>
      <c r="J335" s="103">
        <v>45945402</v>
      </c>
      <c r="K335" s="103">
        <v>35355964</v>
      </c>
      <c r="L335" s="103">
        <v>31050610</v>
      </c>
      <c r="M335" s="103">
        <v>27186733</v>
      </c>
      <c r="N335" s="103">
        <v>25224814</v>
      </c>
      <c r="O335" s="103">
        <v>25174620</v>
      </c>
      <c r="P335" s="103">
        <v>23459069</v>
      </c>
    </row>
    <row r="336" spans="1:16">
      <c r="A336" s="101" t="s">
        <v>880</v>
      </c>
      <c r="B336" s="102" t="s">
        <v>881</v>
      </c>
      <c r="C336" s="101" t="s">
        <v>5359</v>
      </c>
      <c r="D336" s="101" t="s">
        <v>5360</v>
      </c>
      <c r="E336" s="103">
        <v>258890685</v>
      </c>
      <c r="F336" s="103">
        <v>236515208</v>
      </c>
      <c r="G336" s="103">
        <v>212988416</v>
      </c>
      <c r="H336" s="103">
        <v>194140354</v>
      </c>
      <c r="I336" s="103">
        <v>177236051</v>
      </c>
      <c r="J336" s="103">
        <v>187659727</v>
      </c>
      <c r="K336" s="103">
        <v>172514225</v>
      </c>
      <c r="L336" s="103">
        <v>121341013</v>
      </c>
      <c r="M336" s="103">
        <v>112826517</v>
      </c>
      <c r="N336" s="103">
        <v>101491330</v>
      </c>
      <c r="O336" s="103">
        <v>94041157</v>
      </c>
      <c r="P336" s="103">
        <v>91321581</v>
      </c>
    </row>
    <row r="337" spans="1:16">
      <c r="A337" s="101" t="s">
        <v>3380</v>
      </c>
      <c r="B337" s="102" t="s">
        <v>3381</v>
      </c>
      <c r="C337" s="101" t="s">
        <v>5359</v>
      </c>
      <c r="D337" s="101" t="s">
        <v>5360</v>
      </c>
      <c r="E337" s="103">
        <v>58900400</v>
      </c>
      <c r="F337" s="103">
        <v>57615231</v>
      </c>
      <c r="G337" s="103">
        <v>51988401</v>
      </c>
      <c r="H337" s="103">
        <v>50823490</v>
      </c>
      <c r="I337" s="103">
        <v>50701042</v>
      </c>
      <c r="J337" s="103">
        <v>49183208</v>
      </c>
      <c r="K337" s="103">
        <v>48657474</v>
      </c>
      <c r="L337" s="103">
        <v>49524623</v>
      </c>
      <c r="M337" s="103">
        <v>53537216</v>
      </c>
      <c r="N337" s="103">
        <v>55769614</v>
      </c>
      <c r="O337" s="103">
        <v>59594954</v>
      </c>
      <c r="P337" s="103">
        <v>58216146</v>
      </c>
    </row>
    <row r="338" spans="1:16">
      <c r="A338" s="101" t="s">
        <v>2396</v>
      </c>
      <c r="B338" s="102" t="s">
        <v>2397</v>
      </c>
      <c r="C338" s="101" t="s">
        <v>5359</v>
      </c>
      <c r="D338" s="101" t="s">
        <v>5360</v>
      </c>
      <c r="E338" s="103">
        <v>141477285</v>
      </c>
      <c r="F338" s="103">
        <v>136510880</v>
      </c>
      <c r="G338" s="103">
        <v>129341938</v>
      </c>
      <c r="H338" s="103">
        <v>124007164</v>
      </c>
      <c r="I338" s="103">
        <v>125264096</v>
      </c>
      <c r="J338" s="103">
        <v>136649524</v>
      </c>
      <c r="K338" s="103">
        <v>137326549</v>
      </c>
      <c r="L338" s="103">
        <v>155206270</v>
      </c>
      <c r="M338" s="103">
        <v>157602576</v>
      </c>
      <c r="N338" s="103">
        <v>127253276</v>
      </c>
      <c r="O338" s="103">
        <v>108938295</v>
      </c>
      <c r="P338" s="103">
        <v>105498124</v>
      </c>
    </row>
    <row r="339" spans="1:16">
      <c r="A339" s="101" t="s">
        <v>5391</v>
      </c>
      <c r="B339" s="102" t="s">
        <v>5392</v>
      </c>
      <c r="C339" s="101" t="s">
        <v>5359</v>
      </c>
      <c r="D339" s="101" t="s">
        <v>5360</v>
      </c>
      <c r="E339" s="103">
        <v>212353556</v>
      </c>
      <c r="F339" s="103">
        <v>192830406</v>
      </c>
      <c r="G339" s="103">
        <v>224448988</v>
      </c>
      <c r="H339" s="103">
        <v>266074546</v>
      </c>
      <c r="I339" s="103">
        <v>255458642</v>
      </c>
      <c r="J339" s="103">
        <v>259723042</v>
      </c>
      <c r="K339" s="103">
        <v>248515672</v>
      </c>
      <c r="L339" s="103">
        <v>211333522</v>
      </c>
      <c r="M339" s="103">
        <v>170632241</v>
      </c>
      <c r="N339" s="103">
        <v>138688693</v>
      </c>
      <c r="O339" s="103">
        <v>72780314</v>
      </c>
      <c r="P339" s="103">
        <v>51072804</v>
      </c>
    </row>
    <row r="340" spans="1:16">
      <c r="A340" s="101" t="s">
        <v>2485</v>
      </c>
      <c r="B340" s="102" t="s">
        <v>2486</v>
      </c>
      <c r="C340" s="101" t="s">
        <v>5359</v>
      </c>
      <c r="D340" s="101" t="s">
        <v>5360</v>
      </c>
      <c r="E340" s="103">
        <v>70643534</v>
      </c>
      <c r="F340" s="103">
        <v>68580378</v>
      </c>
      <c r="G340" s="103">
        <v>68839644</v>
      </c>
      <c r="H340" s="103">
        <v>71621027</v>
      </c>
      <c r="I340" s="103">
        <v>67424946</v>
      </c>
      <c r="J340" s="103">
        <v>69110992</v>
      </c>
      <c r="K340" s="103">
        <v>69318826</v>
      </c>
      <c r="L340" s="103">
        <v>45073031</v>
      </c>
      <c r="M340" s="103">
        <v>42896403</v>
      </c>
      <c r="N340" s="103">
        <v>50356483</v>
      </c>
      <c r="O340" s="103">
        <v>41487591</v>
      </c>
      <c r="P340" s="103">
        <v>39573623</v>
      </c>
    </row>
    <row r="341" spans="1:16">
      <c r="A341" s="101" t="s">
        <v>1269</v>
      </c>
      <c r="B341" s="102" t="s">
        <v>1270</v>
      </c>
      <c r="C341" s="101" t="s">
        <v>5359</v>
      </c>
      <c r="D341" s="101" t="s">
        <v>5360</v>
      </c>
      <c r="E341" s="103">
        <v>321188999</v>
      </c>
      <c r="F341" s="103">
        <v>314803977</v>
      </c>
      <c r="G341" s="103">
        <v>314103603</v>
      </c>
      <c r="H341" s="103">
        <v>318899617</v>
      </c>
      <c r="I341" s="103">
        <v>304170115</v>
      </c>
      <c r="J341" s="103">
        <v>294337985</v>
      </c>
      <c r="K341" s="103"/>
      <c r="L341" s="103">
        <v>245748770</v>
      </c>
      <c r="M341" s="103">
        <v>240637987</v>
      </c>
      <c r="N341" s="103">
        <v>240449456</v>
      </c>
      <c r="O341" s="103">
        <v>235721043</v>
      </c>
      <c r="P341" s="103">
        <v>219355083</v>
      </c>
    </row>
    <row r="342" spans="1:16">
      <c r="A342" s="101" t="s">
        <v>448</v>
      </c>
      <c r="B342" s="102" t="s">
        <v>449</v>
      </c>
      <c r="C342" s="101" t="s">
        <v>5359</v>
      </c>
      <c r="D342" s="101" t="s">
        <v>5360</v>
      </c>
      <c r="E342" s="103">
        <v>661540685</v>
      </c>
      <c r="F342" s="103">
        <v>743949291</v>
      </c>
      <c r="G342" s="103">
        <v>729972019</v>
      </c>
      <c r="H342" s="103">
        <v>678553638</v>
      </c>
      <c r="I342" s="103">
        <v>689181339</v>
      </c>
      <c r="J342" s="103">
        <v>601455468</v>
      </c>
      <c r="K342" s="103">
        <v>570072824</v>
      </c>
      <c r="L342" s="103">
        <v>526468350</v>
      </c>
      <c r="M342" s="103">
        <v>493742847</v>
      </c>
      <c r="N342" s="103">
        <v>488737875</v>
      </c>
      <c r="O342" s="103">
        <v>470435815</v>
      </c>
      <c r="P342" s="103">
        <v>464298231</v>
      </c>
    </row>
    <row r="343" spans="1:16">
      <c r="A343" s="101" t="s">
        <v>3468</v>
      </c>
      <c r="B343" s="102" t="s">
        <v>4304</v>
      </c>
      <c r="C343" s="101" t="s">
        <v>5359</v>
      </c>
      <c r="D343" s="101" t="s">
        <v>5360</v>
      </c>
      <c r="E343" s="103">
        <v>19701097</v>
      </c>
      <c r="F343" s="103">
        <v>28360580</v>
      </c>
      <c r="G343" s="103">
        <v>25292615</v>
      </c>
      <c r="H343" s="103">
        <v>29041638</v>
      </c>
      <c r="I343" s="103">
        <v>28163930</v>
      </c>
      <c r="J343" s="103">
        <v>27554612</v>
      </c>
      <c r="K343" s="103">
        <v>29437909</v>
      </c>
      <c r="L343" s="103">
        <v>30001327</v>
      </c>
      <c r="M343" s="103">
        <v>31657289</v>
      </c>
      <c r="N343" s="103">
        <v>31429719</v>
      </c>
      <c r="O343" s="103">
        <v>31094432</v>
      </c>
      <c r="P343" s="103">
        <v>33733519</v>
      </c>
    </row>
    <row r="344" spans="1:16">
      <c r="A344" s="101" t="s">
        <v>3658</v>
      </c>
      <c r="B344" s="102" t="s">
        <v>3659</v>
      </c>
      <c r="C344" s="101" t="s">
        <v>5359</v>
      </c>
      <c r="D344" s="101" t="s">
        <v>5360</v>
      </c>
      <c r="E344" s="103">
        <v>59833169</v>
      </c>
      <c r="F344" s="103">
        <v>63948658</v>
      </c>
      <c r="G344" s="103">
        <v>50394516</v>
      </c>
      <c r="H344" s="103">
        <v>50608365</v>
      </c>
      <c r="I344" s="103">
        <v>51086945</v>
      </c>
      <c r="J344" s="103">
        <v>54152002</v>
      </c>
      <c r="K344" s="103">
        <v>49445031</v>
      </c>
      <c r="L344" s="103">
        <v>24731880</v>
      </c>
      <c r="M344" s="103">
        <v>24737953</v>
      </c>
      <c r="N344" s="103">
        <v>25223459</v>
      </c>
      <c r="O344" s="103">
        <v>25061123</v>
      </c>
      <c r="P344" s="103">
        <v>25223506</v>
      </c>
    </row>
    <row r="345" spans="1:16">
      <c r="A345" s="101" t="s">
        <v>3083</v>
      </c>
      <c r="B345" s="102" t="s">
        <v>3084</v>
      </c>
      <c r="C345" s="101" t="s">
        <v>5384</v>
      </c>
      <c r="D345" s="101" t="s">
        <v>5360</v>
      </c>
      <c r="E345" s="103">
        <v>90860139</v>
      </c>
      <c r="F345" s="103">
        <v>84443723</v>
      </c>
      <c r="G345" s="103">
        <v>79035373</v>
      </c>
      <c r="H345" s="103">
        <v>78478486</v>
      </c>
      <c r="I345" s="103">
        <v>78735188</v>
      </c>
      <c r="J345" s="103">
        <v>79133044</v>
      </c>
      <c r="K345" s="103">
        <v>78566232</v>
      </c>
      <c r="L345" s="103">
        <v>78837635</v>
      </c>
      <c r="M345" s="103">
        <v>77448863</v>
      </c>
      <c r="N345" s="103">
        <v>79235014</v>
      </c>
      <c r="O345" s="103">
        <v>74032239</v>
      </c>
      <c r="P345" s="103">
        <v>69139550</v>
      </c>
    </row>
    <row r="346" spans="1:16">
      <c r="A346" s="101" t="s">
        <v>531</v>
      </c>
      <c r="B346" s="102" t="s">
        <v>532</v>
      </c>
      <c r="C346" s="101" t="s">
        <v>5359</v>
      </c>
      <c r="D346" s="101" t="s">
        <v>5360</v>
      </c>
      <c r="E346" s="103">
        <v>645286624</v>
      </c>
      <c r="F346" s="103">
        <v>583680589</v>
      </c>
      <c r="G346" s="103">
        <v>416055373</v>
      </c>
      <c r="H346" s="103">
        <v>407881988</v>
      </c>
      <c r="I346" s="103">
        <v>392693925</v>
      </c>
      <c r="J346" s="103">
        <v>372287305</v>
      </c>
      <c r="K346" s="103">
        <v>405658000</v>
      </c>
      <c r="L346" s="103">
        <v>417520848</v>
      </c>
      <c r="M346" s="103">
        <v>366315731</v>
      </c>
      <c r="N346" s="103">
        <v>331075611</v>
      </c>
      <c r="O346" s="103">
        <v>274349095</v>
      </c>
      <c r="P346" s="103">
        <v>206930469</v>
      </c>
    </row>
    <row r="347" spans="1:16">
      <c r="A347" s="101" t="s">
        <v>2215</v>
      </c>
      <c r="B347" s="102" t="s">
        <v>2216</v>
      </c>
      <c r="C347" s="101" t="s">
        <v>5359</v>
      </c>
      <c r="D347" s="101" t="s">
        <v>5360</v>
      </c>
      <c r="E347" s="103">
        <v>80537110</v>
      </c>
      <c r="F347" s="103">
        <v>88419877</v>
      </c>
      <c r="G347" s="103">
        <v>86517597</v>
      </c>
      <c r="H347" s="103">
        <v>99476490</v>
      </c>
      <c r="I347" s="103">
        <v>108174232</v>
      </c>
      <c r="J347" s="103">
        <v>106027038</v>
      </c>
      <c r="K347" s="103">
        <v>103055579</v>
      </c>
      <c r="L347" s="103">
        <v>83996652</v>
      </c>
      <c r="M347" s="103">
        <v>71989430</v>
      </c>
      <c r="N347" s="103">
        <v>62388835</v>
      </c>
      <c r="O347" s="103">
        <v>54821695</v>
      </c>
      <c r="P347" s="103">
        <v>50219469</v>
      </c>
    </row>
    <row r="348" spans="1:16">
      <c r="A348" s="101" t="s">
        <v>2072</v>
      </c>
      <c r="B348" s="102" t="s">
        <v>2073</v>
      </c>
      <c r="C348" s="101" t="s">
        <v>5359</v>
      </c>
      <c r="D348" s="101" t="s">
        <v>5360</v>
      </c>
      <c r="E348" s="103">
        <v>176869085</v>
      </c>
      <c r="F348" s="103">
        <v>170347086</v>
      </c>
      <c r="G348" s="103">
        <v>163140585</v>
      </c>
      <c r="H348" s="103">
        <v>146321073</v>
      </c>
      <c r="I348" s="103">
        <v>144577813</v>
      </c>
      <c r="J348" s="103">
        <v>145302483</v>
      </c>
      <c r="K348" s="103">
        <v>143644687</v>
      </c>
      <c r="L348" s="103">
        <v>120589213</v>
      </c>
      <c r="M348" s="103">
        <v>117335148</v>
      </c>
      <c r="N348" s="103">
        <v>114102660</v>
      </c>
      <c r="O348" s="103">
        <v>99238618</v>
      </c>
      <c r="P348" s="103">
        <v>98133183</v>
      </c>
    </row>
    <row r="349" spans="1:16">
      <c r="A349" s="101" t="s">
        <v>3434</v>
      </c>
      <c r="B349" s="102" t="s">
        <v>3435</v>
      </c>
      <c r="C349" s="101" t="s">
        <v>5359</v>
      </c>
      <c r="D349" s="101" t="s">
        <v>5360</v>
      </c>
      <c r="E349" s="103">
        <v>59743630</v>
      </c>
      <c r="F349" s="103">
        <v>59623118</v>
      </c>
      <c r="G349" s="103">
        <v>57474636</v>
      </c>
      <c r="H349" s="103">
        <v>57993209</v>
      </c>
      <c r="I349" s="103">
        <v>56982451</v>
      </c>
      <c r="J349" s="103">
        <v>55480384</v>
      </c>
      <c r="K349" s="103">
        <v>55783801</v>
      </c>
      <c r="L349" s="103">
        <v>51799228</v>
      </c>
      <c r="M349" s="103">
        <v>46370738</v>
      </c>
      <c r="N349" s="103">
        <v>42355023</v>
      </c>
      <c r="O349" s="103">
        <v>35508152</v>
      </c>
      <c r="P349" s="103">
        <v>37588024</v>
      </c>
    </row>
    <row r="350" spans="1:16">
      <c r="A350" s="101" t="s">
        <v>434</v>
      </c>
      <c r="B350" s="102" t="s">
        <v>435</v>
      </c>
      <c r="C350" s="101" t="s">
        <v>5359</v>
      </c>
      <c r="D350" s="101" t="s">
        <v>5360</v>
      </c>
      <c r="E350" s="103">
        <v>4240117940</v>
      </c>
      <c r="F350" s="103">
        <v>4222114534</v>
      </c>
      <c r="G350" s="103">
        <v>4553406264</v>
      </c>
      <c r="H350" s="103">
        <v>4174061526</v>
      </c>
      <c r="I350" s="103">
        <v>3894395703</v>
      </c>
      <c r="J350" s="103">
        <v>3507412259</v>
      </c>
      <c r="K350" s="103">
        <v>3475123890</v>
      </c>
      <c r="L350" s="103">
        <v>2595224524</v>
      </c>
      <c r="M350" s="103">
        <v>1954084628</v>
      </c>
      <c r="N350" s="103">
        <v>1963171690</v>
      </c>
      <c r="O350" s="103">
        <v>1801783097</v>
      </c>
      <c r="P350" s="103">
        <v>1677391198</v>
      </c>
    </row>
    <row r="351" spans="1:16">
      <c r="A351" s="101" t="s">
        <v>1547</v>
      </c>
      <c r="B351" s="102" t="s">
        <v>1548</v>
      </c>
      <c r="C351" s="101" t="s">
        <v>5359</v>
      </c>
      <c r="D351" s="101" t="s">
        <v>5360</v>
      </c>
      <c r="E351" s="103">
        <v>240416530</v>
      </c>
      <c r="F351" s="103">
        <v>232007841</v>
      </c>
      <c r="G351" s="103">
        <v>218670874</v>
      </c>
      <c r="H351" s="103">
        <v>208831047</v>
      </c>
      <c r="I351" s="103">
        <v>187860952</v>
      </c>
      <c r="J351" s="103">
        <v>168941270</v>
      </c>
      <c r="K351" s="103">
        <v>145325032</v>
      </c>
      <c r="L351" s="103">
        <v>104179958</v>
      </c>
      <c r="M351" s="103">
        <v>92346316</v>
      </c>
      <c r="N351" s="103">
        <v>68929199</v>
      </c>
      <c r="O351" s="103">
        <v>52418859</v>
      </c>
      <c r="P351" s="103">
        <v>44921444</v>
      </c>
    </row>
    <row r="352" spans="1:16">
      <c r="A352" s="101" t="s">
        <v>1731</v>
      </c>
      <c r="B352" s="102" t="s">
        <v>1732</v>
      </c>
      <c r="C352" s="101" t="s">
        <v>5359</v>
      </c>
      <c r="D352" s="101" t="s">
        <v>5360</v>
      </c>
      <c r="E352" s="103">
        <v>44026368</v>
      </c>
      <c r="F352" s="103">
        <v>40426610</v>
      </c>
      <c r="G352" s="103">
        <v>107324270</v>
      </c>
      <c r="H352" s="103">
        <v>106863991</v>
      </c>
      <c r="I352" s="103">
        <v>105736857</v>
      </c>
      <c r="J352" s="103">
        <v>97862999</v>
      </c>
      <c r="K352" s="103">
        <v>98439058</v>
      </c>
      <c r="L352" s="103">
        <v>97161923</v>
      </c>
      <c r="M352" s="103">
        <v>72599361</v>
      </c>
      <c r="N352" s="103">
        <v>76339312</v>
      </c>
      <c r="O352" s="103">
        <v>75977118</v>
      </c>
      <c r="P352" s="103">
        <v>78260727</v>
      </c>
    </row>
    <row r="353" spans="1:16">
      <c r="A353" s="101" t="s">
        <v>3602</v>
      </c>
      <c r="B353" s="102" t="s">
        <v>3603</v>
      </c>
      <c r="C353" s="101" t="s">
        <v>5359</v>
      </c>
      <c r="D353" s="101" t="s">
        <v>5360</v>
      </c>
      <c r="E353" s="103">
        <v>16524848</v>
      </c>
      <c r="F353" s="103">
        <v>12130951</v>
      </c>
      <c r="G353" s="103">
        <v>5262572</v>
      </c>
      <c r="H353" s="103">
        <v>19759252</v>
      </c>
      <c r="I353" s="103">
        <v>17397072</v>
      </c>
      <c r="J353" s="103">
        <v>30463239</v>
      </c>
      <c r="K353" s="103">
        <v>92567900</v>
      </c>
      <c r="L353" s="103">
        <v>89013579</v>
      </c>
      <c r="M353" s="103">
        <v>90400642</v>
      </c>
      <c r="N353" s="103">
        <v>100929595</v>
      </c>
      <c r="O353" s="103">
        <v>94712856</v>
      </c>
      <c r="P353" s="103">
        <v>90452223</v>
      </c>
    </row>
    <row r="354" spans="1:16">
      <c r="A354" s="101" t="s">
        <v>1985</v>
      </c>
      <c r="B354" s="102" t="s">
        <v>1986</v>
      </c>
      <c r="C354" s="101" t="s">
        <v>5359</v>
      </c>
      <c r="D354" s="101" t="s">
        <v>5360</v>
      </c>
      <c r="E354" s="103">
        <v>384811915</v>
      </c>
      <c r="F354" s="103">
        <v>383100296</v>
      </c>
      <c r="G354" s="103">
        <v>371157291</v>
      </c>
      <c r="H354" s="103">
        <v>353697928</v>
      </c>
      <c r="I354" s="103">
        <v>330406131</v>
      </c>
      <c r="J354" s="103">
        <v>357682442</v>
      </c>
      <c r="K354" s="103">
        <v>366122753</v>
      </c>
      <c r="L354" s="103">
        <v>366820710</v>
      </c>
      <c r="M354" s="103">
        <v>315034831</v>
      </c>
      <c r="N354" s="103">
        <v>289841028</v>
      </c>
      <c r="O354" s="103">
        <v>288494802</v>
      </c>
      <c r="P354" s="103">
        <v>285655808</v>
      </c>
    </row>
    <row r="355" spans="1:16">
      <c r="A355" s="101" t="s">
        <v>446</v>
      </c>
      <c r="B355" s="102" t="s">
        <v>447</v>
      </c>
      <c r="C355" s="101" t="s">
        <v>5359</v>
      </c>
      <c r="D355" s="101" t="s">
        <v>5360</v>
      </c>
      <c r="E355" s="103">
        <v>541437576</v>
      </c>
      <c r="F355" s="103">
        <v>435095014</v>
      </c>
      <c r="G355" s="103">
        <v>337875066</v>
      </c>
      <c r="H355" s="103">
        <v>264142826</v>
      </c>
      <c r="I355" s="103">
        <v>214740315</v>
      </c>
      <c r="J355" s="103">
        <v>202427274</v>
      </c>
      <c r="K355" s="103">
        <v>177490923</v>
      </c>
      <c r="L355" s="103">
        <v>161012504</v>
      </c>
      <c r="M355" s="103">
        <v>150884665</v>
      </c>
      <c r="N355" s="103">
        <v>139455948</v>
      </c>
      <c r="O355" s="103">
        <v>128972947</v>
      </c>
      <c r="P355" s="103">
        <v>117397686</v>
      </c>
    </row>
    <row r="356" spans="1:16">
      <c r="A356" s="101" t="s">
        <v>1791</v>
      </c>
      <c r="B356" s="102" t="s">
        <v>1792</v>
      </c>
      <c r="C356" s="101" t="s">
        <v>5359</v>
      </c>
      <c r="D356" s="101" t="s">
        <v>5360</v>
      </c>
      <c r="E356" s="103">
        <v>180829441</v>
      </c>
      <c r="F356" s="103">
        <v>186353432</v>
      </c>
      <c r="G356" s="103">
        <v>177320807</v>
      </c>
      <c r="H356" s="103">
        <v>173436592</v>
      </c>
      <c r="I356" s="103">
        <v>182619488</v>
      </c>
      <c r="J356" s="103">
        <v>193886198</v>
      </c>
      <c r="K356" s="103">
        <v>201835203</v>
      </c>
      <c r="L356" s="103">
        <v>149018676</v>
      </c>
      <c r="M356" s="103">
        <v>120797603</v>
      </c>
      <c r="N356" s="103">
        <v>95563181</v>
      </c>
      <c r="O356" s="103">
        <v>74348016</v>
      </c>
      <c r="P356" s="103">
        <v>59764868</v>
      </c>
    </row>
    <row r="357" spans="1:16">
      <c r="A357" s="101" t="s">
        <v>755</v>
      </c>
      <c r="B357" s="102" t="s">
        <v>756</v>
      </c>
      <c r="C357" s="101" t="s">
        <v>5359</v>
      </c>
      <c r="D357" s="101" t="s">
        <v>5360</v>
      </c>
      <c r="E357" s="103">
        <v>372988491</v>
      </c>
      <c r="F357" s="103">
        <v>349946623</v>
      </c>
      <c r="G357" s="103">
        <v>312790141</v>
      </c>
      <c r="H357" s="103">
        <v>289267923</v>
      </c>
      <c r="I357" s="103">
        <v>266021831</v>
      </c>
      <c r="J357" s="103">
        <v>248123894</v>
      </c>
      <c r="K357" s="103">
        <v>225962565</v>
      </c>
      <c r="L357" s="103">
        <v>201723642</v>
      </c>
      <c r="M357" s="103">
        <v>181704964</v>
      </c>
      <c r="N357" s="103">
        <v>167879019</v>
      </c>
      <c r="O357" s="103">
        <v>152159272</v>
      </c>
      <c r="P357" s="103">
        <v>139942151</v>
      </c>
    </row>
    <row r="358" spans="1:16">
      <c r="A358" s="101" t="s">
        <v>2326</v>
      </c>
      <c r="B358" s="102" t="s">
        <v>2327</v>
      </c>
      <c r="C358" s="101" t="s">
        <v>5359</v>
      </c>
      <c r="D358" s="101" t="s">
        <v>5360</v>
      </c>
      <c r="E358" s="103">
        <v>148916438</v>
      </c>
      <c r="F358" s="103">
        <v>140077495</v>
      </c>
      <c r="G358" s="103">
        <v>134151210</v>
      </c>
      <c r="H358" s="103">
        <v>127319761</v>
      </c>
      <c r="I358" s="103">
        <v>121325062</v>
      </c>
      <c r="J358" s="103">
        <v>110581425</v>
      </c>
      <c r="K358" s="103">
        <v>101986818</v>
      </c>
      <c r="L358" s="103">
        <v>79916845</v>
      </c>
      <c r="M358" s="103">
        <v>77010605</v>
      </c>
      <c r="N358" s="103">
        <v>74420933</v>
      </c>
      <c r="O358" s="103">
        <v>71535349</v>
      </c>
      <c r="P358" s="103">
        <v>67976391</v>
      </c>
    </row>
    <row r="359" spans="1:16">
      <c r="A359" s="101" t="s">
        <v>3149</v>
      </c>
      <c r="B359" s="102" t="s">
        <v>3150</v>
      </c>
      <c r="C359" s="101" t="s">
        <v>5359</v>
      </c>
      <c r="D359" s="101" t="s">
        <v>5360</v>
      </c>
      <c r="E359" s="103">
        <v>42710697</v>
      </c>
      <c r="F359" s="103">
        <v>21582274</v>
      </c>
      <c r="G359" s="103">
        <v>30800051</v>
      </c>
      <c r="H359" s="103">
        <v>83339348</v>
      </c>
      <c r="I359" s="103">
        <v>79055575</v>
      </c>
      <c r="J359" s="103">
        <v>103300794</v>
      </c>
      <c r="K359" s="103">
        <v>91499584</v>
      </c>
      <c r="L359" s="103">
        <v>73705223</v>
      </c>
      <c r="M359" s="103">
        <v>70505351</v>
      </c>
      <c r="N359" s="103">
        <v>67066961</v>
      </c>
      <c r="O359" s="103">
        <v>39816657</v>
      </c>
      <c r="P359" s="103">
        <v>36275061</v>
      </c>
    </row>
    <row r="360" spans="1:16">
      <c r="A360" s="101" t="s">
        <v>3302</v>
      </c>
      <c r="B360" s="102" t="s">
        <v>3303</v>
      </c>
      <c r="C360" s="101" t="s">
        <v>5359</v>
      </c>
      <c r="D360" s="101" t="s">
        <v>5360</v>
      </c>
      <c r="E360" s="103">
        <v>35406272</v>
      </c>
      <c r="F360" s="103">
        <v>29009021</v>
      </c>
      <c r="G360" s="103">
        <v>24284585</v>
      </c>
      <c r="H360" s="103">
        <v>16340438</v>
      </c>
      <c r="I360" s="103">
        <v>18534195</v>
      </c>
      <c r="J360" s="103">
        <v>21488253</v>
      </c>
      <c r="K360" s="103">
        <v>21617931</v>
      </c>
      <c r="L360" s="103">
        <v>23479196</v>
      </c>
      <c r="M360" s="103">
        <v>8237189</v>
      </c>
      <c r="N360" s="103">
        <v>36135518</v>
      </c>
      <c r="O360" s="103">
        <v>81589936</v>
      </c>
      <c r="P360" s="103">
        <v>72795984</v>
      </c>
    </row>
    <row r="361" spans="1:16">
      <c r="A361" s="101" t="s">
        <v>995</v>
      </c>
      <c r="B361" s="102" t="s">
        <v>996</v>
      </c>
      <c r="C361" s="101" t="s">
        <v>5359</v>
      </c>
      <c r="D361" s="101" t="s">
        <v>5360</v>
      </c>
      <c r="E361" s="103">
        <v>827212501</v>
      </c>
      <c r="F361" s="103">
        <v>848128748</v>
      </c>
      <c r="G361" s="103">
        <v>831064842</v>
      </c>
      <c r="H361" s="103">
        <v>872840750</v>
      </c>
      <c r="I361" s="103">
        <v>863318160</v>
      </c>
      <c r="J361" s="103">
        <v>810198105</v>
      </c>
      <c r="K361" s="103">
        <v>798881605</v>
      </c>
      <c r="L361" s="103">
        <v>750000052</v>
      </c>
      <c r="M361" s="103">
        <v>671924672</v>
      </c>
      <c r="N361" s="103">
        <v>596074821</v>
      </c>
      <c r="O361" s="103">
        <v>512921516</v>
      </c>
      <c r="P361" s="103">
        <v>493864079</v>
      </c>
    </row>
    <row r="362" spans="1:16">
      <c r="A362" s="101" t="s">
        <v>1373</v>
      </c>
      <c r="B362" s="102" t="s">
        <v>1374</v>
      </c>
      <c r="C362" s="101" t="s">
        <v>5359</v>
      </c>
      <c r="D362" s="101" t="s">
        <v>5360</v>
      </c>
      <c r="E362" s="103">
        <v>104357458</v>
      </c>
      <c r="F362" s="103">
        <v>95216399</v>
      </c>
      <c r="G362" s="103">
        <v>45809434</v>
      </c>
      <c r="H362" s="103">
        <v>59626226</v>
      </c>
      <c r="I362" s="103">
        <v>78670495</v>
      </c>
      <c r="J362" s="103">
        <v>50701270</v>
      </c>
      <c r="K362" s="103">
        <v>55133487</v>
      </c>
      <c r="L362" s="103">
        <v>52999439</v>
      </c>
      <c r="M362" s="103">
        <v>51421356</v>
      </c>
      <c r="N362" s="103">
        <v>51992026</v>
      </c>
      <c r="O362" s="103">
        <v>51987134</v>
      </c>
      <c r="P362" s="103">
        <v>45787424</v>
      </c>
    </row>
    <row r="363" spans="1:16">
      <c r="A363" s="101" t="s">
        <v>1345</v>
      </c>
      <c r="B363" s="102" t="s">
        <v>1346</v>
      </c>
      <c r="C363" s="101" t="s">
        <v>5359</v>
      </c>
      <c r="D363" s="101" t="s">
        <v>5360</v>
      </c>
      <c r="E363" s="103">
        <v>158042571</v>
      </c>
      <c r="F363" s="103">
        <v>153879163</v>
      </c>
      <c r="G363" s="103">
        <v>145345346</v>
      </c>
      <c r="H363" s="103">
        <v>147324002</v>
      </c>
      <c r="I363" s="103">
        <v>131799311</v>
      </c>
      <c r="J363" s="103">
        <v>115227625</v>
      </c>
      <c r="K363" s="103">
        <v>106945900</v>
      </c>
      <c r="L363" s="103">
        <v>93949284</v>
      </c>
      <c r="M363" s="103">
        <v>82329657</v>
      </c>
      <c r="N363" s="103">
        <v>61057718</v>
      </c>
      <c r="O363" s="103">
        <v>49920885</v>
      </c>
      <c r="P363" s="103">
        <v>33717511</v>
      </c>
    </row>
    <row r="364" spans="1:16">
      <c r="A364" s="101" t="s">
        <v>1077</v>
      </c>
      <c r="B364" s="102" t="s">
        <v>1078</v>
      </c>
      <c r="C364" s="101" t="s">
        <v>5359</v>
      </c>
      <c r="D364" s="101" t="s">
        <v>5360</v>
      </c>
      <c r="E364" s="103">
        <v>236056559</v>
      </c>
      <c r="F364" s="103">
        <v>203880651</v>
      </c>
      <c r="G364" s="103">
        <v>187943383</v>
      </c>
      <c r="H364" s="103">
        <v>185354351</v>
      </c>
      <c r="I364" s="103">
        <v>173955049</v>
      </c>
      <c r="J364" s="103">
        <v>166179064</v>
      </c>
      <c r="K364" s="103">
        <v>158778245</v>
      </c>
      <c r="L364" s="103">
        <v>140021132</v>
      </c>
      <c r="M364" s="103">
        <v>140802871</v>
      </c>
      <c r="N364" s="103">
        <v>127596567</v>
      </c>
      <c r="O364" s="103">
        <v>118912345</v>
      </c>
      <c r="P364" s="103">
        <v>114240748</v>
      </c>
    </row>
    <row r="365" spans="1:16">
      <c r="A365" s="101" t="s">
        <v>3199</v>
      </c>
      <c r="B365" s="102" t="s">
        <v>3200</v>
      </c>
      <c r="C365" s="101" t="s">
        <v>5359</v>
      </c>
      <c r="D365" s="101" t="s">
        <v>5360</v>
      </c>
      <c r="E365" s="103">
        <v>58711106</v>
      </c>
      <c r="F365" s="103">
        <v>42642805</v>
      </c>
      <c r="G365" s="103">
        <v>39332240</v>
      </c>
      <c r="H365" s="103">
        <v>37121915</v>
      </c>
      <c r="I365" s="103">
        <v>48721802</v>
      </c>
      <c r="J365" s="103">
        <v>43427893</v>
      </c>
      <c r="K365" s="103">
        <v>42535288</v>
      </c>
      <c r="L365" s="103">
        <v>39574449</v>
      </c>
      <c r="M365" s="103">
        <v>8534764</v>
      </c>
      <c r="N365" s="103">
        <v>35421929</v>
      </c>
      <c r="O365" s="103">
        <v>36846198</v>
      </c>
      <c r="P365" s="103">
        <v>42321556</v>
      </c>
    </row>
    <row r="366" spans="1:16">
      <c r="A366" s="101" t="s">
        <v>3307</v>
      </c>
      <c r="B366" s="102" t="s">
        <v>3308</v>
      </c>
      <c r="C366" s="101" t="s">
        <v>5359</v>
      </c>
      <c r="D366" s="101" t="s">
        <v>5360</v>
      </c>
      <c r="E366" s="103">
        <v>20927079</v>
      </c>
      <c r="F366" s="103">
        <v>20987860</v>
      </c>
      <c r="G366" s="103">
        <v>24156435</v>
      </c>
      <c r="H366" s="103">
        <v>24486466</v>
      </c>
      <c r="I366" s="103">
        <v>26748841</v>
      </c>
      <c r="J366" s="103">
        <v>26946968</v>
      </c>
      <c r="K366" s="103">
        <v>31430575</v>
      </c>
      <c r="L366" s="103">
        <v>36375602</v>
      </c>
      <c r="M366" s="103">
        <v>44608721</v>
      </c>
      <c r="N366" s="103">
        <v>38358537</v>
      </c>
      <c r="O366" s="103">
        <v>37391111</v>
      </c>
      <c r="P366" s="103">
        <v>34038924</v>
      </c>
    </row>
    <row r="367" spans="1:16">
      <c r="A367" s="101" t="s">
        <v>2029</v>
      </c>
      <c r="B367" s="102" t="s">
        <v>2030</v>
      </c>
      <c r="C367" s="101" t="s">
        <v>5359</v>
      </c>
      <c r="D367" s="101" t="s">
        <v>5360</v>
      </c>
      <c r="E367" s="103">
        <v>76834640</v>
      </c>
      <c r="F367" s="103">
        <v>76804347</v>
      </c>
      <c r="G367" s="103">
        <v>47315081</v>
      </c>
      <c r="H367" s="103">
        <v>149949049</v>
      </c>
      <c r="I367" s="103">
        <v>163267854</v>
      </c>
      <c r="J367" s="103">
        <v>161716347</v>
      </c>
      <c r="K367" s="103">
        <v>151641583</v>
      </c>
      <c r="L367" s="103">
        <v>68615975</v>
      </c>
      <c r="M367" s="103">
        <v>56807793</v>
      </c>
      <c r="N367" s="103">
        <v>77792794</v>
      </c>
      <c r="O367" s="103">
        <v>68955018</v>
      </c>
      <c r="P367" s="103">
        <v>61576691</v>
      </c>
    </row>
    <row r="368" spans="1:16">
      <c r="A368" s="101" t="s">
        <v>381</v>
      </c>
      <c r="B368" s="102" t="s">
        <v>382</v>
      </c>
      <c r="C368" s="101" t="s">
        <v>5359</v>
      </c>
      <c r="D368" s="101" t="s">
        <v>5360</v>
      </c>
      <c r="E368" s="103">
        <v>15936452762</v>
      </c>
      <c r="F368" s="103">
        <v>13736119286</v>
      </c>
      <c r="G368" s="103">
        <v>15173781317</v>
      </c>
      <c r="H368" s="103">
        <v>17249598610</v>
      </c>
      <c r="I368" s="103">
        <v>16880830862</v>
      </c>
      <c r="J368" s="103">
        <v>16379137636</v>
      </c>
      <c r="K368" s="103">
        <v>14292034333</v>
      </c>
      <c r="L368" s="103">
        <v>9799946894</v>
      </c>
      <c r="M368" s="103">
        <v>5676316113</v>
      </c>
      <c r="N368" s="103">
        <v>5475771954</v>
      </c>
      <c r="O368" s="103">
        <v>4260051314</v>
      </c>
      <c r="P368" s="103">
        <v>3320880822</v>
      </c>
    </row>
    <row r="369" spans="1:16">
      <c r="A369" s="101" t="s">
        <v>1258</v>
      </c>
      <c r="B369" s="102" t="s">
        <v>1259</v>
      </c>
      <c r="C369" s="101" t="s">
        <v>5359</v>
      </c>
      <c r="D369" s="101" t="s">
        <v>5360</v>
      </c>
      <c r="E369" s="103">
        <v>533935698</v>
      </c>
      <c r="F369" s="103">
        <v>546281799</v>
      </c>
      <c r="G369" s="103">
        <v>546921572</v>
      </c>
      <c r="H369" s="103">
        <v>574707267</v>
      </c>
      <c r="I369" s="103">
        <v>559411255</v>
      </c>
      <c r="J369" s="103">
        <v>548259814</v>
      </c>
      <c r="K369" s="103">
        <v>549887118</v>
      </c>
      <c r="L369" s="103">
        <v>491421148</v>
      </c>
      <c r="M369" s="103">
        <v>363693567</v>
      </c>
      <c r="N369" s="103">
        <v>194785574</v>
      </c>
      <c r="O369" s="103">
        <v>191775159</v>
      </c>
      <c r="P369" s="103">
        <v>87999054</v>
      </c>
    </row>
    <row r="370" spans="1:16">
      <c r="A370" s="101" t="s">
        <v>3513</v>
      </c>
      <c r="B370" s="102" t="s">
        <v>3514</v>
      </c>
      <c r="C370" s="101" t="s">
        <v>5359</v>
      </c>
      <c r="D370" s="101" t="s">
        <v>5360</v>
      </c>
      <c r="E370" s="103">
        <v>22323586</v>
      </c>
      <c r="F370" s="103">
        <v>28636942</v>
      </c>
      <c r="G370" s="103">
        <v>28346799</v>
      </c>
      <c r="H370" s="103">
        <v>32148966</v>
      </c>
      <c r="I370" s="103">
        <v>24239657</v>
      </c>
      <c r="J370" s="103">
        <v>24785655</v>
      </c>
      <c r="K370" s="103">
        <v>22732627</v>
      </c>
      <c r="L370" s="103">
        <v>13217893</v>
      </c>
      <c r="M370" s="103">
        <v>8291709</v>
      </c>
      <c r="N370" s="103">
        <v>16961804</v>
      </c>
      <c r="O370" s="103">
        <v>22374226</v>
      </c>
      <c r="P370" s="103">
        <v>20739441</v>
      </c>
    </row>
    <row r="371" spans="1:16">
      <c r="A371" s="101" t="s">
        <v>1040</v>
      </c>
      <c r="B371" s="102" t="s">
        <v>1041</v>
      </c>
      <c r="C371" s="101" t="s">
        <v>5359</v>
      </c>
      <c r="D371" s="101" t="s">
        <v>5360</v>
      </c>
      <c r="E371" s="103">
        <v>391704069</v>
      </c>
      <c r="F371" s="103">
        <v>379609594</v>
      </c>
      <c r="G371" s="103">
        <v>375340724</v>
      </c>
      <c r="H371" s="103">
        <v>364195461</v>
      </c>
      <c r="I371" s="103">
        <v>349663016</v>
      </c>
      <c r="J371" s="103">
        <v>330073030</v>
      </c>
      <c r="K371" s="103">
        <v>307541273</v>
      </c>
      <c r="L371" s="103">
        <v>257952207</v>
      </c>
      <c r="M371" s="103">
        <v>212886354</v>
      </c>
      <c r="N371" s="103">
        <v>189541985</v>
      </c>
      <c r="O371" s="103">
        <v>168689210</v>
      </c>
      <c r="P371" s="103">
        <v>138039265</v>
      </c>
    </row>
    <row r="372" spans="1:16">
      <c r="A372" s="101" t="s">
        <v>2820</v>
      </c>
      <c r="B372" s="102" t="s">
        <v>2821</v>
      </c>
      <c r="C372" s="101" t="s">
        <v>5359</v>
      </c>
      <c r="D372" s="101" t="s">
        <v>5360</v>
      </c>
      <c r="E372" s="103">
        <v>23750526</v>
      </c>
      <c r="F372" s="103">
        <v>24493237</v>
      </c>
      <c r="G372" s="103">
        <v>23367603</v>
      </c>
      <c r="H372" s="103">
        <v>19540876</v>
      </c>
      <c r="I372" s="103">
        <v>12628271</v>
      </c>
      <c r="J372" s="103">
        <v>17000367</v>
      </c>
      <c r="K372" s="103">
        <v>25575950</v>
      </c>
      <c r="L372" s="103">
        <v>21726038</v>
      </c>
      <c r="M372" s="103">
        <v>19723170</v>
      </c>
      <c r="N372" s="103">
        <v>22967229</v>
      </c>
      <c r="O372" s="103">
        <v>12351733</v>
      </c>
      <c r="P372" s="103">
        <v>11379252</v>
      </c>
    </row>
    <row r="373" spans="1:16">
      <c r="A373" s="101" t="s">
        <v>2321</v>
      </c>
      <c r="B373" s="102" t="s">
        <v>2322</v>
      </c>
      <c r="C373" s="101" t="s">
        <v>5359</v>
      </c>
      <c r="D373" s="101" t="s">
        <v>5360</v>
      </c>
      <c r="E373" s="103">
        <v>177798691</v>
      </c>
      <c r="F373" s="103">
        <v>161873016</v>
      </c>
      <c r="G373" s="103">
        <v>156387367</v>
      </c>
      <c r="H373" s="103">
        <v>152473445</v>
      </c>
      <c r="I373" s="103">
        <v>142025770</v>
      </c>
      <c r="J373" s="103">
        <v>126431672</v>
      </c>
      <c r="K373" s="103">
        <v>114474995</v>
      </c>
      <c r="L373" s="103">
        <v>100044437</v>
      </c>
      <c r="M373" s="103">
        <v>88969150</v>
      </c>
      <c r="N373" s="103">
        <v>89676517</v>
      </c>
      <c r="O373" s="103">
        <v>83930867</v>
      </c>
      <c r="P373" s="103">
        <v>66473497</v>
      </c>
    </row>
    <row r="374" spans="1:16">
      <c r="A374" s="101" t="s">
        <v>3038</v>
      </c>
      <c r="B374" s="102" t="s">
        <v>3039</v>
      </c>
      <c r="C374" s="101" t="s">
        <v>5359</v>
      </c>
      <c r="D374" s="101" t="s">
        <v>5360</v>
      </c>
      <c r="E374" s="103">
        <v>59748915</v>
      </c>
      <c r="F374" s="103">
        <v>49750256</v>
      </c>
      <c r="G374" s="103">
        <v>44068949</v>
      </c>
      <c r="H374" s="103">
        <v>40218727</v>
      </c>
      <c r="I374" s="103">
        <v>36660845</v>
      </c>
      <c r="J374" s="103">
        <v>34838031</v>
      </c>
      <c r="K374" s="103">
        <v>32997140</v>
      </c>
      <c r="L374" s="103">
        <v>33239254</v>
      </c>
      <c r="M374" s="103">
        <v>31584317</v>
      </c>
      <c r="N374" s="103">
        <v>29861333</v>
      </c>
      <c r="O374" s="103">
        <v>27675460</v>
      </c>
      <c r="P374" s="103">
        <v>26552664</v>
      </c>
    </row>
    <row r="375" spans="1:16">
      <c r="A375" s="101" t="s">
        <v>2725</v>
      </c>
      <c r="B375" s="102" t="s">
        <v>4305</v>
      </c>
      <c r="C375" s="101" t="s">
        <v>5359</v>
      </c>
      <c r="D375" s="101" t="s">
        <v>5360</v>
      </c>
      <c r="E375" s="103">
        <v>57834546</v>
      </c>
      <c r="F375" s="103">
        <v>39496673</v>
      </c>
      <c r="G375" s="103">
        <v>25020330</v>
      </c>
      <c r="H375" s="103">
        <v>30677193</v>
      </c>
      <c r="I375" s="103">
        <v>35750974</v>
      </c>
      <c r="J375" s="103">
        <v>43190732</v>
      </c>
      <c r="K375" s="103">
        <v>47287557</v>
      </c>
      <c r="L375" s="103">
        <v>32879937</v>
      </c>
      <c r="M375" s="103">
        <v>36860477</v>
      </c>
      <c r="N375" s="103">
        <v>42619393</v>
      </c>
      <c r="O375" s="103">
        <v>18671559</v>
      </c>
      <c r="P375" s="103">
        <v>26489920</v>
      </c>
    </row>
    <row r="376" spans="1:16">
      <c r="A376" s="101" t="s">
        <v>537</v>
      </c>
      <c r="B376" s="102" t="s">
        <v>538</v>
      </c>
      <c r="C376" s="101" t="s">
        <v>5359</v>
      </c>
      <c r="D376" s="101" t="s">
        <v>5360</v>
      </c>
      <c r="E376" s="103">
        <v>5284936947</v>
      </c>
      <c r="F376" s="103">
        <v>4633376844</v>
      </c>
      <c r="G376" s="103">
        <v>4374050563</v>
      </c>
      <c r="H376" s="103">
        <v>4057274394</v>
      </c>
      <c r="I376" s="103">
        <v>4095722188</v>
      </c>
      <c r="J376" s="103">
        <v>4173298852</v>
      </c>
      <c r="K376" s="103">
        <v>3993201874</v>
      </c>
      <c r="L376" s="103">
        <v>2668583980</v>
      </c>
      <c r="M376" s="103">
        <v>2371465659</v>
      </c>
      <c r="N376" s="103">
        <v>2001042390</v>
      </c>
      <c r="O376" s="103">
        <v>1812833351</v>
      </c>
      <c r="P376" s="103">
        <v>1689174185</v>
      </c>
    </row>
    <row r="377" spans="1:16">
      <c r="A377" s="101" t="s">
        <v>639</v>
      </c>
      <c r="B377" s="102" t="s">
        <v>640</v>
      </c>
      <c r="C377" s="101" t="s">
        <v>5359</v>
      </c>
      <c r="D377" s="101" t="s">
        <v>5360</v>
      </c>
      <c r="E377" s="103">
        <v>857801145</v>
      </c>
      <c r="F377" s="103">
        <v>814118155</v>
      </c>
      <c r="G377" s="103">
        <v>678967461</v>
      </c>
      <c r="H377" s="103">
        <v>598654249</v>
      </c>
      <c r="I377" s="103">
        <v>505290090</v>
      </c>
      <c r="J377" s="103">
        <v>447215533</v>
      </c>
      <c r="K377" s="103">
        <v>356548672</v>
      </c>
      <c r="L377" s="103">
        <v>247749917</v>
      </c>
      <c r="M377" s="103">
        <v>413763980</v>
      </c>
      <c r="N377" s="103">
        <v>303718426</v>
      </c>
      <c r="O377" s="103">
        <v>250867082</v>
      </c>
      <c r="P377" s="103">
        <v>234169451</v>
      </c>
    </row>
    <row r="378" spans="1:16">
      <c r="A378" s="101" t="s">
        <v>2357</v>
      </c>
      <c r="B378" s="102" t="s">
        <v>2358</v>
      </c>
      <c r="C378" s="101" t="s">
        <v>5359</v>
      </c>
      <c r="D378" s="101" t="s">
        <v>5360</v>
      </c>
      <c r="E378" s="103">
        <v>108024576</v>
      </c>
      <c r="F378" s="103">
        <v>101451357</v>
      </c>
      <c r="G378" s="103">
        <v>99311985</v>
      </c>
      <c r="H378" s="103">
        <v>96681273</v>
      </c>
      <c r="I378" s="103">
        <v>92800873</v>
      </c>
      <c r="J378" s="103">
        <v>73246396</v>
      </c>
      <c r="K378" s="103">
        <v>55982935</v>
      </c>
      <c r="L378" s="103">
        <v>51650297</v>
      </c>
      <c r="M378" s="103">
        <v>25314654</v>
      </c>
      <c r="N378" s="103">
        <v>26493935</v>
      </c>
      <c r="O378" s="103">
        <v>25951548</v>
      </c>
      <c r="P378" s="103">
        <v>24895861</v>
      </c>
    </row>
    <row r="379" spans="1:16">
      <c r="A379" s="101" t="s">
        <v>515</v>
      </c>
      <c r="B379" s="102" t="s">
        <v>516</v>
      </c>
      <c r="C379" s="101" t="s">
        <v>5359</v>
      </c>
      <c r="D379" s="101" t="s">
        <v>5360</v>
      </c>
      <c r="E379" s="103">
        <v>3195684835</v>
      </c>
      <c r="F379" s="103">
        <v>2955268763</v>
      </c>
      <c r="G379" s="103">
        <v>2786677606</v>
      </c>
      <c r="H379" s="103">
        <v>2832495500</v>
      </c>
      <c r="I379" s="103">
        <v>3173719698</v>
      </c>
      <c r="J379" s="103">
        <v>3334648634</v>
      </c>
      <c r="K379" s="103">
        <v>2002319531</v>
      </c>
      <c r="L379" s="103">
        <v>1427128867</v>
      </c>
      <c r="M379" s="103">
        <v>1213137637</v>
      </c>
      <c r="N379" s="103">
        <v>1047305767</v>
      </c>
      <c r="O379" s="103">
        <v>801893160</v>
      </c>
      <c r="P379" s="103">
        <v>748033208</v>
      </c>
    </row>
    <row r="380" spans="1:16">
      <c r="A380" s="101" t="s">
        <v>5393</v>
      </c>
      <c r="B380" s="102" t="s">
        <v>5394</v>
      </c>
      <c r="C380" s="101" t="s">
        <v>5359</v>
      </c>
      <c r="D380" s="101" t="s">
        <v>5360</v>
      </c>
      <c r="E380" s="103"/>
      <c r="F380" s="103"/>
      <c r="G380" s="103"/>
      <c r="H380" s="103"/>
      <c r="I380" s="103"/>
      <c r="J380" s="103"/>
      <c r="K380" s="103"/>
      <c r="L380" s="103">
        <v>62538350</v>
      </c>
      <c r="M380" s="103">
        <v>59241849</v>
      </c>
      <c r="N380" s="103">
        <v>28847204</v>
      </c>
      <c r="O380" s="103">
        <v>28351048</v>
      </c>
      <c r="P380" s="103">
        <v>29915973</v>
      </c>
    </row>
    <row r="381" spans="1:16">
      <c r="A381" s="101" t="s">
        <v>2271</v>
      </c>
      <c r="B381" s="102" t="s">
        <v>2272</v>
      </c>
      <c r="C381" s="101" t="s">
        <v>5359</v>
      </c>
      <c r="D381" s="101" t="s">
        <v>5360</v>
      </c>
      <c r="E381" s="103">
        <v>231893660</v>
      </c>
      <c r="F381" s="103">
        <v>218184472</v>
      </c>
      <c r="G381" s="103">
        <v>207866847</v>
      </c>
      <c r="H381" s="103">
        <v>212200944</v>
      </c>
      <c r="I381" s="103">
        <v>204743991</v>
      </c>
      <c r="J381" s="103">
        <v>201449380</v>
      </c>
      <c r="K381" s="103">
        <v>200255168</v>
      </c>
      <c r="L381" s="103">
        <v>186064690</v>
      </c>
      <c r="M381" s="103">
        <v>182506435</v>
      </c>
      <c r="N381" s="103">
        <v>173937795</v>
      </c>
      <c r="O381" s="103">
        <v>160780588</v>
      </c>
      <c r="P381" s="103">
        <v>160586697</v>
      </c>
    </row>
    <row r="382" spans="1:16">
      <c r="A382" s="101" t="s">
        <v>578</v>
      </c>
      <c r="B382" s="102" t="s">
        <v>579</v>
      </c>
      <c r="C382" s="101" t="s">
        <v>5359</v>
      </c>
      <c r="D382" s="101" t="s">
        <v>5360</v>
      </c>
      <c r="E382" s="103">
        <v>1064581651</v>
      </c>
      <c r="F382" s="103">
        <v>1013259891</v>
      </c>
      <c r="G382" s="103">
        <v>992936527</v>
      </c>
      <c r="H382" s="103">
        <v>926211718</v>
      </c>
      <c r="I382" s="103">
        <v>834303300</v>
      </c>
      <c r="J382" s="103">
        <v>771551872</v>
      </c>
      <c r="K382" s="103">
        <v>732407792</v>
      </c>
      <c r="L382" s="103">
        <v>647497197</v>
      </c>
      <c r="M382" s="103">
        <v>507739012</v>
      </c>
      <c r="N382" s="103">
        <v>454163706</v>
      </c>
      <c r="O382" s="103">
        <v>367456818</v>
      </c>
      <c r="P382" s="103">
        <v>283425208</v>
      </c>
    </row>
    <row r="383" spans="1:16">
      <c r="A383" s="101" t="s">
        <v>398</v>
      </c>
      <c r="B383" s="102" t="s">
        <v>399</v>
      </c>
      <c r="C383" s="101" t="s">
        <v>5359</v>
      </c>
      <c r="D383" s="101" t="s">
        <v>5360</v>
      </c>
      <c r="E383" s="103">
        <v>5516454015</v>
      </c>
      <c r="F383" s="103">
        <v>5077254705</v>
      </c>
      <c r="G383" s="103">
        <v>4633906863</v>
      </c>
      <c r="H383" s="103">
        <v>4182700638</v>
      </c>
      <c r="I383" s="103">
        <v>3859394756</v>
      </c>
      <c r="J383" s="103">
        <v>3390084363</v>
      </c>
      <c r="K383" s="103">
        <v>2713435982</v>
      </c>
      <c r="L383" s="103">
        <v>2177899313</v>
      </c>
      <c r="M383" s="103">
        <v>1790261204</v>
      </c>
      <c r="N383" s="103">
        <v>1610571519</v>
      </c>
      <c r="O383" s="103">
        <v>1252165552</v>
      </c>
      <c r="P383" s="103">
        <v>753444432</v>
      </c>
    </row>
    <row r="384" spans="1:16">
      <c r="A384" s="101" t="s">
        <v>454</v>
      </c>
      <c r="B384" s="102" t="s">
        <v>455</v>
      </c>
      <c r="C384" s="101" t="s">
        <v>5359</v>
      </c>
      <c r="D384" s="101" t="s">
        <v>5360</v>
      </c>
      <c r="E384" s="103">
        <v>6264309339</v>
      </c>
      <c r="F384" s="103">
        <v>4237368406</v>
      </c>
      <c r="G384" s="103">
        <v>5537479225</v>
      </c>
      <c r="H384" s="103">
        <v>5845804349</v>
      </c>
      <c r="I384" s="103">
        <v>5282602142</v>
      </c>
      <c r="J384" s="103">
        <v>4643619759</v>
      </c>
      <c r="K384" s="103">
        <v>4131953220</v>
      </c>
      <c r="L384" s="103">
        <v>2840561647</v>
      </c>
      <c r="M384" s="103">
        <v>2304765701</v>
      </c>
      <c r="N384" s="103">
        <v>1811013384</v>
      </c>
      <c r="O384" s="103">
        <v>2219578415</v>
      </c>
      <c r="P384" s="103">
        <v>1924220026</v>
      </c>
    </row>
    <row r="385" spans="1:16">
      <c r="A385" s="101" t="s">
        <v>2976</v>
      </c>
      <c r="B385" s="102" t="s">
        <v>2977</v>
      </c>
      <c r="C385" s="101" t="s">
        <v>5359</v>
      </c>
      <c r="D385" s="101" t="s">
        <v>5360</v>
      </c>
      <c r="E385" s="103">
        <v>60406778</v>
      </c>
      <c r="F385" s="103">
        <v>73160980</v>
      </c>
      <c r="G385" s="103">
        <v>74397193</v>
      </c>
      <c r="H385" s="103">
        <v>101693862</v>
      </c>
      <c r="I385" s="103">
        <v>111022979</v>
      </c>
      <c r="J385" s="103">
        <v>99934253</v>
      </c>
      <c r="K385" s="103">
        <v>85051401</v>
      </c>
      <c r="L385" s="103">
        <v>61024212</v>
      </c>
      <c r="M385" s="103">
        <v>57990972</v>
      </c>
      <c r="N385" s="103">
        <v>90413001</v>
      </c>
      <c r="O385" s="103">
        <v>46644130</v>
      </c>
      <c r="P385" s="103">
        <v>43666718</v>
      </c>
    </row>
    <row r="386" spans="1:16">
      <c r="A386" s="101" t="s">
        <v>3650</v>
      </c>
      <c r="B386" s="102" t="s">
        <v>3651</v>
      </c>
      <c r="C386" s="101" t="s">
        <v>5359</v>
      </c>
      <c r="D386" s="101" t="s">
        <v>5360</v>
      </c>
      <c r="E386" s="103">
        <v>49724721</v>
      </c>
      <c r="F386" s="103">
        <v>46828754</v>
      </c>
      <c r="G386" s="103">
        <v>45924310</v>
      </c>
      <c r="H386" s="103">
        <v>45003425</v>
      </c>
      <c r="I386" s="103">
        <v>42570378</v>
      </c>
      <c r="J386" s="103">
        <v>40345256</v>
      </c>
      <c r="K386" s="103">
        <v>33889171</v>
      </c>
      <c r="L386" s="103">
        <v>20951866</v>
      </c>
      <c r="M386" s="103">
        <v>17603969</v>
      </c>
      <c r="N386" s="103">
        <v>15572539</v>
      </c>
      <c r="O386" s="103">
        <v>8916672</v>
      </c>
      <c r="P386" s="103">
        <v>6408176</v>
      </c>
    </row>
    <row r="387" spans="1:16">
      <c r="A387" s="101" t="s">
        <v>3075</v>
      </c>
      <c r="B387" s="102" t="s">
        <v>3076</v>
      </c>
      <c r="C387" s="101" t="s">
        <v>5359</v>
      </c>
      <c r="D387" s="101" t="s">
        <v>5360</v>
      </c>
      <c r="E387" s="103">
        <v>28519598</v>
      </c>
      <c r="F387" s="103">
        <v>28981502</v>
      </c>
      <c r="G387" s="103">
        <v>34531877</v>
      </c>
      <c r="H387" s="103">
        <v>47205303</v>
      </c>
      <c r="I387" s="103">
        <v>43737009</v>
      </c>
      <c r="J387" s="103">
        <v>39357488</v>
      </c>
      <c r="K387" s="103">
        <v>34550917</v>
      </c>
      <c r="L387" s="103">
        <v>30905336</v>
      </c>
      <c r="M387" s="103">
        <v>35134626</v>
      </c>
      <c r="N387" s="103">
        <v>38089444</v>
      </c>
      <c r="O387" s="103">
        <v>31402643</v>
      </c>
      <c r="P387" s="103">
        <v>25288115</v>
      </c>
    </row>
    <row r="388" spans="1:16">
      <c r="A388" s="101" t="s">
        <v>3332</v>
      </c>
      <c r="B388" s="102" t="s">
        <v>3333</v>
      </c>
      <c r="C388" s="101" t="s">
        <v>5359</v>
      </c>
      <c r="D388" s="101" t="s">
        <v>5360</v>
      </c>
      <c r="E388" s="103">
        <v>33149204</v>
      </c>
      <c r="F388" s="103">
        <v>43340053</v>
      </c>
      <c r="G388" s="103">
        <v>41334712</v>
      </c>
      <c r="H388" s="103">
        <v>39655015</v>
      </c>
      <c r="I388" s="103">
        <v>36342735</v>
      </c>
      <c r="J388" s="103">
        <v>34596105</v>
      </c>
      <c r="K388" s="103"/>
      <c r="L388" s="103">
        <v>41846106</v>
      </c>
      <c r="M388" s="103">
        <v>21789589</v>
      </c>
      <c r="N388" s="103">
        <v>13989861</v>
      </c>
      <c r="O388" s="103">
        <v>14712377</v>
      </c>
      <c r="P388" s="103">
        <v>11329259</v>
      </c>
    </row>
    <row r="389" spans="1:16">
      <c r="A389" s="101" t="s">
        <v>2139</v>
      </c>
      <c r="B389" s="102" t="s">
        <v>2140</v>
      </c>
      <c r="C389" s="101" t="s">
        <v>5359</v>
      </c>
      <c r="D389" s="101" t="s">
        <v>5360</v>
      </c>
      <c r="E389" s="103">
        <v>70020148</v>
      </c>
      <c r="F389" s="103">
        <v>67699940</v>
      </c>
      <c r="G389" s="103">
        <v>61351668</v>
      </c>
      <c r="H389" s="103">
        <v>61228589</v>
      </c>
      <c r="I389" s="103">
        <v>49184565</v>
      </c>
      <c r="J389" s="103">
        <v>46204988</v>
      </c>
      <c r="K389" s="103">
        <v>41712541</v>
      </c>
      <c r="L389" s="103">
        <v>39187065</v>
      </c>
      <c r="M389" s="103">
        <v>37964054</v>
      </c>
      <c r="N389" s="103">
        <v>31357438</v>
      </c>
      <c r="O389" s="103">
        <v>29005593</v>
      </c>
      <c r="P389" s="103">
        <v>29430811</v>
      </c>
    </row>
    <row r="390" spans="1:16">
      <c r="A390" s="101" t="s">
        <v>3744</v>
      </c>
      <c r="B390" s="102" t="s">
        <v>3745</v>
      </c>
      <c r="C390" s="101" t="s">
        <v>5359</v>
      </c>
      <c r="D390" s="101" t="s">
        <v>5360</v>
      </c>
      <c r="E390" s="103">
        <v>17692604</v>
      </c>
      <c r="F390" s="103">
        <v>13863651</v>
      </c>
      <c r="G390" s="103">
        <v>16135952</v>
      </c>
      <c r="H390" s="103">
        <v>17612218</v>
      </c>
      <c r="I390" s="103">
        <v>18596387</v>
      </c>
      <c r="J390" s="103">
        <v>21351525</v>
      </c>
      <c r="K390" s="103">
        <v>23836473</v>
      </c>
      <c r="L390" s="103">
        <v>23930486</v>
      </c>
      <c r="M390" s="103">
        <v>23659515</v>
      </c>
      <c r="N390" s="103">
        <v>25698209</v>
      </c>
      <c r="O390" s="103">
        <v>25415228</v>
      </c>
      <c r="P390" s="103">
        <v>23914637</v>
      </c>
    </row>
    <row r="391" spans="1:16">
      <c r="A391" s="101" t="s">
        <v>3294</v>
      </c>
      <c r="B391" s="102" t="s">
        <v>3295</v>
      </c>
      <c r="C391" s="101" t="s">
        <v>5359</v>
      </c>
      <c r="D391" s="101" t="s">
        <v>5360</v>
      </c>
      <c r="E391" s="103">
        <v>33662669</v>
      </c>
      <c r="F391" s="103">
        <v>36370423</v>
      </c>
      <c r="G391" s="103">
        <v>34924285</v>
      </c>
      <c r="H391" s="103">
        <v>40412656</v>
      </c>
      <c r="I391" s="103">
        <v>35797137</v>
      </c>
      <c r="J391" s="103">
        <v>39439677</v>
      </c>
      <c r="K391" s="103">
        <v>36961639</v>
      </c>
      <c r="L391" s="103">
        <v>32438924</v>
      </c>
      <c r="M391" s="103">
        <v>45633924</v>
      </c>
      <c r="N391" s="103">
        <v>35340263</v>
      </c>
      <c r="O391" s="103">
        <v>35497664</v>
      </c>
      <c r="P391" s="103">
        <v>34167750</v>
      </c>
    </row>
    <row r="392" spans="1:16">
      <c r="A392" s="101" t="s">
        <v>574</v>
      </c>
      <c r="B392" s="102" t="s">
        <v>575</v>
      </c>
      <c r="C392" s="101" t="s">
        <v>5359</v>
      </c>
      <c r="D392" s="101" t="s">
        <v>5360</v>
      </c>
      <c r="E392" s="103">
        <v>2142454423</v>
      </c>
      <c r="F392" s="103">
        <v>1674983436</v>
      </c>
      <c r="G392" s="103">
        <v>1797257654</v>
      </c>
      <c r="H392" s="103">
        <v>3092621060</v>
      </c>
      <c r="I392" s="103">
        <v>3183156092</v>
      </c>
      <c r="J392" s="103">
        <v>3217256139</v>
      </c>
      <c r="K392" s="103">
        <v>4109125946</v>
      </c>
      <c r="L392" s="103">
        <v>2616087961</v>
      </c>
      <c r="M392" s="103">
        <v>2260621377</v>
      </c>
      <c r="N392" s="103">
        <v>3081985252</v>
      </c>
      <c r="O392" s="103">
        <v>1220455549</v>
      </c>
      <c r="P392" s="103">
        <v>707175910</v>
      </c>
    </row>
    <row r="393" spans="1:16">
      <c r="A393" s="101" t="s">
        <v>3457</v>
      </c>
      <c r="B393" s="102" t="s">
        <v>3458</v>
      </c>
      <c r="C393" s="101" t="s">
        <v>5359</v>
      </c>
      <c r="D393" s="101" t="s">
        <v>5360</v>
      </c>
      <c r="E393" s="103">
        <v>17644110</v>
      </c>
      <c r="F393" s="103">
        <v>10683624</v>
      </c>
      <c r="G393" s="103">
        <v>15746867</v>
      </c>
      <c r="H393" s="103">
        <v>16454995</v>
      </c>
      <c r="I393" s="103">
        <v>17192728</v>
      </c>
      <c r="J393" s="103">
        <v>17297685</v>
      </c>
      <c r="K393" s="103">
        <v>16765961</v>
      </c>
      <c r="L393" s="103">
        <v>7920425</v>
      </c>
      <c r="M393" s="103">
        <v>7479139</v>
      </c>
      <c r="N393" s="103">
        <v>28230564</v>
      </c>
      <c r="O393" s="103">
        <v>26212837</v>
      </c>
      <c r="P393" s="103">
        <v>27410566</v>
      </c>
    </row>
    <row r="394" spans="1:16">
      <c r="A394" s="101" t="s">
        <v>2668</v>
      </c>
      <c r="B394" s="102" t="s">
        <v>2669</v>
      </c>
      <c r="C394" s="101" t="s">
        <v>5359</v>
      </c>
      <c r="D394" s="101" t="s">
        <v>5360</v>
      </c>
      <c r="E394" s="103">
        <v>122780207</v>
      </c>
      <c r="F394" s="103">
        <v>126250000</v>
      </c>
      <c r="G394" s="103">
        <v>126331980</v>
      </c>
      <c r="H394" s="103">
        <v>122281676</v>
      </c>
      <c r="I394" s="103">
        <v>115202880</v>
      </c>
      <c r="J394" s="103">
        <v>104846045</v>
      </c>
      <c r="K394" s="103">
        <v>91024163</v>
      </c>
      <c r="L394" s="103">
        <v>82165838</v>
      </c>
      <c r="M394" s="103">
        <v>78421359</v>
      </c>
      <c r="N394" s="103">
        <v>73749514</v>
      </c>
      <c r="O394" s="103">
        <v>70491902</v>
      </c>
      <c r="P394" s="103">
        <v>68337085</v>
      </c>
    </row>
    <row r="395" spans="1:16">
      <c r="A395" s="101" t="s">
        <v>1301</v>
      </c>
      <c r="B395" s="102" t="s">
        <v>1302</v>
      </c>
      <c r="C395" s="101" t="s">
        <v>5359</v>
      </c>
      <c r="D395" s="101" t="s">
        <v>5360</v>
      </c>
      <c r="E395" s="103">
        <v>393027723</v>
      </c>
      <c r="F395" s="103">
        <v>362753599</v>
      </c>
      <c r="G395" s="103">
        <v>375887136</v>
      </c>
      <c r="H395" s="103">
        <v>332739011</v>
      </c>
      <c r="I395" s="103">
        <v>340118248</v>
      </c>
      <c r="J395" s="103">
        <v>336037213</v>
      </c>
      <c r="K395" s="103">
        <v>307693044</v>
      </c>
      <c r="L395" s="103">
        <v>166901665</v>
      </c>
      <c r="M395" s="103">
        <v>132334412</v>
      </c>
      <c r="N395" s="103">
        <v>115279861</v>
      </c>
      <c r="O395" s="103">
        <v>98644195</v>
      </c>
      <c r="P395" s="103">
        <v>90646037</v>
      </c>
    </row>
    <row r="396" spans="1:16">
      <c r="A396" s="101" t="s">
        <v>3129</v>
      </c>
      <c r="B396" s="102" t="s">
        <v>3130</v>
      </c>
      <c r="C396" s="101" t="s">
        <v>5359</v>
      </c>
      <c r="D396" s="101" t="s">
        <v>5360</v>
      </c>
      <c r="E396" s="103">
        <v>137561022</v>
      </c>
      <c r="F396" s="103">
        <v>137031323</v>
      </c>
      <c r="G396" s="103">
        <v>137757538</v>
      </c>
      <c r="H396" s="103">
        <v>147271144</v>
      </c>
      <c r="I396" s="103">
        <v>148446994</v>
      </c>
      <c r="J396" s="103">
        <v>150713641</v>
      </c>
      <c r="K396" s="103">
        <v>172869300</v>
      </c>
      <c r="L396" s="103">
        <v>107591561</v>
      </c>
      <c r="M396" s="103">
        <v>111223892</v>
      </c>
      <c r="N396" s="103">
        <v>120570543</v>
      </c>
      <c r="O396" s="103">
        <v>103060705</v>
      </c>
      <c r="P396" s="103">
        <v>173119349</v>
      </c>
    </row>
    <row r="397" spans="1:16">
      <c r="A397" s="101" t="s">
        <v>550</v>
      </c>
      <c r="B397" s="102" t="s">
        <v>551</v>
      </c>
      <c r="C397" s="101" t="s">
        <v>5359</v>
      </c>
      <c r="D397" s="101" t="s">
        <v>5360</v>
      </c>
      <c r="E397" s="103">
        <v>899851840</v>
      </c>
      <c r="F397" s="103">
        <v>558712115</v>
      </c>
      <c r="G397" s="103">
        <v>426942255</v>
      </c>
      <c r="H397" s="103">
        <v>379826247</v>
      </c>
      <c r="I397" s="103">
        <v>360266588</v>
      </c>
      <c r="J397" s="103">
        <v>362506987</v>
      </c>
      <c r="K397" s="103">
        <v>324700071</v>
      </c>
      <c r="L397" s="103">
        <v>293507577</v>
      </c>
      <c r="M397" s="103">
        <v>270728547</v>
      </c>
      <c r="N397" s="103">
        <v>152173269</v>
      </c>
      <c r="O397" s="103">
        <v>150586855</v>
      </c>
      <c r="P397" s="103">
        <v>155636936</v>
      </c>
    </row>
    <row r="398" spans="1:16">
      <c r="A398" s="101" t="s">
        <v>1553</v>
      </c>
      <c r="B398" s="102" t="s">
        <v>1554</v>
      </c>
      <c r="C398" s="101" t="s">
        <v>5359</v>
      </c>
      <c r="D398" s="101" t="s">
        <v>5360</v>
      </c>
      <c r="E398" s="103">
        <v>68552893</v>
      </c>
      <c r="F398" s="103">
        <v>67204496</v>
      </c>
      <c r="G398" s="103">
        <v>64855129</v>
      </c>
      <c r="H398" s="103">
        <v>66836213</v>
      </c>
      <c r="I398" s="103">
        <v>68645128</v>
      </c>
      <c r="J398" s="103">
        <v>68611232</v>
      </c>
      <c r="K398" s="103">
        <v>63076822</v>
      </c>
      <c r="L398" s="103">
        <v>55465743</v>
      </c>
      <c r="M398" s="103">
        <v>31214259</v>
      </c>
      <c r="N398" s="103">
        <v>29468538</v>
      </c>
      <c r="O398" s="103">
        <v>26892518</v>
      </c>
      <c r="P398" s="103">
        <v>59248536</v>
      </c>
    </row>
    <row r="399" spans="1:16">
      <c r="A399" s="101" t="s">
        <v>402</v>
      </c>
      <c r="B399" s="102" t="s">
        <v>403</v>
      </c>
      <c r="C399" s="101" t="s">
        <v>5359</v>
      </c>
      <c r="D399" s="101" t="s">
        <v>5360</v>
      </c>
      <c r="E399" s="103">
        <v>6391585000</v>
      </c>
      <c r="F399" s="103">
        <v>5389917000</v>
      </c>
      <c r="G399" s="103">
        <v>4909017000</v>
      </c>
      <c r="H399" s="103">
        <v>5354007000</v>
      </c>
      <c r="I399" s="103">
        <v>5376042000</v>
      </c>
      <c r="J399" s="103">
        <v>5225324000</v>
      </c>
      <c r="K399" s="103">
        <v>4505050000</v>
      </c>
      <c r="L399" s="103">
        <v>3919347000</v>
      </c>
      <c r="M399" s="103">
        <v>3393805221</v>
      </c>
      <c r="N399" s="103">
        <v>3966744340</v>
      </c>
      <c r="O399" s="103">
        <v>2336741536</v>
      </c>
      <c r="P399" s="103">
        <v>2568875229</v>
      </c>
    </row>
    <row r="400" spans="1:16">
      <c r="A400" s="101" t="s">
        <v>2341</v>
      </c>
      <c r="B400" s="102" t="s">
        <v>2342</v>
      </c>
      <c r="C400" s="101" t="s">
        <v>5359</v>
      </c>
      <c r="D400" s="101" t="s">
        <v>5360</v>
      </c>
      <c r="E400" s="103">
        <v>147459996</v>
      </c>
      <c r="F400" s="103">
        <v>124396876</v>
      </c>
      <c r="G400" s="103">
        <v>121493271</v>
      </c>
      <c r="H400" s="103">
        <v>121710687</v>
      </c>
      <c r="I400" s="103">
        <v>119105949</v>
      </c>
      <c r="J400" s="103">
        <v>111376142</v>
      </c>
      <c r="K400" s="103">
        <v>111364363</v>
      </c>
      <c r="L400" s="103">
        <v>79808345</v>
      </c>
      <c r="M400" s="103">
        <v>67083192</v>
      </c>
      <c r="N400" s="103">
        <v>45542280</v>
      </c>
      <c r="O400" s="103">
        <v>39065311</v>
      </c>
      <c r="P400" s="103">
        <v>32790955</v>
      </c>
    </row>
    <row r="401" spans="1:16">
      <c r="A401" s="101" t="s">
        <v>1970</v>
      </c>
      <c r="B401" s="102" t="s">
        <v>1971</v>
      </c>
      <c r="C401" s="101" t="s">
        <v>5359</v>
      </c>
      <c r="D401" s="101" t="s">
        <v>5360</v>
      </c>
      <c r="E401" s="103">
        <v>35852185</v>
      </c>
      <c r="F401" s="103">
        <v>39438882</v>
      </c>
      <c r="G401" s="103">
        <v>34731187</v>
      </c>
      <c r="H401" s="103">
        <v>23710827</v>
      </c>
      <c r="I401" s="103">
        <v>26740776</v>
      </c>
      <c r="J401" s="103">
        <v>33794272</v>
      </c>
      <c r="K401" s="103">
        <v>32008973</v>
      </c>
      <c r="L401" s="103">
        <v>39737948</v>
      </c>
      <c r="M401" s="103">
        <v>29476637</v>
      </c>
      <c r="N401" s="103">
        <v>35339817</v>
      </c>
      <c r="O401" s="103">
        <v>38196169</v>
      </c>
      <c r="P401" s="103">
        <v>14065761</v>
      </c>
    </row>
    <row r="402" spans="1:16">
      <c r="A402" s="101" t="s">
        <v>1113</v>
      </c>
      <c r="B402" s="102" t="s">
        <v>1114</v>
      </c>
      <c r="C402" s="101" t="s">
        <v>5359</v>
      </c>
      <c r="D402" s="101" t="s">
        <v>5360</v>
      </c>
      <c r="E402" s="103">
        <v>209926808</v>
      </c>
      <c r="F402" s="103">
        <v>205135202</v>
      </c>
      <c r="G402" s="103">
        <v>190271045</v>
      </c>
      <c r="H402" s="103">
        <v>169448275</v>
      </c>
      <c r="I402" s="103">
        <v>153896984</v>
      </c>
      <c r="J402" s="103">
        <v>150617580</v>
      </c>
      <c r="K402" s="103">
        <v>138830998</v>
      </c>
      <c r="L402" s="103">
        <v>123726593</v>
      </c>
      <c r="M402" s="103">
        <v>115259027</v>
      </c>
      <c r="N402" s="103">
        <v>118722089</v>
      </c>
      <c r="O402" s="103">
        <v>111399613</v>
      </c>
      <c r="P402" s="103">
        <v>110042887</v>
      </c>
    </row>
    <row r="403" spans="1:16">
      <c r="A403" s="101" t="s">
        <v>519</v>
      </c>
      <c r="B403" s="102" t="s">
        <v>520</v>
      </c>
      <c r="C403" s="101" t="s">
        <v>5359</v>
      </c>
      <c r="D403" s="101" t="s">
        <v>5360</v>
      </c>
      <c r="E403" s="103">
        <v>1778473842</v>
      </c>
      <c r="F403" s="103">
        <v>1765052819</v>
      </c>
      <c r="G403" s="103">
        <v>1696487899</v>
      </c>
      <c r="H403" s="103">
        <v>1316897671</v>
      </c>
      <c r="I403" s="103">
        <v>1268253348</v>
      </c>
      <c r="J403" s="103">
        <v>1324786086</v>
      </c>
      <c r="K403" s="103">
        <v>1469911173</v>
      </c>
      <c r="L403" s="103">
        <v>905278779</v>
      </c>
      <c r="M403" s="103">
        <v>487382913</v>
      </c>
      <c r="N403" s="103">
        <v>255869343</v>
      </c>
      <c r="O403" s="103">
        <v>224608628</v>
      </c>
      <c r="P403" s="103">
        <v>233820816</v>
      </c>
    </row>
    <row r="404" spans="1:16">
      <c r="A404" s="101" t="s">
        <v>3055</v>
      </c>
      <c r="B404" s="102" t="s">
        <v>4306</v>
      </c>
      <c r="C404" s="101" t="s">
        <v>5359</v>
      </c>
      <c r="D404" s="101" t="s">
        <v>5360</v>
      </c>
      <c r="E404" s="103">
        <v>52530682</v>
      </c>
      <c r="F404" s="103">
        <v>48585598</v>
      </c>
      <c r="G404" s="103">
        <v>42947987</v>
      </c>
      <c r="H404" s="103">
        <v>27731912</v>
      </c>
      <c r="I404" s="103">
        <v>14702490</v>
      </c>
      <c r="J404" s="103">
        <v>24185797</v>
      </c>
      <c r="K404" s="103">
        <v>30934786</v>
      </c>
      <c r="L404" s="103">
        <v>30818777</v>
      </c>
      <c r="M404" s="103">
        <v>30853971</v>
      </c>
      <c r="N404" s="103">
        <v>32216670</v>
      </c>
      <c r="O404" s="103">
        <v>25771351</v>
      </c>
      <c r="P404" s="103">
        <v>22570278</v>
      </c>
    </row>
    <row r="405" spans="1:16">
      <c r="A405" s="101" t="s">
        <v>1695</v>
      </c>
      <c r="B405" s="102" t="s">
        <v>1696</v>
      </c>
      <c r="C405" s="101" t="s">
        <v>5359</v>
      </c>
      <c r="D405" s="101" t="s">
        <v>5360</v>
      </c>
      <c r="E405" s="103">
        <v>58331038</v>
      </c>
      <c r="F405" s="103">
        <v>59749265</v>
      </c>
      <c r="G405" s="103">
        <v>53317179</v>
      </c>
      <c r="H405" s="103">
        <v>42622592</v>
      </c>
      <c r="I405" s="103">
        <v>32888888</v>
      </c>
      <c r="J405" s="103">
        <v>43930756</v>
      </c>
      <c r="K405" s="103">
        <v>39684757</v>
      </c>
      <c r="L405" s="103">
        <v>54668225</v>
      </c>
      <c r="M405" s="103">
        <v>61324478</v>
      </c>
      <c r="N405" s="103">
        <v>60677685</v>
      </c>
      <c r="O405" s="103">
        <v>59176220</v>
      </c>
      <c r="P405" s="103">
        <v>57976079</v>
      </c>
    </row>
    <row r="406" spans="1:16">
      <c r="A406" s="101" t="s">
        <v>2182</v>
      </c>
      <c r="B406" s="102" t="s">
        <v>2183</v>
      </c>
      <c r="C406" s="101" t="s">
        <v>5359</v>
      </c>
      <c r="D406" s="101" t="s">
        <v>5360</v>
      </c>
      <c r="E406" s="103">
        <v>55284424</v>
      </c>
      <c r="F406" s="103">
        <v>50019244</v>
      </c>
      <c r="G406" s="103">
        <v>47332885</v>
      </c>
      <c r="H406" s="103">
        <v>44523744</v>
      </c>
      <c r="I406" s="103">
        <v>39019691</v>
      </c>
      <c r="J406" s="103">
        <v>33421151</v>
      </c>
      <c r="K406" s="103">
        <v>30204832</v>
      </c>
      <c r="L406" s="103">
        <v>25063763</v>
      </c>
      <c r="M406" s="103">
        <v>21250291</v>
      </c>
      <c r="N406" s="103">
        <v>10535848</v>
      </c>
      <c r="O406" s="103">
        <v>9674632</v>
      </c>
      <c r="P406" s="103">
        <v>15879590</v>
      </c>
    </row>
    <row r="407" spans="1:16">
      <c r="A407" s="101" t="s">
        <v>841</v>
      </c>
      <c r="B407" s="102" t="s">
        <v>842</v>
      </c>
      <c r="C407" s="101" t="s">
        <v>5359</v>
      </c>
      <c r="D407" s="101" t="s">
        <v>5360</v>
      </c>
      <c r="E407" s="103">
        <v>1064676567</v>
      </c>
      <c r="F407" s="103">
        <v>1414306892</v>
      </c>
      <c r="G407" s="103">
        <v>1962596290</v>
      </c>
      <c r="H407" s="103">
        <v>2015442744</v>
      </c>
      <c r="I407" s="103">
        <v>607787790</v>
      </c>
      <c r="J407" s="103">
        <v>1266180836</v>
      </c>
      <c r="K407" s="103">
        <v>1338919682</v>
      </c>
      <c r="L407" s="103">
        <v>872962388</v>
      </c>
      <c r="M407" s="103">
        <v>850548848</v>
      </c>
      <c r="N407" s="103">
        <v>569605449</v>
      </c>
      <c r="O407" s="103">
        <v>477314699</v>
      </c>
      <c r="P407" s="103">
        <v>385350323</v>
      </c>
    </row>
    <row r="408" spans="1:16">
      <c r="A408" s="101" t="s">
        <v>407</v>
      </c>
      <c r="B408" s="102" t="s">
        <v>408</v>
      </c>
      <c r="C408" s="101" t="s">
        <v>5359</v>
      </c>
      <c r="D408" s="101" t="s">
        <v>5360</v>
      </c>
      <c r="E408" s="103">
        <v>9363112351</v>
      </c>
      <c r="F408" s="103">
        <v>7524751245</v>
      </c>
      <c r="G408" s="103">
        <v>6437098705</v>
      </c>
      <c r="H408" s="103">
        <v>6256119973</v>
      </c>
      <c r="I408" s="103">
        <v>6043424852</v>
      </c>
      <c r="J408" s="103">
        <v>5462573293</v>
      </c>
      <c r="K408" s="103">
        <v>4519015195</v>
      </c>
      <c r="L408" s="103">
        <v>3724836458</v>
      </c>
      <c r="M408" s="103">
        <v>2803070478</v>
      </c>
      <c r="N408" s="103">
        <v>2876638651</v>
      </c>
      <c r="O408" s="103">
        <v>2437728324</v>
      </c>
      <c r="P408" s="103">
        <v>2088396511</v>
      </c>
    </row>
    <row r="409" spans="1:16">
      <c r="A409" s="101" t="s">
        <v>566</v>
      </c>
      <c r="B409" s="102" t="s">
        <v>567</v>
      </c>
      <c r="C409" s="101" t="s">
        <v>5359</v>
      </c>
      <c r="D409" s="101" t="s">
        <v>5360</v>
      </c>
      <c r="E409" s="103">
        <v>975326000</v>
      </c>
      <c r="F409" s="103">
        <v>239120000</v>
      </c>
      <c r="G409" s="103">
        <v>594517000</v>
      </c>
      <c r="H409" s="103">
        <v>466438000</v>
      </c>
      <c r="I409" s="103">
        <v>987156000</v>
      </c>
      <c r="J409" s="103">
        <v>1707232000</v>
      </c>
      <c r="K409" s="103">
        <v>2538058000</v>
      </c>
      <c r="L409" s="103">
        <v>2210451089</v>
      </c>
      <c r="M409" s="103">
        <v>2902185421</v>
      </c>
      <c r="N409" s="103">
        <v>2053168089</v>
      </c>
      <c r="O409" s="103">
        <v>2094723109</v>
      </c>
      <c r="P409" s="103">
        <v>1423616499</v>
      </c>
    </row>
    <row r="410" spans="1:16">
      <c r="A410" s="101" t="s">
        <v>469</v>
      </c>
      <c r="B410" s="102" t="s">
        <v>470</v>
      </c>
      <c r="C410" s="101" t="s">
        <v>5359</v>
      </c>
      <c r="D410" s="101" t="s">
        <v>5360</v>
      </c>
      <c r="E410" s="103">
        <v>3258589317</v>
      </c>
      <c r="F410" s="103">
        <v>3163184492</v>
      </c>
      <c r="G410" s="103">
        <v>2848872774</v>
      </c>
      <c r="H410" s="103">
        <v>2254628013</v>
      </c>
      <c r="I410" s="103">
        <v>1832955995</v>
      </c>
      <c r="J410" s="103">
        <v>1451720356</v>
      </c>
      <c r="K410" s="103">
        <v>949781776</v>
      </c>
      <c r="L410" s="103">
        <v>823049778</v>
      </c>
      <c r="M410" s="103">
        <v>756253675</v>
      </c>
      <c r="N410" s="103">
        <v>485413813</v>
      </c>
      <c r="O410" s="103">
        <v>442491776</v>
      </c>
      <c r="P410" s="103">
        <v>392354971</v>
      </c>
    </row>
    <row r="411" spans="1:16">
      <c r="A411" s="101" t="s">
        <v>3762</v>
      </c>
      <c r="B411" s="102" t="s">
        <v>3763</v>
      </c>
      <c r="C411" s="101" t="s">
        <v>5359</v>
      </c>
      <c r="D411" s="101" t="s">
        <v>5360</v>
      </c>
      <c r="E411" s="103">
        <v>7699694</v>
      </c>
      <c r="F411" s="103">
        <v>8344689</v>
      </c>
      <c r="G411" s="103">
        <v>9431197</v>
      </c>
      <c r="H411" s="103">
        <v>6265968</v>
      </c>
      <c r="I411" s="103">
        <v>8446547</v>
      </c>
      <c r="J411" s="103">
        <v>21659855</v>
      </c>
      <c r="K411" s="103">
        <v>28953070</v>
      </c>
      <c r="L411" s="103">
        <v>12525428</v>
      </c>
      <c r="M411" s="103">
        <v>18067122</v>
      </c>
      <c r="N411" s="103">
        <v>6005863</v>
      </c>
      <c r="O411" s="103">
        <v>8136467</v>
      </c>
      <c r="P411" s="103">
        <v>11341198</v>
      </c>
    </row>
    <row r="412" spans="1:16">
      <c r="A412" s="101" t="s">
        <v>1483</v>
      </c>
      <c r="B412" s="102" t="s">
        <v>1484</v>
      </c>
      <c r="C412" s="101" t="s">
        <v>5359</v>
      </c>
      <c r="D412" s="101" t="s">
        <v>5360</v>
      </c>
      <c r="E412" s="103">
        <v>310864438</v>
      </c>
      <c r="F412" s="103">
        <v>369392710</v>
      </c>
      <c r="G412" s="103">
        <v>300221386</v>
      </c>
      <c r="H412" s="103">
        <v>363924809</v>
      </c>
      <c r="I412" s="103">
        <v>344662869</v>
      </c>
      <c r="J412" s="103">
        <v>310313917</v>
      </c>
      <c r="K412" s="103"/>
      <c r="L412" s="103">
        <v>253577095</v>
      </c>
      <c r="M412" s="103">
        <v>144531834</v>
      </c>
      <c r="N412" s="103">
        <v>148715357</v>
      </c>
      <c r="O412" s="103">
        <v>139158083</v>
      </c>
      <c r="P412" s="103">
        <v>129957935</v>
      </c>
    </row>
    <row r="413" spans="1:16">
      <c r="A413" s="101" t="s">
        <v>2925</v>
      </c>
      <c r="B413" s="102" t="s">
        <v>2926</v>
      </c>
      <c r="C413" s="101" t="s">
        <v>5359</v>
      </c>
      <c r="D413" s="101" t="s">
        <v>5360</v>
      </c>
      <c r="E413" s="103">
        <v>68775253</v>
      </c>
      <c r="F413" s="103">
        <v>75542250</v>
      </c>
      <c r="G413" s="103">
        <v>80126068</v>
      </c>
      <c r="H413" s="103">
        <v>84339341</v>
      </c>
      <c r="I413" s="103">
        <v>81271214</v>
      </c>
      <c r="J413" s="103">
        <v>77578654</v>
      </c>
      <c r="K413" s="103">
        <v>74358964</v>
      </c>
      <c r="L413" s="103">
        <v>65111298</v>
      </c>
      <c r="M413" s="103">
        <v>49740121</v>
      </c>
      <c r="N413" s="103">
        <v>41923757</v>
      </c>
      <c r="O413" s="103">
        <v>53053153</v>
      </c>
      <c r="P413" s="103">
        <v>66356678</v>
      </c>
    </row>
    <row r="414" spans="1:16">
      <c r="A414" s="101" t="s">
        <v>2378</v>
      </c>
      <c r="B414" s="102" t="s">
        <v>2379</v>
      </c>
      <c r="C414" s="101" t="s">
        <v>5359</v>
      </c>
      <c r="D414" s="101" t="s">
        <v>5360</v>
      </c>
      <c r="E414" s="103">
        <v>83224091</v>
      </c>
      <c r="F414" s="103">
        <v>77347036</v>
      </c>
      <c r="G414" s="103">
        <v>73131455</v>
      </c>
      <c r="H414" s="103">
        <v>65047029</v>
      </c>
      <c r="I414" s="103">
        <v>51648385</v>
      </c>
      <c r="J414" s="103">
        <v>45454927</v>
      </c>
      <c r="K414" s="103">
        <v>41460944</v>
      </c>
      <c r="L414" s="103">
        <v>25840740</v>
      </c>
      <c r="M414" s="103">
        <v>24481388</v>
      </c>
      <c r="N414" s="103">
        <v>20874343</v>
      </c>
      <c r="O414" s="103">
        <v>18263853</v>
      </c>
      <c r="P414" s="103">
        <v>14501266</v>
      </c>
    </row>
    <row r="415" spans="1:16">
      <c r="A415" s="101" t="s">
        <v>3662</v>
      </c>
      <c r="B415" s="102" t="s">
        <v>3663</v>
      </c>
      <c r="C415" s="101" t="s">
        <v>5359</v>
      </c>
      <c r="D415" s="101" t="s">
        <v>5360</v>
      </c>
      <c r="E415" s="103">
        <v>28457414</v>
      </c>
      <c r="F415" s="103">
        <v>9518413</v>
      </c>
      <c r="G415" s="103">
        <v>-11744933</v>
      </c>
      <c r="H415" s="103">
        <v>11484861</v>
      </c>
      <c r="I415" s="103">
        <v>7945775</v>
      </c>
      <c r="J415" s="103">
        <v>9235781</v>
      </c>
      <c r="K415" s="103">
        <v>26203078</v>
      </c>
      <c r="L415" s="103">
        <v>6511816</v>
      </c>
      <c r="M415" s="103">
        <v>52995929</v>
      </c>
      <c r="N415" s="103">
        <v>55187167</v>
      </c>
      <c r="O415" s="103">
        <v>60177567</v>
      </c>
      <c r="P415" s="103">
        <v>31385209</v>
      </c>
    </row>
    <row r="416" spans="1:16">
      <c r="A416" s="101" t="s">
        <v>1325</v>
      </c>
      <c r="B416" s="102" t="s">
        <v>1326</v>
      </c>
      <c r="C416" s="101" t="s">
        <v>5359</v>
      </c>
      <c r="D416" s="101" t="s">
        <v>5360</v>
      </c>
      <c r="E416" s="103">
        <v>212412199</v>
      </c>
      <c r="F416" s="103">
        <v>150109586</v>
      </c>
      <c r="G416" s="103">
        <v>119891762</v>
      </c>
      <c r="H416" s="103">
        <v>91742466</v>
      </c>
      <c r="I416" s="103">
        <v>77845752</v>
      </c>
      <c r="J416" s="103">
        <v>74582209</v>
      </c>
      <c r="K416" s="103">
        <v>69415625</v>
      </c>
      <c r="L416" s="103">
        <v>64649363</v>
      </c>
      <c r="M416" s="103">
        <v>62921655</v>
      </c>
      <c r="N416" s="103">
        <v>59953969</v>
      </c>
      <c r="O416" s="103">
        <v>55177765</v>
      </c>
      <c r="P416" s="103">
        <v>54955838</v>
      </c>
    </row>
    <row r="417" spans="1:16">
      <c r="A417" s="101" t="s">
        <v>3406</v>
      </c>
      <c r="B417" s="102" t="s">
        <v>3407</v>
      </c>
      <c r="C417" s="101" t="s">
        <v>5359</v>
      </c>
      <c r="D417" s="101" t="s">
        <v>5360</v>
      </c>
      <c r="E417" s="103">
        <v>47263608</v>
      </c>
      <c r="F417" s="103">
        <v>41901749</v>
      </c>
      <c r="G417" s="103">
        <v>37415790</v>
      </c>
      <c r="H417" s="103">
        <v>34327590</v>
      </c>
      <c r="I417" s="103">
        <v>30348411</v>
      </c>
      <c r="J417" s="103">
        <v>31104969</v>
      </c>
      <c r="K417" s="103">
        <v>31859077</v>
      </c>
      <c r="L417" s="103">
        <v>33855298</v>
      </c>
      <c r="M417" s="103">
        <v>28339501</v>
      </c>
      <c r="N417" s="103">
        <v>24445364</v>
      </c>
      <c r="O417" s="103">
        <v>25292864</v>
      </c>
      <c r="P417" s="103">
        <v>21280316</v>
      </c>
    </row>
    <row r="418" spans="1:16">
      <c r="A418" s="101" t="s">
        <v>3121</v>
      </c>
      <c r="B418" s="102" t="s">
        <v>4307</v>
      </c>
      <c r="C418" s="101" t="s">
        <v>5359</v>
      </c>
      <c r="D418" s="101" t="s">
        <v>5360</v>
      </c>
      <c r="E418" s="103">
        <v>44846832</v>
      </c>
      <c r="F418" s="103">
        <v>49739042</v>
      </c>
      <c r="G418" s="103">
        <v>23205508</v>
      </c>
      <c r="H418" s="103">
        <v>21493102</v>
      </c>
      <c r="I418" s="103">
        <v>24460755</v>
      </c>
      <c r="J418" s="103">
        <v>23850860</v>
      </c>
      <c r="K418" s="103">
        <v>21713164</v>
      </c>
      <c r="L418" s="103">
        <v>22883185</v>
      </c>
      <c r="M418" s="103">
        <v>19723944</v>
      </c>
      <c r="N418" s="103">
        <v>12498485</v>
      </c>
      <c r="O418" s="103">
        <v>-2633577</v>
      </c>
      <c r="P418" s="103">
        <v>10542223</v>
      </c>
    </row>
    <row r="419" spans="1:16">
      <c r="A419" s="101" t="s">
        <v>2710</v>
      </c>
      <c r="B419" s="102" t="s">
        <v>2711</v>
      </c>
      <c r="C419" s="101" t="s">
        <v>5359</v>
      </c>
      <c r="D419" s="101" t="s">
        <v>5360</v>
      </c>
      <c r="E419" s="103">
        <v>101513955</v>
      </c>
      <c r="F419" s="103">
        <v>94029168</v>
      </c>
      <c r="G419" s="103">
        <v>86909545</v>
      </c>
      <c r="H419" s="103">
        <v>80779712</v>
      </c>
      <c r="I419" s="103">
        <v>73978443</v>
      </c>
      <c r="J419" s="103">
        <v>67462421</v>
      </c>
      <c r="K419" s="103">
        <v>60405158</v>
      </c>
      <c r="L419" s="103">
        <v>48820606</v>
      </c>
      <c r="M419" s="103">
        <v>37928343</v>
      </c>
      <c r="N419" s="103">
        <v>33922211</v>
      </c>
      <c r="O419" s="103">
        <v>30184994</v>
      </c>
      <c r="P419" s="103">
        <v>28307647</v>
      </c>
    </row>
    <row r="420" spans="1:16">
      <c r="A420" s="101" t="s">
        <v>2698</v>
      </c>
      <c r="B420" s="102" t="s">
        <v>2699</v>
      </c>
      <c r="C420" s="101" t="s">
        <v>5359</v>
      </c>
      <c r="D420" s="101" t="s">
        <v>5360</v>
      </c>
      <c r="E420" s="103">
        <v>116802658</v>
      </c>
      <c r="F420" s="103">
        <v>104024317</v>
      </c>
      <c r="G420" s="103">
        <v>91921031</v>
      </c>
      <c r="H420" s="103">
        <v>85013154</v>
      </c>
      <c r="I420" s="103">
        <v>81224392</v>
      </c>
      <c r="J420" s="103">
        <v>76906381</v>
      </c>
      <c r="K420" s="103">
        <v>70033540</v>
      </c>
      <c r="L420" s="103">
        <v>63763112</v>
      </c>
      <c r="M420" s="103">
        <v>59923843</v>
      </c>
      <c r="N420" s="103">
        <v>54185529</v>
      </c>
      <c r="O420" s="103">
        <v>46156441</v>
      </c>
      <c r="P420" s="103">
        <v>33818086</v>
      </c>
    </row>
    <row r="421" spans="1:16">
      <c r="A421" s="101" t="s">
        <v>2861</v>
      </c>
      <c r="B421" s="102" t="s">
        <v>2862</v>
      </c>
      <c r="C421" s="101" t="s">
        <v>5359</v>
      </c>
      <c r="D421" s="101" t="s">
        <v>5360</v>
      </c>
      <c r="E421" s="103">
        <v>58911684</v>
      </c>
      <c r="F421" s="103">
        <v>38815999</v>
      </c>
      <c r="G421" s="103">
        <v>37585736</v>
      </c>
      <c r="H421" s="103">
        <v>33470783</v>
      </c>
      <c r="I421" s="103">
        <v>37696205</v>
      </c>
      <c r="J421" s="103">
        <v>39405778</v>
      </c>
      <c r="K421" s="103">
        <v>46548978</v>
      </c>
      <c r="L421" s="103">
        <v>43184935</v>
      </c>
      <c r="M421" s="103">
        <v>32680404</v>
      </c>
      <c r="N421" s="103">
        <v>30949561</v>
      </c>
      <c r="O421" s="103">
        <v>29113279</v>
      </c>
      <c r="P421" s="103">
        <v>28972174</v>
      </c>
    </row>
    <row r="422" spans="1:16">
      <c r="A422" s="101" t="s">
        <v>2800</v>
      </c>
      <c r="B422" s="102" t="s">
        <v>2801</v>
      </c>
      <c r="C422" s="101" t="s">
        <v>5359</v>
      </c>
      <c r="D422" s="101" t="s">
        <v>5360</v>
      </c>
      <c r="E422" s="103">
        <v>77287822</v>
      </c>
      <c r="F422" s="103">
        <v>70642237</v>
      </c>
      <c r="G422" s="103">
        <v>64930775</v>
      </c>
      <c r="H422" s="103">
        <v>59521985</v>
      </c>
      <c r="I422" s="103">
        <v>51863522</v>
      </c>
      <c r="J422" s="103">
        <v>49063926</v>
      </c>
      <c r="K422" s="103">
        <v>44609594</v>
      </c>
      <c r="L422" s="103">
        <v>30952946</v>
      </c>
      <c r="M422" s="103">
        <v>27397735</v>
      </c>
      <c r="N422" s="103">
        <v>27930448</v>
      </c>
      <c r="O422" s="103">
        <v>26050457</v>
      </c>
      <c r="P422" s="103">
        <v>23122988</v>
      </c>
    </row>
    <row r="423" spans="1:16">
      <c r="A423" s="101" t="s">
        <v>827</v>
      </c>
      <c r="B423" s="102" t="s">
        <v>828</v>
      </c>
      <c r="C423" s="101" t="s">
        <v>5359</v>
      </c>
      <c r="D423" s="101" t="s">
        <v>5360</v>
      </c>
      <c r="E423" s="103">
        <v>432024094</v>
      </c>
      <c r="F423" s="103">
        <v>489168986</v>
      </c>
      <c r="G423" s="103">
        <v>666303278</v>
      </c>
      <c r="H423" s="103">
        <v>593770315</v>
      </c>
      <c r="I423" s="103">
        <v>408138035</v>
      </c>
      <c r="J423" s="103">
        <v>388121431</v>
      </c>
      <c r="K423" s="103">
        <v>195530002</v>
      </c>
      <c r="L423" s="103">
        <v>145096912</v>
      </c>
      <c r="M423" s="103">
        <v>201871738</v>
      </c>
      <c r="N423" s="103">
        <v>186759021</v>
      </c>
      <c r="O423" s="103">
        <v>142332044</v>
      </c>
      <c r="P423" s="103">
        <v>90403957</v>
      </c>
    </row>
    <row r="424" spans="1:16">
      <c r="A424" s="101" t="s">
        <v>513</v>
      </c>
      <c r="B424" s="102" t="s">
        <v>514</v>
      </c>
      <c r="C424" s="101" t="s">
        <v>5359</v>
      </c>
      <c r="D424" s="101" t="s">
        <v>5360</v>
      </c>
      <c r="E424" s="103">
        <v>1619735716</v>
      </c>
      <c r="F424" s="103">
        <v>1556481719</v>
      </c>
      <c r="G424" s="103">
        <v>1559379810</v>
      </c>
      <c r="H424" s="103">
        <v>1474642061</v>
      </c>
      <c r="I424" s="103">
        <v>1547661795</v>
      </c>
      <c r="J424" s="103">
        <v>1447700390</v>
      </c>
      <c r="K424" s="103">
        <v>825508675</v>
      </c>
      <c r="L424" s="103">
        <v>462104371</v>
      </c>
      <c r="M424" s="103">
        <v>1094159827</v>
      </c>
      <c r="N424" s="103">
        <v>842370296</v>
      </c>
      <c r="O424" s="103">
        <v>729582920</v>
      </c>
      <c r="P424" s="103">
        <v>797855078</v>
      </c>
    </row>
    <row r="425" spans="1:16">
      <c r="A425" s="101" t="s">
        <v>637</v>
      </c>
      <c r="B425" s="102" t="s">
        <v>638</v>
      </c>
      <c r="C425" s="101" t="s">
        <v>5359</v>
      </c>
      <c r="D425" s="101" t="s">
        <v>5360</v>
      </c>
      <c r="E425" s="103">
        <v>1405921009</v>
      </c>
      <c r="F425" s="103">
        <v>1443910753</v>
      </c>
      <c r="G425" s="103">
        <v>1217315487</v>
      </c>
      <c r="H425" s="103">
        <v>1182985787</v>
      </c>
      <c r="I425" s="103">
        <v>1151559707</v>
      </c>
      <c r="J425" s="103">
        <v>1127033023</v>
      </c>
      <c r="K425" s="103">
        <v>1038410813</v>
      </c>
      <c r="L425" s="103">
        <v>872969086</v>
      </c>
      <c r="M425" s="103">
        <v>878065436</v>
      </c>
      <c r="N425" s="103">
        <v>653143600</v>
      </c>
      <c r="O425" s="103">
        <v>573221669</v>
      </c>
      <c r="P425" s="103">
        <v>445985399</v>
      </c>
    </row>
    <row r="426" spans="1:16">
      <c r="A426" s="101" t="s">
        <v>1749</v>
      </c>
      <c r="B426" s="102" t="s">
        <v>1750</v>
      </c>
      <c r="C426" s="101" t="s">
        <v>5359</v>
      </c>
      <c r="D426" s="101" t="s">
        <v>5360</v>
      </c>
      <c r="E426" s="103">
        <v>-330596000</v>
      </c>
      <c r="F426" s="103">
        <v>72342000</v>
      </c>
      <c r="G426" s="103">
        <v>93662000</v>
      </c>
      <c r="H426" s="103">
        <v>-509811000</v>
      </c>
      <c r="I426" s="103">
        <v>1117983000</v>
      </c>
      <c r="J426" s="103">
        <v>1709426000</v>
      </c>
      <c r="K426" s="103">
        <v>1327308000</v>
      </c>
      <c r="L426" s="103">
        <v>844779390</v>
      </c>
      <c r="M426" s="103">
        <v>925787810</v>
      </c>
      <c r="N426" s="103">
        <v>416809946</v>
      </c>
      <c r="O426" s="103">
        <v>190199734</v>
      </c>
      <c r="P426" s="103">
        <v>166954310</v>
      </c>
    </row>
    <row r="427" spans="1:16">
      <c r="A427" s="101" t="s">
        <v>5395</v>
      </c>
      <c r="B427" s="102" t="s">
        <v>5396</v>
      </c>
      <c r="C427" s="101" t="s">
        <v>5359</v>
      </c>
      <c r="D427" s="101" t="s">
        <v>5360</v>
      </c>
      <c r="E427" s="103">
        <v>227133913</v>
      </c>
      <c r="F427" s="103">
        <v>188419820</v>
      </c>
      <c r="G427" s="103">
        <v>162887533</v>
      </c>
      <c r="H427" s="103">
        <v>134739699</v>
      </c>
      <c r="I427" s="103">
        <v>118064620</v>
      </c>
      <c r="J427" s="103">
        <v>71763642</v>
      </c>
      <c r="K427" s="103">
        <v>82306784</v>
      </c>
      <c r="L427" s="103">
        <v>61207882</v>
      </c>
      <c r="M427" s="103">
        <v>50090800</v>
      </c>
      <c r="N427" s="103">
        <v>37207849</v>
      </c>
      <c r="O427" s="103">
        <v>14445774</v>
      </c>
      <c r="P427" s="103">
        <v>5467027</v>
      </c>
    </row>
    <row r="428" spans="1:16">
      <c r="A428" s="101" t="s">
        <v>2295</v>
      </c>
      <c r="B428" s="102" t="s">
        <v>3557</v>
      </c>
      <c r="C428" s="101" t="s">
        <v>5359</v>
      </c>
      <c r="D428" s="101" t="s">
        <v>5360</v>
      </c>
      <c r="E428" s="103">
        <v>122260150</v>
      </c>
      <c r="F428" s="103">
        <v>57359955</v>
      </c>
      <c r="G428" s="103">
        <v>50282890</v>
      </c>
      <c r="H428" s="103">
        <v>44152010</v>
      </c>
      <c r="I428" s="103">
        <v>67178072</v>
      </c>
      <c r="J428" s="103">
        <v>151615459</v>
      </c>
      <c r="K428" s="103"/>
      <c r="L428" s="103">
        <v>81434817</v>
      </c>
      <c r="M428" s="103">
        <v>65347153</v>
      </c>
      <c r="N428" s="103">
        <v>91694840</v>
      </c>
      <c r="O428" s="103">
        <v>95504560</v>
      </c>
      <c r="P428" s="103">
        <v>91118481</v>
      </c>
    </row>
    <row r="429" spans="1:16">
      <c r="A429" s="101" t="s">
        <v>2749</v>
      </c>
      <c r="B429" s="102" t="s">
        <v>4308</v>
      </c>
      <c r="C429" s="101" t="s">
        <v>5359</v>
      </c>
      <c r="D429" s="101" t="s">
        <v>5360</v>
      </c>
      <c r="E429" s="103">
        <v>151547472</v>
      </c>
      <c r="F429" s="103">
        <v>165830230</v>
      </c>
      <c r="G429" s="103">
        <v>110249513</v>
      </c>
      <c r="H429" s="103">
        <v>246276986</v>
      </c>
      <c r="I429" s="103">
        <v>295936592</v>
      </c>
      <c r="J429" s="103">
        <v>256540154</v>
      </c>
      <c r="K429" s="103">
        <v>295855615</v>
      </c>
      <c r="L429" s="103">
        <v>174673311</v>
      </c>
      <c r="M429" s="103">
        <v>125484822</v>
      </c>
      <c r="N429" s="103">
        <v>141582913</v>
      </c>
      <c r="O429" s="103">
        <v>100804234</v>
      </c>
      <c r="P429" s="103">
        <v>103879665</v>
      </c>
    </row>
    <row r="430" spans="1:16">
      <c r="A430" s="101" t="s">
        <v>1693</v>
      </c>
      <c r="B430" s="102" t="s">
        <v>1694</v>
      </c>
      <c r="C430" s="101" t="s">
        <v>5359</v>
      </c>
      <c r="D430" s="101" t="s">
        <v>5360</v>
      </c>
      <c r="E430" s="103">
        <v>172679991</v>
      </c>
      <c r="F430" s="103">
        <v>157153204</v>
      </c>
      <c r="G430" s="103">
        <v>155778771</v>
      </c>
      <c r="H430" s="103">
        <v>153761063</v>
      </c>
      <c r="I430" s="103">
        <v>81654998</v>
      </c>
      <c r="J430" s="103">
        <v>176953550</v>
      </c>
      <c r="K430" s="103">
        <v>167327620</v>
      </c>
      <c r="L430" s="103">
        <v>76735198</v>
      </c>
      <c r="M430" s="103">
        <v>73338859</v>
      </c>
      <c r="N430" s="103">
        <v>58413424</v>
      </c>
      <c r="O430" s="103">
        <v>50431985</v>
      </c>
      <c r="P430" s="103">
        <v>46324766</v>
      </c>
    </row>
    <row r="431" spans="1:16">
      <c r="A431" s="101" t="s">
        <v>2134</v>
      </c>
      <c r="B431" s="102" t="s">
        <v>4309</v>
      </c>
      <c r="C431" s="101" t="s">
        <v>5359</v>
      </c>
      <c r="D431" s="101" t="s">
        <v>5360</v>
      </c>
      <c r="E431" s="103">
        <v>71602790</v>
      </c>
      <c r="F431" s="103">
        <v>49087303</v>
      </c>
      <c r="G431" s="103">
        <v>42288680</v>
      </c>
      <c r="H431" s="103">
        <v>38765643</v>
      </c>
      <c r="I431" s="103">
        <v>32243532</v>
      </c>
      <c r="J431" s="103">
        <v>29712343</v>
      </c>
      <c r="K431" s="103">
        <v>7774602</v>
      </c>
      <c r="L431" s="103">
        <v>-859492</v>
      </c>
      <c r="M431" s="103">
        <v>-12367227</v>
      </c>
      <c r="N431" s="103">
        <v>846516</v>
      </c>
      <c r="O431" s="103">
        <v>1859427</v>
      </c>
      <c r="P431" s="103">
        <v>11940586</v>
      </c>
    </row>
    <row r="432" spans="1:16">
      <c r="A432" s="101" t="s">
        <v>1888</v>
      </c>
      <c r="B432" s="102" t="s">
        <v>1889</v>
      </c>
      <c r="C432" s="101" t="s">
        <v>5359</v>
      </c>
      <c r="D432" s="101" t="s">
        <v>5360</v>
      </c>
      <c r="E432" s="103">
        <v>176236334</v>
      </c>
      <c r="F432" s="103">
        <v>160448786</v>
      </c>
      <c r="G432" s="103">
        <v>152920875</v>
      </c>
      <c r="H432" s="103">
        <v>149174103</v>
      </c>
      <c r="I432" s="103">
        <v>144335381</v>
      </c>
      <c r="J432" s="103">
        <v>138598131</v>
      </c>
      <c r="K432" s="103">
        <v>134373639</v>
      </c>
      <c r="L432" s="103">
        <v>126801055</v>
      </c>
      <c r="M432" s="103">
        <v>124738314</v>
      </c>
      <c r="N432" s="103">
        <v>118323307</v>
      </c>
      <c r="O432" s="103">
        <v>110671299</v>
      </c>
      <c r="P432" s="103">
        <v>106477866</v>
      </c>
    </row>
    <row r="433" spans="1:16">
      <c r="A433" s="101" t="s">
        <v>2589</v>
      </c>
      <c r="B433" s="102" t="s">
        <v>2590</v>
      </c>
      <c r="C433" s="101" t="s">
        <v>5359</v>
      </c>
      <c r="D433" s="101" t="s">
        <v>5360</v>
      </c>
      <c r="E433" s="103">
        <v>67649271</v>
      </c>
      <c r="F433" s="103">
        <v>58005625</v>
      </c>
      <c r="G433" s="103">
        <v>52553722</v>
      </c>
      <c r="H433" s="103">
        <v>48869056</v>
      </c>
      <c r="I433" s="103">
        <v>44550154</v>
      </c>
      <c r="J433" s="103">
        <v>36332079</v>
      </c>
      <c r="K433" s="103">
        <v>33301403</v>
      </c>
      <c r="L433" s="103">
        <v>29210908</v>
      </c>
      <c r="M433" s="103">
        <v>31631033</v>
      </c>
      <c r="N433" s="103">
        <v>16850697</v>
      </c>
      <c r="O433" s="103">
        <v>16197499</v>
      </c>
      <c r="P433" s="103">
        <v>14205994</v>
      </c>
    </row>
    <row r="434" spans="1:16">
      <c r="A434" s="101" t="s">
        <v>1059</v>
      </c>
      <c r="B434" s="102" t="s">
        <v>1060</v>
      </c>
      <c r="C434" s="101" t="s">
        <v>5359</v>
      </c>
      <c r="D434" s="101" t="s">
        <v>5360</v>
      </c>
      <c r="E434" s="103">
        <v>543653308</v>
      </c>
      <c r="F434" s="103">
        <v>534517574</v>
      </c>
      <c r="G434" s="103">
        <v>555954444</v>
      </c>
      <c r="H434" s="103">
        <v>497040053</v>
      </c>
      <c r="I434" s="103">
        <v>443037212</v>
      </c>
      <c r="J434" s="103">
        <v>404470894</v>
      </c>
      <c r="K434" s="103">
        <v>376372357</v>
      </c>
      <c r="L434" s="103">
        <v>259218440</v>
      </c>
      <c r="M434" s="103">
        <v>235525255</v>
      </c>
      <c r="N434" s="103">
        <v>211217233</v>
      </c>
      <c r="O434" s="103">
        <v>192200027</v>
      </c>
      <c r="P434" s="103">
        <v>175912463</v>
      </c>
    </row>
    <row r="435" spans="1:16">
      <c r="A435" s="101" t="s">
        <v>345</v>
      </c>
      <c r="B435" s="102" t="s">
        <v>346</v>
      </c>
      <c r="C435" s="101" t="s">
        <v>5359</v>
      </c>
      <c r="D435" s="101" t="s">
        <v>5360</v>
      </c>
      <c r="E435" s="103">
        <v>28494530000</v>
      </c>
      <c r="F435" s="103">
        <v>25621751000</v>
      </c>
      <c r="G435" s="103">
        <v>23162679000</v>
      </c>
      <c r="H435" s="103">
        <v>20099613000</v>
      </c>
      <c r="I435" s="103">
        <v>16904421000</v>
      </c>
      <c r="J435" s="103">
        <v>13774339000</v>
      </c>
      <c r="K435" s="103">
        <v>10943482000</v>
      </c>
      <c r="L435" s="103">
        <v>7746659000</v>
      </c>
      <c r="M435" s="103">
        <v>5327533000</v>
      </c>
      <c r="N435" s="103">
        <v>4215124000</v>
      </c>
      <c r="O435" s="103">
        <v>3499661000</v>
      </c>
      <c r="P435" s="103">
        <v>2950026000</v>
      </c>
    </row>
    <row r="436" spans="1:16">
      <c r="A436" s="101" t="s">
        <v>3147</v>
      </c>
      <c r="B436" s="102" t="s">
        <v>3148</v>
      </c>
      <c r="C436" s="101" t="s">
        <v>5359</v>
      </c>
      <c r="D436" s="101" t="s">
        <v>5360</v>
      </c>
      <c r="E436" s="103">
        <v>19086989</v>
      </c>
      <c r="F436" s="103">
        <v>17223265</v>
      </c>
      <c r="G436" s="103">
        <v>18684549</v>
      </c>
      <c r="H436" s="103">
        <v>17850640</v>
      </c>
      <c r="I436" s="103">
        <v>20663010</v>
      </c>
      <c r="J436" s="103">
        <v>28489316</v>
      </c>
      <c r="K436" s="103">
        <v>28119134</v>
      </c>
      <c r="L436" s="103">
        <v>19499223</v>
      </c>
      <c r="M436" s="103">
        <v>13737692</v>
      </c>
      <c r="N436" s="103">
        <v>8057466</v>
      </c>
      <c r="O436" s="103">
        <v>7154123</v>
      </c>
      <c r="P436" s="103">
        <v>14037718</v>
      </c>
    </row>
    <row r="437" spans="1:16">
      <c r="A437" s="101" t="s">
        <v>5397</v>
      </c>
      <c r="B437" s="102" t="s">
        <v>5398</v>
      </c>
      <c r="C437" s="101" t="s">
        <v>5359</v>
      </c>
      <c r="D437" s="101" t="s">
        <v>5360</v>
      </c>
      <c r="E437" s="103"/>
      <c r="F437" s="103"/>
      <c r="G437" s="103">
        <v>14291684</v>
      </c>
      <c r="H437" s="103">
        <v>13692903</v>
      </c>
      <c r="I437" s="103">
        <v>14126543</v>
      </c>
      <c r="J437" s="103">
        <v>14276247</v>
      </c>
      <c r="K437" s="103">
        <v>7874368</v>
      </c>
      <c r="L437" s="103">
        <v>7318420</v>
      </c>
      <c r="M437" s="103">
        <v>6921117</v>
      </c>
      <c r="N437" s="103">
        <v>6642603</v>
      </c>
      <c r="O437" s="103">
        <v>6530645</v>
      </c>
      <c r="P437" s="103">
        <v>6288935</v>
      </c>
    </row>
    <row r="438" spans="1:16">
      <c r="A438" s="101" t="s">
        <v>627</v>
      </c>
      <c r="B438" s="102" t="s">
        <v>4310</v>
      </c>
      <c r="C438" s="101" t="s">
        <v>5359</v>
      </c>
      <c r="D438" s="101" t="s">
        <v>5360</v>
      </c>
      <c r="E438" s="103">
        <v>2339027709</v>
      </c>
      <c r="F438" s="103">
        <v>2243360870</v>
      </c>
      <c r="G438" s="103">
        <v>1641213669</v>
      </c>
      <c r="H438" s="103">
        <v>1703152649</v>
      </c>
      <c r="I438" s="103">
        <v>1575581559</v>
      </c>
      <c r="J438" s="103">
        <v>1589808385</v>
      </c>
      <c r="K438" s="103">
        <v>1265292836</v>
      </c>
      <c r="L438" s="103">
        <v>1067162070</v>
      </c>
      <c r="M438" s="103">
        <v>1081064155</v>
      </c>
      <c r="N438" s="103">
        <v>1024450130</v>
      </c>
      <c r="O438" s="103">
        <v>847808220</v>
      </c>
      <c r="P438" s="103">
        <v>711973262</v>
      </c>
    </row>
    <row r="439" spans="1:16">
      <c r="A439" s="101" t="s">
        <v>1105</v>
      </c>
      <c r="B439" s="102" t="s">
        <v>1106</v>
      </c>
      <c r="C439" s="101" t="s">
        <v>5359</v>
      </c>
      <c r="D439" s="101" t="s">
        <v>5360</v>
      </c>
      <c r="E439" s="103">
        <v>152369113</v>
      </c>
      <c r="F439" s="103">
        <v>131884955</v>
      </c>
      <c r="G439" s="103">
        <v>117113121</v>
      </c>
      <c r="H439" s="103">
        <v>90142999</v>
      </c>
      <c r="I439" s="103">
        <v>81821273</v>
      </c>
      <c r="J439" s="103">
        <v>64509787</v>
      </c>
      <c r="K439" s="103">
        <v>62910725</v>
      </c>
      <c r="L439" s="103">
        <v>42801600</v>
      </c>
      <c r="M439" s="103">
        <v>2304670</v>
      </c>
      <c r="N439" s="103">
        <v>7823194</v>
      </c>
      <c r="O439" s="103">
        <v>6265942</v>
      </c>
      <c r="P439" s="103">
        <v>6556089</v>
      </c>
    </row>
    <row r="440" spans="1:16">
      <c r="A440" s="101" t="s">
        <v>5399</v>
      </c>
      <c r="B440" s="102" t="s">
        <v>5400</v>
      </c>
      <c r="C440" s="101" t="s">
        <v>5359</v>
      </c>
      <c r="D440" s="101" t="s">
        <v>5360</v>
      </c>
      <c r="E440" s="103"/>
      <c r="F440" s="103"/>
      <c r="G440" s="103">
        <v>-62801794</v>
      </c>
      <c r="H440" s="103">
        <v>-64052204</v>
      </c>
      <c r="I440" s="103">
        <v>-70206680</v>
      </c>
      <c r="J440" s="103">
        <v>-64205372</v>
      </c>
      <c r="K440" s="103">
        <v>-63160464</v>
      </c>
      <c r="L440" s="103">
        <v>27007021</v>
      </c>
      <c r="M440" s="103">
        <v>48416082</v>
      </c>
      <c r="N440" s="103">
        <v>44660715</v>
      </c>
      <c r="O440" s="103">
        <v>44100499</v>
      </c>
      <c r="P440" s="103">
        <v>43147325</v>
      </c>
    </row>
    <row r="441" spans="1:16">
      <c r="A441" s="101" t="s">
        <v>3546</v>
      </c>
      <c r="B441" s="102" t="s">
        <v>3547</v>
      </c>
      <c r="C441" s="101" t="s">
        <v>5359</v>
      </c>
      <c r="D441" s="101" t="s">
        <v>5360</v>
      </c>
      <c r="E441" s="103">
        <v>29895396</v>
      </c>
      <c r="F441" s="103">
        <v>26510605</v>
      </c>
      <c r="G441" s="103">
        <v>36410129</v>
      </c>
      <c r="H441" s="103">
        <v>51198470</v>
      </c>
      <c r="I441" s="103">
        <v>83633998</v>
      </c>
      <c r="J441" s="103">
        <v>83164045</v>
      </c>
      <c r="K441" s="103">
        <v>111874267</v>
      </c>
      <c r="L441" s="103">
        <v>138890491</v>
      </c>
      <c r="M441" s="103">
        <v>119339902</v>
      </c>
      <c r="N441" s="103">
        <v>126415561</v>
      </c>
      <c r="O441" s="103">
        <v>101296128</v>
      </c>
      <c r="P441" s="103">
        <v>87605811</v>
      </c>
    </row>
    <row r="442" spans="1:16">
      <c r="A442" s="101" t="s">
        <v>1461</v>
      </c>
      <c r="B442" s="102" t="s">
        <v>1462</v>
      </c>
      <c r="C442" s="101" t="s">
        <v>5359</v>
      </c>
      <c r="D442" s="101" t="s">
        <v>5360</v>
      </c>
      <c r="E442" s="103">
        <v>192435426</v>
      </c>
      <c r="F442" s="103">
        <v>186657207</v>
      </c>
      <c r="G442" s="103">
        <v>185533228</v>
      </c>
      <c r="H442" s="103">
        <v>176991906</v>
      </c>
      <c r="I442" s="103">
        <v>161587102</v>
      </c>
      <c r="J442" s="103">
        <v>160828958</v>
      </c>
      <c r="K442" s="103">
        <v>159982645</v>
      </c>
      <c r="L442" s="103">
        <v>149331334</v>
      </c>
      <c r="M442" s="103">
        <v>100533029</v>
      </c>
      <c r="N442" s="103">
        <v>70526748</v>
      </c>
      <c r="O442" s="103">
        <v>67193072</v>
      </c>
      <c r="P442" s="103">
        <v>68619522</v>
      </c>
    </row>
    <row r="443" spans="1:16">
      <c r="A443" s="101" t="s">
        <v>2793</v>
      </c>
      <c r="B443" s="102" t="s">
        <v>2794</v>
      </c>
      <c r="C443" s="101" t="s">
        <v>5359</v>
      </c>
      <c r="D443" s="101" t="s">
        <v>5360</v>
      </c>
      <c r="E443" s="103">
        <v>96096797</v>
      </c>
      <c r="F443" s="103">
        <v>91024574</v>
      </c>
      <c r="G443" s="103">
        <v>86718213</v>
      </c>
      <c r="H443" s="103">
        <v>79397127</v>
      </c>
      <c r="I443" s="103">
        <v>73962006</v>
      </c>
      <c r="J443" s="103">
        <v>67834104</v>
      </c>
      <c r="K443" s="103">
        <v>60414491</v>
      </c>
      <c r="L443" s="103">
        <v>52654006</v>
      </c>
      <c r="M443" s="103">
        <v>43117094</v>
      </c>
      <c r="N443" s="103">
        <v>36175118</v>
      </c>
      <c r="O443" s="103">
        <v>31262125</v>
      </c>
      <c r="P443" s="103">
        <v>29317607</v>
      </c>
    </row>
    <row r="444" spans="1:16">
      <c r="A444" s="101" t="s">
        <v>442</v>
      </c>
      <c r="B444" s="102" t="s">
        <v>443</v>
      </c>
      <c r="C444" s="101" t="s">
        <v>5359</v>
      </c>
      <c r="D444" s="101" t="s">
        <v>5360</v>
      </c>
      <c r="E444" s="103">
        <v>2621955658</v>
      </c>
      <c r="F444" s="103">
        <v>2357563623</v>
      </c>
      <c r="G444" s="103">
        <v>2180628912</v>
      </c>
      <c r="H444" s="103">
        <v>2121715164</v>
      </c>
      <c r="I444" s="103">
        <v>2352280095</v>
      </c>
      <c r="J444" s="103">
        <v>2409095908</v>
      </c>
      <c r="K444" s="103">
        <v>2241687474</v>
      </c>
      <c r="L444" s="103">
        <v>2156944347</v>
      </c>
      <c r="M444" s="103">
        <v>2187232459</v>
      </c>
      <c r="N444" s="103">
        <v>2134704941</v>
      </c>
      <c r="O444" s="103">
        <v>1805944432</v>
      </c>
      <c r="P444" s="103">
        <v>1658555215</v>
      </c>
    </row>
    <row r="445" spans="1:16">
      <c r="A445" s="101" t="s">
        <v>5401</v>
      </c>
      <c r="B445" s="102" t="s">
        <v>5402</v>
      </c>
      <c r="C445" s="101" t="s">
        <v>5359</v>
      </c>
      <c r="D445" s="101" t="s">
        <v>5360</v>
      </c>
      <c r="E445" s="103">
        <v>408519485</v>
      </c>
      <c r="F445" s="103">
        <v>384346964</v>
      </c>
      <c r="G445" s="103">
        <v>374157917</v>
      </c>
      <c r="H445" s="103">
        <v>381492652</v>
      </c>
      <c r="I445" s="103">
        <v>375867374</v>
      </c>
      <c r="J445" s="103">
        <v>353651251</v>
      </c>
      <c r="K445" s="103">
        <v>342844796</v>
      </c>
      <c r="L445" s="103">
        <v>251024118</v>
      </c>
      <c r="M445" s="103">
        <v>221803308</v>
      </c>
      <c r="N445" s="103">
        <v>167454481</v>
      </c>
      <c r="O445" s="103">
        <v>165182742</v>
      </c>
      <c r="P445" s="103">
        <v>149190099</v>
      </c>
    </row>
    <row r="446" spans="1:16">
      <c r="A446" s="101" t="s">
        <v>1489</v>
      </c>
      <c r="B446" s="102" t="s">
        <v>1490</v>
      </c>
      <c r="C446" s="101" t="s">
        <v>5359</v>
      </c>
      <c r="D446" s="101" t="s">
        <v>5360</v>
      </c>
      <c r="E446" s="103">
        <v>68623614</v>
      </c>
      <c r="F446" s="103">
        <v>65012970</v>
      </c>
      <c r="G446" s="103">
        <v>60150513</v>
      </c>
      <c r="H446" s="103">
        <v>54463528</v>
      </c>
      <c r="I446" s="103">
        <v>48837139</v>
      </c>
      <c r="J446" s="103">
        <v>40804955</v>
      </c>
      <c r="K446" s="103">
        <v>37670608</v>
      </c>
      <c r="L446" s="103">
        <v>18938242</v>
      </c>
      <c r="M446" s="103">
        <v>7449886</v>
      </c>
      <c r="N446" s="103">
        <v>22294313</v>
      </c>
      <c r="O446" s="103">
        <v>30261793</v>
      </c>
      <c r="P446" s="103">
        <v>35819896</v>
      </c>
    </row>
    <row r="447" spans="1:16">
      <c r="A447" s="101" t="s">
        <v>1032</v>
      </c>
      <c r="B447" s="102" t="s">
        <v>1033</v>
      </c>
      <c r="C447" s="101" t="s">
        <v>5359</v>
      </c>
      <c r="D447" s="101" t="s">
        <v>5360</v>
      </c>
      <c r="E447" s="103">
        <v>284723716</v>
      </c>
      <c r="F447" s="103">
        <v>255023538</v>
      </c>
      <c r="G447" s="103">
        <v>215875883</v>
      </c>
      <c r="H447" s="103">
        <v>179405275</v>
      </c>
      <c r="I447" s="103">
        <v>147277396</v>
      </c>
      <c r="J447" s="103">
        <v>125703373</v>
      </c>
      <c r="K447" s="103">
        <v>104638140</v>
      </c>
      <c r="L447" s="103">
        <v>86296669</v>
      </c>
      <c r="M447" s="103">
        <v>72087133</v>
      </c>
      <c r="N447" s="103">
        <v>66421548</v>
      </c>
      <c r="O447" s="103">
        <v>52613419</v>
      </c>
      <c r="P447" s="103">
        <v>44795309</v>
      </c>
    </row>
    <row r="448" spans="1:16">
      <c r="A448" s="101" t="s">
        <v>487</v>
      </c>
      <c r="B448" s="102" t="s">
        <v>488</v>
      </c>
      <c r="C448" s="101" t="s">
        <v>5359</v>
      </c>
      <c r="D448" s="101" t="s">
        <v>5360</v>
      </c>
      <c r="E448" s="103">
        <v>1099945367</v>
      </c>
      <c r="F448" s="103">
        <v>980092793</v>
      </c>
      <c r="G448" s="103">
        <v>885999538</v>
      </c>
      <c r="H448" s="103">
        <v>816703999</v>
      </c>
      <c r="I448" s="103">
        <v>773373184</v>
      </c>
      <c r="J448" s="103">
        <v>736582139</v>
      </c>
      <c r="K448" s="103">
        <v>665912541</v>
      </c>
      <c r="L448" s="103">
        <v>620504427</v>
      </c>
      <c r="M448" s="103">
        <v>559749818</v>
      </c>
      <c r="N448" s="103">
        <v>478537755</v>
      </c>
      <c r="O448" s="103">
        <v>402443703</v>
      </c>
      <c r="P448" s="103">
        <v>388149986</v>
      </c>
    </row>
    <row r="449" spans="1:16">
      <c r="A449" s="101" t="s">
        <v>5403</v>
      </c>
      <c r="B449" s="102" t="s">
        <v>5404</v>
      </c>
      <c r="C449" s="101" t="s">
        <v>5359</v>
      </c>
      <c r="D449" s="101" t="s">
        <v>5360</v>
      </c>
      <c r="E449" s="103">
        <v>11453284</v>
      </c>
      <c r="F449" s="103">
        <v>12988556</v>
      </c>
      <c r="G449" s="103">
        <v>13365018</v>
      </c>
      <c r="H449" s="103">
        <v>13312525</v>
      </c>
      <c r="I449" s="103">
        <v>14472648</v>
      </c>
      <c r="J449" s="103">
        <v>14470956</v>
      </c>
      <c r="K449" s="103">
        <v>13027647</v>
      </c>
      <c r="L449" s="103">
        <v>12643285</v>
      </c>
      <c r="M449" s="103">
        <v>-33241484</v>
      </c>
      <c r="N449" s="103">
        <v>-47322965</v>
      </c>
      <c r="O449" s="103">
        <v>-46727441</v>
      </c>
      <c r="P449" s="103">
        <v>-23442753</v>
      </c>
    </row>
    <row r="450" spans="1:16">
      <c r="A450" s="101" t="s">
        <v>2001</v>
      </c>
      <c r="B450" s="102" t="s">
        <v>2002</v>
      </c>
      <c r="C450" s="101" t="s">
        <v>5359</v>
      </c>
      <c r="D450" s="101" t="s">
        <v>5360</v>
      </c>
      <c r="E450" s="103">
        <v>87190303</v>
      </c>
      <c r="F450" s="103">
        <v>78173290</v>
      </c>
      <c r="G450" s="103">
        <v>70851069</v>
      </c>
      <c r="H450" s="103">
        <v>62172475</v>
      </c>
      <c r="I450" s="103">
        <v>55061808</v>
      </c>
      <c r="J450" s="103">
        <v>51903826</v>
      </c>
      <c r="K450" s="103">
        <v>49576187</v>
      </c>
      <c r="L450" s="103">
        <v>45972694</v>
      </c>
      <c r="M450" s="103">
        <v>42647045</v>
      </c>
      <c r="N450" s="103">
        <v>39895204</v>
      </c>
      <c r="O450" s="103">
        <v>37218131</v>
      </c>
      <c r="P450" s="103">
        <v>35350822</v>
      </c>
    </row>
    <row r="451" spans="1:16">
      <c r="A451" s="101" t="s">
        <v>2267</v>
      </c>
      <c r="B451" s="102" t="s">
        <v>2268</v>
      </c>
      <c r="C451" s="101" t="s">
        <v>5359</v>
      </c>
      <c r="D451" s="101" t="s">
        <v>5360</v>
      </c>
      <c r="E451" s="103">
        <v>147289132</v>
      </c>
      <c r="F451" s="103">
        <v>142717406</v>
      </c>
      <c r="G451" s="103">
        <v>157883138</v>
      </c>
      <c r="H451" s="103">
        <v>166245168</v>
      </c>
      <c r="I451" s="103">
        <v>187034274</v>
      </c>
      <c r="J451" s="103">
        <v>179120749</v>
      </c>
      <c r="K451" s="103">
        <v>188409326</v>
      </c>
      <c r="L451" s="103">
        <v>148921150</v>
      </c>
      <c r="M451" s="103">
        <v>107875919</v>
      </c>
      <c r="N451" s="103">
        <v>97363549</v>
      </c>
      <c r="O451" s="103">
        <v>97120823</v>
      </c>
      <c r="P451" s="103">
        <v>88229429</v>
      </c>
    </row>
    <row r="452" spans="1:16">
      <c r="A452" s="101" t="s">
        <v>1926</v>
      </c>
      <c r="B452" s="102" t="s">
        <v>4311</v>
      </c>
      <c r="C452" s="101" t="s">
        <v>5359</v>
      </c>
      <c r="D452" s="101" t="s">
        <v>5360</v>
      </c>
      <c r="E452" s="103">
        <v>171328647</v>
      </c>
      <c r="F452" s="103">
        <v>156947207</v>
      </c>
      <c r="G452" s="103">
        <v>141320399</v>
      </c>
      <c r="H452" s="103">
        <v>117467973</v>
      </c>
      <c r="I452" s="103">
        <v>104724082</v>
      </c>
      <c r="J452" s="103">
        <v>112226481</v>
      </c>
      <c r="K452" s="103">
        <v>80745685</v>
      </c>
      <c r="L452" s="103">
        <v>76922677</v>
      </c>
      <c r="M452" s="103">
        <v>76701324</v>
      </c>
      <c r="N452" s="103">
        <v>57130368</v>
      </c>
      <c r="O452" s="103">
        <v>47464719</v>
      </c>
      <c r="P452" s="103">
        <v>45991766</v>
      </c>
    </row>
    <row r="453" spans="1:16">
      <c r="A453" s="101" t="s">
        <v>3537</v>
      </c>
      <c r="B453" s="102" t="s">
        <v>3538</v>
      </c>
      <c r="C453" s="101" t="s">
        <v>5359</v>
      </c>
      <c r="D453" s="101" t="s">
        <v>5360</v>
      </c>
      <c r="E453" s="103">
        <v>31882656</v>
      </c>
      <c r="F453" s="103">
        <v>31685094</v>
      </c>
      <c r="G453" s="103">
        <v>30367459</v>
      </c>
      <c r="H453" s="103">
        <v>30249208</v>
      </c>
      <c r="I453" s="103">
        <v>29265758</v>
      </c>
      <c r="J453" s="103">
        <v>27893673</v>
      </c>
      <c r="K453" s="103">
        <v>27506789</v>
      </c>
      <c r="L453" s="103">
        <v>27671684</v>
      </c>
      <c r="M453" s="103">
        <v>27980896</v>
      </c>
      <c r="N453" s="103">
        <v>24242703</v>
      </c>
      <c r="O453" s="103">
        <v>23286804</v>
      </c>
      <c r="P453" s="103">
        <v>19850373</v>
      </c>
    </row>
    <row r="454" spans="1:16">
      <c r="A454" s="101" t="s">
        <v>991</v>
      </c>
      <c r="B454" s="102" t="s">
        <v>992</v>
      </c>
      <c r="C454" s="101" t="s">
        <v>5359</v>
      </c>
      <c r="D454" s="101" t="s">
        <v>5360</v>
      </c>
      <c r="E454" s="103">
        <v>305522477</v>
      </c>
      <c r="F454" s="103">
        <v>281824245</v>
      </c>
      <c r="G454" s="103">
        <v>245504531</v>
      </c>
      <c r="H454" s="103">
        <v>213480629</v>
      </c>
      <c r="I454" s="103">
        <v>184567637</v>
      </c>
      <c r="J454" s="103">
        <v>157506460</v>
      </c>
      <c r="K454" s="103">
        <v>134930934</v>
      </c>
      <c r="L454" s="103">
        <v>94397032</v>
      </c>
      <c r="M454" s="103">
        <v>66456980</v>
      </c>
      <c r="N454" s="103">
        <v>45770346</v>
      </c>
      <c r="O454" s="103">
        <v>32618784</v>
      </c>
      <c r="P454" s="103">
        <v>27781325</v>
      </c>
    </row>
    <row r="455" spans="1:16">
      <c r="A455" s="101" t="s">
        <v>5405</v>
      </c>
      <c r="B455" s="102" t="s">
        <v>5406</v>
      </c>
      <c r="C455" s="101" t="s">
        <v>5359</v>
      </c>
      <c r="D455" s="101" t="s">
        <v>5360</v>
      </c>
      <c r="E455" s="103">
        <v>21755652</v>
      </c>
      <c r="F455" s="103">
        <v>44311400</v>
      </c>
      <c r="G455" s="103">
        <v>45931928</v>
      </c>
      <c r="H455" s="103">
        <v>63824809</v>
      </c>
      <c r="I455" s="103">
        <v>63085535</v>
      </c>
      <c r="J455" s="103">
        <v>103916255</v>
      </c>
      <c r="K455" s="103">
        <v>99340636</v>
      </c>
      <c r="L455" s="103">
        <v>100082944</v>
      </c>
      <c r="M455" s="103">
        <v>108211964</v>
      </c>
      <c r="N455" s="103">
        <v>66514624</v>
      </c>
      <c r="O455" s="103">
        <v>-188030409</v>
      </c>
      <c r="P455" s="103">
        <v>-153216174</v>
      </c>
    </row>
    <row r="456" spans="1:16">
      <c r="A456" s="101" t="s">
        <v>987</v>
      </c>
      <c r="B456" s="102" t="s">
        <v>988</v>
      </c>
      <c r="C456" s="101" t="s">
        <v>5359</v>
      </c>
      <c r="D456" s="101" t="s">
        <v>5360</v>
      </c>
      <c r="E456" s="103">
        <v>504259410</v>
      </c>
      <c r="F456" s="103">
        <v>413515113</v>
      </c>
      <c r="G456" s="103">
        <v>327949813</v>
      </c>
      <c r="H456" s="103">
        <v>272157708</v>
      </c>
      <c r="I456" s="103">
        <v>242306893</v>
      </c>
      <c r="J456" s="103">
        <v>209627600</v>
      </c>
      <c r="K456" s="103">
        <v>191831992</v>
      </c>
      <c r="L456" s="103">
        <v>182761621</v>
      </c>
      <c r="M456" s="103">
        <v>182139368</v>
      </c>
      <c r="N456" s="103">
        <v>182272886</v>
      </c>
      <c r="O456" s="103">
        <v>175445443</v>
      </c>
      <c r="P456" s="103">
        <v>141780402</v>
      </c>
    </row>
    <row r="457" spans="1:16">
      <c r="A457" s="101" t="s">
        <v>4312</v>
      </c>
      <c r="B457" s="102" t="s">
        <v>4313</v>
      </c>
      <c r="C457" s="101" t="s">
        <v>5359</v>
      </c>
      <c r="D457" s="101" t="s">
        <v>5360</v>
      </c>
      <c r="E457" s="103">
        <v>135848071</v>
      </c>
      <c r="F457" s="103">
        <v>114503486</v>
      </c>
      <c r="G457" s="103">
        <v>63279484</v>
      </c>
      <c r="H457" s="103">
        <v>57789470</v>
      </c>
      <c r="I457" s="103">
        <v>50892663</v>
      </c>
      <c r="J457" s="103">
        <v>47635029</v>
      </c>
      <c r="K457" s="103">
        <v>47306988</v>
      </c>
      <c r="L457" s="103"/>
      <c r="M457" s="103"/>
      <c r="N457" s="103"/>
      <c r="O457" s="103"/>
      <c r="P457" s="103"/>
    </row>
    <row r="458" spans="1:16">
      <c r="A458" s="101" t="s">
        <v>3367</v>
      </c>
      <c r="B458" s="102" t="s">
        <v>3368</v>
      </c>
      <c r="C458" s="101" t="s">
        <v>5359</v>
      </c>
      <c r="D458" s="101" t="s">
        <v>5360</v>
      </c>
      <c r="E458" s="103">
        <v>97491428</v>
      </c>
      <c r="F458" s="103">
        <v>91726413</v>
      </c>
      <c r="G458" s="103">
        <v>88853319</v>
      </c>
      <c r="H458" s="103">
        <v>127595062</v>
      </c>
      <c r="I458" s="103">
        <v>131762395</v>
      </c>
      <c r="J458" s="103">
        <v>148799342</v>
      </c>
      <c r="K458" s="103">
        <v>146404288</v>
      </c>
      <c r="L458" s="103">
        <v>143300779</v>
      </c>
      <c r="M458" s="103">
        <v>116281100</v>
      </c>
      <c r="N458" s="103">
        <v>110104939</v>
      </c>
      <c r="O458" s="103">
        <v>104051664</v>
      </c>
      <c r="P458" s="103">
        <v>97882735</v>
      </c>
    </row>
    <row r="459" spans="1:16">
      <c r="A459" s="101" t="s">
        <v>1595</v>
      </c>
      <c r="B459" s="102" t="s">
        <v>1596</v>
      </c>
      <c r="C459" s="101" t="s">
        <v>5359</v>
      </c>
      <c r="D459" s="101" t="s">
        <v>5360</v>
      </c>
      <c r="E459" s="103">
        <v>324601837</v>
      </c>
      <c r="F459" s="103">
        <v>268644129</v>
      </c>
      <c r="G459" s="103">
        <v>192186965</v>
      </c>
      <c r="H459" s="103">
        <v>195276587</v>
      </c>
      <c r="I459" s="103">
        <v>237051852</v>
      </c>
      <c r="J459" s="103">
        <v>236946058</v>
      </c>
      <c r="K459" s="103">
        <v>225499195</v>
      </c>
      <c r="L459" s="103">
        <v>232855576</v>
      </c>
      <c r="M459" s="103">
        <v>135415813</v>
      </c>
      <c r="N459" s="103">
        <v>129941868</v>
      </c>
      <c r="O459" s="103">
        <v>104045218</v>
      </c>
      <c r="P459" s="103">
        <v>106839437</v>
      </c>
    </row>
    <row r="460" spans="1:16">
      <c r="A460" s="101" t="s">
        <v>1751</v>
      </c>
      <c r="B460" s="102" t="s">
        <v>1752</v>
      </c>
      <c r="C460" s="101" t="s">
        <v>5359</v>
      </c>
      <c r="D460" s="101" t="s">
        <v>5360</v>
      </c>
      <c r="E460" s="103">
        <v>330804356</v>
      </c>
      <c r="F460" s="103">
        <v>324180459</v>
      </c>
      <c r="G460" s="103">
        <v>277374164</v>
      </c>
      <c r="H460" s="103">
        <v>339894326</v>
      </c>
      <c r="I460" s="103">
        <v>314206584</v>
      </c>
      <c r="J460" s="103">
        <v>297526134</v>
      </c>
      <c r="K460" s="103">
        <v>258011519</v>
      </c>
      <c r="L460" s="103">
        <v>172760279</v>
      </c>
      <c r="M460" s="103">
        <v>163255391</v>
      </c>
      <c r="N460" s="103">
        <v>175431475</v>
      </c>
      <c r="O460" s="103">
        <v>121777734</v>
      </c>
      <c r="P460" s="103">
        <v>113077197</v>
      </c>
    </row>
    <row r="461" spans="1:16">
      <c r="A461" s="101" t="s">
        <v>2153</v>
      </c>
      <c r="B461" s="102" t="s">
        <v>2154</v>
      </c>
      <c r="C461" s="101" t="s">
        <v>5359</v>
      </c>
      <c r="D461" s="101" t="s">
        <v>5360</v>
      </c>
      <c r="E461" s="103">
        <v>288456243</v>
      </c>
      <c r="F461" s="103">
        <v>275047285</v>
      </c>
      <c r="G461" s="103">
        <v>256790634</v>
      </c>
      <c r="H461" s="103">
        <v>374491365</v>
      </c>
      <c r="I461" s="103">
        <v>457613712</v>
      </c>
      <c r="J461" s="103">
        <v>461619708</v>
      </c>
      <c r="K461" s="103">
        <v>455078754</v>
      </c>
      <c r="L461" s="103">
        <v>454348721</v>
      </c>
      <c r="M461" s="103">
        <v>397214174</v>
      </c>
      <c r="N461" s="103">
        <v>349817940</v>
      </c>
      <c r="O461" s="103">
        <v>312148635</v>
      </c>
      <c r="P461" s="103">
        <v>265216943</v>
      </c>
    </row>
    <row r="462" spans="1:16">
      <c r="A462" s="101" t="s">
        <v>3481</v>
      </c>
      <c r="B462" s="102" t="s">
        <v>4314</v>
      </c>
      <c r="C462" s="101" t="s">
        <v>5359</v>
      </c>
      <c r="D462" s="101" t="s">
        <v>5360</v>
      </c>
      <c r="E462" s="103">
        <v>51113063</v>
      </c>
      <c r="F462" s="103">
        <v>45786128</v>
      </c>
      <c r="G462" s="103">
        <v>35697347</v>
      </c>
      <c r="H462" s="103">
        <v>33715699</v>
      </c>
      <c r="I462" s="103">
        <v>43010290</v>
      </c>
      <c r="J462" s="103">
        <v>46083061</v>
      </c>
      <c r="K462" s="103">
        <v>163288767</v>
      </c>
      <c r="L462" s="103">
        <v>161757807</v>
      </c>
      <c r="M462" s="103">
        <v>158507480</v>
      </c>
      <c r="N462" s="103">
        <v>108010051</v>
      </c>
      <c r="O462" s="103">
        <v>105310780</v>
      </c>
      <c r="P462" s="103">
        <v>101355909</v>
      </c>
    </row>
    <row r="463" spans="1:16">
      <c r="A463" s="101" t="s">
        <v>3789</v>
      </c>
      <c r="B463" s="102" t="s">
        <v>3790</v>
      </c>
      <c r="C463" s="101" t="s">
        <v>5359</v>
      </c>
      <c r="D463" s="101" t="s">
        <v>5360</v>
      </c>
      <c r="E463" s="103">
        <v>20299076</v>
      </c>
      <c r="F463" s="103">
        <v>18330664</v>
      </c>
      <c r="G463" s="103">
        <v>16470087</v>
      </c>
      <c r="H463" s="103">
        <v>16324621</v>
      </c>
      <c r="I463" s="103">
        <v>15540754</v>
      </c>
      <c r="J463" s="103">
        <v>13783400</v>
      </c>
      <c r="K463" s="103">
        <v>11287115</v>
      </c>
      <c r="L463" s="103">
        <v>9199595</v>
      </c>
      <c r="M463" s="103">
        <v>9382344</v>
      </c>
      <c r="N463" s="103">
        <v>10704932</v>
      </c>
      <c r="O463" s="103">
        <v>10787176</v>
      </c>
      <c r="P463" s="103">
        <v>10761799</v>
      </c>
    </row>
    <row r="464" spans="1:16">
      <c r="A464" s="101" t="s">
        <v>2718</v>
      </c>
      <c r="B464" s="102" t="s">
        <v>2719</v>
      </c>
      <c r="C464" s="101" t="s">
        <v>5359</v>
      </c>
      <c r="D464" s="101" t="s">
        <v>5360</v>
      </c>
      <c r="E464" s="103">
        <v>41439885</v>
      </c>
      <c r="F464" s="103">
        <v>49186460</v>
      </c>
      <c r="G464" s="103">
        <v>40518625</v>
      </c>
      <c r="H464" s="103">
        <v>27891288</v>
      </c>
      <c r="I464" s="103">
        <v>20353832</v>
      </c>
      <c r="J464" s="103">
        <v>23524214</v>
      </c>
      <c r="K464" s="103">
        <v>22939694</v>
      </c>
      <c r="L464" s="103">
        <v>21899886</v>
      </c>
      <c r="M464" s="103">
        <v>18801496</v>
      </c>
      <c r="N464" s="103">
        <v>19152874</v>
      </c>
      <c r="O464" s="103">
        <v>14104262</v>
      </c>
      <c r="P464" s="103">
        <v>24918593</v>
      </c>
    </row>
    <row r="465" spans="1:16">
      <c r="A465" s="101" t="s">
        <v>2033</v>
      </c>
      <c r="B465" s="102" t="s">
        <v>2034</v>
      </c>
      <c r="C465" s="101" t="s">
        <v>5359</v>
      </c>
      <c r="D465" s="101" t="s">
        <v>5360</v>
      </c>
      <c r="E465" s="103">
        <v>221780304</v>
      </c>
      <c r="F465" s="103">
        <v>207576666</v>
      </c>
      <c r="G465" s="103">
        <v>202035738</v>
      </c>
      <c r="H465" s="103">
        <v>188987780</v>
      </c>
      <c r="I465" s="103">
        <v>169453411</v>
      </c>
      <c r="J465" s="103">
        <v>147702789</v>
      </c>
      <c r="K465" s="103">
        <v>125975157</v>
      </c>
      <c r="L465" s="103">
        <v>96053392</v>
      </c>
      <c r="M465" s="103">
        <v>79210023</v>
      </c>
      <c r="N465" s="103">
        <v>71501569</v>
      </c>
      <c r="O465" s="103">
        <v>59818732</v>
      </c>
      <c r="P465" s="103">
        <v>49901129</v>
      </c>
    </row>
    <row r="466" spans="1:16">
      <c r="A466" s="101" t="s">
        <v>5407</v>
      </c>
      <c r="B466" s="102" t="s">
        <v>5408</v>
      </c>
      <c r="C466" s="101" t="s">
        <v>5359</v>
      </c>
      <c r="D466" s="101" t="s">
        <v>5360</v>
      </c>
      <c r="E466" s="103">
        <v>91265425</v>
      </c>
      <c r="F466" s="103">
        <v>33066210</v>
      </c>
      <c r="G466" s="103">
        <v>7522832</v>
      </c>
      <c r="H466" s="103">
        <v>1048348</v>
      </c>
      <c r="I466" s="103">
        <v>-38143919</v>
      </c>
      <c r="J466" s="103">
        <v>-49467756</v>
      </c>
      <c r="K466" s="103">
        <v>-52149132</v>
      </c>
      <c r="L466" s="103">
        <v>-56237901</v>
      </c>
      <c r="M466" s="103">
        <v>-48122153</v>
      </c>
      <c r="N466" s="103">
        <v>-37926580</v>
      </c>
      <c r="O466" s="103">
        <v>-36163594</v>
      </c>
      <c r="P466" s="103">
        <v>-27154051</v>
      </c>
    </row>
    <row r="467" spans="1:16">
      <c r="A467" s="101" t="s">
        <v>5409</v>
      </c>
      <c r="B467" s="102" t="s">
        <v>5410</v>
      </c>
      <c r="C467" s="101" t="s">
        <v>5359</v>
      </c>
      <c r="D467" s="101" t="s">
        <v>5360</v>
      </c>
      <c r="E467" s="103">
        <v>200669687</v>
      </c>
      <c r="F467" s="103">
        <v>179287933</v>
      </c>
      <c r="G467" s="103">
        <v>159789615</v>
      </c>
      <c r="H467" s="103">
        <v>140920072</v>
      </c>
      <c r="I467" s="103">
        <v>124361748</v>
      </c>
      <c r="J467" s="103">
        <v>108873917</v>
      </c>
      <c r="K467" s="103">
        <v>86236369</v>
      </c>
      <c r="L467" s="103">
        <v>72195658</v>
      </c>
      <c r="M467" s="103">
        <v>62172222</v>
      </c>
      <c r="N467" s="103">
        <v>59556010</v>
      </c>
      <c r="O467" s="103">
        <v>52123865</v>
      </c>
      <c r="P467" s="103">
        <v>47610462</v>
      </c>
    </row>
    <row r="468" spans="1:16">
      <c r="A468" s="101" t="s">
        <v>1177</v>
      </c>
      <c r="B468" s="102" t="s">
        <v>1178</v>
      </c>
      <c r="C468" s="101" t="s">
        <v>5359</v>
      </c>
      <c r="D468" s="101" t="s">
        <v>5360</v>
      </c>
      <c r="E468" s="103">
        <v>171685218</v>
      </c>
      <c r="F468" s="103">
        <v>169904218</v>
      </c>
      <c r="G468" s="103">
        <v>168179441</v>
      </c>
      <c r="H468" s="103">
        <v>151771209</v>
      </c>
      <c r="I468" s="103">
        <v>148694757</v>
      </c>
      <c r="J468" s="103">
        <v>150122962</v>
      </c>
      <c r="K468" s="103">
        <v>139448023</v>
      </c>
      <c r="L468" s="103">
        <v>125816351</v>
      </c>
      <c r="M468" s="103">
        <v>85519499</v>
      </c>
      <c r="N468" s="103">
        <v>81605298</v>
      </c>
      <c r="O468" s="103">
        <v>74629649</v>
      </c>
      <c r="P468" s="103">
        <v>66757396</v>
      </c>
    </row>
    <row r="469" spans="1:16">
      <c r="A469" s="101" t="s">
        <v>1445</v>
      </c>
      <c r="B469" s="102" t="s">
        <v>1446</v>
      </c>
      <c r="C469" s="101" t="s">
        <v>5359</v>
      </c>
      <c r="D469" s="101" t="s">
        <v>5360</v>
      </c>
      <c r="E469" s="103">
        <v>41601871</v>
      </c>
      <c r="F469" s="103">
        <v>42464425</v>
      </c>
      <c r="G469" s="103">
        <v>36828579</v>
      </c>
      <c r="H469" s="103">
        <v>31449669</v>
      </c>
      <c r="I469" s="103">
        <v>34993137</v>
      </c>
      <c r="J469" s="103">
        <v>34497702</v>
      </c>
      <c r="K469" s="103">
        <v>36380992</v>
      </c>
      <c r="L469" s="103">
        <v>35125412</v>
      </c>
      <c r="M469" s="103">
        <v>33144324</v>
      </c>
      <c r="N469" s="103">
        <v>31208018</v>
      </c>
      <c r="O469" s="103">
        <v>29668399</v>
      </c>
      <c r="P469" s="103">
        <v>30459543</v>
      </c>
    </row>
    <row r="470" spans="1:16">
      <c r="A470" s="101" t="s">
        <v>2583</v>
      </c>
      <c r="B470" s="102" t="s">
        <v>2584</v>
      </c>
      <c r="C470" s="101" t="s">
        <v>5359</v>
      </c>
      <c r="D470" s="101" t="s">
        <v>5360</v>
      </c>
      <c r="E470" s="103">
        <v>57165587</v>
      </c>
      <c r="F470" s="103">
        <v>53186476</v>
      </c>
      <c r="G470" s="103">
        <v>45596714</v>
      </c>
      <c r="H470" s="103">
        <v>27855581</v>
      </c>
      <c r="I470" s="103">
        <v>21924913</v>
      </c>
      <c r="J470" s="103">
        <v>17007972</v>
      </c>
      <c r="K470" s="103">
        <v>24102337</v>
      </c>
      <c r="L470" s="103">
        <v>19189510</v>
      </c>
      <c r="M470" s="103">
        <v>14826629</v>
      </c>
      <c r="N470" s="103">
        <v>11922991</v>
      </c>
      <c r="O470" s="103">
        <v>10496399</v>
      </c>
      <c r="P470" s="103">
        <v>8635243</v>
      </c>
    </row>
    <row r="471" spans="1:16">
      <c r="A471" s="101" t="s">
        <v>2117</v>
      </c>
      <c r="B471" s="102" t="s">
        <v>2118</v>
      </c>
      <c r="C471" s="101" t="s">
        <v>5359</v>
      </c>
      <c r="D471" s="101" t="s">
        <v>5360</v>
      </c>
      <c r="E471" s="103">
        <v>138124747</v>
      </c>
      <c r="F471" s="103">
        <v>124761501</v>
      </c>
      <c r="G471" s="103">
        <v>125628256</v>
      </c>
      <c r="H471" s="103">
        <v>119977527</v>
      </c>
      <c r="I471" s="103">
        <v>111946443</v>
      </c>
      <c r="J471" s="103">
        <v>99654744</v>
      </c>
      <c r="K471" s="103">
        <v>101626973</v>
      </c>
      <c r="L471" s="103">
        <v>92413546</v>
      </c>
      <c r="M471" s="103">
        <v>59260005</v>
      </c>
      <c r="N471" s="103">
        <v>56716006</v>
      </c>
      <c r="O471" s="103">
        <v>58064019</v>
      </c>
      <c r="P471" s="103">
        <v>55170091</v>
      </c>
    </row>
    <row r="472" spans="1:16">
      <c r="A472" s="101" t="s">
        <v>1929</v>
      </c>
      <c r="B472" s="102" t="s">
        <v>1930</v>
      </c>
      <c r="C472" s="101" t="s">
        <v>5359</v>
      </c>
      <c r="D472" s="101" t="s">
        <v>5360</v>
      </c>
      <c r="E472" s="103">
        <v>68763532</v>
      </c>
      <c r="F472" s="103">
        <v>64139338</v>
      </c>
      <c r="G472" s="103">
        <v>55604736</v>
      </c>
      <c r="H472" s="103">
        <v>71899720</v>
      </c>
      <c r="I472" s="103">
        <v>52723886</v>
      </c>
      <c r="J472" s="103">
        <v>38123991</v>
      </c>
      <c r="K472" s="103">
        <v>35392850</v>
      </c>
      <c r="L472" s="103">
        <v>31732340</v>
      </c>
      <c r="M472" s="103">
        <v>30466006</v>
      </c>
      <c r="N472" s="103">
        <v>25627292</v>
      </c>
      <c r="O472" s="103">
        <v>26824950</v>
      </c>
      <c r="P472" s="103">
        <v>22847335</v>
      </c>
    </row>
    <row r="473" spans="1:16">
      <c r="A473" s="101" t="s">
        <v>3248</v>
      </c>
      <c r="B473" s="102" t="s">
        <v>3249</v>
      </c>
      <c r="C473" s="101" t="s">
        <v>5359</v>
      </c>
      <c r="D473" s="101" t="s">
        <v>5360</v>
      </c>
      <c r="E473" s="103">
        <v>98791351</v>
      </c>
      <c r="F473" s="103">
        <v>69805171</v>
      </c>
      <c r="G473" s="103">
        <v>65555326</v>
      </c>
      <c r="H473" s="103">
        <v>64796802</v>
      </c>
      <c r="I473" s="103">
        <v>63502275</v>
      </c>
      <c r="J473" s="103">
        <v>56677106</v>
      </c>
      <c r="K473" s="103">
        <v>55002116</v>
      </c>
      <c r="L473" s="103">
        <v>44726612</v>
      </c>
      <c r="M473" s="103">
        <v>45778604</v>
      </c>
      <c r="N473" s="103">
        <v>45458528</v>
      </c>
      <c r="O473" s="103">
        <v>39902350</v>
      </c>
      <c r="P473" s="103">
        <v>37444504</v>
      </c>
    </row>
    <row r="474" spans="1:16">
      <c r="A474" s="101" t="s">
        <v>1045</v>
      </c>
      <c r="B474" s="102" t="s">
        <v>1046</v>
      </c>
      <c r="C474" s="101" t="s">
        <v>5359</v>
      </c>
      <c r="D474" s="101" t="s">
        <v>5360</v>
      </c>
      <c r="E474" s="103">
        <v>256614592</v>
      </c>
      <c r="F474" s="103">
        <v>226415782</v>
      </c>
      <c r="G474" s="103">
        <v>227006906</v>
      </c>
      <c r="H474" s="103">
        <v>213264529</v>
      </c>
      <c r="I474" s="103">
        <v>200688690</v>
      </c>
      <c r="J474" s="103">
        <v>192710430</v>
      </c>
      <c r="K474" s="103">
        <v>194281120</v>
      </c>
      <c r="L474" s="103">
        <v>132510488</v>
      </c>
      <c r="M474" s="103">
        <v>122529206</v>
      </c>
      <c r="N474" s="103">
        <v>122089305</v>
      </c>
      <c r="O474" s="103">
        <v>120299811</v>
      </c>
      <c r="P474" s="103">
        <v>118378493</v>
      </c>
    </row>
    <row r="475" spans="1:16">
      <c r="A475" s="101" t="s">
        <v>2256</v>
      </c>
      <c r="B475" s="102" t="s">
        <v>2257</v>
      </c>
      <c r="C475" s="101" t="s">
        <v>5359</v>
      </c>
      <c r="D475" s="101" t="s">
        <v>5360</v>
      </c>
      <c r="E475" s="103">
        <v>113146563</v>
      </c>
      <c r="F475" s="103">
        <v>104609303</v>
      </c>
      <c r="G475" s="103">
        <v>96900527</v>
      </c>
      <c r="H475" s="103">
        <v>95378450</v>
      </c>
      <c r="I475" s="103">
        <v>88021122</v>
      </c>
      <c r="J475" s="103">
        <v>84658697</v>
      </c>
      <c r="K475" s="103">
        <v>80771856</v>
      </c>
      <c r="L475" s="103">
        <v>75804029</v>
      </c>
      <c r="M475" s="103">
        <v>67382638</v>
      </c>
      <c r="N475" s="103">
        <v>64749477</v>
      </c>
      <c r="O475" s="103">
        <v>65163990</v>
      </c>
      <c r="P475" s="103">
        <v>59545809</v>
      </c>
    </row>
    <row r="476" spans="1:16">
      <c r="A476" s="101" t="s">
        <v>1017</v>
      </c>
      <c r="B476" s="102" t="s">
        <v>4315</v>
      </c>
      <c r="C476" s="101" t="s">
        <v>5359</v>
      </c>
      <c r="D476" s="101" t="s">
        <v>5360</v>
      </c>
      <c r="E476" s="103">
        <v>157029995</v>
      </c>
      <c r="F476" s="103">
        <v>194473474</v>
      </c>
      <c r="G476" s="103">
        <v>169658997</v>
      </c>
      <c r="H476" s="103">
        <v>156636396</v>
      </c>
      <c r="I476" s="103">
        <v>139044613</v>
      </c>
      <c r="J476" s="103">
        <v>128842125</v>
      </c>
      <c r="K476" s="103">
        <v>124132848</v>
      </c>
      <c r="L476" s="103">
        <v>58838878</v>
      </c>
      <c r="M476" s="103">
        <v>56250811</v>
      </c>
      <c r="N476" s="103">
        <v>52998396</v>
      </c>
      <c r="O476" s="103">
        <v>55754543</v>
      </c>
      <c r="P476" s="103">
        <v>20578489</v>
      </c>
    </row>
    <row r="477" spans="1:16">
      <c r="A477" s="101" t="s">
        <v>1993</v>
      </c>
      <c r="B477" s="102" t="s">
        <v>1994</v>
      </c>
      <c r="C477" s="101" t="s">
        <v>5359</v>
      </c>
      <c r="D477" s="101" t="s">
        <v>5360</v>
      </c>
      <c r="E477" s="103">
        <v>139880976</v>
      </c>
      <c r="F477" s="103">
        <v>130516205</v>
      </c>
      <c r="G477" s="103">
        <v>119668332</v>
      </c>
      <c r="H477" s="103">
        <v>110612125</v>
      </c>
      <c r="I477" s="103">
        <v>103313033</v>
      </c>
      <c r="J477" s="103">
        <v>92620361</v>
      </c>
      <c r="K477" s="103">
        <v>83354241</v>
      </c>
      <c r="L477" s="103">
        <v>77225469</v>
      </c>
      <c r="M477" s="103">
        <v>65249617</v>
      </c>
      <c r="N477" s="103">
        <v>50373966</v>
      </c>
      <c r="O477" s="103">
        <v>47130769</v>
      </c>
      <c r="P477" s="103">
        <v>38636366</v>
      </c>
    </row>
    <row r="478" spans="1:16">
      <c r="A478" s="101" t="s">
        <v>2766</v>
      </c>
      <c r="B478" s="102" t="s">
        <v>2767</v>
      </c>
      <c r="C478" s="101" t="s">
        <v>5359</v>
      </c>
      <c r="D478" s="101" t="s">
        <v>5360</v>
      </c>
      <c r="E478" s="103">
        <v>53661812</v>
      </c>
      <c r="F478" s="103">
        <v>49678758</v>
      </c>
      <c r="G478" s="103">
        <v>48790935</v>
      </c>
      <c r="H478" s="103">
        <v>47423408</v>
      </c>
      <c r="I478" s="103">
        <v>47574601</v>
      </c>
      <c r="J478" s="103">
        <v>46970367</v>
      </c>
      <c r="K478" s="103">
        <v>44244608</v>
      </c>
      <c r="L478" s="103">
        <v>41103905</v>
      </c>
      <c r="M478" s="103">
        <v>38975400</v>
      </c>
      <c r="N478" s="103">
        <v>36504563</v>
      </c>
      <c r="O478" s="103">
        <v>32996615</v>
      </c>
      <c r="P478" s="103">
        <v>30530856</v>
      </c>
    </row>
    <row r="479" spans="1:16">
      <c r="A479" s="101" t="s">
        <v>2561</v>
      </c>
      <c r="B479" s="102" t="s">
        <v>2562</v>
      </c>
      <c r="C479" s="101" t="s">
        <v>5359</v>
      </c>
      <c r="D479" s="101" t="s">
        <v>5360</v>
      </c>
      <c r="E479" s="103">
        <v>111519885</v>
      </c>
      <c r="F479" s="103">
        <v>115155673</v>
      </c>
      <c r="G479" s="103">
        <v>114427320</v>
      </c>
      <c r="H479" s="103">
        <v>112192697</v>
      </c>
      <c r="I479" s="103">
        <v>103318616</v>
      </c>
      <c r="J479" s="103">
        <v>97848352</v>
      </c>
      <c r="K479" s="103"/>
      <c r="L479" s="103">
        <v>89748708</v>
      </c>
      <c r="M479" s="103">
        <v>80402307</v>
      </c>
      <c r="N479" s="103">
        <v>79575119</v>
      </c>
      <c r="O479" s="103">
        <v>77997849</v>
      </c>
      <c r="P479" s="103">
        <v>79900306</v>
      </c>
    </row>
    <row r="480" spans="1:16">
      <c r="A480" s="101" t="s">
        <v>1003</v>
      </c>
      <c r="B480" s="102" t="s">
        <v>1004</v>
      </c>
      <c r="C480" s="101" t="s">
        <v>5359</v>
      </c>
      <c r="D480" s="101" t="s">
        <v>5360</v>
      </c>
      <c r="E480" s="103">
        <v>469067084</v>
      </c>
      <c r="F480" s="103">
        <v>465517921</v>
      </c>
      <c r="G480" s="103">
        <v>452053997</v>
      </c>
      <c r="H480" s="103">
        <v>423393433</v>
      </c>
      <c r="I480" s="103">
        <v>360877148</v>
      </c>
      <c r="J480" s="103">
        <v>310376361</v>
      </c>
      <c r="K480" s="103">
        <v>292594864</v>
      </c>
      <c r="L480" s="103">
        <v>269869192</v>
      </c>
      <c r="M480" s="103">
        <v>184560122</v>
      </c>
      <c r="N480" s="103">
        <v>121686094</v>
      </c>
      <c r="O480" s="103">
        <v>72096443</v>
      </c>
      <c r="P480" s="103">
        <v>52751615</v>
      </c>
    </row>
    <row r="481" spans="1:16">
      <c r="A481" s="101" t="s">
        <v>821</v>
      </c>
      <c r="B481" s="102" t="s">
        <v>822</v>
      </c>
      <c r="C481" s="101" t="s">
        <v>5359</v>
      </c>
      <c r="D481" s="101" t="s">
        <v>5360</v>
      </c>
      <c r="E481" s="103">
        <v>282359119</v>
      </c>
      <c r="F481" s="103">
        <v>242027586</v>
      </c>
      <c r="G481" s="103">
        <v>212934212</v>
      </c>
      <c r="H481" s="103">
        <v>198170736</v>
      </c>
      <c r="I481" s="103">
        <v>181289019</v>
      </c>
      <c r="J481" s="103">
        <v>152252885</v>
      </c>
      <c r="K481" s="103">
        <v>142577953</v>
      </c>
      <c r="L481" s="103">
        <v>114901940</v>
      </c>
      <c r="M481" s="103">
        <v>107795714</v>
      </c>
      <c r="N481" s="103">
        <v>116624243</v>
      </c>
      <c r="O481" s="103">
        <v>116485838</v>
      </c>
      <c r="P481" s="103">
        <v>112716188</v>
      </c>
    </row>
    <row r="482" spans="1:16">
      <c r="A482" s="101" t="s">
        <v>1647</v>
      </c>
      <c r="B482" s="102" t="s">
        <v>1648</v>
      </c>
      <c r="C482" s="101" t="s">
        <v>5359</v>
      </c>
      <c r="D482" s="101" t="s">
        <v>5360</v>
      </c>
      <c r="E482" s="103">
        <v>183481536</v>
      </c>
      <c r="F482" s="103">
        <v>178747006</v>
      </c>
      <c r="G482" s="103">
        <v>166151402</v>
      </c>
      <c r="H482" s="103">
        <v>156391513</v>
      </c>
      <c r="I482" s="103">
        <v>153652858</v>
      </c>
      <c r="J482" s="103">
        <v>102535721</v>
      </c>
      <c r="K482" s="103">
        <v>93348796</v>
      </c>
      <c r="L482" s="103">
        <v>74737140</v>
      </c>
      <c r="M482" s="103">
        <v>29329079</v>
      </c>
      <c r="N482" s="103">
        <v>25457720</v>
      </c>
      <c r="O482" s="103">
        <v>24600689</v>
      </c>
      <c r="P482" s="103">
        <v>26226871</v>
      </c>
    </row>
    <row r="483" spans="1:16">
      <c r="A483" s="101" t="s">
        <v>1465</v>
      </c>
      <c r="B483" s="102" t="s">
        <v>1466</v>
      </c>
      <c r="C483" s="101" t="s">
        <v>5359</v>
      </c>
      <c r="D483" s="101" t="s">
        <v>5360</v>
      </c>
      <c r="E483" s="103">
        <v>342041564</v>
      </c>
      <c r="F483" s="103">
        <v>313240493</v>
      </c>
      <c r="G483" s="103">
        <v>438118698</v>
      </c>
      <c r="H483" s="103">
        <v>593807746</v>
      </c>
      <c r="I483" s="103">
        <v>705771203</v>
      </c>
      <c r="J483" s="103">
        <v>736329342</v>
      </c>
      <c r="K483" s="103">
        <v>745378763</v>
      </c>
      <c r="L483" s="103">
        <v>420027735</v>
      </c>
      <c r="M483" s="103">
        <v>365538993</v>
      </c>
      <c r="N483" s="103">
        <v>264703425</v>
      </c>
      <c r="O483" s="103">
        <v>246258627</v>
      </c>
      <c r="P483" s="103">
        <v>233007070</v>
      </c>
    </row>
    <row r="484" spans="1:16">
      <c r="A484" s="101" t="s">
        <v>705</v>
      </c>
      <c r="B484" s="102" t="s">
        <v>706</v>
      </c>
      <c r="C484" s="101" t="s">
        <v>5359</v>
      </c>
      <c r="D484" s="101" t="s">
        <v>5360</v>
      </c>
      <c r="E484" s="103">
        <v>270888986</v>
      </c>
      <c r="F484" s="103">
        <v>218825336</v>
      </c>
      <c r="G484" s="103">
        <v>175523312</v>
      </c>
      <c r="H484" s="103">
        <v>202485747</v>
      </c>
      <c r="I484" s="103">
        <v>85145324</v>
      </c>
      <c r="J484" s="103">
        <v>86025054</v>
      </c>
      <c r="K484" s="103">
        <v>113252738</v>
      </c>
      <c r="L484" s="103">
        <v>121961889</v>
      </c>
      <c r="M484" s="103">
        <v>139739963</v>
      </c>
      <c r="N484" s="103">
        <v>125940252</v>
      </c>
      <c r="O484" s="103">
        <v>105861030</v>
      </c>
      <c r="P484" s="103">
        <v>96557438</v>
      </c>
    </row>
    <row r="485" spans="1:16">
      <c r="A485" s="101" t="s">
        <v>1025</v>
      </c>
      <c r="B485" s="102" t="s">
        <v>1026</v>
      </c>
      <c r="C485" s="101" t="s">
        <v>5359</v>
      </c>
      <c r="D485" s="101" t="s">
        <v>5360</v>
      </c>
      <c r="E485" s="103">
        <v>627744806</v>
      </c>
      <c r="F485" s="103">
        <v>599594137</v>
      </c>
      <c r="G485" s="103">
        <v>525422192</v>
      </c>
      <c r="H485" s="103">
        <v>492080694</v>
      </c>
      <c r="I485" s="103">
        <v>468576761</v>
      </c>
      <c r="J485" s="103">
        <v>466888190</v>
      </c>
      <c r="K485" s="103">
        <v>413569771</v>
      </c>
      <c r="L485" s="103">
        <v>292343191</v>
      </c>
      <c r="M485" s="103">
        <v>262543303</v>
      </c>
      <c r="N485" s="103">
        <v>197902953</v>
      </c>
      <c r="O485" s="103">
        <v>168044734</v>
      </c>
      <c r="P485" s="103">
        <v>150821555</v>
      </c>
    </row>
    <row r="486" spans="1:16">
      <c r="A486" s="101" t="s">
        <v>3597</v>
      </c>
      <c r="B486" s="102" t="s">
        <v>3598</v>
      </c>
      <c r="C486" s="101" t="s">
        <v>5359</v>
      </c>
      <c r="D486" s="101" t="s">
        <v>5360</v>
      </c>
      <c r="E486" s="103">
        <v>27846805</v>
      </c>
      <c r="F486" s="103">
        <v>28348545</v>
      </c>
      <c r="G486" s="103">
        <v>26951331</v>
      </c>
      <c r="H486" s="103">
        <v>29856619</v>
      </c>
      <c r="I486" s="103">
        <v>33218164</v>
      </c>
      <c r="J486" s="103">
        <v>36720348</v>
      </c>
      <c r="K486" s="103">
        <v>32123459</v>
      </c>
      <c r="L486" s="103">
        <v>25461484</v>
      </c>
      <c r="M486" s="103">
        <v>25224027</v>
      </c>
      <c r="N486" s="103">
        <v>18597127</v>
      </c>
      <c r="O486" s="103">
        <v>18012987</v>
      </c>
      <c r="P486" s="103">
        <v>19376517</v>
      </c>
    </row>
    <row r="487" spans="1:16">
      <c r="A487" s="101" t="s">
        <v>2366</v>
      </c>
      <c r="B487" s="102" t="s">
        <v>2367</v>
      </c>
      <c r="C487" s="101" t="s">
        <v>5359</v>
      </c>
      <c r="D487" s="101" t="s">
        <v>5360</v>
      </c>
      <c r="E487" s="103">
        <v>11393223</v>
      </c>
      <c r="F487" s="103">
        <v>31090085</v>
      </c>
      <c r="G487" s="103">
        <v>23308045</v>
      </c>
      <c r="H487" s="103">
        <v>56742479</v>
      </c>
      <c r="I487" s="103">
        <v>-85613729</v>
      </c>
      <c r="J487" s="103">
        <v>35815318</v>
      </c>
      <c r="K487" s="103">
        <v>123427433</v>
      </c>
      <c r="L487" s="103">
        <v>124984555</v>
      </c>
      <c r="M487" s="103">
        <v>119572083</v>
      </c>
      <c r="N487" s="103">
        <v>55899738</v>
      </c>
      <c r="O487" s="103">
        <v>42877431</v>
      </c>
      <c r="P487" s="103">
        <v>40811505</v>
      </c>
    </row>
    <row r="488" spans="1:16">
      <c r="A488" s="101" t="s">
        <v>2873</v>
      </c>
      <c r="B488" s="102" t="s">
        <v>2874</v>
      </c>
      <c r="C488" s="101" t="s">
        <v>5359</v>
      </c>
      <c r="D488" s="101" t="s">
        <v>5360</v>
      </c>
      <c r="E488" s="103">
        <v>65971092</v>
      </c>
      <c r="F488" s="103">
        <v>58487384</v>
      </c>
      <c r="G488" s="103">
        <v>52801711</v>
      </c>
      <c r="H488" s="103">
        <v>52662631</v>
      </c>
      <c r="I488" s="103">
        <v>48900476</v>
      </c>
      <c r="J488" s="103">
        <v>45006739</v>
      </c>
      <c r="K488" s="103">
        <v>42288895</v>
      </c>
      <c r="L488" s="103">
        <v>29404583</v>
      </c>
      <c r="M488" s="103">
        <v>26073041</v>
      </c>
      <c r="N488" s="103">
        <v>27515389</v>
      </c>
      <c r="O488" s="103">
        <v>26237485</v>
      </c>
      <c r="P488" s="103">
        <v>25336872</v>
      </c>
    </row>
    <row r="489" spans="1:16">
      <c r="A489" s="101" t="s">
        <v>1635</v>
      </c>
      <c r="B489" s="102" t="s">
        <v>1636</v>
      </c>
      <c r="C489" s="101" t="s">
        <v>5359</v>
      </c>
      <c r="D489" s="101" t="s">
        <v>5360</v>
      </c>
      <c r="E489" s="103">
        <v>65631094</v>
      </c>
      <c r="F489" s="103">
        <v>75472966</v>
      </c>
      <c r="G489" s="103">
        <v>81217657</v>
      </c>
      <c r="H489" s="103">
        <v>89993863</v>
      </c>
      <c r="I489" s="103">
        <v>95520541</v>
      </c>
      <c r="J489" s="103">
        <v>104690913</v>
      </c>
      <c r="K489" s="103">
        <v>130912927</v>
      </c>
      <c r="L489" s="103">
        <v>91814363</v>
      </c>
      <c r="M489" s="103">
        <v>94667338</v>
      </c>
      <c r="N489" s="103">
        <v>105047893</v>
      </c>
      <c r="O489" s="103">
        <v>126572976</v>
      </c>
      <c r="P489" s="103">
        <v>108948184</v>
      </c>
    </row>
    <row r="490" spans="1:16">
      <c r="A490" s="101" t="s">
        <v>2095</v>
      </c>
      <c r="B490" s="102" t="s">
        <v>2096</v>
      </c>
      <c r="C490" s="101" t="s">
        <v>5359</v>
      </c>
      <c r="D490" s="101" t="s">
        <v>5360</v>
      </c>
      <c r="E490" s="103">
        <v>42938947</v>
      </c>
      <c r="F490" s="103">
        <v>50878303</v>
      </c>
      <c r="G490" s="103">
        <v>48559190</v>
      </c>
      <c r="H490" s="103">
        <v>51693981</v>
      </c>
      <c r="I490" s="103">
        <v>33401166</v>
      </c>
      <c r="J490" s="103">
        <v>39117809</v>
      </c>
      <c r="K490" s="103">
        <v>41602094</v>
      </c>
      <c r="L490" s="103">
        <v>45463011</v>
      </c>
      <c r="M490" s="103">
        <v>41901381</v>
      </c>
      <c r="N490" s="103">
        <v>37553354</v>
      </c>
      <c r="O490" s="103">
        <v>37417634</v>
      </c>
      <c r="P490" s="103">
        <v>35008802</v>
      </c>
    </row>
    <row r="491" spans="1:16">
      <c r="A491" s="101" t="s">
        <v>5411</v>
      </c>
      <c r="B491" s="102" t="s">
        <v>5412</v>
      </c>
      <c r="C491" s="101" t="s">
        <v>5359</v>
      </c>
      <c r="D491" s="101" t="s">
        <v>5360</v>
      </c>
      <c r="E491" s="103">
        <v>30261605</v>
      </c>
      <c r="F491" s="103">
        <v>33823977</v>
      </c>
      <c r="G491" s="103">
        <v>35658798</v>
      </c>
      <c r="H491" s="103">
        <v>22972770</v>
      </c>
      <c r="I491" s="103">
        <v>23741319</v>
      </c>
      <c r="J491" s="103">
        <v>25127652</v>
      </c>
      <c r="K491" s="103">
        <v>24698749</v>
      </c>
      <c r="L491" s="103">
        <v>24092507</v>
      </c>
      <c r="M491" s="103">
        <v>23991320</v>
      </c>
      <c r="N491" s="103">
        <v>17445239</v>
      </c>
      <c r="O491" s="103">
        <v>17422534</v>
      </c>
      <c r="P491" s="103">
        <v>17265970</v>
      </c>
    </row>
    <row r="492" spans="1:16">
      <c r="A492" s="101" t="s">
        <v>5413</v>
      </c>
      <c r="B492" s="102" t="s">
        <v>5414</v>
      </c>
      <c r="C492" s="101" t="s">
        <v>5359</v>
      </c>
      <c r="D492" s="101" t="s">
        <v>5360</v>
      </c>
      <c r="E492" s="103"/>
      <c r="F492" s="103"/>
      <c r="G492" s="103"/>
      <c r="H492" s="103"/>
      <c r="I492" s="103"/>
      <c r="J492" s="103">
        <v>101316297</v>
      </c>
      <c r="K492" s="103"/>
      <c r="L492" s="103">
        <v>103954357</v>
      </c>
      <c r="M492" s="103">
        <v>58467697</v>
      </c>
      <c r="N492" s="103">
        <v>56975355</v>
      </c>
      <c r="O492" s="103">
        <v>25735466</v>
      </c>
      <c r="P492" s="103">
        <v>22702775</v>
      </c>
    </row>
    <row r="493" spans="1:16">
      <c r="A493" s="101" t="s">
        <v>2289</v>
      </c>
      <c r="B493" s="102" t="s">
        <v>2290</v>
      </c>
      <c r="C493" s="101" t="s">
        <v>5359</v>
      </c>
      <c r="D493" s="101" t="s">
        <v>5360</v>
      </c>
      <c r="E493" s="103">
        <v>155324161</v>
      </c>
      <c r="F493" s="103">
        <v>143695181</v>
      </c>
      <c r="G493" s="103">
        <v>131541996</v>
      </c>
      <c r="H493" s="103">
        <v>114963437</v>
      </c>
      <c r="I493" s="103">
        <v>99145098</v>
      </c>
      <c r="J493" s="103">
        <v>78323401</v>
      </c>
      <c r="K493" s="103">
        <v>57440410</v>
      </c>
      <c r="L493" s="103">
        <v>48678859</v>
      </c>
      <c r="M493" s="103">
        <v>45997054</v>
      </c>
      <c r="N493" s="103">
        <v>40696627</v>
      </c>
      <c r="O493" s="103">
        <v>37708956</v>
      </c>
      <c r="P493" s="103">
        <v>35466843</v>
      </c>
    </row>
    <row r="494" spans="1:16">
      <c r="A494" s="101" t="s">
        <v>2824</v>
      </c>
      <c r="B494" s="102" t="s">
        <v>2825</v>
      </c>
      <c r="C494" s="101" t="s">
        <v>5359</v>
      </c>
      <c r="D494" s="101" t="s">
        <v>5360</v>
      </c>
      <c r="E494" s="103">
        <v>68090272</v>
      </c>
      <c r="F494" s="103">
        <v>57787285</v>
      </c>
      <c r="G494" s="103">
        <v>59841946</v>
      </c>
      <c r="H494" s="103">
        <v>60633650</v>
      </c>
      <c r="I494" s="103">
        <v>58582381</v>
      </c>
      <c r="J494" s="103">
        <v>49689222</v>
      </c>
      <c r="K494" s="103">
        <v>50117366</v>
      </c>
      <c r="L494" s="103">
        <v>49148139</v>
      </c>
      <c r="M494" s="103">
        <v>61471248</v>
      </c>
      <c r="N494" s="103">
        <v>51437645</v>
      </c>
      <c r="O494" s="103">
        <v>35758893</v>
      </c>
      <c r="P494" s="103">
        <v>4977393</v>
      </c>
    </row>
    <row r="495" spans="1:16">
      <c r="A495" s="101" t="s">
        <v>1099</v>
      </c>
      <c r="B495" s="102" t="s">
        <v>1100</v>
      </c>
      <c r="C495" s="101" t="s">
        <v>5359</v>
      </c>
      <c r="D495" s="101" t="s">
        <v>5360</v>
      </c>
      <c r="E495" s="103">
        <v>544420434</v>
      </c>
      <c r="F495" s="103">
        <v>500101779</v>
      </c>
      <c r="G495" s="103">
        <v>459621298</v>
      </c>
      <c r="H495" s="103">
        <v>436565899</v>
      </c>
      <c r="I495" s="103">
        <v>410390230</v>
      </c>
      <c r="J495" s="103">
        <v>383320683</v>
      </c>
      <c r="K495" s="103">
        <v>362055335</v>
      </c>
      <c r="L495" s="103">
        <v>287686751</v>
      </c>
      <c r="M495" s="103">
        <v>275768903</v>
      </c>
      <c r="N495" s="103">
        <v>262737863</v>
      </c>
      <c r="O495" s="103">
        <v>247655411</v>
      </c>
      <c r="P495" s="103">
        <v>254017648</v>
      </c>
    </row>
    <row r="496" spans="1:16">
      <c r="A496" s="101" t="s">
        <v>1463</v>
      </c>
      <c r="B496" s="102" t="s">
        <v>1464</v>
      </c>
      <c r="C496" s="101" t="s">
        <v>5359</v>
      </c>
      <c r="D496" s="101" t="s">
        <v>5360</v>
      </c>
      <c r="E496" s="103">
        <v>615298438</v>
      </c>
      <c r="F496" s="103">
        <v>590874974</v>
      </c>
      <c r="G496" s="103">
        <v>580931470</v>
      </c>
      <c r="H496" s="103">
        <v>581522123</v>
      </c>
      <c r="I496" s="103">
        <v>572446094</v>
      </c>
      <c r="J496" s="103">
        <v>557148835</v>
      </c>
      <c r="K496" s="103">
        <v>541748453</v>
      </c>
      <c r="L496" s="103">
        <v>520980276</v>
      </c>
      <c r="M496" s="103">
        <v>287271753</v>
      </c>
      <c r="N496" s="103">
        <v>268089923</v>
      </c>
      <c r="O496" s="103">
        <v>249597624</v>
      </c>
      <c r="P496" s="103">
        <v>234992202</v>
      </c>
    </row>
    <row r="497" spans="1:16">
      <c r="A497" s="101" t="s">
        <v>5415</v>
      </c>
      <c r="B497" s="102" t="s">
        <v>5416</v>
      </c>
      <c r="C497" s="101" t="s">
        <v>5359</v>
      </c>
      <c r="D497" s="101" t="s">
        <v>5360</v>
      </c>
      <c r="E497" s="103">
        <v>385840933</v>
      </c>
      <c r="F497" s="103">
        <v>300165290</v>
      </c>
      <c r="G497" s="103">
        <v>311935218</v>
      </c>
      <c r="H497" s="103">
        <v>305663536</v>
      </c>
      <c r="I497" s="103">
        <v>267689127</v>
      </c>
      <c r="J497" s="103">
        <v>277782980</v>
      </c>
      <c r="K497" s="103">
        <v>238238462</v>
      </c>
      <c r="L497" s="103">
        <v>190469998</v>
      </c>
      <c r="M497" s="103">
        <v>154996278</v>
      </c>
      <c r="N497" s="103">
        <v>129531757</v>
      </c>
      <c r="O497" s="103">
        <v>98235567</v>
      </c>
      <c r="P497" s="103">
        <v>77524311</v>
      </c>
    </row>
    <row r="498" spans="1:16">
      <c r="A498" s="101" t="s">
        <v>1972</v>
      </c>
      <c r="B498" s="102" t="s">
        <v>1973</v>
      </c>
      <c r="C498" s="101" t="s">
        <v>5359</v>
      </c>
      <c r="D498" s="101" t="s">
        <v>5360</v>
      </c>
      <c r="E498" s="103">
        <v>5814209</v>
      </c>
      <c r="F498" s="103">
        <v>5944404</v>
      </c>
      <c r="G498" s="103">
        <v>9400853</v>
      </c>
      <c r="H498" s="103">
        <v>11071807</v>
      </c>
      <c r="I498" s="103">
        <v>12131576</v>
      </c>
      <c r="J498" s="103">
        <v>13814279</v>
      </c>
      <c r="K498" s="103">
        <v>17592233</v>
      </c>
      <c r="L498" s="103">
        <v>23186116</v>
      </c>
      <c r="M498" s="103">
        <v>23952563</v>
      </c>
      <c r="N498" s="103">
        <v>22599506</v>
      </c>
      <c r="O498" s="103">
        <v>-4907593</v>
      </c>
      <c r="P498" s="103">
        <v>22215795</v>
      </c>
    </row>
    <row r="499" spans="1:16">
      <c r="A499" s="101" t="s">
        <v>2353</v>
      </c>
      <c r="B499" s="102" t="s">
        <v>2354</v>
      </c>
      <c r="C499" s="101" t="s">
        <v>5359</v>
      </c>
      <c r="D499" s="101" t="s">
        <v>5360</v>
      </c>
      <c r="E499" s="103">
        <v>56656354</v>
      </c>
      <c r="F499" s="103">
        <v>64270397</v>
      </c>
      <c r="G499" s="103">
        <v>77893628</v>
      </c>
      <c r="H499" s="103">
        <v>79869673</v>
      </c>
      <c r="I499" s="103">
        <v>69892552</v>
      </c>
      <c r="J499" s="103">
        <v>61117472</v>
      </c>
      <c r="K499" s="103">
        <v>84454837</v>
      </c>
      <c r="L499" s="103">
        <v>72343779</v>
      </c>
      <c r="M499" s="103">
        <v>53844403</v>
      </c>
      <c r="N499" s="103">
        <v>38536071</v>
      </c>
      <c r="O499" s="103">
        <v>23291344</v>
      </c>
      <c r="P499" s="103">
        <v>15066520</v>
      </c>
    </row>
    <row r="500" spans="1:16">
      <c r="A500" s="101" t="s">
        <v>1365</v>
      </c>
      <c r="B500" s="102" t="s">
        <v>1366</v>
      </c>
      <c r="C500" s="101" t="s">
        <v>5359</v>
      </c>
      <c r="D500" s="101" t="s">
        <v>5360</v>
      </c>
      <c r="E500" s="103">
        <v>94045684</v>
      </c>
      <c r="F500" s="103">
        <v>88868849</v>
      </c>
      <c r="G500" s="103">
        <v>75523930</v>
      </c>
      <c r="H500" s="103">
        <v>70584176</v>
      </c>
      <c r="I500" s="103">
        <v>68074238</v>
      </c>
      <c r="J500" s="103">
        <v>65230107</v>
      </c>
      <c r="K500" s="103">
        <v>61635156</v>
      </c>
      <c r="L500" s="103">
        <v>60559589</v>
      </c>
      <c r="M500" s="103">
        <v>59533053</v>
      </c>
      <c r="N500" s="103">
        <v>37063537</v>
      </c>
      <c r="O500" s="103">
        <v>34174333</v>
      </c>
      <c r="P500" s="103">
        <v>34573222</v>
      </c>
    </row>
    <row r="501" spans="1:16">
      <c r="A501" s="101" t="s">
        <v>807</v>
      </c>
      <c r="B501" s="102" t="s">
        <v>808</v>
      </c>
      <c r="C501" s="101" t="s">
        <v>5359</v>
      </c>
      <c r="D501" s="101" t="s">
        <v>5360</v>
      </c>
      <c r="E501" s="103">
        <v>932686331</v>
      </c>
      <c r="F501" s="103">
        <v>921397633</v>
      </c>
      <c r="G501" s="103">
        <v>918428169</v>
      </c>
      <c r="H501" s="103">
        <v>825153054</v>
      </c>
      <c r="I501" s="103">
        <v>759760794</v>
      </c>
      <c r="J501" s="103">
        <v>650652471</v>
      </c>
      <c r="K501" s="103">
        <v>565179776</v>
      </c>
      <c r="L501" s="103">
        <v>350406092</v>
      </c>
      <c r="M501" s="103">
        <v>261740680</v>
      </c>
      <c r="N501" s="103">
        <v>196538178</v>
      </c>
      <c r="O501" s="103">
        <v>158021499</v>
      </c>
      <c r="P501" s="103">
        <v>107180970</v>
      </c>
    </row>
    <row r="502" spans="1:16">
      <c r="A502" s="101" t="s">
        <v>341</v>
      </c>
      <c r="B502" s="102" t="s">
        <v>342</v>
      </c>
      <c r="C502" s="101" t="s">
        <v>5359</v>
      </c>
      <c r="D502" s="101" t="s">
        <v>5360</v>
      </c>
      <c r="E502" s="103">
        <v>71723693000</v>
      </c>
      <c r="F502" s="103">
        <v>66634467000</v>
      </c>
      <c r="G502" s="103">
        <v>53601331000</v>
      </c>
      <c r="H502" s="103">
        <v>50259668000</v>
      </c>
      <c r="I502" s="103">
        <v>49888767000</v>
      </c>
      <c r="J502" s="103">
        <v>53270296000</v>
      </c>
      <c r="K502" s="103">
        <v>56817978000</v>
      </c>
      <c r="L502" s="103">
        <v>41027234000</v>
      </c>
      <c r="M502" s="103">
        <v>40961869000</v>
      </c>
      <c r="N502" s="103">
        <v>44032412000</v>
      </c>
      <c r="O502" s="103">
        <v>43084747000</v>
      </c>
      <c r="P502" s="103">
        <v>42190588000</v>
      </c>
    </row>
    <row r="503" spans="1:16">
      <c r="A503" s="101" t="s">
        <v>1199</v>
      </c>
      <c r="B503" s="102" t="s">
        <v>1200</v>
      </c>
      <c r="C503" s="101" t="s">
        <v>5359</v>
      </c>
      <c r="D503" s="101" t="s">
        <v>5360</v>
      </c>
      <c r="E503" s="103">
        <v>280864252</v>
      </c>
      <c r="F503" s="103">
        <v>296915844</v>
      </c>
      <c r="G503" s="103">
        <v>264361190</v>
      </c>
      <c r="H503" s="103">
        <v>245573248</v>
      </c>
      <c r="I503" s="103">
        <v>241260361</v>
      </c>
      <c r="J503" s="103">
        <v>265574403</v>
      </c>
      <c r="K503" s="103">
        <v>278076770</v>
      </c>
      <c r="L503" s="103">
        <v>247383791</v>
      </c>
      <c r="M503" s="103">
        <v>175702524</v>
      </c>
      <c r="N503" s="103">
        <v>274941435</v>
      </c>
      <c r="O503" s="103">
        <v>154169153</v>
      </c>
      <c r="P503" s="103">
        <v>142746532</v>
      </c>
    </row>
    <row r="504" spans="1:16">
      <c r="A504" s="101" t="s">
        <v>1676</v>
      </c>
      <c r="B504" s="102" t="s">
        <v>1677</v>
      </c>
      <c r="C504" s="101" t="s">
        <v>5359</v>
      </c>
      <c r="D504" s="101" t="s">
        <v>5360</v>
      </c>
      <c r="E504" s="103">
        <v>176752331</v>
      </c>
      <c r="F504" s="103">
        <v>181893585</v>
      </c>
      <c r="G504" s="103">
        <v>194286809</v>
      </c>
      <c r="H504" s="103">
        <v>205394206</v>
      </c>
      <c r="I504" s="103">
        <v>204395581</v>
      </c>
      <c r="J504" s="103">
        <v>194189188</v>
      </c>
      <c r="K504" s="103">
        <v>180785730</v>
      </c>
      <c r="L504" s="103">
        <v>146753097</v>
      </c>
      <c r="M504" s="103">
        <v>131621566</v>
      </c>
      <c r="N504" s="103">
        <v>113041721</v>
      </c>
      <c r="O504" s="103">
        <v>105244191</v>
      </c>
      <c r="P504" s="103">
        <v>93030420</v>
      </c>
    </row>
    <row r="505" spans="1:16">
      <c r="A505" s="101" t="s">
        <v>1945</v>
      </c>
      <c r="B505" s="102" t="s">
        <v>1946</v>
      </c>
      <c r="C505" s="101" t="s">
        <v>5359</v>
      </c>
      <c r="D505" s="101" t="s">
        <v>5360</v>
      </c>
      <c r="E505" s="103">
        <v>162599423</v>
      </c>
      <c r="F505" s="103">
        <v>117247689</v>
      </c>
      <c r="G505" s="103">
        <v>109818253</v>
      </c>
      <c r="H505" s="103">
        <v>107489849</v>
      </c>
      <c r="I505" s="103">
        <v>99922711</v>
      </c>
      <c r="J505" s="103">
        <v>95644798</v>
      </c>
      <c r="K505" s="103">
        <v>89384291</v>
      </c>
      <c r="L505" s="103">
        <v>79571431</v>
      </c>
      <c r="M505" s="103">
        <v>72338277</v>
      </c>
      <c r="N505" s="103">
        <v>72431666</v>
      </c>
      <c r="O505" s="103">
        <v>71970269</v>
      </c>
      <c r="P505" s="103">
        <v>69373259</v>
      </c>
    </row>
    <row r="506" spans="1:16">
      <c r="A506" s="101" t="s">
        <v>597</v>
      </c>
      <c r="B506" s="102" t="s">
        <v>4316</v>
      </c>
      <c r="C506" s="101" t="s">
        <v>5359</v>
      </c>
      <c r="D506" s="101" t="s">
        <v>5360</v>
      </c>
      <c r="E506" s="103">
        <v>89589757</v>
      </c>
      <c r="F506" s="103">
        <v>82982968</v>
      </c>
      <c r="G506" s="103">
        <v>58796427</v>
      </c>
      <c r="H506" s="103">
        <v>42912460</v>
      </c>
      <c r="I506" s="103">
        <v>46445771</v>
      </c>
      <c r="J506" s="103">
        <v>48914782</v>
      </c>
      <c r="K506" s="103">
        <v>31962173</v>
      </c>
      <c r="L506" s="103">
        <v>31517912</v>
      </c>
      <c r="M506" s="103">
        <v>30704125</v>
      </c>
      <c r="N506" s="103">
        <v>29811996</v>
      </c>
      <c r="O506" s="103">
        <v>32956652</v>
      </c>
      <c r="P506" s="103">
        <v>32397921</v>
      </c>
    </row>
    <row r="507" spans="1:16">
      <c r="A507" s="101" t="s">
        <v>655</v>
      </c>
      <c r="B507" s="102" t="s">
        <v>656</v>
      </c>
      <c r="C507" s="101" t="s">
        <v>5359</v>
      </c>
      <c r="D507" s="101" t="s">
        <v>5360</v>
      </c>
      <c r="E507" s="103">
        <v>292844687</v>
      </c>
      <c r="F507" s="103">
        <v>237390291</v>
      </c>
      <c r="G507" s="103">
        <v>202147456</v>
      </c>
      <c r="H507" s="103">
        <v>156950941</v>
      </c>
      <c r="I507" s="103">
        <v>128081196</v>
      </c>
      <c r="J507" s="103">
        <v>108718631</v>
      </c>
      <c r="K507" s="103">
        <v>72165799</v>
      </c>
      <c r="L507" s="103">
        <v>61994209</v>
      </c>
      <c r="M507" s="103">
        <v>62435101</v>
      </c>
      <c r="N507" s="103">
        <v>31610024</v>
      </c>
      <c r="O507" s="103">
        <v>38568916</v>
      </c>
      <c r="P507" s="103">
        <v>39263064</v>
      </c>
    </row>
    <row r="508" spans="1:16">
      <c r="A508" s="101" t="s">
        <v>948</v>
      </c>
      <c r="B508" s="102" t="s">
        <v>949</v>
      </c>
      <c r="C508" s="101" t="s">
        <v>5359</v>
      </c>
      <c r="D508" s="101" t="s">
        <v>5360</v>
      </c>
      <c r="E508" s="103">
        <v>233566295</v>
      </c>
      <c r="F508" s="103">
        <v>200627506</v>
      </c>
      <c r="G508" s="103">
        <v>178715734</v>
      </c>
      <c r="H508" s="103">
        <v>157009004</v>
      </c>
      <c r="I508" s="103">
        <v>182875570</v>
      </c>
      <c r="J508" s="103">
        <v>164686724</v>
      </c>
      <c r="K508" s="103">
        <v>139724951</v>
      </c>
      <c r="L508" s="103">
        <v>88050293</v>
      </c>
      <c r="M508" s="103">
        <v>78097203</v>
      </c>
      <c r="N508" s="103">
        <v>64486799</v>
      </c>
      <c r="O508" s="103">
        <v>46101393</v>
      </c>
      <c r="P508" s="103">
        <v>38464564</v>
      </c>
    </row>
    <row r="509" spans="1:16">
      <c r="A509" s="101" t="s">
        <v>2201</v>
      </c>
      <c r="B509" s="102" t="s">
        <v>2202</v>
      </c>
      <c r="C509" s="101" t="s">
        <v>5359</v>
      </c>
      <c r="D509" s="101" t="s">
        <v>5360</v>
      </c>
      <c r="E509" s="103">
        <v>124414349</v>
      </c>
      <c r="F509" s="103">
        <v>1622716</v>
      </c>
      <c r="G509" s="103">
        <v>51467142</v>
      </c>
      <c r="H509" s="103">
        <v>1223906386</v>
      </c>
      <c r="I509" s="103">
        <v>1373872897</v>
      </c>
      <c r="J509" s="103">
        <v>1484396950</v>
      </c>
      <c r="K509" s="103">
        <v>1729702671</v>
      </c>
      <c r="L509" s="103">
        <v>1563313179</v>
      </c>
      <c r="M509" s="103">
        <v>1380848968</v>
      </c>
      <c r="N509" s="103">
        <v>967163131</v>
      </c>
      <c r="O509" s="103">
        <v>856779566</v>
      </c>
      <c r="P509" s="103">
        <v>879847374</v>
      </c>
    </row>
    <row r="510" spans="1:16">
      <c r="A510" s="101" t="s">
        <v>801</v>
      </c>
      <c r="B510" s="102" t="s">
        <v>802</v>
      </c>
      <c r="C510" s="101" t="s">
        <v>5359</v>
      </c>
      <c r="D510" s="101" t="s">
        <v>5360</v>
      </c>
      <c r="E510" s="103">
        <v>264918154</v>
      </c>
      <c r="F510" s="103">
        <v>263533450</v>
      </c>
      <c r="G510" s="103">
        <v>215433606</v>
      </c>
      <c r="H510" s="103">
        <v>182111135</v>
      </c>
      <c r="I510" s="103">
        <v>165176888</v>
      </c>
      <c r="J510" s="103">
        <v>145828155</v>
      </c>
      <c r="K510" s="103">
        <v>128889926</v>
      </c>
      <c r="L510" s="103">
        <v>121477611</v>
      </c>
      <c r="M510" s="103">
        <v>95601087</v>
      </c>
      <c r="N510" s="103">
        <v>90698315</v>
      </c>
      <c r="O510" s="103">
        <v>82474282</v>
      </c>
      <c r="P510" s="103">
        <v>81845307</v>
      </c>
    </row>
    <row r="511" spans="1:16">
      <c r="A511" s="101" t="s">
        <v>997</v>
      </c>
      <c r="B511" s="102" t="s">
        <v>998</v>
      </c>
      <c r="C511" s="101" t="s">
        <v>5359</v>
      </c>
      <c r="D511" s="101" t="s">
        <v>5360</v>
      </c>
      <c r="E511" s="103">
        <v>220129262</v>
      </c>
      <c r="F511" s="103">
        <v>206594230</v>
      </c>
      <c r="G511" s="103">
        <v>188521513</v>
      </c>
      <c r="H511" s="103">
        <v>173210500</v>
      </c>
      <c r="I511" s="103">
        <v>162529700</v>
      </c>
      <c r="J511" s="103">
        <v>149854795</v>
      </c>
      <c r="K511" s="103">
        <v>136981079</v>
      </c>
      <c r="L511" s="103">
        <v>108436132</v>
      </c>
      <c r="M511" s="103">
        <v>97842849</v>
      </c>
      <c r="N511" s="103">
        <v>95030041</v>
      </c>
      <c r="O511" s="103">
        <v>88890528</v>
      </c>
      <c r="P511" s="103">
        <v>82450792</v>
      </c>
    </row>
    <row r="512" spans="1:16">
      <c r="A512" s="101" t="s">
        <v>1795</v>
      </c>
      <c r="B512" s="102" t="s">
        <v>1796</v>
      </c>
      <c r="C512" s="101" t="s">
        <v>5359</v>
      </c>
      <c r="D512" s="101" t="s">
        <v>5360</v>
      </c>
      <c r="E512" s="103">
        <v>251851625</v>
      </c>
      <c r="F512" s="103">
        <v>237273786</v>
      </c>
      <c r="G512" s="103">
        <v>255321251</v>
      </c>
      <c r="H512" s="103">
        <v>241000469</v>
      </c>
      <c r="I512" s="103">
        <v>231551124</v>
      </c>
      <c r="J512" s="103">
        <v>203447290</v>
      </c>
      <c r="K512" s="103">
        <v>193946400</v>
      </c>
      <c r="L512" s="103">
        <v>187363337</v>
      </c>
      <c r="M512" s="103">
        <v>75605689</v>
      </c>
      <c r="N512" s="103">
        <v>68900017</v>
      </c>
      <c r="O512" s="103">
        <v>63838204</v>
      </c>
      <c r="P512" s="103">
        <v>56510211</v>
      </c>
    </row>
    <row r="513" spans="1:16">
      <c r="A513" s="101" t="s">
        <v>2380</v>
      </c>
      <c r="B513" s="102" t="s">
        <v>2381</v>
      </c>
      <c r="C513" s="101" t="s">
        <v>5359</v>
      </c>
      <c r="D513" s="101" t="s">
        <v>5360</v>
      </c>
      <c r="E513" s="103">
        <v>57442510</v>
      </c>
      <c r="F513" s="103">
        <v>48552624</v>
      </c>
      <c r="G513" s="103">
        <v>43615382</v>
      </c>
      <c r="H513" s="103">
        <v>31299542</v>
      </c>
      <c r="I513" s="103">
        <v>25272641</v>
      </c>
      <c r="J513" s="103">
        <v>17868197</v>
      </c>
      <c r="K513" s="103">
        <v>15309302</v>
      </c>
      <c r="L513" s="103">
        <v>8766476</v>
      </c>
      <c r="M513" s="103">
        <v>4643837</v>
      </c>
      <c r="N513" s="103">
        <v>3612283</v>
      </c>
      <c r="O513" s="103">
        <v>5260434</v>
      </c>
      <c r="P513" s="103">
        <v>6439655</v>
      </c>
    </row>
    <row r="514" spans="1:16">
      <c r="A514" s="101" t="s">
        <v>1674</v>
      </c>
      <c r="B514" s="102" t="s">
        <v>1675</v>
      </c>
      <c r="C514" s="101" t="s">
        <v>5359</v>
      </c>
      <c r="D514" s="101" t="s">
        <v>5360</v>
      </c>
      <c r="E514" s="103">
        <v>387463898</v>
      </c>
      <c r="F514" s="103">
        <v>380857512</v>
      </c>
      <c r="G514" s="103">
        <v>367414236</v>
      </c>
      <c r="H514" s="103">
        <v>352012178</v>
      </c>
      <c r="I514" s="103">
        <v>338140851</v>
      </c>
      <c r="J514" s="103">
        <v>317035406</v>
      </c>
      <c r="K514" s="103">
        <v>313928921</v>
      </c>
      <c r="L514" s="103">
        <v>228872473</v>
      </c>
      <c r="M514" s="103">
        <v>191000577</v>
      </c>
      <c r="N514" s="103">
        <v>182235193</v>
      </c>
      <c r="O514" s="103">
        <v>168533631</v>
      </c>
      <c r="P514" s="103">
        <v>168335045</v>
      </c>
    </row>
    <row r="515" spans="1:16">
      <c r="A515" s="101" t="s">
        <v>4317</v>
      </c>
      <c r="B515" s="102" t="s">
        <v>4318</v>
      </c>
      <c r="C515" s="101" t="s">
        <v>5359</v>
      </c>
      <c r="D515" s="101" t="s">
        <v>5360</v>
      </c>
      <c r="E515" s="103">
        <v>121224659</v>
      </c>
      <c r="F515" s="103">
        <v>88514638</v>
      </c>
      <c r="G515" s="103">
        <v>44321810</v>
      </c>
      <c r="H515" s="103">
        <v>34534722</v>
      </c>
      <c r="I515" s="103">
        <v>22193714</v>
      </c>
      <c r="J515" s="103">
        <v>10331943</v>
      </c>
      <c r="K515" s="103">
        <v>5592176</v>
      </c>
      <c r="L515" s="103">
        <v>17758757</v>
      </c>
      <c r="M515" s="103">
        <v>21481954</v>
      </c>
      <c r="N515" s="103">
        <v>1589679</v>
      </c>
      <c r="O515" s="103">
        <v>7150579</v>
      </c>
      <c r="P515" s="103">
        <v>7259645</v>
      </c>
    </row>
    <row r="516" spans="1:16">
      <c r="A516" s="101" t="s">
        <v>1047</v>
      </c>
      <c r="B516" s="102" t="s">
        <v>1048</v>
      </c>
      <c r="C516" s="101" t="s">
        <v>5359</v>
      </c>
      <c r="D516" s="101" t="s">
        <v>5360</v>
      </c>
      <c r="E516" s="103">
        <v>368152021</v>
      </c>
      <c r="F516" s="103">
        <v>353409243</v>
      </c>
      <c r="G516" s="103">
        <v>328880634</v>
      </c>
      <c r="H516" s="103">
        <v>309300507</v>
      </c>
      <c r="I516" s="103">
        <v>303505782</v>
      </c>
      <c r="J516" s="103">
        <v>283869900</v>
      </c>
      <c r="K516" s="103">
        <v>264737710</v>
      </c>
      <c r="L516" s="103">
        <v>279745730</v>
      </c>
      <c r="M516" s="103">
        <v>258041022</v>
      </c>
      <c r="N516" s="103">
        <v>239872513</v>
      </c>
      <c r="O516" s="103">
        <v>215490556</v>
      </c>
      <c r="P516" s="103">
        <v>191112702</v>
      </c>
    </row>
    <row r="517" spans="1:16">
      <c r="A517" s="101" t="s">
        <v>1955</v>
      </c>
      <c r="B517" s="102" t="s">
        <v>4319</v>
      </c>
      <c r="C517" s="101" t="s">
        <v>5359</v>
      </c>
      <c r="D517" s="101" t="s">
        <v>5360</v>
      </c>
      <c r="E517" s="103">
        <v>357844697</v>
      </c>
      <c r="F517" s="103">
        <v>352632385</v>
      </c>
      <c r="G517" s="103">
        <v>319787497</v>
      </c>
      <c r="H517" s="103">
        <v>210682554</v>
      </c>
      <c r="I517" s="103">
        <v>-513033960</v>
      </c>
      <c r="J517" s="103">
        <v>762650849</v>
      </c>
      <c r="K517" s="103">
        <v>937734950</v>
      </c>
      <c r="L517" s="103">
        <v>811101412</v>
      </c>
      <c r="M517" s="103">
        <v>727530377</v>
      </c>
      <c r="N517" s="103">
        <v>794860171</v>
      </c>
      <c r="O517" s="103">
        <v>189695364</v>
      </c>
      <c r="P517" s="103">
        <v>216130673</v>
      </c>
    </row>
    <row r="518" spans="1:16">
      <c r="A518" s="101" t="s">
        <v>3588</v>
      </c>
      <c r="B518" s="102" t="s">
        <v>3589</v>
      </c>
      <c r="C518" s="101" t="s">
        <v>5359</v>
      </c>
      <c r="D518" s="101" t="s">
        <v>5360</v>
      </c>
      <c r="E518" s="103">
        <v>32066980</v>
      </c>
      <c r="F518" s="103">
        <v>34693093</v>
      </c>
      <c r="G518" s="103">
        <v>37836929</v>
      </c>
      <c r="H518" s="103">
        <v>40582532</v>
      </c>
      <c r="I518" s="103">
        <v>40561933</v>
      </c>
      <c r="J518" s="103">
        <v>42005399</v>
      </c>
      <c r="K518" s="103">
        <v>46538822</v>
      </c>
      <c r="L518" s="103">
        <v>49366302</v>
      </c>
      <c r="M518" s="103">
        <v>45643458</v>
      </c>
      <c r="N518" s="103">
        <v>41239921</v>
      </c>
      <c r="O518" s="103">
        <v>36382504</v>
      </c>
      <c r="P518" s="103">
        <v>30113801</v>
      </c>
    </row>
    <row r="519" spans="1:16">
      <c r="A519" s="101" t="s">
        <v>3309</v>
      </c>
      <c r="B519" s="102" t="s">
        <v>3310</v>
      </c>
      <c r="C519" s="101" t="s">
        <v>5359</v>
      </c>
      <c r="D519" s="101" t="s">
        <v>5360</v>
      </c>
      <c r="E519" s="103">
        <v>49332452</v>
      </c>
      <c r="F519" s="103">
        <v>47184313</v>
      </c>
      <c r="G519" s="103">
        <v>49121575</v>
      </c>
      <c r="H519" s="103">
        <v>50060729</v>
      </c>
      <c r="I519" s="103">
        <v>44979043</v>
      </c>
      <c r="J519" s="103">
        <v>43823128</v>
      </c>
      <c r="K519" s="103">
        <v>49826901</v>
      </c>
      <c r="L519" s="103">
        <v>68320246</v>
      </c>
      <c r="M519" s="103">
        <v>107996544</v>
      </c>
      <c r="N519" s="103">
        <v>135284640</v>
      </c>
      <c r="O519" s="103">
        <v>133834682</v>
      </c>
      <c r="P519" s="103">
        <v>132044429</v>
      </c>
    </row>
    <row r="520" spans="1:16">
      <c r="A520" s="101" t="s">
        <v>2171</v>
      </c>
      <c r="B520" s="102" t="s">
        <v>2172</v>
      </c>
      <c r="C520" s="101" t="s">
        <v>5359</v>
      </c>
      <c r="D520" s="101" t="s">
        <v>5360</v>
      </c>
      <c r="E520" s="103">
        <v>89318237</v>
      </c>
      <c r="F520" s="103">
        <v>77652156</v>
      </c>
      <c r="G520" s="103">
        <v>70965543</v>
      </c>
      <c r="H520" s="103">
        <v>62873138</v>
      </c>
      <c r="I520" s="103">
        <v>56960862</v>
      </c>
      <c r="J520" s="103">
        <v>55806410</v>
      </c>
      <c r="K520" s="103">
        <v>52798955</v>
      </c>
      <c r="L520" s="103">
        <v>52305690</v>
      </c>
      <c r="M520" s="103">
        <v>52636479</v>
      </c>
      <c r="N520" s="103">
        <v>52368299</v>
      </c>
      <c r="O520" s="103">
        <v>50819975</v>
      </c>
      <c r="P520" s="103">
        <v>43276913</v>
      </c>
    </row>
    <row r="521" spans="1:16">
      <c r="A521" s="101" t="s">
        <v>2791</v>
      </c>
      <c r="B521" s="102" t="s">
        <v>2792</v>
      </c>
      <c r="C521" s="101" t="s">
        <v>5359</v>
      </c>
      <c r="D521" s="101" t="s">
        <v>5360</v>
      </c>
      <c r="E521" s="103">
        <v>90994622</v>
      </c>
      <c r="F521" s="103">
        <v>63196529</v>
      </c>
      <c r="G521" s="103">
        <v>68981572</v>
      </c>
      <c r="H521" s="103">
        <v>68488679</v>
      </c>
      <c r="I521" s="103">
        <v>67257436</v>
      </c>
      <c r="J521" s="103">
        <v>77649032</v>
      </c>
      <c r="K521" s="103">
        <v>66832347</v>
      </c>
      <c r="L521" s="103">
        <v>58572597</v>
      </c>
      <c r="M521" s="103">
        <v>55923570</v>
      </c>
      <c r="N521" s="103">
        <v>25748803</v>
      </c>
      <c r="O521" s="103">
        <v>17348547</v>
      </c>
      <c r="P521" s="103">
        <v>12243338</v>
      </c>
    </row>
    <row r="522" spans="1:16">
      <c r="A522" s="101" t="s">
        <v>3044</v>
      </c>
      <c r="B522" s="102" t="s">
        <v>3045</v>
      </c>
      <c r="C522" s="101" t="s">
        <v>5384</v>
      </c>
      <c r="D522" s="101" t="s">
        <v>5360</v>
      </c>
      <c r="E522" s="103">
        <v>73598577</v>
      </c>
      <c r="F522" s="103">
        <v>75629353</v>
      </c>
      <c r="G522" s="103">
        <v>73345614</v>
      </c>
      <c r="H522" s="103">
        <v>71154640</v>
      </c>
      <c r="I522" s="103">
        <v>71435829</v>
      </c>
      <c r="J522" s="103">
        <v>71939620</v>
      </c>
      <c r="K522" s="103">
        <v>64390293</v>
      </c>
      <c r="L522" s="103">
        <v>64992401</v>
      </c>
      <c r="M522" s="103">
        <v>64697801</v>
      </c>
      <c r="N522" s="103">
        <v>62876797</v>
      </c>
      <c r="O522" s="103">
        <v>62252221</v>
      </c>
      <c r="P522" s="103">
        <v>59364429</v>
      </c>
    </row>
    <row r="523" spans="1:16">
      <c r="A523" s="101" t="s">
        <v>2630</v>
      </c>
      <c r="B523" s="102" t="s">
        <v>2631</v>
      </c>
      <c r="C523" s="101" t="s">
        <v>5359</v>
      </c>
      <c r="D523" s="101" t="s">
        <v>5360</v>
      </c>
      <c r="E523" s="103">
        <v>120155599</v>
      </c>
      <c r="F523" s="103">
        <v>108647815</v>
      </c>
      <c r="G523" s="103">
        <v>91139819</v>
      </c>
      <c r="H523" s="103">
        <v>77751094</v>
      </c>
      <c r="I523" s="103">
        <v>74372070</v>
      </c>
      <c r="J523" s="103">
        <v>70836871</v>
      </c>
      <c r="K523" s="103">
        <v>63339134</v>
      </c>
      <c r="L523" s="103">
        <v>58506120</v>
      </c>
      <c r="M523" s="103">
        <v>47955587</v>
      </c>
      <c r="N523" s="103">
        <v>37350010</v>
      </c>
      <c r="O523" s="103">
        <v>31627181</v>
      </c>
      <c r="P523" s="103">
        <v>31279184</v>
      </c>
    </row>
    <row r="524" spans="1:16">
      <c r="A524" s="101" t="s">
        <v>799</v>
      </c>
      <c r="B524" s="102" t="s">
        <v>800</v>
      </c>
      <c r="C524" s="101" t="s">
        <v>5359</v>
      </c>
      <c r="D524" s="101" t="s">
        <v>5360</v>
      </c>
      <c r="E524" s="103">
        <v>886328601</v>
      </c>
      <c r="F524" s="103">
        <v>869377081</v>
      </c>
      <c r="G524" s="103">
        <v>836613955</v>
      </c>
      <c r="H524" s="103">
        <v>779091206</v>
      </c>
      <c r="I524" s="103">
        <v>718698971</v>
      </c>
      <c r="J524" s="103">
        <v>666103395</v>
      </c>
      <c r="K524" s="103">
        <v>617451083</v>
      </c>
      <c r="L524" s="103">
        <v>382028220</v>
      </c>
      <c r="M524" s="103">
        <v>355993262</v>
      </c>
      <c r="N524" s="103">
        <v>336241473</v>
      </c>
      <c r="O524" s="103">
        <v>290450617</v>
      </c>
      <c r="P524" s="103">
        <v>272744949</v>
      </c>
    </row>
    <row r="525" spans="1:16">
      <c r="A525" s="101" t="s">
        <v>2688</v>
      </c>
      <c r="B525" s="102" t="s">
        <v>2689</v>
      </c>
      <c r="C525" s="101" t="s">
        <v>5359</v>
      </c>
      <c r="D525" s="101" t="s">
        <v>5360</v>
      </c>
      <c r="E525" s="103">
        <v>136447754</v>
      </c>
      <c r="F525" s="103">
        <v>129104053</v>
      </c>
      <c r="G525" s="103">
        <v>129740088</v>
      </c>
      <c r="H525" s="103">
        <v>121490075</v>
      </c>
      <c r="I525" s="103">
        <v>116446275</v>
      </c>
      <c r="J525" s="103">
        <v>111873795</v>
      </c>
      <c r="K525" s="103">
        <v>102945893</v>
      </c>
      <c r="L525" s="103">
        <v>98342020</v>
      </c>
      <c r="M525" s="103">
        <v>83391018</v>
      </c>
      <c r="N525" s="103">
        <v>73425263</v>
      </c>
      <c r="O525" s="103">
        <v>54278402</v>
      </c>
      <c r="P525" s="103">
        <v>44848736</v>
      </c>
    </row>
    <row r="526" spans="1:16">
      <c r="A526" s="101" t="s">
        <v>2829</v>
      </c>
      <c r="B526" s="102" t="s">
        <v>2830</v>
      </c>
      <c r="C526" s="101" t="s">
        <v>5359</v>
      </c>
      <c r="D526" s="101" t="s">
        <v>5360</v>
      </c>
      <c r="E526" s="103">
        <v>63372484</v>
      </c>
      <c r="F526" s="103">
        <v>61437458</v>
      </c>
      <c r="G526" s="103">
        <v>57678669</v>
      </c>
      <c r="H526" s="103">
        <v>56661804</v>
      </c>
      <c r="I526" s="103">
        <v>52616323</v>
      </c>
      <c r="J526" s="103">
        <v>49563149</v>
      </c>
      <c r="K526" s="103">
        <v>48539748</v>
      </c>
      <c r="L526" s="103">
        <v>48214090</v>
      </c>
      <c r="M526" s="103">
        <v>26286123</v>
      </c>
      <c r="N526" s="103">
        <v>26311048</v>
      </c>
      <c r="O526" s="103">
        <v>24718590</v>
      </c>
      <c r="P526" s="103">
        <v>25368770</v>
      </c>
    </row>
    <row r="527" spans="1:16">
      <c r="A527" s="101" t="s">
        <v>2483</v>
      </c>
      <c r="B527" s="102" t="s">
        <v>2484</v>
      </c>
      <c r="C527" s="101" t="s">
        <v>5359</v>
      </c>
      <c r="D527" s="101" t="s">
        <v>5360</v>
      </c>
      <c r="E527" s="103">
        <v>91273051</v>
      </c>
      <c r="F527" s="103">
        <v>87640069</v>
      </c>
      <c r="G527" s="103">
        <v>87087754</v>
      </c>
      <c r="H527" s="103">
        <v>80987531</v>
      </c>
      <c r="I527" s="103">
        <v>78228375</v>
      </c>
      <c r="J527" s="103">
        <v>68555988</v>
      </c>
      <c r="K527" s="103">
        <v>57373302</v>
      </c>
      <c r="L527" s="103">
        <v>41131910</v>
      </c>
      <c r="M527" s="103">
        <v>41895742</v>
      </c>
      <c r="N527" s="103">
        <v>40057732</v>
      </c>
      <c r="O527" s="103">
        <v>33605330</v>
      </c>
      <c r="P527" s="103">
        <v>28360113</v>
      </c>
    </row>
    <row r="528" spans="1:16">
      <c r="A528" s="101" t="s">
        <v>3101</v>
      </c>
      <c r="B528" s="102" t="s">
        <v>3102</v>
      </c>
      <c r="C528" s="101" t="s">
        <v>5359</v>
      </c>
      <c r="D528" s="101" t="s">
        <v>5360</v>
      </c>
      <c r="E528" s="103">
        <v>98564388</v>
      </c>
      <c r="F528" s="103">
        <v>81628890</v>
      </c>
      <c r="G528" s="103">
        <v>93964034</v>
      </c>
      <c r="H528" s="103">
        <v>87847904</v>
      </c>
      <c r="I528" s="103">
        <v>81152219</v>
      </c>
      <c r="J528" s="103">
        <v>68603339</v>
      </c>
      <c r="K528" s="103">
        <v>65500062</v>
      </c>
      <c r="L528" s="103">
        <v>42716471</v>
      </c>
      <c r="M528" s="103">
        <v>38787819</v>
      </c>
      <c r="N528" s="103">
        <v>35888946</v>
      </c>
      <c r="O528" s="103">
        <v>31617848</v>
      </c>
      <c r="P528" s="103">
        <v>26950306</v>
      </c>
    </row>
    <row r="529" spans="1:16">
      <c r="A529" s="101" t="s">
        <v>351</v>
      </c>
      <c r="B529" s="102" t="s">
        <v>352</v>
      </c>
      <c r="C529" s="101" t="s">
        <v>5359</v>
      </c>
      <c r="D529" s="101" t="s">
        <v>5360</v>
      </c>
      <c r="E529" s="103">
        <v>15971399000</v>
      </c>
      <c r="F529" s="103">
        <v>15251079000</v>
      </c>
      <c r="G529" s="103">
        <v>14506739000</v>
      </c>
      <c r="H529" s="103">
        <v>13452372000</v>
      </c>
      <c r="I529" s="103">
        <v>11854777781</v>
      </c>
      <c r="J529" s="103">
        <v>11661880863</v>
      </c>
      <c r="K529" s="103">
        <v>11329990900</v>
      </c>
      <c r="L529" s="103">
        <v>11154758694</v>
      </c>
      <c r="M529" s="103">
        <v>10648481034</v>
      </c>
      <c r="N529" s="103">
        <v>11434249447</v>
      </c>
      <c r="O529" s="103">
        <v>9312842632</v>
      </c>
      <c r="P529" s="103">
        <v>8218613111</v>
      </c>
    </row>
    <row r="530" spans="1:16">
      <c r="A530" s="101" t="s">
        <v>2493</v>
      </c>
      <c r="B530" s="102" t="s">
        <v>2494</v>
      </c>
      <c r="C530" s="101" t="s">
        <v>5359</v>
      </c>
      <c r="D530" s="101" t="s">
        <v>5360</v>
      </c>
      <c r="E530" s="103">
        <v>34465513</v>
      </c>
      <c r="F530" s="103">
        <v>31980877</v>
      </c>
      <c r="G530" s="103">
        <v>26005640</v>
      </c>
      <c r="H530" s="103">
        <v>31626813</v>
      </c>
      <c r="I530" s="103">
        <v>17564573</v>
      </c>
      <c r="J530" s="103">
        <v>17487645</v>
      </c>
      <c r="K530" s="103">
        <v>18727091</v>
      </c>
      <c r="L530" s="103">
        <v>13027193</v>
      </c>
      <c r="M530" s="103">
        <v>18319253</v>
      </c>
      <c r="N530" s="103">
        <v>16241113</v>
      </c>
      <c r="O530" s="103">
        <v>36271697</v>
      </c>
      <c r="P530" s="103">
        <v>41478070</v>
      </c>
    </row>
    <row r="531" spans="1:16">
      <c r="A531" s="101" t="s">
        <v>595</v>
      </c>
      <c r="B531" s="102" t="s">
        <v>596</v>
      </c>
      <c r="C531" s="101" t="s">
        <v>5359</v>
      </c>
      <c r="D531" s="101" t="s">
        <v>5360</v>
      </c>
      <c r="E531" s="103">
        <v>778505636</v>
      </c>
      <c r="F531" s="103">
        <v>641517557</v>
      </c>
      <c r="G531" s="103">
        <v>370621467</v>
      </c>
      <c r="H531" s="103">
        <v>159221830</v>
      </c>
      <c r="I531" s="103">
        <v>396543512</v>
      </c>
      <c r="J531" s="103">
        <v>541468237</v>
      </c>
      <c r="K531" s="103">
        <v>592811421</v>
      </c>
      <c r="L531" s="103">
        <v>440293331</v>
      </c>
      <c r="M531" s="103">
        <v>612568585</v>
      </c>
      <c r="N531" s="103">
        <v>548402012</v>
      </c>
      <c r="O531" s="103">
        <v>414444543</v>
      </c>
      <c r="P531" s="103">
        <v>332333064</v>
      </c>
    </row>
    <row r="532" spans="1:16">
      <c r="A532" s="101" t="s">
        <v>737</v>
      </c>
      <c r="B532" s="102" t="s">
        <v>738</v>
      </c>
      <c r="C532" s="101" t="s">
        <v>5359</v>
      </c>
      <c r="D532" s="101" t="s">
        <v>5360</v>
      </c>
      <c r="E532" s="103">
        <v>260174401</v>
      </c>
      <c r="F532" s="103">
        <v>289596392</v>
      </c>
      <c r="G532" s="103">
        <v>261311957</v>
      </c>
      <c r="H532" s="103">
        <v>213206731</v>
      </c>
      <c r="I532" s="103">
        <v>226341351</v>
      </c>
      <c r="J532" s="103">
        <v>224599450</v>
      </c>
      <c r="K532" s="103">
        <v>190925855</v>
      </c>
      <c r="L532" s="103">
        <v>191291718</v>
      </c>
      <c r="M532" s="103">
        <v>173125610</v>
      </c>
      <c r="N532" s="103">
        <v>180983746</v>
      </c>
      <c r="O532" s="103">
        <v>158162630</v>
      </c>
      <c r="P532" s="103">
        <v>143010111</v>
      </c>
    </row>
    <row r="533" spans="1:16">
      <c r="A533" s="101" t="s">
        <v>1834</v>
      </c>
      <c r="B533" s="102" t="s">
        <v>1835</v>
      </c>
      <c r="C533" s="101" t="s">
        <v>5359</v>
      </c>
      <c r="D533" s="101" t="s">
        <v>5360</v>
      </c>
      <c r="E533" s="103">
        <v>238823907</v>
      </c>
      <c r="F533" s="103">
        <v>208939453</v>
      </c>
      <c r="G533" s="103">
        <v>190036398</v>
      </c>
      <c r="H533" s="103">
        <v>177174280</v>
      </c>
      <c r="I533" s="103">
        <v>171665845</v>
      </c>
      <c r="J533" s="103">
        <v>167601076</v>
      </c>
      <c r="K533" s="103">
        <v>158111456</v>
      </c>
      <c r="L533" s="103">
        <v>150943754</v>
      </c>
      <c r="M533" s="103">
        <v>138334538</v>
      </c>
      <c r="N533" s="103">
        <v>122900933</v>
      </c>
      <c r="O533" s="103">
        <v>100077440</v>
      </c>
      <c r="P533" s="103">
        <v>93192074</v>
      </c>
    </row>
    <row r="534" spans="1:16">
      <c r="A534" s="101" t="s">
        <v>1779</v>
      </c>
      <c r="B534" s="102" t="s">
        <v>1780</v>
      </c>
      <c r="C534" s="101" t="s">
        <v>5359</v>
      </c>
      <c r="D534" s="101" t="s">
        <v>5360</v>
      </c>
      <c r="E534" s="103">
        <v>203667597</v>
      </c>
      <c r="F534" s="103">
        <v>203603192</v>
      </c>
      <c r="G534" s="103">
        <v>222110919</v>
      </c>
      <c r="H534" s="103">
        <v>209600133</v>
      </c>
      <c r="I534" s="103">
        <v>210074355</v>
      </c>
      <c r="J534" s="103">
        <v>225802318</v>
      </c>
      <c r="K534" s="103">
        <v>277941525</v>
      </c>
      <c r="L534" s="103">
        <v>63427702</v>
      </c>
      <c r="M534" s="103">
        <v>63555204</v>
      </c>
      <c r="N534" s="103">
        <v>76559983</v>
      </c>
      <c r="O534" s="103">
        <v>70235575</v>
      </c>
      <c r="P534" s="103">
        <v>67984665</v>
      </c>
    </row>
    <row r="535" spans="1:16">
      <c r="A535" s="101" t="s">
        <v>958</v>
      </c>
      <c r="B535" s="102" t="s">
        <v>959</v>
      </c>
      <c r="C535" s="101" t="s">
        <v>5359</v>
      </c>
      <c r="D535" s="101" t="s">
        <v>5360</v>
      </c>
      <c r="E535" s="103">
        <v>1108880221</v>
      </c>
      <c r="F535" s="103">
        <v>1150411204</v>
      </c>
      <c r="G535" s="103">
        <v>1141029012</v>
      </c>
      <c r="H535" s="103">
        <v>1108673120</v>
      </c>
      <c r="I535" s="103">
        <v>1062721722</v>
      </c>
      <c r="J535" s="103">
        <v>992484933</v>
      </c>
      <c r="K535" s="103">
        <v>939744591</v>
      </c>
      <c r="L535" s="103">
        <v>725482540</v>
      </c>
      <c r="M535" s="103">
        <v>558558775</v>
      </c>
      <c r="N535" s="103">
        <v>512757780</v>
      </c>
      <c r="O535" s="103">
        <v>460576791</v>
      </c>
      <c r="P535" s="103">
        <v>400262991</v>
      </c>
    </row>
    <row r="536" spans="1:16">
      <c r="A536" s="101" t="s">
        <v>1262</v>
      </c>
      <c r="B536" s="102" t="s">
        <v>1263</v>
      </c>
      <c r="C536" s="101" t="s">
        <v>5359</v>
      </c>
      <c r="D536" s="101" t="s">
        <v>5360</v>
      </c>
      <c r="E536" s="103">
        <v>316040818</v>
      </c>
      <c r="F536" s="103">
        <v>281885782</v>
      </c>
      <c r="G536" s="103">
        <v>282235233</v>
      </c>
      <c r="H536" s="103">
        <v>233996535</v>
      </c>
      <c r="I536" s="103">
        <v>221275768</v>
      </c>
      <c r="J536" s="103">
        <v>185553661</v>
      </c>
      <c r="K536" s="103">
        <v>175040905</v>
      </c>
      <c r="L536" s="103">
        <v>175205700</v>
      </c>
      <c r="M536" s="103">
        <v>155922009</v>
      </c>
      <c r="N536" s="103">
        <v>124342863</v>
      </c>
      <c r="O536" s="103">
        <v>104418165</v>
      </c>
      <c r="P536" s="103">
        <v>91474256</v>
      </c>
    </row>
    <row r="537" spans="1:16">
      <c r="A537" s="101" t="s">
        <v>2082</v>
      </c>
      <c r="B537" s="102" t="s">
        <v>2083</v>
      </c>
      <c r="C537" s="101" t="s">
        <v>5359</v>
      </c>
      <c r="D537" s="101" t="s">
        <v>5360</v>
      </c>
      <c r="E537" s="103">
        <v>23068075</v>
      </c>
      <c r="F537" s="103">
        <v>41361136</v>
      </c>
      <c r="G537" s="103">
        <v>46991054</v>
      </c>
      <c r="H537" s="103">
        <v>61623148</v>
      </c>
      <c r="I537" s="103">
        <v>133433245</v>
      </c>
      <c r="J537" s="103">
        <v>86851810</v>
      </c>
      <c r="K537" s="103">
        <v>90037048</v>
      </c>
      <c r="L537" s="103">
        <v>103800625</v>
      </c>
      <c r="M537" s="103">
        <v>131517990</v>
      </c>
      <c r="N537" s="103">
        <v>74107956</v>
      </c>
      <c r="O537" s="103">
        <v>80231586</v>
      </c>
      <c r="P537" s="103">
        <v>78767273</v>
      </c>
    </row>
    <row r="538" spans="1:16">
      <c r="A538" s="101" t="s">
        <v>1425</v>
      </c>
      <c r="B538" s="102" t="s">
        <v>1426</v>
      </c>
      <c r="C538" s="101" t="s">
        <v>5359</v>
      </c>
      <c r="D538" s="101" t="s">
        <v>5360</v>
      </c>
      <c r="E538" s="103">
        <v>83664824</v>
      </c>
      <c r="F538" s="103">
        <v>74301812</v>
      </c>
      <c r="G538" s="103">
        <v>64163764</v>
      </c>
      <c r="H538" s="103">
        <v>56001222</v>
      </c>
      <c r="I538" s="103">
        <v>49431230</v>
      </c>
      <c r="J538" s="103">
        <v>105872509</v>
      </c>
      <c r="K538" s="103">
        <v>104038858</v>
      </c>
      <c r="L538" s="103">
        <v>95623755</v>
      </c>
      <c r="M538" s="103">
        <v>90974390</v>
      </c>
      <c r="N538" s="103">
        <v>92097379</v>
      </c>
      <c r="O538" s="103">
        <v>78186344</v>
      </c>
      <c r="P538" s="103">
        <v>64194996</v>
      </c>
    </row>
    <row r="539" spans="1:16">
      <c r="A539" s="101" t="s">
        <v>356</v>
      </c>
      <c r="B539" s="102" t="s">
        <v>357</v>
      </c>
      <c r="C539" s="101" t="s">
        <v>5359</v>
      </c>
      <c r="D539" s="101" t="s">
        <v>5360</v>
      </c>
      <c r="E539" s="103">
        <v>5140694502</v>
      </c>
      <c r="F539" s="103">
        <v>4588760915</v>
      </c>
      <c r="G539" s="103">
        <v>4112259405</v>
      </c>
      <c r="H539" s="103">
        <v>3802735150</v>
      </c>
      <c r="I539" s="103">
        <v>3184030772</v>
      </c>
      <c r="J539" s="103">
        <v>2844280640</v>
      </c>
      <c r="K539" s="103">
        <v>2606196670</v>
      </c>
      <c r="L539" s="103">
        <v>1402183932</v>
      </c>
      <c r="M539" s="103">
        <v>1166372913</v>
      </c>
      <c r="N539" s="103">
        <v>955640897</v>
      </c>
      <c r="O539" s="103">
        <v>712055564</v>
      </c>
      <c r="P539" s="103">
        <v>483340212</v>
      </c>
    </row>
    <row r="540" spans="1:16">
      <c r="A540" s="101" t="s">
        <v>3401</v>
      </c>
      <c r="B540" s="102" t="s">
        <v>3402</v>
      </c>
      <c r="C540" s="101" t="s">
        <v>5359</v>
      </c>
      <c r="D540" s="101" t="s">
        <v>5360</v>
      </c>
      <c r="E540" s="103">
        <v>33420371</v>
      </c>
      <c r="F540" s="103">
        <v>16380107</v>
      </c>
      <c r="G540" s="103">
        <v>19424460</v>
      </c>
      <c r="H540" s="103">
        <v>23334199</v>
      </c>
      <c r="I540" s="103">
        <v>21909220</v>
      </c>
      <c r="J540" s="103">
        <v>22546145</v>
      </c>
      <c r="K540" s="103">
        <v>29997231</v>
      </c>
      <c r="L540" s="103">
        <v>31942781</v>
      </c>
      <c r="M540" s="103">
        <v>25731461</v>
      </c>
      <c r="N540" s="103">
        <v>23438894</v>
      </c>
      <c r="O540" s="103">
        <v>21473090</v>
      </c>
      <c r="P540" s="103">
        <v>13802187</v>
      </c>
    </row>
    <row r="541" spans="1:16">
      <c r="A541" s="101" t="s">
        <v>993</v>
      </c>
      <c r="B541" s="102" t="s">
        <v>994</v>
      </c>
      <c r="C541" s="101" t="s">
        <v>5359</v>
      </c>
      <c r="D541" s="101" t="s">
        <v>5360</v>
      </c>
      <c r="E541" s="103">
        <v>289185579</v>
      </c>
      <c r="F541" s="103">
        <v>189876165</v>
      </c>
      <c r="G541" s="103">
        <v>157890432</v>
      </c>
      <c r="H541" s="103">
        <v>118107499</v>
      </c>
      <c r="I541" s="103">
        <v>95608813</v>
      </c>
      <c r="J541" s="103">
        <v>90965788</v>
      </c>
      <c r="K541" s="103">
        <v>90067714</v>
      </c>
      <c r="L541" s="103">
        <v>53606968</v>
      </c>
      <c r="M541" s="103">
        <v>49419971</v>
      </c>
      <c r="N541" s="103">
        <v>33114414</v>
      </c>
      <c r="O541" s="103">
        <v>29330040</v>
      </c>
      <c r="P541" s="103">
        <v>25008089</v>
      </c>
    </row>
    <row r="542" spans="1:16">
      <c r="A542" s="101" t="s">
        <v>5417</v>
      </c>
      <c r="B542" s="102" t="s">
        <v>5418</v>
      </c>
      <c r="C542" s="101" t="s">
        <v>5359</v>
      </c>
      <c r="D542" s="101" t="s">
        <v>5360</v>
      </c>
      <c r="E542" s="103">
        <v>210973521</v>
      </c>
      <c r="F542" s="103">
        <v>234558525</v>
      </c>
      <c r="G542" s="103">
        <v>259790339</v>
      </c>
      <c r="H542" s="103">
        <v>251605861</v>
      </c>
      <c r="I542" s="103">
        <v>229763437</v>
      </c>
      <c r="J542" s="103">
        <v>187283310</v>
      </c>
      <c r="K542" s="103">
        <v>186443615</v>
      </c>
      <c r="L542" s="103">
        <v>152095333</v>
      </c>
      <c r="M542" s="103">
        <v>117809436</v>
      </c>
      <c r="N542" s="103">
        <v>-136500636</v>
      </c>
      <c r="O542" s="103">
        <v>-152363221</v>
      </c>
      <c r="P542" s="103">
        <v>-155295953</v>
      </c>
    </row>
    <row r="543" spans="1:16">
      <c r="A543" s="101" t="s">
        <v>2491</v>
      </c>
      <c r="B543" s="102" t="s">
        <v>2492</v>
      </c>
      <c r="C543" s="101" t="s">
        <v>5359</v>
      </c>
      <c r="D543" s="101" t="s">
        <v>5360</v>
      </c>
      <c r="E543" s="103">
        <v>197332123</v>
      </c>
      <c r="F543" s="103">
        <v>165003914</v>
      </c>
      <c r="G543" s="103">
        <v>170301614</v>
      </c>
      <c r="H543" s="103">
        <v>172675718</v>
      </c>
      <c r="I543" s="103">
        <v>171376302</v>
      </c>
      <c r="J543" s="103">
        <v>166951903</v>
      </c>
      <c r="K543" s="103">
        <v>155976651</v>
      </c>
      <c r="L543" s="103">
        <v>134400319</v>
      </c>
      <c r="M543" s="103">
        <v>121131536</v>
      </c>
      <c r="N543" s="103">
        <v>130266272</v>
      </c>
      <c r="O543" s="103">
        <v>131389223</v>
      </c>
      <c r="P543" s="103">
        <v>134850408</v>
      </c>
    </row>
    <row r="544" spans="1:16">
      <c r="A544" s="101" t="s">
        <v>2884</v>
      </c>
      <c r="B544" s="102" t="s">
        <v>2885</v>
      </c>
      <c r="C544" s="101" t="s">
        <v>5361</v>
      </c>
      <c r="D544" s="101" t="s">
        <v>5360</v>
      </c>
      <c r="E544" s="103"/>
      <c r="F544" s="103">
        <v>63807869</v>
      </c>
      <c r="G544" s="103">
        <v>53715666</v>
      </c>
      <c r="H544" s="103">
        <v>52325588</v>
      </c>
      <c r="I544" s="103">
        <v>48251905</v>
      </c>
      <c r="J544" s="103">
        <v>49632232</v>
      </c>
      <c r="K544" s="103">
        <v>36489642</v>
      </c>
      <c r="L544" s="103">
        <v>27524352</v>
      </c>
      <c r="M544" s="103">
        <v>26764037</v>
      </c>
      <c r="N544" s="103">
        <v>30455067</v>
      </c>
      <c r="O544" s="103">
        <v>30268504</v>
      </c>
      <c r="P544" s="103">
        <v>30482597</v>
      </c>
    </row>
    <row r="545" spans="1:16">
      <c r="A545" s="101" t="s">
        <v>3214</v>
      </c>
      <c r="B545" s="102" t="s">
        <v>3215</v>
      </c>
      <c r="C545" s="101" t="s">
        <v>5359</v>
      </c>
      <c r="D545" s="101" t="s">
        <v>5360</v>
      </c>
      <c r="E545" s="103">
        <v>22137999</v>
      </c>
      <c r="F545" s="103">
        <v>21903985</v>
      </c>
      <c r="G545" s="103">
        <v>20671813</v>
      </c>
      <c r="H545" s="103">
        <v>18990913</v>
      </c>
      <c r="I545" s="103">
        <v>18556022</v>
      </c>
      <c r="J545" s="103">
        <v>17740191</v>
      </c>
      <c r="K545" s="103">
        <v>17300836</v>
      </c>
      <c r="L545" s="103">
        <v>13940749</v>
      </c>
      <c r="M545" s="103">
        <v>13398665</v>
      </c>
      <c r="N545" s="103">
        <v>9011209</v>
      </c>
      <c r="O545" s="103">
        <v>8161919</v>
      </c>
      <c r="P545" s="103">
        <v>7195477</v>
      </c>
    </row>
    <row r="546" spans="1:16">
      <c r="A546" s="101" t="s">
        <v>773</v>
      </c>
      <c r="B546" s="102" t="s">
        <v>774</v>
      </c>
      <c r="C546" s="101" t="s">
        <v>5359</v>
      </c>
      <c r="D546" s="101" t="s">
        <v>5360</v>
      </c>
      <c r="E546" s="103">
        <v>1388429259</v>
      </c>
      <c r="F546" s="103">
        <v>1209311261</v>
      </c>
      <c r="G546" s="103">
        <v>1181545733</v>
      </c>
      <c r="H546" s="103">
        <v>1118795690</v>
      </c>
      <c r="I546" s="103">
        <v>976273678</v>
      </c>
      <c r="J546" s="103">
        <v>818210101</v>
      </c>
      <c r="K546" s="103">
        <v>714310481</v>
      </c>
      <c r="L546" s="103">
        <v>616101881</v>
      </c>
      <c r="M546" s="103">
        <v>656557151</v>
      </c>
      <c r="N546" s="103">
        <v>504759181</v>
      </c>
      <c r="O546" s="103">
        <v>460989938</v>
      </c>
      <c r="P546" s="103">
        <v>400271544</v>
      </c>
    </row>
    <row r="547" spans="1:16">
      <c r="A547" s="101" t="s">
        <v>2412</v>
      </c>
      <c r="B547" s="102" t="s">
        <v>2413</v>
      </c>
      <c r="C547" s="101" t="s">
        <v>5359</v>
      </c>
      <c r="D547" s="101" t="s">
        <v>5360</v>
      </c>
      <c r="E547" s="103">
        <v>42069763</v>
      </c>
      <c r="F547" s="103">
        <v>33528488</v>
      </c>
      <c r="G547" s="103">
        <v>31100098</v>
      </c>
      <c r="H547" s="103">
        <v>32252090</v>
      </c>
      <c r="I547" s="103">
        <v>25383598</v>
      </c>
      <c r="J547" s="103">
        <v>20382799</v>
      </c>
      <c r="K547" s="103">
        <v>19410156</v>
      </c>
      <c r="L547" s="103">
        <v>18181998</v>
      </c>
      <c r="M547" s="103">
        <v>15095645</v>
      </c>
      <c r="N547" s="103">
        <v>14431820</v>
      </c>
      <c r="O547" s="103">
        <v>16973826</v>
      </c>
      <c r="P547" s="103">
        <v>16933407</v>
      </c>
    </row>
    <row r="548" spans="1:16">
      <c r="A548" s="101" t="s">
        <v>2837</v>
      </c>
      <c r="B548" s="102" t="s">
        <v>2838</v>
      </c>
      <c r="C548" s="101" t="s">
        <v>5361</v>
      </c>
      <c r="D548" s="101" t="s">
        <v>5360</v>
      </c>
      <c r="E548" s="103"/>
      <c r="F548" s="103">
        <v>21031581</v>
      </c>
      <c r="G548" s="103">
        <v>10381411</v>
      </c>
      <c r="H548" s="103">
        <v>26958868</v>
      </c>
      <c r="I548" s="103">
        <v>30730854</v>
      </c>
      <c r="J548" s="103">
        <v>40771131</v>
      </c>
      <c r="K548" s="103">
        <v>48020519</v>
      </c>
      <c r="L548" s="103">
        <v>34848889</v>
      </c>
      <c r="M548" s="103">
        <v>31581666</v>
      </c>
      <c r="N548" s="103">
        <v>34209413</v>
      </c>
      <c r="O548" s="103">
        <v>41092440</v>
      </c>
      <c r="P548" s="103">
        <v>32516891</v>
      </c>
    </row>
    <row r="549" spans="1:16">
      <c r="A549" s="101" t="s">
        <v>456</v>
      </c>
      <c r="B549" s="102" t="s">
        <v>4320</v>
      </c>
      <c r="C549" s="101" t="s">
        <v>5359</v>
      </c>
      <c r="D549" s="101" t="s">
        <v>5360</v>
      </c>
      <c r="E549" s="103">
        <v>1827585963</v>
      </c>
      <c r="F549" s="103">
        <v>1744700222</v>
      </c>
      <c r="G549" s="103">
        <v>1618527181</v>
      </c>
      <c r="H549" s="103">
        <v>1494106934</v>
      </c>
      <c r="I549" s="103">
        <v>1396647434</v>
      </c>
      <c r="J549" s="103">
        <v>1249494284</v>
      </c>
      <c r="K549" s="103">
        <v>1131840297</v>
      </c>
      <c r="L549" s="103">
        <v>970762966</v>
      </c>
      <c r="M549" s="103">
        <v>883371956</v>
      </c>
      <c r="N549" s="103">
        <v>743238226</v>
      </c>
      <c r="O549" s="103">
        <v>654277758</v>
      </c>
      <c r="P549" s="103">
        <v>596145622</v>
      </c>
    </row>
    <row r="550" spans="1:16">
      <c r="A550" s="101" t="s">
        <v>2986</v>
      </c>
      <c r="B550" s="102" t="s">
        <v>2987</v>
      </c>
      <c r="C550" s="101" t="s">
        <v>5359</v>
      </c>
      <c r="D550" s="101" t="s">
        <v>5360</v>
      </c>
      <c r="E550" s="103">
        <v>210793392</v>
      </c>
      <c r="F550" s="103">
        <v>198518316</v>
      </c>
      <c r="G550" s="103">
        <v>156598240</v>
      </c>
      <c r="H550" s="103">
        <v>168243681</v>
      </c>
      <c r="I550" s="103">
        <v>185285540</v>
      </c>
      <c r="J550" s="103">
        <v>217722982</v>
      </c>
      <c r="K550" s="103">
        <v>217853152</v>
      </c>
      <c r="L550" s="103">
        <v>245312226</v>
      </c>
      <c r="M550" s="103">
        <v>254735458</v>
      </c>
      <c r="N550" s="103">
        <v>132333292</v>
      </c>
      <c r="O550" s="103">
        <v>134099600</v>
      </c>
      <c r="P550" s="103">
        <v>123595226</v>
      </c>
    </row>
    <row r="551" spans="1:16">
      <c r="A551" s="101" t="s">
        <v>1393</v>
      </c>
      <c r="B551" s="102" t="s">
        <v>1394</v>
      </c>
      <c r="C551" s="101" t="s">
        <v>5359</v>
      </c>
      <c r="D551" s="101" t="s">
        <v>5360</v>
      </c>
      <c r="E551" s="103">
        <v>216545357</v>
      </c>
      <c r="F551" s="103">
        <v>194556463</v>
      </c>
      <c r="G551" s="103">
        <v>191212654</v>
      </c>
      <c r="H551" s="103">
        <v>190497363</v>
      </c>
      <c r="I551" s="103">
        <v>188477308</v>
      </c>
      <c r="J551" s="103">
        <v>179558992</v>
      </c>
      <c r="K551" s="103">
        <v>157255626</v>
      </c>
      <c r="L551" s="103">
        <v>144969183</v>
      </c>
      <c r="M551" s="103">
        <v>127568235</v>
      </c>
      <c r="N551" s="103">
        <v>113615978</v>
      </c>
      <c r="O551" s="103">
        <v>106031393</v>
      </c>
      <c r="P551" s="103">
        <v>97434544</v>
      </c>
    </row>
    <row r="552" spans="1:16">
      <c r="A552" s="101" t="s">
        <v>3609</v>
      </c>
      <c r="B552" s="102" t="s">
        <v>3610</v>
      </c>
      <c r="C552" s="101" t="s">
        <v>5359</v>
      </c>
      <c r="D552" s="101" t="s">
        <v>5360</v>
      </c>
      <c r="E552" s="103">
        <v>35838629</v>
      </c>
      <c r="F552" s="103">
        <v>25366262</v>
      </c>
      <c r="G552" s="103">
        <v>10724188</v>
      </c>
      <c r="H552" s="103">
        <v>19834127</v>
      </c>
      <c r="I552" s="103">
        <v>38108110</v>
      </c>
      <c r="J552" s="103">
        <v>50048945</v>
      </c>
      <c r="K552" s="103">
        <v>42506214</v>
      </c>
      <c r="L552" s="103">
        <v>30351998</v>
      </c>
      <c r="M552" s="103">
        <v>30262688</v>
      </c>
      <c r="N552" s="103">
        <v>29738101</v>
      </c>
      <c r="O552" s="103">
        <v>27158967</v>
      </c>
      <c r="P552" s="103">
        <v>30695730</v>
      </c>
    </row>
    <row r="553" spans="1:16">
      <c r="A553" s="101" t="s">
        <v>1391</v>
      </c>
      <c r="B553" s="102" t="s">
        <v>1392</v>
      </c>
      <c r="C553" s="101" t="s">
        <v>5359</v>
      </c>
      <c r="D553" s="101" t="s">
        <v>5360</v>
      </c>
      <c r="E553" s="103">
        <v>270538360</v>
      </c>
      <c r="F553" s="103">
        <v>254245199</v>
      </c>
      <c r="G553" s="103">
        <v>206055439</v>
      </c>
      <c r="H553" s="103">
        <v>201705925</v>
      </c>
      <c r="I553" s="103">
        <v>191238113</v>
      </c>
      <c r="J553" s="103">
        <v>154034769</v>
      </c>
      <c r="K553" s="103">
        <v>128873039</v>
      </c>
      <c r="L553" s="103">
        <v>78670749</v>
      </c>
      <c r="M553" s="103">
        <v>93405200</v>
      </c>
      <c r="N553" s="103">
        <v>75914974</v>
      </c>
      <c r="O553" s="103">
        <v>66938210</v>
      </c>
      <c r="P553" s="103">
        <v>65472577</v>
      </c>
    </row>
    <row r="554" spans="1:16">
      <c r="A554" s="101" t="s">
        <v>1557</v>
      </c>
      <c r="B554" s="102" t="s">
        <v>1558</v>
      </c>
      <c r="C554" s="101" t="s">
        <v>5359</v>
      </c>
      <c r="D554" s="101" t="s">
        <v>5360</v>
      </c>
      <c r="E554" s="103">
        <v>295708326</v>
      </c>
      <c r="F554" s="103">
        <v>279173812</v>
      </c>
      <c r="G554" s="103">
        <v>267901207</v>
      </c>
      <c r="H554" s="103">
        <v>237975940</v>
      </c>
      <c r="I554" s="103">
        <v>211067949</v>
      </c>
      <c r="J554" s="103">
        <v>202074595</v>
      </c>
      <c r="K554" s="103">
        <v>132497084</v>
      </c>
      <c r="L554" s="103">
        <v>100353663</v>
      </c>
      <c r="M554" s="103">
        <v>100303932</v>
      </c>
      <c r="N554" s="103">
        <v>88694087</v>
      </c>
      <c r="O554" s="103">
        <v>78868537</v>
      </c>
      <c r="P554" s="103">
        <v>72531223</v>
      </c>
    </row>
    <row r="555" spans="1:16">
      <c r="A555" s="101" t="s">
        <v>3442</v>
      </c>
      <c r="B555" s="102" t="s">
        <v>3443</v>
      </c>
      <c r="C555" s="101" t="s">
        <v>5359</v>
      </c>
      <c r="D555" s="101" t="s">
        <v>5360</v>
      </c>
      <c r="E555" s="103">
        <v>44183119</v>
      </c>
      <c r="F555" s="103">
        <v>38675732</v>
      </c>
      <c r="G555" s="103">
        <v>43914199</v>
      </c>
      <c r="H555" s="103">
        <v>50219589</v>
      </c>
      <c r="I555" s="103">
        <v>57513436</v>
      </c>
      <c r="J555" s="103">
        <v>57476486</v>
      </c>
      <c r="K555" s="103">
        <v>59168236</v>
      </c>
      <c r="L555" s="103">
        <v>61763512</v>
      </c>
      <c r="M555" s="103">
        <v>63313808</v>
      </c>
      <c r="N555" s="103">
        <v>57349641</v>
      </c>
      <c r="O555" s="103">
        <v>57347771</v>
      </c>
      <c r="P555" s="103">
        <v>59501906</v>
      </c>
    </row>
    <row r="556" spans="1:16">
      <c r="A556" s="101" t="s">
        <v>1763</v>
      </c>
      <c r="B556" s="102" t="s">
        <v>1764</v>
      </c>
      <c r="C556" s="101" t="s">
        <v>5359</v>
      </c>
      <c r="D556" s="101" t="s">
        <v>5360</v>
      </c>
      <c r="E556" s="103">
        <v>124530358</v>
      </c>
      <c r="F556" s="103">
        <v>111104760</v>
      </c>
      <c r="G556" s="103">
        <v>103461710</v>
      </c>
      <c r="H556" s="103">
        <v>75992184</v>
      </c>
      <c r="I556" s="103">
        <v>62173508</v>
      </c>
      <c r="J556" s="103">
        <v>56116635</v>
      </c>
      <c r="K556" s="103">
        <v>50895055</v>
      </c>
      <c r="L556" s="103">
        <v>40214816</v>
      </c>
      <c r="M556" s="103">
        <v>35041613</v>
      </c>
      <c r="N556" s="103">
        <v>35966187</v>
      </c>
      <c r="O556" s="103">
        <v>33824700</v>
      </c>
      <c r="P556" s="103">
        <v>34225153</v>
      </c>
    </row>
    <row r="557" spans="1:16">
      <c r="A557" s="101" t="s">
        <v>859</v>
      </c>
      <c r="B557" s="102" t="s">
        <v>860</v>
      </c>
      <c r="C557" s="101" t="s">
        <v>5359</v>
      </c>
      <c r="D557" s="101" t="s">
        <v>5360</v>
      </c>
      <c r="E557" s="103">
        <v>654839985</v>
      </c>
      <c r="F557" s="103">
        <v>635308526</v>
      </c>
      <c r="G557" s="103">
        <v>628932791</v>
      </c>
      <c r="H557" s="103">
        <v>638471374</v>
      </c>
      <c r="I557" s="103">
        <v>615607342</v>
      </c>
      <c r="J557" s="103">
        <v>637731717</v>
      </c>
      <c r="K557" s="103">
        <v>680012215</v>
      </c>
      <c r="L557" s="103">
        <v>603413961</v>
      </c>
      <c r="M557" s="103">
        <v>523655900</v>
      </c>
      <c r="N557" s="103">
        <v>648261106</v>
      </c>
      <c r="O557" s="103">
        <v>609817356</v>
      </c>
      <c r="P557" s="103">
        <v>555234313</v>
      </c>
    </row>
    <row r="558" spans="1:16">
      <c r="A558" s="101" t="s">
        <v>2644</v>
      </c>
      <c r="B558" s="102" t="s">
        <v>4322</v>
      </c>
      <c r="C558" s="101" t="s">
        <v>5359</v>
      </c>
      <c r="D558" s="101" t="s">
        <v>5360</v>
      </c>
      <c r="E558" s="103">
        <v>75316811</v>
      </c>
      <c r="F558" s="103">
        <v>79399677</v>
      </c>
      <c r="G558" s="103">
        <v>80951051</v>
      </c>
      <c r="H558" s="103">
        <v>71275600</v>
      </c>
      <c r="I558" s="103">
        <v>64092829</v>
      </c>
      <c r="J558" s="103">
        <v>57401123</v>
      </c>
      <c r="K558" s="103">
        <v>37536536</v>
      </c>
      <c r="L558" s="103">
        <v>30257660</v>
      </c>
      <c r="M558" s="103">
        <v>25983340</v>
      </c>
      <c r="N558" s="103">
        <v>22608174</v>
      </c>
      <c r="O558" s="103">
        <v>18233970</v>
      </c>
      <c r="P558" s="103">
        <v>14827617</v>
      </c>
    </row>
    <row r="559" spans="1:16">
      <c r="A559" s="101" t="s">
        <v>3326</v>
      </c>
      <c r="B559" s="102" t="s">
        <v>3327</v>
      </c>
      <c r="C559" s="101" t="s">
        <v>5359</v>
      </c>
      <c r="D559" s="101" t="s">
        <v>5360</v>
      </c>
      <c r="E559" s="103">
        <v>40714934</v>
      </c>
      <c r="F559" s="103">
        <v>33250946</v>
      </c>
      <c r="G559" s="103">
        <v>31537870</v>
      </c>
      <c r="H559" s="103">
        <v>29517357</v>
      </c>
      <c r="I559" s="103">
        <v>27872850</v>
      </c>
      <c r="J559" s="103">
        <v>24602767</v>
      </c>
      <c r="K559" s="103">
        <v>21899151</v>
      </c>
      <c r="L559" s="103">
        <v>17277922</v>
      </c>
      <c r="M559" s="103">
        <v>13963036</v>
      </c>
      <c r="N559" s="103">
        <v>12367338</v>
      </c>
      <c r="O559" s="103">
        <v>10927681</v>
      </c>
      <c r="P559" s="103">
        <v>7779625</v>
      </c>
    </row>
    <row r="560" spans="1:16">
      <c r="A560" s="101" t="s">
        <v>735</v>
      </c>
      <c r="B560" s="102" t="s">
        <v>736</v>
      </c>
      <c r="C560" s="101" t="s">
        <v>5359</v>
      </c>
      <c r="D560" s="101" t="s">
        <v>5360</v>
      </c>
      <c r="E560" s="103">
        <v>880343775</v>
      </c>
      <c r="F560" s="103">
        <v>831368237</v>
      </c>
      <c r="G560" s="103">
        <v>765710182</v>
      </c>
      <c r="H560" s="103">
        <v>735133730</v>
      </c>
      <c r="I560" s="103">
        <v>696117318</v>
      </c>
      <c r="J560" s="103">
        <v>641554788</v>
      </c>
      <c r="K560" s="103">
        <v>563633307</v>
      </c>
      <c r="L560" s="103">
        <v>483866516</v>
      </c>
      <c r="M560" s="103">
        <v>436802096</v>
      </c>
      <c r="N560" s="103">
        <v>475618677</v>
      </c>
      <c r="O560" s="103">
        <v>407801880</v>
      </c>
      <c r="P560" s="103">
        <v>358115785</v>
      </c>
    </row>
    <row r="561" spans="1:16">
      <c r="A561" s="101" t="s">
        <v>2664</v>
      </c>
      <c r="B561" s="102" t="s">
        <v>2665</v>
      </c>
      <c r="C561" s="101" t="s">
        <v>5359</v>
      </c>
      <c r="D561" s="101" t="s">
        <v>5360</v>
      </c>
      <c r="E561" s="103">
        <v>16781373</v>
      </c>
      <c r="F561" s="103">
        <v>30274055</v>
      </c>
      <c r="G561" s="103">
        <v>20461481</v>
      </c>
      <c r="H561" s="103">
        <v>15075791</v>
      </c>
      <c r="I561" s="103">
        <v>14831092</v>
      </c>
      <c r="J561" s="103">
        <v>5330857</v>
      </c>
      <c r="K561" s="103">
        <v>5084628</v>
      </c>
      <c r="L561" s="103">
        <v>4515504</v>
      </c>
      <c r="M561" s="103">
        <v>4391098</v>
      </c>
      <c r="N561" s="103">
        <v>4218629</v>
      </c>
      <c r="O561" s="103">
        <v>3772318</v>
      </c>
      <c r="P561" s="103">
        <v>7220768</v>
      </c>
    </row>
    <row r="562" spans="1:16">
      <c r="A562" s="101" t="s">
        <v>1167</v>
      </c>
      <c r="B562" s="102" t="s">
        <v>1168</v>
      </c>
      <c r="C562" s="101" t="s">
        <v>5359</v>
      </c>
      <c r="D562" s="101" t="s">
        <v>5360</v>
      </c>
      <c r="E562" s="103">
        <v>286350787</v>
      </c>
      <c r="F562" s="103">
        <v>233051376</v>
      </c>
      <c r="G562" s="103">
        <v>271284236</v>
      </c>
      <c r="H562" s="103">
        <v>268959364</v>
      </c>
      <c r="I562" s="103">
        <v>271111304</v>
      </c>
      <c r="J562" s="103">
        <v>327024424</v>
      </c>
      <c r="K562" s="103">
        <v>138378055</v>
      </c>
      <c r="L562" s="103">
        <v>107205981</v>
      </c>
      <c r="M562" s="103">
        <v>101669969</v>
      </c>
      <c r="N562" s="103">
        <v>73714506</v>
      </c>
      <c r="O562" s="103">
        <v>51948352</v>
      </c>
      <c r="P562" s="103">
        <v>50304292</v>
      </c>
    </row>
    <row r="563" spans="1:16">
      <c r="A563" s="101" t="s">
        <v>3244</v>
      </c>
      <c r="B563" s="102" t="s">
        <v>3245</v>
      </c>
      <c r="C563" s="101" t="s">
        <v>5361</v>
      </c>
      <c r="D563" s="101" t="s">
        <v>5360</v>
      </c>
      <c r="E563" s="103"/>
      <c r="F563" s="103">
        <v>22594563</v>
      </c>
      <c r="G563" s="103">
        <v>21798919</v>
      </c>
      <c r="H563" s="103">
        <v>20626384</v>
      </c>
      <c r="I563" s="103">
        <v>21013000</v>
      </c>
      <c r="J563" s="103">
        <v>19970908</v>
      </c>
      <c r="K563" s="103">
        <v>19054001</v>
      </c>
      <c r="L563" s="103">
        <v>17665773</v>
      </c>
      <c r="M563" s="103">
        <v>16369237</v>
      </c>
      <c r="N563" s="103">
        <v>15852133</v>
      </c>
      <c r="O563" s="103">
        <v>14559280</v>
      </c>
      <c r="P563" s="103">
        <v>12780044</v>
      </c>
    </row>
    <row r="564" spans="1:16">
      <c r="A564" s="101" t="s">
        <v>3797</v>
      </c>
      <c r="B564" s="102" t="s">
        <v>3798</v>
      </c>
      <c r="C564" s="101" t="s">
        <v>5359</v>
      </c>
      <c r="D564" s="101" t="s">
        <v>5360</v>
      </c>
      <c r="E564" s="103">
        <v>26350012</v>
      </c>
      <c r="F564" s="103">
        <v>26960623</v>
      </c>
      <c r="G564" s="103">
        <v>17735879</v>
      </c>
      <c r="H564" s="103">
        <v>17689589</v>
      </c>
      <c r="I564" s="103">
        <v>17416772</v>
      </c>
      <c r="J564" s="103">
        <v>17352176</v>
      </c>
      <c r="K564" s="103">
        <v>16391225</v>
      </c>
      <c r="L564" s="103">
        <v>5010325</v>
      </c>
      <c r="M564" s="103">
        <v>5014842</v>
      </c>
      <c r="N564" s="103">
        <v>4874830</v>
      </c>
      <c r="O564" s="103">
        <v>5740759</v>
      </c>
      <c r="P564" s="103">
        <v>5400932</v>
      </c>
    </row>
    <row r="565" spans="1:16">
      <c r="A565" s="101" t="s">
        <v>602</v>
      </c>
      <c r="B565" s="102" t="s">
        <v>603</v>
      </c>
      <c r="C565" s="101" t="s">
        <v>5359</v>
      </c>
      <c r="D565" s="101" t="s">
        <v>5360</v>
      </c>
      <c r="E565" s="103">
        <v>891989313</v>
      </c>
      <c r="F565" s="103">
        <v>829635899</v>
      </c>
      <c r="G565" s="103">
        <v>1005869451</v>
      </c>
      <c r="H565" s="103">
        <v>899934738</v>
      </c>
      <c r="I565" s="103">
        <v>1000534333</v>
      </c>
      <c r="J565" s="103">
        <v>857801171</v>
      </c>
      <c r="K565" s="103">
        <v>911364289</v>
      </c>
      <c r="L565" s="103">
        <v>731824659</v>
      </c>
      <c r="M565" s="103">
        <v>784766018</v>
      </c>
      <c r="N565" s="103">
        <v>1107234816</v>
      </c>
      <c r="O565" s="103">
        <v>1016808254</v>
      </c>
      <c r="P565" s="103">
        <v>907326420</v>
      </c>
    </row>
    <row r="566" spans="1:16">
      <c r="A566" s="101" t="s">
        <v>1739</v>
      </c>
      <c r="B566" s="102" t="s">
        <v>1740</v>
      </c>
      <c r="C566" s="101" t="s">
        <v>5359</v>
      </c>
      <c r="D566" s="101" t="s">
        <v>5360</v>
      </c>
      <c r="E566" s="103">
        <v>78651458</v>
      </c>
      <c r="F566" s="103">
        <v>84828534</v>
      </c>
      <c r="G566" s="103">
        <v>83660171</v>
      </c>
      <c r="H566" s="103">
        <v>77581435</v>
      </c>
      <c r="I566" s="103">
        <v>79752613</v>
      </c>
      <c r="J566" s="103">
        <v>77211192</v>
      </c>
      <c r="K566" s="103">
        <v>66658042</v>
      </c>
      <c r="L566" s="103">
        <v>45569014</v>
      </c>
      <c r="M566" s="103">
        <v>44039962</v>
      </c>
      <c r="N566" s="103">
        <v>45209433</v>
      </c>
      <c r="O566" s="103">
        <v>42937162</v>
      </c>
      <c r="P566" s="103">
        <v>38972430</v>
      </c>
    </row>
    <row r="567" spans="1:16">
      <c r="A567" s="101" t="s">
        <v>1531</v>
      </c>
      <c r="B567" s="102" t="s">
        <v>1532</v>
      </c>
      <c r="C567" s="101" t="s">
        <v>5359</v>
      </c>
      <c r="D567" s="101" t="s">
        <v>5360</v>
      </c>
      <c r="E567" s="103">
        <v>63832826</v>
      </c>
      <c r="F567" s="103">
        <v>130661660</v>
      </c>
      <c r="G567" s="103">
        <v>158307090</v>
      </c>
      <c r="H567" s="103">
        <v>150394117</v>
      </c>
      <c r="I567" s="103">
        <v>150861833</v>
      </c>
      <c r="J567" s="103">
        <v>89787934</v>
      </c>
      <c r="K567" s="103">
        <v>52298576</v>
      </c>
      <c r="L567" s="103">
        <v>38279340</v>
      </c>
      <c r="M567" s="103">
        <v>14744433</v>
      </c>
      <c r="N567" s="103">
        <v>17733330</v>
      </c>
      <c r="O567" s="103">
        <v>30045455</v>
      </c>
      <c r="P567" s="103">
        <v>63287653</v>
      </c>
    </row>
    <row r="568" spans="1:16">
      <c r="A568" s="101" t="s">
        <v>5419</v>
      </c>
      <c r="B568" s="102" t="s">
        <v>5420</v>
      </c>
      <c r="C568" s="101" t="s">
        <v>5359</v>
      </c>
      <c r="D568" s="101" t="s">
        <v>5360</v>
      </c>
      <c r="E568" s="103">
        <v>164045614</v>
      </c>
      <c r="F568" s="103">
        <v>165677699</v>
      </c>
      <c r="G568" s="103">
        <v>194432778</v>
      </c>
      <c r="H568" s="103">
        <v>205582044</v>
      </c>
      <c r="I568" s="103">
        <v>216550793</v>
      </c>
      <c r="J568" s="103">
        <v>315538193</v>
      </c>
      <c r="K568" s="103">
        <v>202139443</v>
      </c>
      <c r="L568" s="103">
        <v>145057554</v>
      </c>
      <c r="M568" s="103">
        <v>173323260</v>
      </c>
      <c r="N568" s="103">
        <v>211824587</v>
      </c>
      <c r="O568" s="103">
        <v>160500203</v>
      </c>
      <c r="P568" s="103">
        <v>164451209</v>
      </c>
    </row>
    <row r="569" spans="1:16">
      <c r="A569" s="101" t="s">
        <v>3046</v>
      </c>
      <c r="B569" s="102" t="s">
        <v>3047</v>
      </c>
      <c r="C569" s="101" t="s">
        <v>5359</v>
      </c>
      <c r="D569" s="101" t="s">
        <v>5360</v>
      </c>
      <c r="E569" s="103">
        <v>40959342</v>
      </c>
      <c r="F569" s="103">
        <v>36036595</v>
      </c>
      <c r="G569" s="103">
        <v>34244918</v>
      </c>
      <c r="H569" s="103">
        <v>36367608</v>
      </c>
      <c r="I569" s="103">
        <v>45172594</v>
      </c>
      <c r="J569" s="103">
        <v>22331373</v>
      </c>
      <c r="K569" s="103">
        <v>23773451</v>
      </c>
      <c r="L569" s="103">
        <v>21036515</v>
      </c>
      <c r="M569" s="103">
        <v>26394268</v>
      </c>
      <c r="N569" s="103">
        <v>27546441</v>
      </c>
      <c r="O569" s="103">
        <v>27936501</v>
      </c>
      <c r="P569" s="103">
        <v>26035226</v>
      </c>
    </row>
    <row r="570" spans="1:16">
      <c r="A570" s="101" t="s">
        <v>3165</v>
      </c>
      <c r="B570" s="102" t="s">
        <v>3166</v>
      </c>
      <c r="C570" s="101" t="s">
        <v>5359</v>
      </c>
      <c r="D570" s="101" t="s">
        <v>5360</v>
      </c>
      <c r="E570" s="103">
        <v>87665345</v>
      </c>
      <c r="F570" s="103">
        <v>61973042</v>
      </c>
      <c r="G570" s="103">
        <v>90914731</v>
      </c>
      <c r="H570" s="103">
        <v>103326983</v>
      </c>
      <c r="I570" s="103">
        <v>117519967</v>
      </c>
      <c r="J570" s="103">
        <v>111640843</v>
      </c>
      <c r="K570" s="103">
        <v>114026808</v>
      </c>
      <c r="L570" s="103">
        <v>82432868</v>
      </c>
      <c r="M570" s="103">
        <v>42433572</v>
      </c>
      <c r="N570" s="103">
        <v>49509223</v>
      </c>
      <c r="O570" s="103">
        <v>48547582</v>
      </c>
      <c r="P570" s="103">
        <v>39226048</v>
      </c>
    </row>
    <row r="571" spans="1:16">
      <c r="A571" s="101" t="s">
        <v>415</v>
      </c>
      <c r="B571" s="102" t="s">
        <v>416</v>
      </c>
      <c r="C571" s="101" t="s">
        <v>5359</v>
      </c>
      <c r="D571" s="101" t="s">
        <v>5360</v>
      </c>
      <c r="E571" s="103">
        <v>1182815030</v>
      </c>
      <c r="F571" s="103">
        <v>1237363218</v>
      </c>
      <c r="G571" s="103">
        <v>1038542744</v>
      </c>
      <c r="H571" s="103">
        <v>940888509</v>
      </c>
      <c r="I571" s="103">
        <v>785084821</v>
      </c>
      <c r="J571" s="103">
        <v>737902513</v>
      </c>
      <c r="K571" s="103">
        <v>728283286</v>
      </c>
      <c r="L571" s="103">
        <v>680260908</v>
      </c>
      <c r="M571" s="103">
        <v>596804848</v>
      </c>
      <c r="N571" s="103">
        <v>528384348</v>
      </c>
      <c r="O571" s="103">
        <v>438783539</v>
      </c>
      <c r="P571" s="103">
        <v>341971831</v>
      </c>
    </row>
    <row r="572" spans="1:16">
      <c r="A572" s="101" t="s">
        <v>1459</v>
      </c>
      <c r="B572" s="102" t="s">
        <v>1460</v>
      </c>
      <c r="C572" s="101" t="s">
        <v>5359</v>
      </c>
      <c r="D572" s="101" t="s">
        <v>5360</v>
      </c>
      <c r="E572" s="103">
        <v>310155957</v>
      </c>
      <c r="F572" s="103">
        <v>298992985</v>
      </c>
      <c r="G572" s="103">
        <v>386072691</v>
      </c>
      <c r="H572" s="103">
        <v>279922352</v>
      </c>
      <c r="I572" s="103">
        <v>421916096</v>
      </c>
      <c r="J572" s="103">
        <v>419165131</v>
      </c>
      <c r="K572" s="103">
        <v>395373966</v>
      </c>
      <c r="L572" s="103">
        <v>346726127</v>
      </c>
      <c r="M572" s="103">
        <v>296391334</v>
      </c>
      <c r="N572" s="103">
        <v>276817234</v>
      </c>
      <c r="O572" s="103">
        <v>236681356</v>
      </c>
      <c r="P572" s="103">
        <v>192911723</v>
      </c>
    </row>
    <row r="573" spans="1:16">
      <c r="A573" s="101" t="s">
        <v>3436</v>
      </c>
      <c r="B573" s="102" t="s">
        <v>3437</v>
      </c>
      <c r="C573" s="101" t="s">
        <v>5359</v>
      </c>
      <c r="D573" s="101" t="s">
        <v>5360</v>
      </c>
      <c r="E573" s="103">
        <v>39142926</v>
      </c>
      <c r="F573" s="103">
        <v>37946990</v>
      </c>
      <c r="G573" s="103">
        <v>36431851</v>
      </c>
      <c r="H573" s="103">
        <v>35765238</v>
      </c>
      <c r="I573" s="103">
        <v>35199726</v>
      </c>
      <c r="J573" s="103">
        <v>33258863</v>
      </c>
      <c r="K573" s="103">
        <v>32300073</v>
      </c>
      <c r="L573" s="103">
        <v>33294702</v>
      </c>
      <c r="M573" s="103">
        <v>28183304</v>
      </c>
      <c r="N573" s="103">
        <v>30865336</v>
      </c>
      <c r="O573" s="103">
        <v>26650153</v>
      </c>
      <c r="P573" s="103">
        <v>24595338</v>
      </c>
    </row>
    <row r="574" spans="1:16">
      <c r="A574" s="101" t="s">
        <v>1248</v>
      </c>
      <c r="B574" s="102" t="s">
        <v>1249</v>
      </c>
      <c r="C574" s="101" t="s">
        <v>5364</v>
      </c>
      <c r="D574" s="101" t="s">
        <v>5360</v>
      </c>
      <c r="E574" s="103">
        <v>437454906</v>
      </c>
      <c r="F574" s="103">
        <v>406978495</v>
      </c>
      <c r="G574" s="103">
        <v>344823951</v>
      </c>
      <c r="H574" s="103">
        <v>318202449</v>
      </c>
      <c r="I574" s="103">
        <v>252587948</v>
      </c>
      <c r="J574" s="103">
        <v>197239366</v>
      </c>
      <c r="K574" s="103">
        <v>151808944</v>
      </c>
      <c r="L574" s="103">
        <v>111514458</v>
      </c>
      <c r="M574" s="103">
        <v>92418132</v>
      </c>
      <c r="N574" s="103">
        <v>75284042</v>
      </c>
      <c r="O574" s="103">
        <v>63620430</v>
      </c>
      <c r="P574" s="103">
        <v>56140181</v>
      </c>
    </row>
    <row r="575" spans="1:16">
      <c r="A575" s="101" t="s">
        <v>725</v>
      </c>
      <c r="B575" s="102" t="s">
        <v>726</v>
      </c>
      <c r="C575" s="101" t="s">
        <v>5359</v>
      </c>
      <c r="D575" s="101" t="s">
        <v>5360</v>
      </c>
      <c r="E575" s="103">
        <v>374231554</v>
      </c>
      <c r="F575" s="103">
        <v>335303858</v>
      </c>
      <c r="G575" s="103">
        <v>387092865</v>
      </c>
      <c r="H575" s="103">
        <v>366021248</v>
      </c>
      <c r="I575" s="103">
        <v>244452549</v>
      </c>
      <c r="J575" s="103">
        <v>236576667</v>
      </c>
      <c r="K575" s="103">
        <v>209290013</v>
      </c>
      <c r="L575" s="103">
        <v>51671527</v>
      </c>
      <c r="M575" s="103">
        <v>118571725</v>
      </c>
      <c r="N575" s="103">
        <v>163732732</v>
      </c>
      <c r="O575" s="103">
        <v>159510502</v>
      </c>
      <c r="P575" s="103">
        <v>152208595</v>
      </c>
    </row>
    <row r="576" spans="1:16">
      <c r="A576" s="101" t="s">
        <v>2179</v>
      </c>
      <c r="B576" s="102" t="s">
        <v>4325</v>
      </c>
      <c r="C576" s="101" t="s">
        <v>5359</v>
      </c>
      <c r="D576" s="101" t="s">
        <v>5360</v>
      </c>
      <c r="E576" s="103">
        <v>54937154</v>
      </c>
      <c r="F576" s="103">
        <v>50388364</v>
      </c>
      <c r="G576" s="103">
        <v>52491915</v>
      </c>
      <c r="H576" s="103">
        <v>32413296</v>
      </c>
      <c r="I576" s="103">
        <v>46861735</v>
      </c>
      <c r="J576" s="103">
        <v>36789958</v>
      </c>
      <c r="K576" s="103">
        <v>40370971</v>
      </c>
      <c r="L576" s="103">
        <v>68553447</v>
      </c>
      <c r="M576" s="103">
        <v>35550469</v>
      </c>
      <c r="N576" s="103">
        <v>29859944</v>
      </c>
      <c r="O576" s="103">
        <v>33591036</v>
      </c>
      <c r="P576" s="103">
        <v>22751493</v>
      </c>
    </row>
    <row r="577" spans="1:16">
      <c r="A577" s="101" t="s">
        <v>1733</v>
      </c>
      <c r="B577" s="102" t="s">
        <v>1734</v>
      </c>
      <c r="C577" s="101" t="s">
        <v>5359</v>
      </c>
      <c r="D577" s="101" t="s">
        <v>5360</v>
      </c>
      <c r="E577" s="103">
        <v>189197583</v>
      </c>
      <c r="F577" s="103">
        <v>179137821</v>
      </c>
      <c r="G577" s="103">
        <v>169514995</v>
      </c>
      <c r="H577" s="103">
        <v>160741308</v>
      </c>
      <c r="I577" s="103">
        <v>150120434</v>
      </c>
      <c r="J577" s="103">
        <v>135669815</v>
      </c>
      <c r="K577" s="103">
        <v>79424585</v>
      </c>
      <c r="L577" s="103">
        <v>62801468</v>
      </c>
      <c r="M577" s="103">
        <v>55455646</v>
      </c>
      <c r="N577" s="103">
        <v>42488096</v>
      </c>
      <c r="O577" s="103">
        <v>37114722</v>
      </c>
      <c r="P577" s="103">
        <v>33340174</v>
      </c>
    </row>
    <row r="578" spans="1:16">
      <c r="A578" s="101" t="s">
        <v>2804</v>
      </c>
      <c r="B578" s="102" t="s">
        <v>2805</v>
      </c>
      <c r="C578" s="101" t="s">
        <v>5359</v>
      </c>
      <c r="D578" s="101" t="s">
        <v>5360</v>
      </c>
      <c r="E578" s="103">
        <v>63581883</v>
      </c>
      <c r="F578" s="103">
        <v>57884347</v>
      </c>
      <c r="G578" s="103">
        <v>52788681</v>
      </c>
      <c r="H578" s="103">
        <v>45795580</v>
      </c>
      <c r="I578" s="103">
        <v>39125968</v>
      </c>
      <c r="J578" s="103">
        <v>41960801</v>
      </c>
      <c r="K578" s="103">
        <v>45840025</v>
      </c>
      <c r="L578" s="103">
        <v>45096297</v>
      </c>
      <c r="M578" s="103">
        <v>34442994</v>
      </c>
      <c r="N578" s="103">
        <v>36597472</v>
      </c>
      <c r="O578" s="103">
        <v>34403146</v>
      </c>
      <c r="P578" s="103">
        <v>33977930</v>
      </c>
    </row>
    <row r="579" spans="1:16">
      <c r="A579" s="101" t="s">
        <v>1293</v>
      </c>
      <c r="B579" s="102" t="s">
        <v>1294</v>
      </c>
      <c r="C579" s="101" t="s">
        <v>5359</v>
      </c>
      <c r="D579" s="101" t="s">
        <v>5360</v>
      </c>
      <c r="E579" s="103">
        <v>435294359</v>
      </c>
      <c r="F579" s="103">
        <v>429179607</v>
      </c>
      <c r="G579" s="103">
        <v>412984184</v>
      </c>
      <c r="H579" s="103">
        <v>414330000</v>
      </c>
      <c r="I579" s="103">
        <v>386906612</v>
      </c>
      <c r="J579" s="103">
        <v>352332123</v>
      </c>
      <c r="K579" s="103">
        <v>324940358</v>
      </c>
      <c r="L579" s="103">
        <v>288918779</v>
      </c>
      <c r="M579" s="103">
        <v>243725110</v>
      </c>
      <c r="N579" s="103">
        <v>163553540</v>
      </c>
      <c r="O579" s="103">
        <v>120172943</v>
      </c>
      <c r="P579" s="103">
        <v>102134006</v>
      </c>
    </row>
    <row r="580" spans="1:16">
      <c r="A580" s="101" t="s">
        <v>2810</v>
      </c>
      <c r="B580" s="102" t="s">
        <v>2811</v>
      </c>
      <c r="C580" s="101" t="s">
        <v>5359</v>
      </c>
      <c r="D580" s="101" t="s">
        <v>5360</v>
      </c>
      <c r="E580" s="103">
        <v>122403967</v>
      </c>
      <c r="F580" s="103">
        <v>121396487</v>
      </c>
      <c r="G580" s="103">
        <v>122737275</v>
      </c>
      <c r="H580" s="103">
        <v>123004282</v>
      </c>
      <c r="I580" s="103">
        <v>119144315</v>
      </c>
      <c r="J580" s="103">
        <v>117377724</v>
      </c>
      <c r="K580" s="103">
        <v>101976533</v>
      </c>
      <c r="L580" s="103">
        <v>72284827</v>
      </c>
      <c r="M580" s="103">
        <v>62984115</v>
      </c>
      <c r="N580" s="103">
        <v>57186019</v>
      </c>
      <c r="O580" s="103">
        <v>48550875</v>
      </c>
      <c r="P580" s="103">
        <v>41786413</v>
      </c>
    </row>
    <row r="581" spans="1:16">
      <c r="A581" s="101" t="s">
        <v>915</v>
      </c>
      <c r="B581" s="102" t="s">
        <v>916</v>
      </c>
      <c r="C581" s="101" t="s">
        <v>5359</v>
      </c>
      <c r="D581" s="101" t="s">
        <v>5360</v>
      </c>
      <c r="E581" s="103">
        <v>633104058</v>
      </c>
      <c r="F581" s="103">
        <v>578276373</v>
      </c>
      <c r="G581" s="103">
        <v>595960675</v>
      </c>
      <c r="H581" s="103">
        <v>585190788</v>
      </c>
      <c r="I581" s="103">
        <v>528570308</v>
      </c>
      <c r="J581" s="103">
        <v>509951279</v>
      </c>
      <c r="K581" s="103">
        <v>546827029</v>
      </c>
      <c r="L581" s="103">
        <v>475332917</v>
      </c>
      <c r="M581" s="103">
        <v>375394139</v>
      </c>
      <c r="N581" s="103">
        <v>441656967</v>
      </c>
      <c r="O581" s="103">
        <v>275697710</v>
      </c>
      <c r="P581" s="103">
        <v>89169436</v>
      </c>
    </row>
    <row r="582" spans="1:16">
      <c r="A582" s="101" t="s">
        <v>3105</v>
      </c>
      <c r="B582" s="102" t="s">
        <v>5421</v>
      </c>
      <c r="C582" s="101" t="s">
        <v>5359</v>
      </c>
      <c r="D582" s="101" t="s">
        <v>5360</v>
      </c>
      <c r="E582" s="103">
        <v>109176331</v>
      </c>
      <c r="F582" s="103">
        <v>56324052</v>
      </c>
      <c r="G582" s="103">
        <v>41808752</v>
      </c>
      <c r="H582" s="103">
        <v>42243121</v>
      </c>
      <c r="I582" s="103">
        <v>24139333</v>
      </c>
      <c r="J582" s="103">
        <v>17173996</v>
      </c>
      <c r="K582" s="103">
        <v>19832936</v>
      </c>
      <c r="L582" s="103">
        <v>18110134</v>
      </c>
      <c r="M582" s="103">
        <v>21896363</v>
      </c>
      <c r="N582" s="103">
        <v>9783123</v>
      </c>
      <c r="O582" s="103">
        <v>21258345</v>
      </c>
      <c r="P582" s="103">
        <v>22628975</v>
      </c>
    </row>
    <row r="583" spans="1:16">
      <c r="A583" s="101" t="s">
        <v>3633</v>
      </c>
      <c r="B583" s="102" t="s">
        <v>3634</v>
      </c>
      <c r="C583" s="101" t="s">
        <v>5359</v>
      </c>
      <c r="D583" s="101" t="s">
        <v>5360</v>
      </c>
      <c r="E583" s="103">
        <v>57537612</v>
      </c>
      <c r="F583" s="103">
        <v>51992013</v>
      </c>
      <c r="G583" s="103">
        <v>46994570</v>
      </c>
      <c r="H583" s="103">
        <v>42553929</v>
      </c>
      <c r="I583" s="103">
        <v>45443142</v>
      </c>
      <c r="J583" s="103">
        <v>46275482</v>
      </c>
      <c r="K583" s="103">
        <v>46303016</v>
      </c>
      <c r="L583" s="103">
        <v>44028996</v>
      </c>
      <c r="M583" s="103">
        <v>16974373</v>
      </c>
      <c r="N583" s="103">
        <v>21968190</v>
      </c>
      <c r="O583" s="103">
        <v>21427736</v>
      </c>
      <c r="P583" s="103">
        <v>21427951</v>
      </c>
    </row>
    <row r="584" spans="1:16">
      <c r="A584" s="101" t="s">
        <v>3012</v>
      </c>
      <c r="B584" s="102" t="s">
        <v>3013</v>
      </c>
      <c r="C584" s="101" t="s">
        <v>5359</v>
      </c>
      <c r="D584" s="101" t="s">
        <v>5360</v>
      </c>
      <c r="E584" s="103">
        <v>66454975</v>
      </c>
      <c r="F584" s="103">
        <v>53638693</v>
      </c>
      <c r="G584" s="103">
        <v>50326340</v>
      </c>
      <c r="H584" s="103">
        <v>49354152</v>
      </c>
      <c r="I584" s="103">
        <v>47810712</v>
      </c>
      <c r="J584" s="103">
        <v>44259771</v>
      </c>
      <c r="K584" s="103">
        <v>43035280</v>
      </c>
      <c r="L584" s="103">
        <v>40545794</v>
      </c>
      <c r="M584" s="103">
        <v>33960064</v>
      </c>
      <c r="N584" s="103">
        <v>32295219</v>
      </c>
      <c r="O584" s="103">
        <v>30844141</v>
      </c>
      <c r="P584" s="103">
        <v>29161746</v>
      </c>
    </row>
    <row r="585" spans="1:16">
      <c r="A585" s="101" t="s">
        <v>400</v>
      </c>
      <c r="B585" s="102" t="s">
        <v>401</v>
      </c>
      <c r="C585" s="101" t="s">
        <v>5359</v>
      </c>
      <c r="D585" s="101" t="s">
        <v>5360</v>
      </c>
      <c r="E585" s="103">
        <v>16304534216</v>
      </c>
      <c r="F585" s="103">
        <v>16247450617</v>
      </c>
      <c r="G585" s="103">
        <v>16725802533</v>
      </c>
      <c r="H585" s="103">
        <v>16223677336</v>
      </c>
      <c r="I585" s="103">
        <v>14878378225</v>
      </c>
      <c r="J585" s="103">
        <v>13966234391</v>
      </c>
      <c r="K585" s="103">
        <v>13109409902</v>
      </c>
      <c r="L585" s="103">
        <v>12331554071</v>
      </c>
      <c r="M585" s="103">
        <v>8831423512</v>
      </c>
      <c r="N585" s="103">
        <v>8174615272</v>
      </c>
      <c r="O585" s="103">
        <v>7507157479</v>
      </c>
      <c r="P585" s="103">
        <v>3213061758</v>
      </c>
    </row>
    <row r="586" spans="1:16">
      <c r="A586" s="101" t="s">
        <v>727</v>
      </c>
      <c r="B586" s="102" t="s">
        <v>728</v>
      </c>
      <c r="C586" s="101" t="s">
        <v>5359</v>
      </c>
      <c r="D586" s="101" t="s">
        <v>5360</v>
      </c>
      <c r="E586" s="103">
        <v>930962567</v>
      </c>
      <c r="F586" s="103">
        <v>850656285</v>
      </c>
      <c r="G586" s="103">
        <v>760084529</v>
      </c>
      <c r="H586" s="103">
        <v>721432949</v>
      </c>
      <c r="I586" s="103">
        <v>704931033</v>
      </c>
      <c r="J586" s="103">
        <v>640241186</v>
      </c>
      <c r="K586" s="103">
        <v>580865584</v>
      </c>
      <c r="L586" s="103">
        <v>435264248</v>
      </c>
      <c r="M586" s="103">
        <v>375388858</v>
      </c>
      <c r="N586" s="103">
        <v>298495313</v>
      </c>
      <c r="O586" s="103">
        <v>231909991</v>
      </c>
      <c r="P586" s="103">
        <v>192167245</v>
      </c>
    </row>
    <row r="587" spans="1:16">
      <c r="A587" s="101" t="s">
        <v>1935</v>
      </c>
      <c r="B587" s="102" t="s">
        <v>1936</v>
      </c>
      <c r="C587" s="101" t="s">
        <v>5359</v>
      </c>
      <c r="D587" s="101" t="s">
        <v>5360</v>
      </c>
      <c r="E587" s="103">
        <v>265786079</v>
      </c>
      <c r="F587" s="103">
        <v>235778843</v>
      </c>
      <c r="G587" s="103">
        <v>265331606</v>
      </c>
      <c r="H587" s="103">
        <v>254753708</v>
      </c>
      <c r="I587" s="103">
        <v>243495946</v>
      </c>
      <c r="J587" s="103">
        <v>229574015</v>
      </c>
      <c r="K587" s="103">
        <v>225639542</v>
      </c>
      <c r="L587" s="103">
        <v>88165399</v>
      </c>
      <c r="M587" s="103">
        <v>82168139</v>
      </c>
      <c r="N587" s="103">
        <v>79547123</v>
      </c>
      <c r="O587" s="103">
        <v>75425879</v>
      </c>
      <c r="P587" s="103">
        <v>70160871</v>
      </c>
    </row>
    <row r="588" spans="1:16">
      <c r="A588" s="101" t="s">
        <v>3413</v>
      </c>
      <c r="B588" s="102" t="s">
        <v>3414</v>
      </c>
      <c r="C588" s="101" t="s">
        <v>5359</v>
      </c>
      <c r="D588" s="101" t="s">
        <v>5360</v>
      </c>
      <c r="E588" s="103">
        <v>10863157</v>
      </c>
      <c r="F588" s="103">
        <v>5571640</v>
      </c>
      <c r="G588" s="103">
        <v>4027009</v>
      </c>
      <c r="H588" s="103">
        <v>727071</v>
      </c>
      <c r="I588" s="103">
        <v>8947987</v>
      </c>
      <c r="J588" s="103">
        <v>18230452</v>
      </c>
      <c r="K588" s="103">
        <v>23860696</v>
      </c>
      <c r="L588" s="103">
        <v>25016255</v>
      </c>
      <c r="M588" s="103">
        <v>33309323</v>
      </c>
      <c r="N588" s="103">
        <v>7067489</v>
      </c>
      <c r="O588" s="103">
        <v>14366194</v>
      </c>
      <c r="P588" s="103">
        <v>11383244</v>
      </c>
    </row>
    <row r="589" spans="1:16">
      <c r="A589" s="101" t="s">
        <v>3466</v>
      </c>
      <c r="B589" s="102" t="s">
        <v>3467</v>
      </c>
      <c r="C589" s="101" t="s">
        <v>5359</v>
      </c>
      <c r="D589" s="101" t="s">
        <v>5360</v>
      </c>
      <c r="E589" s="103">
        <v>45558789</v>
      </c>
      <c r="F589" s="103">
        <v>13479905</v>
      </c>
      <c r="G589" s="103">
        <v>24178491</v>
      </c>
      <c r="H589" s="103">
        <v>38795626</v>
      </c>
      <c r="I589" s="103">
        <v>38485166</v>
      </c>
      <c r="J589" s="103">
        <v>43313448</v>
      </c>
      <c r="K589" s="103">
        <v>44275334</v>
      </c>
      <c r="L589" s="103">
        <v>44024356</v>
      </c>
      <c r="M589" s="103"/>
      <c r="N589" s="103">
        <v>34678062</v>
      </c>
      <c r="O589" s="103">
        <v>12303448</v>
      </c>
      <c r="P589" s="103">
        <v>11198842</v>
      </c>
    </row>
    <row r="590" spans="1:16">
      <c r="A590" s="101" t="s">
        <v>2390</v>
      </c>
      <c r="B590" s="102" t="s">
        <v>2391</v>
      </c>
      <c r="C590" s="101" t="s">
        <v>5359</v>
      </c>
      <c r="D590" s="101" t="s">
        <v>5360</v>
      </c>
      <c r="E590" s="103">
        <v>197149688</v>
      </c>
      <c r="F590" s="103">
        <v>201140613</v>
      </c>
      <c r="G590" s="103">
        <v>188215396</v>
      </c>
      <c r="H590" s="103">
        <v>186625667</v>
      </c>
      <c r="I590" s="103">
        <v>184570016</v>
      </c>
      <c r="J590" s="103">
        <v>173531204</v>
      </c>
      <c r="K590" s="103">
        <v>153120134</v>
      </c>
      <c r="L590" s="103">
        <v>109883495</v>
      </c>
      <c r="M590" s="103">
        <v>108087768</v>
      </c>
      <c r="N590" s="103">
        <v>89434511</v>
      </c>
      <c r="O590" s="103">
        <v>82949303</v>
      </c>
      <c r="P590" s="103">
        <v>74679321</v>
      </c>
    </row>
    <row r="591" spans="1:16">
      <c r="A591" s="101" t="s">
        <v>2469</v>
      </c>
      <c r="B591" s="102" t="s">
        <v>2470</v>
      </c>
      <c r="C591" s="101" t="s">
        <v>5359</v>
      </c>
      <c r="D591" s="101" t="s">
        <v>5360</v>
      </c>
      <c r="E591" s="103">
        <v>107237703</v>
      </c>
      <c r="F591" s="103">
        <v>100628748</v>
      </c>
      <c r="G591" s="103">
        <v>93069868</v>
      </c>
      <c r="H591" s="103">
        <v>80958376</v>
      </c>
      <c r="I591" s="103">
        <v>64038362</v>
      </c>
      <c r="J591" s="103">
        <v>58057951</v>
      </c>
      <c r="K591" s="103">
        <v>49961735</v>
      </c>
      <c r="L591" s="103">
        <v>35313131</v>
      </c>
      <c r="M591" s="103">
        <v>28512889</v>
      </c>
      <c r="N591" s="103">
        <v>22495322</v>
      </c>
      <c r="O591" s="103">
        <v>19113965</v>
      </c>
      <c r="P591" s="103">
        <v>16507754</v>
      </c>
    </row>
    <row r="592" spans="1:16">
      <c r="A592" s="101" t="s">
        <v>1051</v>
      </c>
      <c r="B592" s="102" t="s">
        <v>1052</v>
      </c>
      <c r="C592" s="101" t="s">
        <v>5359</v>
      </c>
      <c r="D592" s="101" t="s">
        <v>5360</v>
      </c>
      <c r="E592" s="103">
        <v>220179097</v>
      </c>
      <c r="F592" s="103">
        <v>442435778</v>
      </c>
      <c r="G592" s="103">
        <v>395603724</v>
      </c>
      <c r="H592" s="103">
        <v>352753177</v>
      </c>
      <c r="I592" s="103">
        <v>301989287</v>
      </c>
      <c r="J592" s="103">
        <v>256639043</v>
      </c>
      <c r="K592" s="103">
        <v>213872153</v>
      </c>
      <c r="L592" s="103">
        <v>156876936</v>
      </c>
      <c r="M592" s="103">
        <v>113946265</v>
      </c>
      <c r="N592" s="103">
        <v>54756937</v>
      </c>
      <c r="O592" s="103">
        <v>51518214</v>
      </c>
      <c r="P592" s="103">
        <v>49157901</v>
      </c>
    </row>
    <row r="593" spans="1:16">
      <c r="A593" s="101" t="s">
        <v>2456</v>
      </c>
      <c r="B593" s="102" t="s">
        <v>2457</v>
      </c>
      <c r="C593" s="101" t="s">
        <v>5359</v>
      </c>
      <c r="D593" s="101" t="s">
        <v>5360</v>
      </c>
      <c r="E593" s="103">
        <v>106667923</v>
      </c>
      <c r="F593" s="103">
        <v>100985770</v>
      </c>
      <c r="G593" s="103">
        <v>95264092</v>
      </c>
      <c r="H593" s="103">
        <v>91354510</v>
      </c>
      <c r="I593" s="103">
        <v>85035904</v>
      </c>
      <c r="J593" s="103">
        <v>82253541</v>
      </c>
      <c r="K593" s="103">
        <v>77053392</v>
      </c>
      <c r="L593" s="103">
        <v>66974382</v>
      </c>
      <c r="M593" s="103">
        <v>61196045</v>
      </c>
      <c r="N593" s="103">
        <v>54791395</v>
      </c>
      <c r="O593" s="103">
        <v>50573692</v>
      </c>
      <c r="P593" s="103">
        <v>45015879</v>
      </c>
    </row>
    <row r="594" spans="1:16">
      <c r="A594" s="101" t="s">
        <v>1975</v>
      </c>
      <c r="B594" s="102" t="s">
        <v>1976</v>
      </c>
      <c r="C594" s="101" t="s">
        <v>5359</v>
      </c>
      <c r="D594" s="101" t="s">
        <v>5360</v>
      </c>
      <c r="E594" s="103">
        <v>92943474</v>
      </c>
      <c r="F594" s="103">
        <v>76838963</v>
      </c>
      <c r="G594" s="103">
        <v>64097212</v>
      </c>
      <c r="H594" s="103">
        <v>55661225</v>
      </c>
      <c r="I594" s="103">
        <v>47760192</v>
      </c>
      <c r="J594" s="103">
        <v>42595371</v>
      </c>
      <c r="K594" s="103">
        <v>39095253</v>
      </c>
      <c r="L594" s="103">
        <v>24246504</v>
      </c>
      <c r="M594" s="103">
        <v>23131344</v>
      </c>
      <c r="N594" s="103">
        <v>22548346</v>
      </c>
      <c r="O594" s="103">
        <v>22020948</v>
      </c>
      <c r="P594" s="103">
        <v>21084210</v>
      </c>
    </row>
    <row r="595" spans="1:16">
      <c r="A595" s="101" t="s">
        <v>3393</v>
      </c>
      <c r="B595" s="102" t="s">
        <v>3394</v>
      </c>
      <c r="C595" s="101" t="s">
        <v>5359</v>
      </c>
      <c r="D595" s="101" t="s">
        <v>5360</v>
      </c>
      <c r="E595" s="103">
        <v>23483688</v>
      </c>
      <c r="F595" s="103">
        <v>20433749</v>
      </c>
      <c r="G595" s="103">
        <v>11773555</v>
      </c>
      <c r="H595" s="103">
        <v>31366785</v>
      </c>
      <c r="I595" s="103">
        <v>43117686</v>
      </c>
      <c r="J595" s="103">
        <v>49141946</v>
      </c>
      <c r="K595" s="103">
        <v>57994806</v>
      </c>
      <c r="L595" s="103">
        <v>55403090</v>
      </c>
      <c r="M595" s="103">
        <v>50881406</v>
      </c>
      <c r="N595" s="103">
        <v>41212988</v>
      </c>
      <c r="O595" s="103">
        <v>33365232</v>
      </c>
      <c r="P595" s="103">
        <v>63724857</v>
      </c>
    </row>
    <row r="596" spans="1:16">
      <c r="A596" s="101" t="s">
        <v>3285</v>
      </c>
      <c r="B596" s="102" t="s">
        <v>3286</v>
      </c>
      <c r="C596" s="101" t="s">
        <v>5359</v>
      </c>
      <c r="D596" s="101" t="s">
        <v>5360</v>
      </c>
      <c r="E596" s="103">
        <v>69177526</v>
      </c>
      <c r="F596" s="103">
        <v>68227230</v>
      </c>
      <c r="G596" s="103">
        <v>66166352</v>
      </c>
      <c r="H596" s="103">
        <v>64720675</v>
      </c>
      <c r="I596" s="103">
        <v>64241124</v>
      </c>
      <c r="J596" s="103">
        <v>63345019</v>
      </c>
      <c r="K596" s="103">
        <v>62050413</v>
      </c>
      <c r="L596" s="103">
        <v>59534454</v>
      </c>
      <c r="M596" s="103">
        <v>57784836</v>
      </c>
      <c r="N596" s="103">
        <v>56267860</v>
      </c>
      <c r="O596" s="103">
        <v>54839467</v>
      </c>
      <c r="P596" s="103">
        <v>53878680</v>
      </c>
    </row>
    <row r="597" spans="1:16">
      <c r="A597" s="101" t="s">
        <v>2429</v>
      </c>
      <c r="B597" s="102" t="s">
        <v>2430</v>
      </c>
      <c r="C597" s="101" t="s">
        <v>5359</v>
      </c>
      <c r="D597" s="101" t="s">
        <v>5360</v>
      </c>
      <c r="E597" s="103">
        <v>118217987</v>
      </c>
      <c r="F597" s="103">
        <v>117913447</v>
      </c>
      <c r="G597" s="103">
        <v>118832018</v>
      </c>
      <c r="H597" s="103">
        <v>117382699</v>
      </c>
      <c r="I597" s="103">
        <v>116806293</v>
      </c>
      <c r="J597" s="103">
        <v>115229426</v>
      </c>
      <c r="K597" s="103">
        <v>109298242</v>
      </c>
      <c r="L597" s="103">
        <v>104815475</v>
      </c>
      <c r="M597" s="103">
        <v>99168350</v>
      </c>
      <c r="N597" s="103">
        <v>93798342</v>
      </c>
      <c r="O597" s="103">
        <v>91457513</v>
      </c>
      <c r="P597" s="103">
        <v>88671714</v>
      </c>
    </row>
    <row r="598" spans="1:16">
      <c r="A598" s="101" t="s">
        <v>1505</v>
      </c>
      <c r="B598" s="102" t="s">
        <v>1506</v>
      </c>
      <c r="C598" s="101" t="s">
        <v>5359</v>
      </c>
      <c r="D598" s="101" t="s">
        <v>5360</v>
      </c>
      <c r="E598" s="103">
        <v>148291373</v>
      </c>
      <c r="F598" s="103">
        <v>133720322</v>
      </c>
      <c r="G598" s="103">
        <v>131191611</v>
      </c>
      <c r="H598" s="103">
        <v>134043937</v>
      </c>
      <c r="I598" s="103">
        <v>138152470</v>
      </c>
      <c r="J598" s="103">
        <v>133122433</v>
      </c>
      <c r="K598" s="103">
        <v>121237000</v>
      </c>
      <c r="L598" s="103">
        <v>99367009</v>
      </c>
      <c r="M598" s="103">
        <v>86502855</v>
      </c>
      <c r="N598" s="103">
        <v>77755153</v>
      </c>
      <c r="O598" s="103">
        <v>65982434</v>
      </c>
      <c r="P598" s="103">
        <v>60675251</v>
      </c>
    </row>
    <row r="599" spans="1:16">
      <c r="A599" s="101" t="s">
        <v>2902</v>
      </c>
      <c r="B599" s="102" t="s">
        <v>2903</v>
      </c>
      <c r="C599" s="101" t="s">
        <v>5359</v>
      </c>
      <c r="D599" s="101" t="s">
        <v>5360</v>
      </c>
      <c r="E599" s="103">
        <v>76649185</v>
      </c>
      <c r="F599" s="103">
        <v>64973025</v>
      </c>
      <c r="G599" s="103">
        <v>61435093</v>
      </c>
      <c r="H599" s="103">
        <v>59032486</v>
      </c>
      <c r="I599" s="103">
        <v>56318264</v>
      </c>
      <c r="J599" s="103">
        <v>54189840</v>
      </c>
      <c r="K599" s="103">
        <v>54146796</v>
      </c>
      <c r="L599" s="103">
        <v>52077672</v>
      </c>
      <c r="M599" s="103">
        <v>44419912</v>
      </c>
      <c r="N599" s="103">
        <v>35725755</v>
      </c>
      <c r="O599" s="103">
        <v>26583365</v>
      </c>
      <c r="P599" s="103">
        <v>22442002</v>
      </c>
    </row>
    <row r="600" spans="1:16">
      <c r="A600" s="101" t="s">
        <v>946</v>
      </c>
      <c r="B600" s="102" t="s">
        <v>947</v>
      </c>
      <c r="C600" s="101" t="s">
        <v>5359</v>
      </c>
      <c r="D600" s="101" t="s">
        <v>5360</v>
      </c>
      <c r="E600" s="103">
        <v>365014677</v>
      </c>
      <c r="F600" s="103">
        <v>336173390</v>
      </c>
      <c r="G600" s="103">
        <v>295778154</v>
      </c>
      <c r="H600" s="103">
        <v>274487970</v>
      </c>
      <c r="I600" s="103">
        <v>246799747</v>
      </c>
      <c r="J600" s="103">
        <v>167427393</v>
      </c>
      <c r="K600" s="103">
        <v>320508391</v>
      </c>
      <c r="L600" s="103">
        <v>186382192</v>
      </c>
      <c r="M600" s="103">
        <v>131635976</v>
      </c>
      <c r="N600" s="103">
        <v>109761558</v>
      </c>
      <c r="O600" s="103">
        <v>130736380</v>
      </c>
      <c r="P600" s="103">
        <v>110377257</v>
      </c>
    </row>
    <row r="601" spans="1:16">
      <c r="A601" s="101" t="s">
        <v>719</v>
      </c>
      <c r="B601" s="102" t="s">
        <v>720</v>
      </c>
      <c r="C601" s="101" t="s">
        <v>5359</v>
      </c>
      <c r="D601" s="101" t="s">
        <v>5360</v>
      </c>
      <c r="E601" s="103">
        <v>252773717</v>
      </c>
      <c r="F601" s="103">
        <v>215058132</v>
      </c>
      <c r="G601" s="103">
        <v>198849106</v>
      </c>
      <c r="H601" s="103">
        <v>178764209</v>
      </c>
      <c r="I601" s="103">
        <v>170182425</v>
      </c>
      <c r="J601" s="103">
        <v>131494188</v>
      </c>
      <c r="K601" s="103">
        <v>118230961</v>
      </c>
      <c r="L601" s="103">
        <v>98189800</v>
      </c>
      <c r="M601" s="103">
        <v>72303362</v>
      </c>
      <c r="N601" s="103">
        <v>67910938</v>
      </c>
      <c r="O601" s="103">
        <v>59983308</v>
      </c>
      <c r="P601" s="103">
        <v>47583661</v>
      </c>
    </row>
    <row r="602" spans="1:16">
      <c r="A602" s="101" t="s">
        <v>3415</v>
      </c>
      <c r="B602" s="102" t="s">
        <v>3416</v>
      </c>
      <c r="C602" s="101" t="s">
        <v>5359</v>
      </c>
      <c r="D602" s="101" t="s">
        <v>5360</v>
      </c>
      <c r="E602" s="103">
        <v>85916598</v>
      </c>
      <c r="F602" s="103">
        <v>80513811</v>
      </c>
      <c r="G602" s="103">
        <v>78963526</v>
      </c>
      <c r="H602" s="103">
        <v>79250648</v>
      </c>
      <c r="I602" s="103">
        <v>83391002</v>
      </c>
      <c r="J602" s="103">
        <v>85984031</v>
      </c>
      <c r="K602" s="103">
        <v>86061583</v>
      </c>
      <c r="L602" s="103">
        <v>67062988</v>
      </c>
      <c r="M602" s="103">
        <v>44037358</v>
      </c>
      <c r="N602" s="103">
        <v>37818099</v>
      </c>
      <c r="O602" s="103">
        <v>24247069</v>
      </c>
      <c r="P602" s="103">
        <v>22055568</v>
      </c>
    </row>
    <row r="603" spans="1:16">
      <c r="A603" s="101" t="s">
        <v>2501</v>
      </c>
      <c r="B603" s="102" t="s">
        <v>2502</v>
      </c>
      <c r="C603" s="101" t="s">
        <v>5359</v>
      </c>
      <c r="D603" s="101" t="s">
        <v>5360</v>
      </c>
      <c r="E603" s="103">
        <v>138572688</v>
      </c>
      <c r="F603" s="103">
        <v>133851359</v>
      </c>
      <c r="G603" s="103">
        <v>131084329</v>
      </c>
      <c r="H603" s="103">
        <v>125445009</v>
      </c>
      <c r="I603" s="103">
        <v>127087340</v>
      </c>
      <c r="J603" s="103">
        <v>108916737</v>
      </c>
      <c r="K603" s="103">
        <v>93389416</v>
      </c>
      <c r="L603" s="103">
        <v>91707361</v>
      </c>
      <c r="M603" s="103">
        <v>94543195</v>
      </c>
      <c r="N603" s="103">
        <v>55045915</v>
      </c>
      <c r="O603" s="103">
        <v>53282258</v>
      </c>
      <c r="P603" s="103">
        <v>53074059</v>
      </c>
    </row>
    <row r="604" spans="1:16">
      <c r="A604" s="101" t="s">
        <v>2730</v>
      </c>
      <c r="B604" s="102" t="s">
        <v>2731</v>
      </c>
      <c r="C604" s="101" t="s">
        <v>5359</v>
      </c>
      <c r="D604" s="101" t="s">
        <v>5360</v>
      </c>
      <c r="E604" s="103">
        <v>66261711</v>
      </c>
      <c r="F604" s="103">
        <v>49759245</v>
      </c>
      <c r="G604" s="103">
        <v>39846745</v>
      </c>
      <c r="H604" s="103">
        <v>52351391</v>
      </c>
      <c r="I604" s="103">
        <v>60837732</v>
      </c>
      <c r="J604" s="103">
        <v>71522756</v>
      </c>
      <c r="K604" s="103">
        <v>57780817</v>
      </c>
      <c r="L604" s="103">
        <v>40799669</v>
      </c>
      <c r="M604" s="103">
        <v>35507132</v>
      </c>
      <c r="N604" s="103">
        <v>35494192</v>
      </c>
      <c r="O604" s="103">
        <v>44808899</v>
      </c>
      <c r="P604" s="103">
        <v>46275881</v>
      </c>
    </row>
    <row r="605" spans="1:16">
      <c r="A605" s="101" t="s">
        <v>2541</v>
      </c>
      <c r="B605" s="102" t="s">
        <v>2542</v>
      </c>
      <c r="C605" s="101" t="s">
        <v>5359</v>
      </c>
      <c r="D605" s="101" t="s">
        <v>5360</v>
      </c>
      <c r="E605" s="103">
        <v>185259461</v>
      </c>
      <c r="F605" s="103">
        <v>179478164</v>
      </c>
      <c r="G605" s="103">
        <v>172093832</v>
      </c>
      <c r="H605" s="103">
        <v>165151565</v>
      </c>
      <c r="I605" s="103">
        <v>159995333</v>
      </c>
      <c r="J605" s="103">
        <v>138980524</v>
      </c>
      <c r="K605" s="103">
        <v>127366304</v>
      </c>
      <c r="L605" s="103">
        <v>97409935</v>
      </c>
      <c r="M605" s="103">
        <v>72674437</v>
      </c>
      <c r="N605" s="103">
        <v>72216799</v>
      </c>
      <c r="O605" s="103">
        <v>59508225</v>
      </c>
      <c r="P605" s="103">
        <v>47164653</v>
      </c>
    </row>
    <row r="606" spans="1:16">
      <c r="A606" s="101" t="s">
        <v>2919</v>
      </c>
      <c r="B606" s="102" t="s">
        <v>2920</v>
      </c>
      <c r="C606" s="101" t="s">
        <v>5359</v>
      </c>
      <c r="D606" s="101" t="s">
        <v>5360</v>
      </c>
      <c r="E606" s="103">
        <v>46056132</v>
      </c>
      <c r="F606" s="103">
        <v>43137046</v>
      </c>
      <c r="G606" s="103">
        <v>56077719</v>
      </c>
      <c r="H606" s="103">
        <v>62384524</v>
      </c>
      <c r="I606" s="103">
        <v>47990568</v>
      </c>
      <c r="J606" s="103">
        <v>50831514</v>
      </c>
      <c r="K606" s="103">
        <v>33994385</v>
      </c>
      <c r="L606" s="103">
        <v>-4631461</v>
      </c>
      <c r="M606" s="103">
        <v>-3445114</v>
      </c>
      <c r="N606" s="103">
        <v>24742287</v>
      </c>
      <c r="O606" s="103">
        <v>23749661</v>
      </c>
      <c r="P606" s="103">
        <v>25784779</v>
      </c>
    </row>
    <row r="607" spans="1:16">
      <c r="A607" s="101" t="s">
        <v>3493</v>
      </c>
      <c r="B607" s="102" t="s">
        <v>3494</v>
      </c>
      <c r="C607" s="101" t="s">
        <v>5361</v>
      </c>
      <c r="D607" s="101" t="s">
        <v>5360</v>
      </c>
      <c r="E607" s="103">
        <v>22262232</v>
      </c>
      <c r="F607" s="103">
        <v>24656175</v>
      </c>
      <c r="G607" s="103">
        <v>34700331</v>
      </c>
      <c r="H607" s="103">
        <v>38950441</v>
      </c>
      <c r="I607" s="103">
        <v>42189265</v>
      </c>
      <c r="J607" s="103">
        <v>48238051</v>
      </c>
      <c r="K607" s="103">
        <v>58026202</v>
      </c>
      <c r="L607" s="103">
        <v>49245723</v>
      </c>
      <c r="M607" s="103">
        <v>55172127</v>
      </c>
      <c r="N607" s="103">
        <v>53695501</v>
      </c>
      <c r="O607" s="103">
        <v>59160986</v>
      </c>
      <c r="P607" s="103">
        <v>75225276</v>
      </c>
    </row>
    <row r="608" spans="1:16">
      <c r="A608" s="101" t="s">
        <v>2696</v>
      </c>
      <c r="B608" s="102" t="s">
        <v>2697</v>
      </c>
      <c r="C608" s="101" t="s">
        <v>5359</v>
      </c>
      <c r="D608" s="101" t="s">
        <v>5360</v>
      </c>
      <c r="E608" s="103">
        <v>132144810</v>
      </c>
      <c r="F608" s="103">
        <v>126687700</v>
      </c>
      <c r="G608" s="103">
        <v>124098894</v>
      </c>
      <c r="H608" s="103">
        <v>149769863</v>
      </c>
      <c r="I608" s="103">
        <v>146048524</v>
      </c>
      <c r="J608" s="103">
        <v>123692743</v>
      </c>
      <c r="K608" s="103">
        <v>117708381</v>
      </c>
      <c r="L608" s="103">
        <v>90431250</v>
      </c>
      <c r="M608" s="103">
        <v>74660884</v>
      </c>
      <c r="N608" s="103">
        <v>63342123</v>
      </c>
      <c r="O608" s="103">
        <v>60776012</v>
      </c>
      <c r="P608" s="103">
        <v>53042726</v>
      </c>
    </row>
    <row r="609" spans="1:16">
      <c r="A609" s="101" t="s">
        <v>2207</v>
      </c>
      <c r="B609" s="102" t="s">
        <v>2208</v>
      </c>
      <c r="C609" s="101" t="s">
        <v>5359</v>
      </c>
      <c r="D609" s="101" t="s">
        <v>5360</v>
      </c>
      <c r="E609" s="103">
        <v>71131744</v>
      </c>
      <c r="F609" s="103">
        <v>64184528</v>
      </c>
      <c r="G609" s="103">
        <v>45196750</v>
      </c>
      <c r="H609" s="103">
        <v>35992580</v>
      </c>
      <c r="I609" s="103">
        <v>35619185</v>
      </c>
      <c r="J609" s="103">
        <v>38431190</v>
      </c>
      <c r="K609" s="103">
        <v>45248946</v>
      </c>
      <c r="L609" s="103">
        <v>51974308</v>
      </c>
      <c r="M609" s="103">
        <v>48540540</v>
      </c>
      <c r="N609" s="103">
        <v>40617202</v>
      </c>
      <c r="O609" s="103">
        <v>37532606</v>
      </c>
      <c r="P609" s="103">
        <v>35126314</v>
      </c>
    </row>
    <row r="610" spans="1:16">
      <c r="A610" s="101" t="s">
        <v>2092</v>
      </c>
      <c r="B610" s="102" t="s">
        <v>2093</v>
      </c>
      <c r="C610" s="101" t="s">
        <v>5359</v>
      </c>
      <c r="D610" s="101" t="s">
        <v>5360</v>
      </c>
      <c r="E610" s="103">
        <v>56111667</v>
      </c>
      <c r="F610" s="103">
        <v>61196598</v>
      </c>
      <c r="G610" s="103">
        <v>60807749</v>
      </c>
      <c r="H610" s="103">
        <v>55849452</v>
      </c>
      <c r="I610" s="103">
        <v>54735376</v>
      </c>
      <c r="J610" s="103">
        <v>68200790</v>
      </c>
      <c r="K610" s="103">
        <v>65274848</v>
      </c>
      <c r="L610" s="103">
        <v>60410235</v>
      </c>
      <c r="M610" s="103">
        <v>58452686</v>
      </c>
      <c r="N610" s="103">
        <v>57635856</v>
      </c>
      <c r="O610" s="103">
        <v>58535016</v>
      </c>
      <c r="P610" s="103">
        <v>64002359</v>
      </c>
    </row>
    <row r="611" spans="1:16">
      <c r="A611" s="101" t="s">
        <v>1858</v>
      </c>
      <c r="B611" s="102" t="s">
        <v>1859</v>
      </c>
      <c r="C611" s="101" t="s">
        <v>5359</v>
      </c>
      <c r="D611" s="101" t="s">
        <v>5360</v>
      </c>
      <c r="E611" s="103">
        <v>125464997</v>
      </c>
      <c r="F611" s="103">
        <v>119013239</v>
      </c>
      <c r="G611" s="103">
        <v>116590158</v>
      </c>
      <c r="H611" s="103">
        <v>97246394</v>
      </c>
      <c r="I611" s="103">
        <v>83027084</v>
      </c>
      <c r="J611" s="103">
        <v>68603178</v>
      </c>
      <c r="K611" s="103">
        <v>64446389</v>
      </c>
      <c r="L611" s="103">
        <v>53394457</v>
      </c>
      <c r="M611" s="103">
        <v>51848503</v>
      </c>
      <c r="N611" s="103">
        <v>42212587</v>
      </c>
      <c r="O611" s="103">
        <v>42684168</v>
      </c>
      <c r="P611" s="103">
        <v>35002256</v>
      </c>
    </row>
    <row r="612" spans="1:16">
      <c r="A612" s="101" t="s">
        <v>3197</v>
      </c>
      <c r="B612" s="102" t="s">
        <v>3198</v>
      </c>
      <c r="C612" s="101" t="s">
        <v>5359</v>
      </c>
      <c r="D612" s="101" t="s">
        <v>5360</v>
      </c>
      <c r="E612" s="103">
        <v>30946134</v>
      </c>
      <c r="F612" s="103">
        <v>29427227</v>
      </c>
      <c r="G612" s="103">
        <v>28342810</v>
      </c>
      <c r="H612" s="103">
        <v>27515919</v>
      </c>
      <c r="I612" s="103">
        <v>26811833</v>
      </c>
      <c r="J612" s="103">
        <v>26195216</v>
      </c>
      <c r="K612" s="103">
        <v>26521796</v>
      </c>
      <c r="L612" s="103">
        <v>25292668</v>
      </c>
      <c r="M612" s="103">
        <v>24008436</v>
      </c>
      <c r="N612" s="103">
        <v>23666460</v>
      </c>
      <c r="O612" s="103">
        <v>23196437</v>
      </c>
      <c r="P612" s="103">
        <v>22136706</v>
      </c>
    </row>
    <row r="613" spans="1:16">
      <c r="A613" s="101" t="s">
        <v>1335</v>
      </c>
      <c r="B613" s="102" t="s">
        <v>1336</v>
      </c>
      <c r="C613" s="101" t="s">
        <v>5359</v>
      </c>
      <c r="D613" s="101" t="s">
        <v>5360</v>
      </c>
      <c r="E613" s="103">
        <v>101839277</v>
      </c>
      <c r="F613" s="103">
        <v>98722242</v>
      </c>
      <c r="G613" s="103">
        <v>91005212</v>
      </c>
      <c r="H613" s="103">
        <v>83210553</v>
      </c>
      <c r="I613" s="103">
        <v>76789836</v>
      </c>
      <c r="J613" s="103">
        <v>71589727</v>
      </c>
      <c r="K613" s="103"/>
      <c r="L613" s="103">
        <v>69505561</v>
      </c>
      <c r="M613" s="103">
        <v>16916261</v>
      </c>
      <c r="N613" s="103">
        <v>16901129</v>
      </c>
      <c r="O613" s="103">
        <v>23426528</v>
      </c>
      <c r="P613" s="103">
        <v>18886933</v>
      </c>
    </row>
    <row r="614" spans="1:16">
      <c r="A614" s="101" t="s">
        <v>1271</v>
      </c>
      <c r="B614" s="102" t="s">
        <v>1272</v>
      </c>
      <c r="C614" s="101" t="s">
        <v>5359</v>
      </c>
      <c r="D614" s="101" t="s">
        <v>5360</v>
      </c>
      <c r="E614" s="103">
        <v>421601882</v>
      </c>
      <c r="F614" s="103">
        <v>398510517</v>
      </c>
      <c r="G614" s="103">
        <v>376393646</v>
      </c>
      <c r="H614" s="103">
        <v>344095417</v>
      </c>
      <c r="I614" s="103">
        <v>332346797</v>
      </c>
      <c r="J614" s="103">
        <v>302104855</v>
      </c>
      <c r="K614" s="103">
        <v>258608777</v>
      </c>
      <c r="L614" s="103">
        <v>204149724</v>
      </c>
      <c r="M614" s="103">
        <v>171076156</v>
      </c>
      <c r="N614" s="103">
        <v>148400434</v>
      </c>
      <c r="O614" s="103">
        <v>121990916</v>
      </c>
      <c r="P614" s="103">
        <v>233315895</v>
      </c>
    </row>
    <row r="615" spans="1:16">
      <c r="A615" s="101" t="s">
        <v>5422</v>
      </c>
      <c r="B615" s="102" t="s">
        <v>5423</v>
      </c>
      <c r="C615" s="101" t="s">
        <v>5359</v>
      </c>
      <c r="D615" s="101" t="s">
        <v>5360</v>
      </c>
      <c r="E615" s="103">
        <v>2557548219</v>
      </c>
      <c r="F615" s="103">
        <v>3299267214</v>
      </c>
      <c r="G615" s="103">
        <v>2948386192</v>
      </c>
      <c r="H615" s="103">
        <v>2894059136</v>
      </c>
      <c r="I615" s="103">
        <v>2786432584</v>
      </c>
      <c r="J615" s="103">
        <v>2536249508</v>
      </c>
      <c r="K615" s="103">
        <v>2456914368</v>
      </c>
      <c r="L615" s="103">
        <v>1576920697</v>
      </c>
      <c r="M615" s="103">
        <v>1298438417</v>
      </c>
      <c r="N615" s="103">
        <v>1116763629</v>
      </c>
      <c r="O615" s="103">
        <v>864954098</v>
      </c>
      <c r="P615" s="103">
        <v>688070833</v>
      </c>
    </row>
    <row r="616" spans="1:16">
      <c r="A616" s="101" t="s">
        <v>2023</v>
      </c>
      <c r="B616" s="102" t="s">
        <v>2024</v>
      </c>
      <c r="C616" s="101" t="s">
        <v>5359</v>
      </c>
      <c r="D616" s="101" t="s">
        <v>5360</v>
      </c>
      <c r="E616" s="103">
        <v>76980571</v>
      </c>
      <c r="F616" s="103">
        <v>62109138</v>
      </c>
      <c r="G616" s="103">
        <v>85895801</v>
      </c>
      <c r="H616" s="103">
        <v>87955642</v>
      </c>
      <c r="I616" s="103">
        <v>79628375</v>
      </c>
      <c r="J616" s="103">
        <v>77316258</v>
      </c>
      <c r="K616" s="103">
        <v>54183661</v>
      </c>
      <c r="L616" s="103">
        <v>51965948</v>
      </c>
      <c r="M616" s="103">
        <v>33332397</v>
      </c>
      <c r="N616" s="103">
        <v>30616959</v>
      </c>
      <c r="O616" s="103">
        <v>21563445</v>
      </c>
      <c r="P616" s="103">
        <v>13235183</v>
      </c>
    </row>
    <row r="617" spans="1:16">
      <c r="A617" s="101" t="s">
        <v>2734</v>
      </c>
      <c r="B617" s="102" t="s">
        <v>2735</v>
      </c>
      <c r="C617" s="101" t="s">
        <v>5359</v>
      </c>
      <c r="D617" s="101" t="s">
        <v>5360</v>
      </c>
      <c r="E617" s="103">
        <v>49194848</v>
      </c>
      <c r="F617" s="103">
        <v>28058763</v>
      </c>
      <c r="G617" s="103">
        <v>26963344</v>
      </c>
      <c r="H617" s="103">
        <v>26246247</v>
      </c>
      <c r="I617" s="103">
        <v>26273195</v>
      </c>
      <c r="J617" s="103">
        <v>26380861</v>
      </c>
      <c r="K617" s="103">
        <v>39437818</v>
      </c>
      <c r="L617" s="103">
        <v>26037089</v>
      </c>
      <c r="M617" s="103">
        <v>25947568</v>
      </c>
      <c r="N617" s="103">
        <v>34509647</v>
      </c>
      <c r="O617" s="103">
        <v>31738667</v>
      </c>
      <c r="P617" s="103">
        <v>33797922</v>
      </c>
    </row>
    <row r="618" spans="1:16">
      <c r="A618" s="101" t="s">
        <v>2452</v>
      </c>
      <c r="B618" s="102" t="s">
        <v>2453</v>
      </c>
      <c r="C618" s="101" t="s">
        <v>5359</v>
      </c>
      <c r="D618" s="101" t="s">
        <v>5360</v>
      </c>
      <c r="E618" s="103">
        <v>132678890</v>
      </c>
      <c r="F618" s="103">
        <v>128138878</v>
      </c>
      <c r="G618" s="103">
        <v>125173554</v>
      </c>
      <c r="H618" s="103">
        <v>120566709</v>
      </c>
      <c r="I618" s="103">
        <v>116824056</v>
      </c>
      <c r="J618" s="103">
        <v>112683824</v>
      </c>
      <c r="K618" s="103">
        <v>107115966</v>
      </c>
      <c r="L618" s="103">
        <v>134467436</v>
      </c>
      <c r="M618" s="103">
        <v>111325277</v>
      </c>
      <c r="N618" s="103">
        <v>99630101</v>
      </c>
      <c r="O618" s="103">
        <v>91029187</v>
      </c>
      <c r="P618" s="103">
        <v>85248624</v>
      </c>
    </row>
    <row r="619" spans="1:16">
      <c r="A619" s="101" t="s">
        <v>743</v>
      </c>
      <c r="B619" s="102" t="s">
        <v>744</v>
      </c>
      <c r="C619" s="101" t="s">
        <v>5359</v>
      </c>
      <c r="D619" s="101" t="s">
        <v>5360</v>
      </c>
      <c r="E619" s="103">
        <v>614409027</v>
      </c>
      <c r="F619" s="103">
        <v>559638390</v>
      </c>
      <c r="G619" s="103">
        <v>498972698</v>
      </c>
      <c r="H619" s="103">
        <v>438278681</v>
      </c>
      <c r="I619" s="103">
        <v>395720054</v>
      </c>
      <c r="J619" s="103">
        <v>360023667</v>
      </c>
      <c r="K619" s="103">
        <v>306985610</v>
      </c>
      <c r="L619" s="103">
        <v>251616206</v>
      </c>
      <c r="M619" s="103">
        <v>225343350</v>
      </c>
      <c r="N619" s="103">
        <v>237179528</v>
      </c>
      <c r="O619" s="103">
        <v>195391444</v>
      </c>
      <c r="P619" s="103">
        <v>180929896</v>
      </c>
    </row>
    <row r="620" spans="1:16">
      <c r="A620" s="101" t="s">
        <v>2423</v>
      </c>
      <c r="B620" s="102" t="s">
        <v>2424</v>
      </c>
      <c r="C620" s="101" t="s">
        <v>5359</v>
      </c>
      <c r="D620" s="101" t="s">
        <v>5360</v>
      </c>
      <c r="E620" s="103">
        <v>81950128</v>
      </c>
      <c r="F620" s="103">
        <v>82262127</v>
      </c>
      <c r="G620" s="103">
        <v>77644479</v>
      </c>
      <c r="H620" s="103">
        <v>74800493</v>
      </c>
      <c r="I620" s="103">
        <v>70398711</v>
      </c>
      <c r="J620" s="103">
        <v>61494529</v>
      </c>
      <c r="K620" s="103"/>
      <c r="L620" s="103">
        <v>52269149</v>
      </c>
      <c r="M620" s="103">
        <v>81049111</v>
      </c>
      <c r="N620" s="103">
        <v>50232760</v>
      </c>
      <c r="O620" s="103">
        <v>37811476</v>
      </c>
      <c r="P620" s="103">
        <v>33852633</v>
      </c>
    </row>
    <row r="621" spans="1:16">
      <c r="A621" s="101" t="s">
        <v>2149</v>
      </c>
      <c r="B621" s="102" t="s">
        <v>2150</v>
      </c>
      <c r="C621" s="101" t="s">
        <v>5359</v>
      </c>
      <c r="D621" s="101" t="s">
        <v>5360</v>
      </c>
      <c r="E621" s="103">
        <v>73095189</v>
      </c>
      <c r="F621" s="103">
        <v>48174398</v>
      </c>
      <c r="G621" s="103">
        <v>37874762</v>
      </c>
      <c r="H621" s="103">
        <v>30559451</v>
      </c>
      <c r="I621" s="103">
        <v>38022914</v>
      </c>
      <c r="J621" s="103">
        <v>50730535</v>
      </c>
      <c r="K621" s="103">
        <v>68505215</v>
      </c>
      <c r="L621" s="103">
        <v>50762765</v>
      </c>
      <c r="M621" s="103">
        <v>46833881</v>
      </c>
      <c r="N621" s="103">
        <v>85332807</v>
      </c>
      <c r="O621" s="103">
        <v>86417317</v>
      </c>
      <c r="P621" s="103">
        <v>122847142</v>
      </c>
    </row>
    <row r="622" spans="1:16">
      <c r="A622" s="101" t="s">
        <v>1568</v>
      </c>
      <c r="B622" s="102" t="s">
        <v>4326</v>
      </c>
      <c r="C622" s="101" t="s">
        <v>5359</v>
      </c>
      <c r="D622" s="101" t="s">
        <v>5360</v>
      </c>
      <c r="E622" s="103">
        <v>86418893</v>
      </c>
      <c r="F622" s="103">
        <v>13048679</v>
      </c>
      <c r="G622" s="103">
        <v>20084816</v>
      </c>
      <c r="H622" s="103">
        <v>3748789</v>
      </c>
      <c r="I622" s="103">
        <v>12968762</v>
      </c>
      <c r="J622" s="103">
        <v>8078658</v>
      </c>
      <c r="K622" s="103">
        <v>17276351</v>
      </c>
      <c r="L622" s="103">
        <v>23170650</v>
      </c>
      <c r="M622" s="103">
        <v>21667516</v>
      </c>
      <c r="N622" s="103">
        <v>9078638</v>
      </c>
      <c r="O622" s="103">
        <v>9422354</v>
      </c>
      <c r="P622" s="103">
        <v>504378</v>
      </c>
    </row>
    <row r="623" spans="1:16">
      <c r="A623" s="101" t="s">
        <v>1904</v>
      </c>
      <c r="B623" s="102" t="s">
        <v>1905</v>
      </c>
      <c r="C623" s="101" t="s">
        <v>5359</v>
      </c>
      <c r="D623" s="101" t="s">
        <v>5360</v>
      </c>
      <c r="E623" s="103">
        <v>142736659</v>
      </c>
      <c r="F623" s="103">
        <v>133882089</v>
      </c>
      <c r="G623" s="103">
        <v>130525749</v>
      </c>
      <c r="H623" s="103">
        <v>124302834</v>
      </c>
      <c r="I623" s="103">
        <v>111529446</v>
      </c>
      <c r="J623" s="103">
        <v>100347864</v>
      </c>
      <c r="K623" s="103">
        <v>91323388</v>
      </c>
      <c r="L623" s="103">
        <v>84546187</v>
      </c>
      <c r="M623" s="103">
        <v>78030990</v>
      </c>
      <c r="N623" s="103">
        <v>84803355</v>
      </c>
      <c r="O623" s="103">
        <v>75982007</v>
      </c>
      <c r="P623" s="103">
        <v>114167826</v>
      </c>
    </row>
    <row r="624" spans="1:16">
      <c r="A624" s="101" t="s">
        <v>1123</v>
      </c>
      <c r="B624" s="102" t="s">
        <v>1124</v>
      </c>
      <c r="C624" s="101" t="s">
        <v>5359</v>
      </c>
      <c r="D624" s="101" t="s">
        <v>5360</v>
      </c>
      <c r="E624" s="103">
        <v>147060352</v>
      </c>
      <c r="F624" s="103">
        <v>119533638</v>
      </c>
      <c r="G624" s="103">
        <v>98305949</v>
      </c>
      <c r="H624" s="103">
        <v>82289953</v>
      </c>
      <c r="I624" s="103">
        <v>66431691</v>
      </c>
      <c r="J624" s="103">
        <v>58370173</v>
      </c>
      <c r="K624" s="103">
        <v>48932485</v>
      </c>
      <c r="L624" s="103">
        <v>44547937</v>
      </c>
      <c r="M624" s="103">
        <v>23415210</v>
      </c>
      <c r="N624" s="103">
        <v>39465316</v>
      </c>
      <c r="O624" s="103">
        <v>39930555</v>
      </c>
      <c r="P624" s="103">
        <v>35000870</v>
      </c>
    </row>
    <row r="625" spans="1:16">
      <c r="A625" s="101" t="s">
        <v>3125</v>
      </c>
      <c r="B625" s="102" t="s">
        <v>3126</v>
      </c>
      <c r="C625" s="101" t="s">
        <v>5359</v>
      </c>
      <c r="D625" s="101" t="s">
        <v>5360</v>
      </c>
      <c r="E625" s="103">
        <v>100985632</v>
      </c>
      <c r="F625" s="103">
        <v>96948464</v>
      </c>
      <c r="G625" s="103">
        <v>108920324</v>
      </c>
      <c r="H625" s="103">
        <v>106781183</v>
      </c>
      <c r="I625" s="103">
        <v>116259383</v>
      </c>
      <c r="J625" s="103">
        <v>123747280</v>
      </c>
      <c r="K625" s="103">
        <v>125984666</v>
      </c>
      <c r="L625" s="103">
        <v>103030221</v>
      </c>
      <c r="M625" s="103">
        <v>100931271</v>
      </c>
      <c r="N625" s="103">
        <v>77602676</v>
      </c>
      <c r="O625" s="103">
        <v>70209867</v>
      </c>
      <c r="P625" s="103">
        <v>66035307</v>
      </c>
    </row>
    <row r="626" spans="1:16">
      <c r="A626" s="101" t="s">
        <v>964</v>
      </c>
      <c r="B626" s="102" t="s">
        <v>965</v>
      </c>
      <c r="C626" s="101" t="s">
        <v>5359</v>
      </c>
      <c r="D626" s="101" t="s">
        <v>5360</v>
      </c>
      <c r="E626" s="103">
        <v>397641692</v>
      </c>
      <c r="F626" s="103">
        <v>385615597</v>
      </c>
      <c r="G626" s="103">
        <v>368224414</v>
      </c>
      <c r="H626" s="103">
        <v>354303169</v>
      </c>
      <c r="I626" s="103">
        <v>341335180</v>
      </c>
      <c r="J626" s="103">
        <v>367170340</v>
      </c>
      <c r="K626" s="103">
        <v>379283135</v>
      </c>
      <c r="L626" s="103">
        <v>362613237</v>
      </c>
      <c r="M626" s="103">
        <v>428574134</v>
      </c>
      <c r="N626" s="103">
        <v>298266326</v>
      </c>
      <c r="O626" s="103">
        <v>262355158</v>
      </c>
      <c r="P626" s="103">
        <v>256670068</v>
      </c>
    </row>
    <row r="627" spans="1:16">
      <c r="A627" s="101" t="s">
        <v>3709</v>
      </c>
      <c r="B627" s="102" t="s">
        <v>3710</v>
      </c>
      <c r="C627" s="101" t="s">
        <v>5359</v>
      </c>
      <c r="D627" s="101" t="s">
        <v>5360</v>
      </c>
      <c r="E627" s="103">
        <v>16280402</v>
      </c>
      <c r="F627" s="103">
        <v>16320420</v>
      </c>
      <c r="G627" s="103">
        <v>19118583</v>
      </c>
      <c r="H627" s="103">
        <v>19280697</v>
      </c>
      <c r="I627" s="103">
        <v>18636523</v>
      </c>
      <c r="J627" s="103">
        <v>18517641</v>
      </c>
      <c r="K627" s="103">
        <v>20240278</v>
      </c>
      <c r="L627" s="103">
        <v>22215394</v>
      </c>
      <c r="M627" s="103">
        <v>20974475</v>
      </c>
      <c r="N627" s="103">
        <v>22456325</v>
      </c>
      <c r="O627" s="103">
        <v>23161041</v>
      </c>
      <c r="P627" s="103">
        <v>22915975</v>
      </c>
    </row>
    <row r="628" spans="1:16">
      <c r="A628" s="101" t="s">
        <v>3559</v>
      </c>
      <c r="B628" s="102" t="s">
        <v>3560</v>
      </c>
      <c r="C628" s="101" t="s">
        <v>5359</v>
      </c>
      <c r="D628" s="101" t="s">
        <v>5360</v>
      </c>
      <c r="E628" s="103">
        <v>52303558</v>
      </c>
      <c r="F628" s="103">
        <v>44309828</v>
      </c>
      <c r="G628" s="103">
        <v>46654301</v>
      </c>
      <c r="H628" s="103">
        <v>49447450</v>
      </c>
      <c r="I628" s="103">
        <v>48850931</v>
      </c>
      <c r="J628" s="103">
        <v>46344016</v>
      </c>
      <c r="K628" s="103">
        <v>44070581</v>
      </c>
      <c r="L628" s="103">
        <v>39869909</v>
      </c>
      <c r="M628" s="103">
        <v>35651272</v>
      </c>
      <c r="N628" s="103">
        <v>34437823</v>
      </c>
      <c r="O628" s="103">
        <v>33008751</v>
      </c>
      <c r="P628" s="103">
        <v>30149684</v>
      </c>
    </row>
    <row r="629" spans="1:16">
      <c r="A629" s="101" t="s">
        <v>3404</v>
      </c>
      <c r="B629" s="102" t="s">
        <v>3405</v>
      </c>
      <c r="C629" s="101" t="s">
        <v>5359</v>
      </c>
      <c r="D629" s="101" t="s">
        <v>5360</v>
      </c>
      <c r="E629" s="103">
        <v>62698279</v>
      </c>
      <c r="F629" s="103">
        <v>66122587</v>
      </c>
      <c r="G629" s="103">
        <v>66477319</v>
      </c>
      <c r="H629" s="103">
        <v>72813316</v>
      </c>
      <c r="I629" s="103">
        <v>71305805</v>
      </c>
      <c r="J629" s="103">
        <v>73798818</v>
      </c>
      <c r="K629" s="103">
        <v>81248669</v>
      </c>
      <c r="L629" s="103">
        <v>85584153</v>
      </c>
      <c r="M629" s="103">
        <v>48768575</v>
      </c>
      <c r="N629" s="103">
        <v>44180874</v>
      </c>
      <c r="O629" s="103">
        <v>25221797</v>
      </c>
      <c r="P629" s="103">
        <v>19723718</v>
      </c>
    </row>
    <row r="630" spans="1:16">
      <c r="A630" s="101" t="s">
        <v>831</v>
      </c>
      <c r="B630" s="102" t="s">
        <v>832</v>
      </c>
      <c r="C630" s="101" t="s">
        <v>5359</v>
      </c>
      <c r="D630" s="101" t="s">
        <v>5360</v>
      </c>
      <c r="E630" s="103">
        <v>460376848</v>
      </c>
      <c r="F630" s="103">
        <v>424477397</v>
      </c>
      <c r="G630" s="103">
        <v>378806347</v>
      </c>
      <c r="H630" s="103">
        <v>353059283</v>
      </c>
      <c r="I630" s="103">
        <v>575628979</v>
      </c>
      <c r="J630" s="103">
        <v>579439243</v>
      </c>
      <c r="K630" s="103">
        <v>590635386</v>
      </c>
      <c r="L630" s="103">
        <v>236336295</v>
      </c>
      <c r="M630" s="103">
        <v>235989206</v>
      </c>
      <c r="N630" s="103">
        <v>262829711</v>
      </c>
      <c r="O630" s="103">
        <v>251319756</v>
      </c>
      <c r="P630" s="103">
        <v>233435853</v>
      </c>
    </row>
    <row r="631" spans="1:16">
      <c r="A631" s="101" t="s">
        <v>2990</v>
      </c>
      <c r="B631" s="102" t="s">
        <v>2991</v>
      </c>
      <c r="C631" s="101" t="s">
        <v>5359</v>
      </c>
      <c r="D631" s="101" t="s">
        <v>5360</v>
      </c>
      <c r="E631" s="103">
        <v>77282864</v>
      </c>
      <c r="F631" s="103">
        <v>72319894</v>
      </c>
      <c r="G631" s="103">
        <v>69578856</v>
      </c>
      <c r="H631" s="103">
        <v>69331487</v>
      </c>
      <c r="I631" s="103">
        <v>62158660</v>
      </c>
      <c r="J631" s="103">
        <v>60646361</v>
      </c>
      <c r="K631" s="103">
        <v>59100861</v>
      </c>
      <c r="L631" s="103">
        <v>53109583</v>
      </c>
      <c r="M631" s="103">
        <v>49705373</v>
      </c>
      <c r="N631" s="103">
        <v>47676972</v>
      </c>
      <c r="O631" s="103">
        <v>35069823</v>
      </c>
      <c r="P631" s="103">
        <v>27583809</v>
      </c>
    </row>
    <row r="632" spans="1:16">
      <c r="A632" s="101" t="s">
        <v>1246</v>
      </c>
      <c r="B632" s="102" t="s">
        <v>1247</v>
      </c>
      <c r="C632" s="101" t="s">
        <v>5359</v>
      </c>
      <c r="D632" s="101" t="s">
        <v>5360</v>
      </c>
      <c r="E632" s="103">
        <v>311839417</v>
      </c>
      <c r="F632" s="103">
        <v>281670958</v>
      </c>
      <c r="G632" s="103">
        <v>46991946</v>
      </c>
      <c r="H632" s="103">
        <v>26915356</v>
      </c>
      <c r="I632" s="103">
        <v>30881795</v>
      </c>
      <c r="J632" s="103">
        <v>33608997</v>
      </c>
      <c r="K632" s="103">
        <v>39219146</v>
      </c>
      <c r="L632" s="103">
        <v>31612318</v>
      </c>
      <c r="M632" s="103">
        <v>28265505</v>
      </c>
      <c r="N632" s="103">
        <v>8611230</v>
      </c>
      <c r="O632" s="103">
        <v>12332914</v>
      </c>
      <c r="P632" s="103">
        <v>5166463</v>
      </c>
    </row>
    <row r="633" spans="1:16">
      <c r="A633" s="101" t="s">
        <v>1253</v>
      </c>
      <c r="B633" s="102" t="s">
        <v>4327</v>
      </c>
      <c r="C633" s="101" t="s">
        <v>5359</v>
      </c>
      <c r="D633" s="101" t="s">
        <v>5360</v>
      </c>
      <c r="E633" s="103">
        <v>79378815</v>
      </c>
      <c r="F633" s="103">
        <v>83120974</v>
      </c>
      <c r="G633" s="103">
        <v>75933842</v>
      </c>
      <c r="H633" s="103">
        <v>63074303</v>
      </c>
      <c r="I633" s="103">
        <v>54932345</v>
      </c>
      <c r="J633" s="103">
        <v>45858570</v>
      </c>
      <c r="K633" s="103">
        <v>41483652</v>
      </c>
      <c r="L633" s="103">
        <v>34088876</v>
      </c>
      <c r="M633" s="103">
        <v>27022242</v>
      </c>
      <c r="N633" s="103">
        <v>23163934</v>
      </c>
      <c r="O633" s="103">
        <v>17784806</v>
      </c>
      <c r="P633" s="103">
        <v>14112920</v>
      </c>
    </row>
    <row r="634" spans="1:16">
      <c r="A634" s="101" t="s">
        <v>3127</v>
      </c>
      <c r="B634" s="102" t="s">
        <v>3128</v>
      </c>
      <c r="C634" s="101" t="s">
        <v>5359</v>
      </c>
      <c r="D634" s="101" t="s">
        <v>5360</v>
      </c>
      <c r="E634" s="103">
        <v>64002088</v>
      </c>
      <c r="F634" s="103">
        <v>71620316</v>
      </c>
      <c r="G634" s="103">
        <v>74091479</v>
      </c>
      <c r="H634" s="103">
        <v>73045920</v>
      </c>
      <c r="I634" s="103">
        <v>78738187</v>
      </c>
      <c r="J634" s="103">
        <v>78334702</v>
      </c>
      <c r="K634" s="103">
        <v>84901115</v>
      </c>
      <c r="L634" s="103">
        <v>81110212</v>
      </c>
      <c r="M634" s="103">
        <v>60124643</v>
      </c>
      <c r="N634" s="103">
        <v>46594517</v>
      </c>
      <c r="O634" s="103">
        <v>41119757</v>
      </c>
      <c r="P634" s="103">
        <v>37391374</v>
      </c>
    </row>
    <row r="635" spans="1:16">
      <c r="A635" s="101" t="s">
        <v>2600</v>
      </c>
      <c r="B635" s="102" t="s">
        <v>2601</v>
      </c>
      <c r="C635" s="101" t="s">
        <v>5359</v>
      </c>
      <c r="D635" s="101" t="s">
        <v>5360</v>
      </c>
      <c r="E635" s="103">
        <v>50447583</v>
      </c>
      <c r="F635" s="103">
        <v>48603855</v>
      </c>
      <c r="G635" s="103">
        <v>28197866</v>
      </c>
      <c r="H635" s="103">
        <v>33489622</v>
      </c>
      <c r="I635" s="103">
        <v>50989008</v>
      </c>
      <c r="J635" s="103">
        <v>58502584</v>
      </c>
      <c r="K635" s="103">
        <v>60866022</v>
      </c>
      <c r="L635" s="103">
        <v>80932391</v>
      </c>
      <c r="M635" s="103">
        <v>62517022</v>
      </c>
      <c r="N635" s="103">
        <v>60622513</v>
      </c>
      <c r="O635" s="103">
        <v>55906779</v>
      </c>
      <c r="P635" s="103">
        <v>69663600</v>
      </c>
    </row>
    <row r="636" spans="1:16">
      <c r="A636" s="101" t="s">
        <v>1212</v>
      </c>
      <c r="B636" s="102" t="s">
        <v>1213</v>
      </c>
      <c r="C636" s="101" t="s">
        <v>5359</v>
      </c>
      <c r="D636" s="101" t="s">
        <v>5360</v>
      </c>
      <c r="E636" s="103">
        <v>1738754</v>
      </c>
      <c r="F636" s="103">
        <v>13944851</v>
      </c>
      <c r="G636" s="103">
        <v>17073202</v>
      </c>
      <c r="H636" s="103">
        <v>6995569</v>
      </c>
      <c r="I636" s="103">
        <v>2245271</v>
      </c>
      <c r="J636" s="103">
        <v>8799451</v>
      </c>
      <c r="K636" s="103">
        <v>6261385</v>
      </c>
      <c r="L636" s="103">
        <v>11435219</v>
      </c>
      <c r="M636" s="103">
        <v>4314905</v>
      </c>
      <c r="N636" s="103">
        <v>656997</v>
      </c>
      <c r="O636" s="103">
        <v>18242758</v>
      </c>
      <c r="P636" s="103">
        <v>17155257</v>
      </c>
    </row>
    <row r="637" spans="1:16">
      <c r="A637" s="101" t="s">
        <v>5424</v>
      </c>
      <c r="B637" s="102" t="s">
        <v>5425</v>
      </c>
      <c r="C637" s="101" t="s">
        <v>5359</v>
      </c>
      <c r="D637" s="101" t="s">
        <v>5360</v>
      </c>
      <c r="E637" s="103">
        <v>30965073</v>
      </c>
      <c r="F637" s="103">
        <v>27473596</v>
      </c>
      <c r="G637" s="103">
        <v>25322602</v>
      </c>
      <c r="H637" s="103">
        <v>24258806</v>
      </c>
      <c r="I637" s="103">
        <v>23203840</v>
      </c>
      <c r="J637" s="103">
        <v>19871834</v>
      </c>
      <c r="K637" s="103">
        <v>17008189</v>
      </c>
      <c r="L637" s="103">
        <v>14533369</v>
      </c>
      <c r="M637" s="103">
        <v>12727667</v>
      </c>
      <c r="N637" s="103">
        <v>11297910</v>
      </c>
      <c r="O637" s="103">
        <v>10929758</v>
      </c>
      <c r="P637" s="103">
        <v>10683185</v>
      </c>
    </row>
    <row r="638" spans="1:16">
      <c r="A638" s="101" t="s">
        <v>1497</v>
      </c>
      <c r="B638" s="102" t="s">
        <v>1498</v>
      </c>
      <c r="C638" s="101" t="s">
        <v>5359</v>
      </c>
      <c r="D638" s="101" t="s">
        <v>5360</v>
      </c>
      <c r="E638" s="103">
        <v>134007346</v>
      </c>
      <c r="F638" s="103">
        <v>127520288</v>
      </c>
      <c r="G638" s="103">
        <v>112948604</v>
      </c>
      <c r="H638" s="103">
        <v>105751027</v>
      </c>
      <c r="I638" s="103">
        <v>100966099</v>
      </c>
      <c r="J638" s="103">
        <v>94028073</v>
      </c>
      <c r="K638" s="103">
        <v>96045954</v>
      </c>
      <c r="L638" s="103">
        <v>90713402</v>
      </c>
      <c r="M638" s="103">
        <v>90139450</v>
      </c>
      <c r="N638" s="103">
        <v>86981249</v>
      </c>
      <c r="O638" s="103">
        <v>78995555</v>
      </c>
      <c r="P638" s="103">
        <v>82951799</v>
      </c>
    </row>
    <row r="639" spans="1:16">
      <c r="A639" s="101" t="s">
        <v>3690</v>
      </c>
      <c r="B639" s="102" t="s">
        <v>3691</v>
      </c>
      <c r="C639" s="101" t="s">
        <v>5359</v>
      </c>
      <c r="D639" s="101" t="s">
        <v>5360</v>
      </c>
      <c r="E639" s="103">
        <v>28473768</v>
      </c>
      <c r="F639" s="103">
        <v>28634142</v>
      </c>
      <c r="G639" s="103">
        <v>28285526</v>
      </c>
      <c r="H639" s="103">
        <v>28099023</v>
      </c>
      <c r="I639" s="103">
        <v>28837092</v>
      </c>
      <c r="J639" s="103">
        <v>28586046</v>
      </c>
      <c r="K639" s="103">
        <v>23080284</v>
      </c>
      <c r="L639" s="103">
        <v>18815447</v>
      </c>
      <c r="M639" s="103">
        <v>18284090</v>
      </c>
      <c r="N639" s="103">
        <v>18169647</v>
      </c>
      <c r="O639" s="103">
        <v>17334270</v>
      </c>
      <c r="P639" s="103">
        <v>16193615</v>
      </c>
    </row>
    <row r="640" spans="1:16">
      <c r="A640" s="101" t="s">
        <v>3020</v>
      </c>
      <c r="B640" s="102" t="s">
        <v>3021</v>
      </c>
      <c r="C640" s="101" t="s">
        <v>5359</v>
      </c>
      <c r="D640" s="101" t="s">
        <v>5360</v>
      </c>
      <c r="E640" s="103">
        <v>110144087</v>
      </c>
      <c r="F640" s="103">
        <v>107339951</v>
      </c>
      <c r="G640" s="103">
        <v>107291745</v>
      </c>
      <c r="H640" s="103">
        <v>106688246</v>
      </c>
      <c r="I640" s="103">
        <v>104541610</v>
      </c>
      <c r="J640" s="103">
        <v>100326811</v>
      </c>
      <c r="K640" s="103">
        <v>97708980</v>
      </c>
      <c r="L640" s="103">
        <v>92612188</v>
      </c>
      <c r="M640" s="103">
        <v>81212562</v>
      </c>
      <c r="N640" s="103">
        <v>80305882</v>
      </c>
      <c r="O640" s="103">
        <v>70400621</v>
      </c>
      <c r="P640" s="103">
        <v>64699577</v>
      </c>
    </row>
    <row r="641" spans="1:16">
      <c r="A641" s="101" t="s">
        <v>491</v>
      </c>
      <c r="B641" s="102" t="s">
        <v>492</v>
      </c>
      <c r="C641" s="101" t="s">
        <v>5359</v>
      </c>
      <c r="D641" s="101" t="s">
        <v>5360</v>
      </c>
      <c r="E641" s="103">
        <v>1175684761</v>
      </c>
      <c r="F641" s="103">
        <v>1120020849</v>
      </c>
      <c r="G641" s="103">
        <v>1055918380</v>
      </c>
      <c r="H641" s="103">
        <v>987414476</v>
      </c>
      <c r="I641" s="103">
        <v>909339500</v>
      </c>
      <c r="J641" s="103">
        <v>827718102</v>
      </c>
      <c r="K641" s="103">
        <v>764928845</v>
      </c>
      <c r="L641" s="103">
        <v>643093839</v>
      </c>
      <c r="M641" s="103">
        <v>560908130</v>
      </c>
      <c r="N641" s="103">
        <v>491276348</v>
      </c>
      <c r="O641" s="103">
        <v>433926802</v>
      </c>
      <c r="P641" s="103">
        <v>389190020</v>
      </c>
    </row>
    <row r="642" spans="1:16">
      <c r="A642" s="101" t="s">
        <v>3287</v>
      </c>
      <c r="B642" s="102" t="s">
        <v>3288</v>
      </c>
      <c r="C642" s="101" t="s">
        <v>5359</v>
      </c>
      <c r="D642" s="101" t="s">
        <v>5360</v>
      </c>
      <c r="E642" s="103">
        <v>36254241</v>
      </c>
      <c r="F642" s="103">
        <v>27882223</v>
      </c>
      <c r="G642" s="103">
        <v>30896830</v>
      </c>
      <c r="H642" s="103">
        <v>35816496</v>
      </c>
      <c r="I642" s="103">
        <v>49695862</v>
      </c>
      <c r="J642" s="103">
        <v>56654009</v>
      </c>
      <c r="K642" s="103">
        <v>59838152</v>
      </c>
      <c r="L642" s="103">
        <v>45109216</v>
      </c>
      <c r="M642" s="103">
        <v>33318144</v>
      </c>
      <c r="N642" s="103">
        <v>21832531</v>
      </c>
      <c r="O642" s="103">
        <v>23769170</v>
      </c>
      <c r="P642" s="103">
        <v>19409622</v>
      </c>
    </row>
    <row r="643" spans="1:16">
      <c r="A643" s="101" t="s">
        <v>1236</v>
      </c>
      <c r="B643" s="102" t="s">
        <v>1237</v>
      </c>
      <c r="C643" s="101" t="s">
        <v>5359</v>
      </c>
      <c r="D643" s="101" t="s">
        <v>5360</v>
      </c>
      <c r="E643" s="103">
        <v>81346601</v>
      </c>
      <c r="F643" s="103">
        <v>79432641</v>
      </c>
      <c r="G643" s="103">
        <v>66184421</v>
      </c>
      <c r="H643" s="103">
        <v>72814064</v>
      </c>
      <c r="I643" s="103">
        <v>72882425</v>
      </c>
      <c r="J643" s="103">
        <v>62073705</v>
      </c>
      <c r="K643" s="103">
        <v>61629033</v>
      </c>
      <c r="L643" s="103">
        <v>53689831</v>
      </c>
      <c r="M643" s="103">
        <v>62321500</v>
      </c>
      <c r="N643" s="103">
        <v>59752514</v>
      </c>
      <c r="O643" s="103">
        <v>75617679</v>
      </c>
      <c r="P643" s="103">
        <v>94258473</v>
      </c>
    </row>
    <row r="644" spans="1:16">
      <c r="A644" s="101" t="s">
        <v>1091</v>
      </c>
      <c r="B644" s="102" t="s">
        <v>1092</v>
      </c>
      <c r="C644" s="101" t="s">
        <v>5359</v>
      </c>
      <c r="D644" s="101" t="s">
        <v>5360</v>
      </c>
      <c r="E644" s="103">
        <v>245873760</v>
      </c>
      <c r="F644" s="103">
        <v>280190150</v>
      </c>
      <c r="G644" s="103">
        <v>283789700</v>
      </c>
      <c r="H644" s="103">
        <v>258050783</v>
      </c>
      <c r="I644" s="103">
        <v>243949680</v>
      </c>
      <c r="J644" s="103">
        <v>200575741</v>
      </c>
      <c r="K644" s="103">
        <v>192327071</v>
      </c>
      <c r="L644" s="103">
        <v>180945955</v>
      </c>
      <c r="M644" s="103">
        <v>124481943</v>
      </c>
      <c r="N644" s="103">
        <v>116489290</v>
      </c>
      <c r="O644" s="103">
        <v>105170677</v>
      </c>
      <c r="P644" s="103">
        <v>98722394</v>
      </c>
    </row>
    <row r="645" spans="1:16">
      <c r="A645" s="101" t="s">
        <v>485</v>
      </c>
      <c r="B645" s="102" t="s">
        <v>486</v>
      </c>
      <c r="C645" s="101" t="s">
        <v>5359</v>
      </c>
      <c r="D645" s="101" t="s">
        <v>5360</v>
      </c>
      <c r="E645" s="103">
        <v>923989323</v>
      </c>
      <c r="F645" s="103">
        <v>773208682</v>
      </c>
      <c r="G645" s="103">
        <v>558982857</v>
      </c>
      <c r="H645" s="103">
        <v>193668784</v>
      </c>
      <c r="I645" s="103">
        <v>149472076</v>
      </c>
      <c r="J645" s="103">
        <v>330042713</v>
      </c>
      <c r="K645" s="103">
        <v>264373378</v>
      </c>
      <c r="L645" s="103">
        <v>205776652</v>
      </c>
      <c r="M645" s="103">
        <v>191864800</v>
      </c>
      <c r="N645" s="103">
        <v>157164216</v>
      </c>
      <c r="O645" s="103">
        <v>127697786</v>
      </c>
      <c r="P645" s="103">
        <v>106758719</v>
      </c>
    </row>
    <row r="646" spans="1:16">
      <c r="A646" s="101" t="s">
        <v>2007</v>
      </c>
      <c r="B646" s="102" t="s">
        <v>2008</v>
      </c>
      <c r="C646" s="101" t="s">
        <v>5359</v>
      </c>
      <c r="D646" s="101" t="s">
        <v>5360</v>
      </c>
      <c r="E646" s="103">
        <v>62422667</v>
      </c>
      <c r="F646" s="103">
        <v>61959487</v>
      </c>
      <c r="G646" s="103">
        <v>66239883</v>
      </c>
      <c r="H646" s="103">
        <v>72086137</v>
      </c>
      <c r="I646" s="103">
        <v>64593894</v>
      </c>
      <c r="J646" s="103">
        <v>41009747</v>
      </c>
      <c r="K646" s="103">
        <v>31926341</v>
      </c>
      <c r="L646" s="103">
        <v>28512293</v>
      </c>
      <c r="M646" s="103">
        <v>14652369</v>
      </c>
      <c r="N646" s="103">
        <v>54081135</v>
      </c>
      <c r="O646" s="103">
        <v>20449775</v>
      </c>
      <c r="P646" s="103">
        <v>15677514</v>
      </c>
    </row>
    <row r="647" spans="1:16">
      <c r="A647" s="101" t="s">
        <v>2261</v>
      </c>
      <c r="B647" s="102" t="s">
        <v>2262</v>
      </c>
      <c r="C647" s="101" t="s">
        <v>5359</v>
      </c>
      <c r="D647" s="101" t="s">
        <v>5360</v>
      </c>
      <c r="E647" s="103">
        <v>137707500</v>
      </c>
      <c r="F647" s="103">
        <v>106564485</v>
      </c>
      <c r="G647" s="103">
        <v>99160056</v>
      </c>
      <c r="H647" s="103">
        <v>118529972</v>
      </c>
      <c r="I647" s="103">
        <v>112375127</v>
      </c>
      <c r="J647" s="103">
        <v>97393811</v>
      </c>
      <c r="K647" s="103">
        <v>91097617</v>
      </c>
      <c r="L647" s="103">
        <v>80975686</v>
      </c>
      <c r="M647" s="103">
        <v>69329491</v>
      </c>
      <c r="N647" s="103">
        <v>72295370</v>
      </c>
      <c r="O647" s="103">
        <v>64114759</v>
      </c>
      <c r="P647" s="103">
        <v>59522234</v>
      </c>
    </row>
    <row r="648" spans="1:16">
      <c r="A648" s="101" t="s">
        <v>3106</v>
      </c>
      <c r="B648" s="102" t="s">
        <v>3107</v>
      </c>
      <c r="C648" s="101" t="s">
        <v>5359</v>
      </c>
      <c r="D648" s="101" t="s">
        <v>5360</v>
      </c>
      <c r="E648" s="103">
        <v>87671577</v>
      </c>
      <c r="F648" s="103">
        <v>71023707</v>
      </c>
      <c r="G648" s="103">
        <v>71972012</v>
      </c>
      <c r="H648" s="103">
        <v>76865713</v>
      </c>
      <c r="I648" s="103">
        <v>78601738</v>
      </c>
      <c r="J648" s="103">
        <v>86583051</v>
      </c>
      <c r="K648" s="103">
        <v>89045387</v>
      </c>
      <c r="L648" s="103">
        <v>83083146</v>
      </c>
      <c r="M648" s="103">
        <v>76732588</v>
      </c>
      <c r="N648" s="103">
        <v>53872221</v>
      </c>
      <c r="O648" s="103">
        <v>51373220</v>
      </c>
      <c r="P648" s="103">
        <v>43063721</v>
      </c>
    </row>
    <row r="649" spans="1:16">
      <c r="A649" s="101" t="s">
        <v>3151</v>
      </c>
      <c r="B649" s="102" t="s">
        <v>3152</v>
      </c>
      <c r="C649" s="101" t="s">
        <v>5359</v>
      </c>
      <c r="D649" s="101" t="s">
        <v>5360</v>
      </c>
      <c r="E649" s="103">
        <v>12693134</v>
      </c>
      <c r="F649" s="103">
        <v>3342561</v>
      </c>
      <c r="G649" s="103">
        <v>9745441</v>
      </c>
      <c r="H649" s="103">
        <v>22669224</v>
      </c>
      <c r="I649" s="103">
        <v>84491870</v>
      </c>
      <c r="J649" s="103">
        <v>34198914</v>
      </c>
      <c r="K649" s="103">
        <v>33542913</v>
      </c>
      <c r="L649" s="103">
        <v>84351040</v>
      </c>
      <c r="M649" s="103">
        <v>83737212</v>
      </c>
      <c r="N649" s="103">
        <v>72624932</v>
      </c>
      <c r="O649" s="103">
        <v>72601037</v>
      </c>
      <c r="P649" s="103">
        <v>70340705</v>
      </c>
    </row>
    <row r="650" spans="1:16">
      <c r="A650" s="101" t="s">
        <v>3796</v>
      </c>
      <c r="B650" s="102" t="s">
        <v>4328</v>
      </c>
      <c r="C650" s="101" t="s">
        <v>5359</v>
      </c>
      <c r="D650" s="101" t="s">
        <v>5360</v>
      </c>
      <c r="E650" s="103">
        <v>16384633</v>
      </c>
      <c r="F650" s="103">
        <v>11970389</v>
      </c>
      <c r="G650" s="103">
        <v>11238320</v>
      </c>
      <c r="H650" s="103">
        <v>14858159</v>
      </c>
      <c r="I650" s="103">
        <v>6984586</v>
      </c>
      <c r="J650" s="103">
        <v>22507007</v>
      </c>
      <c r="K650" s="103">
        <v>25172000</v>
      </c>
      <c r="L650" s="103">
        <v>17818173</v>
      </c>
      <c r="M650" s="103">
        <v>10983334</v>
      </c>
      <c r="N650" s="103">
        <v>19168679</v>
      </c>
      <c r="O650" s="103">
        <v>39874574</v>
      </c>
      <c r="P650" s="103">
        <v>44697187</v>
      </c>
    </row>
    <row r="651" spans="1:16">
      <c r="A651" s="101" t="s">
        <v>568</v>
      </c>
      <c r="B651" s="102" t="s">
        <v>569</v>
      </c>
      <c r="C651" s="101" t="s">
        <v>5359</v>
      </c>
      <c r="D651" s="101" t="s">
        <v>5360</v>
      </c>
      <c r="E651" s="103">
        <v>1010937463</v>
      </c>
      <c r="F651" s="103">
        <v>-314489118</v>
      </c>
      <c r="G651" s="103">
        <v>952697469</v>
      </c>
      <c r="H651" s="103">
        <v>906503819</v>
      </c>
      <c r="I651" s="103">
        <v>1688171382</v>
      </c>
      <c r="J651" s="103">
        <v>1350639442</v>
      </c>
      <c r="K651" s="103">
        <v>996951000</v>
      </c>
      <c r="L651" s="103">
        <v>772879715</v>
      </c>
      <c r="M651" s="103">
        <v>564219629</v>
      </c>
      <c r="N651" s="103">
        <v>512232525</v>
      </c>
      <c r="O651" s="103">
        <v>435005313</v>
      </c>
      <c r="P651" s="103">
        <v>339748952</v>
      </c>
    </row>
    <row r="652" spans="1:16">
      <c r="A652" s="101" t="s">
        <v>1991</v>
      </c>
      <c r="B652" s="102" t="s">
        <v>1992</v>
      </c>
      <c r="C652" s="101" t="s">
        <v>5359</v>
      </c>
      <c r="D652" s="101" t="s">
        <v>5360</v>
      </c>
      <c r="E652" s="103">
        <v>192988606</v>
      </c>
      <c r="F652" s="103">
        <v>201750246</v>
      </c>
      <c r="G652" s="103">
        <v>225604117</v>
      </c>
      <c r="H652" s="103">
        <v>224024370</v>
      </c>
      <c r="I652" s="103">
        <v>220578465</v>
      </c>
      <c r="J652" s="103">
        <v>217961248</v>
      </c>
      <c r="K652" s="103">
        <v>216741545</v>
      </c>
      <c r="L652" s="103">
        <v>117545721</v>
      </c>
      <c r="M652" s="103">
        <v>360483088</v>
      </c>
      <c r="N652" s="103">
        <v>398075559</v>
      </c>
      <c r="O652" s="103">
        <v>405087510</v>
      </c>
      <c r="P652" s="103">
        <v>375283385</v>
      </c>
    </row>
    <row r="653" spans="1:16">
      <c r="A653" s="101" t="s">
        <v>2301</v>
      </c>
      <c r="B653" s="102" t="s">
        <v>2302</v>
      </c>
      <c r="C653" s="101" t="s">
        <v>5359</v>
      </c>
      <c r="D653" s="101" t="s">
        <v>5360</v>
      </c>
      <c r="E653" s="103">
        <v>149424244</v>
      </c>
      <c r="F653" s="103">
        <v>138377842</v>
      </c>
      <c r="G653" s="103">
        <v>135752912</v>
      </c>
      <c r="H653" s="103">
        <v>132867722</v>
      </c>
      <c r="I653" s="103">
        <v>133630784</v>
      </c>
      <c r="J653" s="103">
        <v>126521972</v>
      </c>
      <c r="K653" s="103">
        <v>122834822</v>
      </c>
      <c r="L653" s="103">
        <v>106177266</v>
      </c>
      <c r="M653" s="103">
        <v>48500115</v>
      </c>
      <c r="N653" s="103">
        <v>42407452</v>
      </c>
      <c r="O653" s="103">
        <v>35466714</v>
      </c>
      <c r="P653" s="103">
        <v>35515286</v>
      </c>
    </row>
    <row r="654" spans="1:16">
      <c r="A654" s="101" t="s">
        <v>608</v>
      </c>
      <c r="B654" s="102" t="s">
        <v>609</v>
      </c>
      <c r="C654" s="101" t="s">
        <v>5359</v>
      </c>
      <c r="D654" s="101" t="s">
        <v>5360</v>
      </c>
      <c r="E654" s="103">
        <v>974673052</v>
      </c>
      <c r="F654" s="103">
        <v>914941427</v>
      </c>
      <c r="G654" s="103">
        <v>877360342</v>
      </c>
      <c r="H654" s="103">
        <v>782969505</v>
      </c>
      <c r="I654" s="103">
        <v>682576503</v>
      </c>
      <c r="J654" s="103">
        <v>606415192</v>
      </c>
      <c r="K654" s="103">
        <v>435561318</v>
      </c>
      <c r="L654" s="103">
        <v>359473000</v>
      </c>
      <c r="M654" s="103">
        <v>367143643</v>
      </c>
      <c r="N654" s="103">
        <v>325910186</v>
      </c>
      <c r="O654" s="103">
        <v>293843100</v>
      </c>
      <c r="P654" s="103">
        <v>250256639</v>
      </c>
    </row>
    <row r="655" spans="1:16">
      <c r="A655" s="101" t="s">
        <v>355</v>
      </c>
      <c r="B655" s="102" t="s">
        <v>385</v>
      </c>
      <c r="C655" s="101" t="s">
        <v>5359</v>
      </c>
      <c r="D655" s="101" t="s">
        <v>5360</v>
      </c>
      <c r="E655" s="103">
        <v>18301586553</v>
      </c>
      <c r="F655" s="103">
        <v>16501678478</v>
      </c>
      <c r="G655" s="103">
        <v>5283060805</v>
      </c>
      <c r="H655" s="103">
        <v>3946350625</v>
      </c>
      <c r="I655" s="103">
        <v>3804341869</v>
      </c>
      <c r="J655" s="103">
        <v>3774252990</v>
      </c>
      <c r="K655" s="103"/>
      <c r="L655" s="103">
        <v>2040957384</v>
      </c>
      <c r="M655" s="103">
        <v>1859637534</v>
      </c>
      <c r="N655" s="103">
        <v>1678144266</v>
      </c>
      <c r="O655" s="103">
        <v>1512472416</v>
      </c>
      <c r="P655" s="103">
        <v>1382085228</v>
      </c>
    </row>
    <row r="656" spans="1:16">
      <c r="A656" s="101" t="s">
        <v>835</v>
      </c>
      <c r="B656" s="102" t="s">
        <v>836</v>
      </c>
      <c r="C656" s="101" t="s">
        <v>5359</v>
      </c>
      <c r="D656" s="101" t="s">
        <v>5360</v>
      </c>
      <c r="E656" s="103">
        <v>88747286</v>
      </c>
      <c r="F656" s="103">
        <v>84650058</v>
      </c>
      <c r="G656" s="103">
        <v>23971783</v>
      </c>
      <c r="H656" s="103">
        <v>16137071</v>
      </c>
      <c r="I656" s="103">
        <v>19835774</v>
      </c>
      <c r="J656" s="103">
        <v>19972135</v>
      </c>
      <c r="K656" s="103">
        <v>23539709</v>
      </c>
      <c r="L656" s="103">
        <v>39692932</v>
      </c>
      <c r="M656" s="103">
        <v>40260095</v>
      </c>
      <c r="N656" s="103">
        <v>19375655</v>
      </c>
      <c r="O656" s="103">
        <v>19436846</v>
      </c>
      <c r="P656" s="103">
        <v>9771441</v>
      </c>
    </row>
    <row r="657" spans="1:16">
      <c r="A657" s="101" t="s">
        <v>785</v>
      </c>
      <c r="B657" s="102" t="s">
        <v>786</v>
      </c>
      <c r="C657" s="101" t="s">
        <v>5359</v>
      </c>
      <c r="D657" s="101" t="s">
        <v>5360</v>
      </c>
      <c r="E657" s="103">
        <v>2540675000</v>
      </c>
      <c r="F657" s="103">
        <v>2406172000</v>
      </c>
      <c r="G657" s="103">
        <v>1421289000</v>
      </c>
      <c r="H657" s="103">
        <v>232697000</v>
      </c>
      <c r="I657" s="103">
        <v>1770295000</v>
      </c>
      <c r="J657" s="103">
        <v>2420714000</v>
      </c>
      <c r="K657" s="103">
        <v>2428248000</v>
      </c>
      <c r="L657" s="103">
        <v>2431799000</v>
      </c>
      <c r="M657" s="103">
        <v>2748322000</v>
      </c>
      <c r="N657" s="103">
        <v>1707077885</v>
      </c>
      <c r="O657" s="103">
        <v>823548897</v>
      </c>
      <c r="P657" s="103">
        <v>779268443</v>
      </c>
    </row>
    <row r="658" spans="1:16">
      <c r="A658" s="101" t="s">
        <v>1323</v>
      </c>
      <c r="B658" s="102" t="s">
        <v>1324</v>
      </c>
      <c r="C658" s="101" t="s">
        <v>5359</v>
      </c>
      <c r="D658" s="101" t="s">
        <v>5360</v>
      </c>
      <c r="E658" s="103">
        <v>316549812</v>
      </c>
      <c r="F658" s="103">
        <v>283232238</v>
      </c>
      <c r="G658" s="103">
        <v>244005054</v>
      </c>
      <c r="H658" s="103">
        <v>221511979</v>
      </c>
      <c r="I658" s="103">
        <v>199153724</v>
      </c>
      <c r="J658" s="103">
        <v>191319379</v>
      </c>
      <c r="K658" s="103">
        <v>177780287</v>
      </c>
      <c r="L658" s="103">
        <v>140790995</v>
      </c>
      <c r="M658" s="103">
        <v>131228079</v>
      </c>
      <c r="N658" s="103">
        <v>120753124</v>
      </c>
      <c r="O658" s="103">
        <v>100210158</v>
      </c>
      <c r="P658" s="103">
        <v>88594406</v>
      </c>
    </row>
    <row r="659" spans="1:16">
      <c r="A659" s="101" t="s">
        <v>3490</v>
      </c>
      <c r="B659" s="102" t="s">
        <v>4331</v>
      </c>
      <c r="C659" s="101" t="s">
        <v>5359</v>
      </c>
      <c r="D659" s="101" t="s">
        <v>5360</v>
      </c>
      <c r="E659" s="103">
        <v>8053231</v>
      </c>
      <c r="F659" s="103">
        <v>7744452</v>
      </c>
      <c r="G659" s="103">
        <v>8505450</v>
      </c>
      <c r="H659" s="103">
        <v>8786699</v>
      </c>
      <c r="I659" s="103">
        <v>29507217</v>
      </c>
      <c r="J659" s="103">
        <v>37938996</v>
      </c>
      <c r="K659" s="103">
        <v>48760472</v>
      </c>
      <c r="L659" s="103">
        <v>51086797</v>
      </c>
      <c r="M659" s="103">
        <v>33021288</v>
      </c>
      <c r="N659" s="103">
        <v>26791244</v>
      </c>
      <c r="O659" s="103">
        <v>19180733</v>
      </c>
      <c r="P659" s="103">
        <v>14787147</v>
      </c>
    </row>
    <row r="660" spans="1:16">
      <c r="A660" s="101" t="s">
        <v>815</v>
      </c>
      <c r="B660" s="102" t="s">
        <v>816</v>
      </c>
      <c r="C660" s="101" t="s">
        <v>5359</v>
      </c>
      <c r="D660" s="101" t="s">
        <v>5360</v>
      </c>
      <c r="E660" s="103">
        <v>841179267</v>
      </c>
      <c r="F660" s="103">
        <v>820235806</v>
      </c>
      <c r="G660" s="103">
        <v>819938618</v>
      </c>
      <c r="H660" s="103">
        <v>823653032</v>
      </c>
      <c r="I660" s="103">
        <v>820352772</v>
      </c>
      <c r="J660" s="103">
        <v>805346550</v>
      </c>
      <c r="K660" s="103">
        <v>762166577</v>
      </c>
      <c r="L660" s="103">
        <v>698384879</v>
      </c>
      <c r="M660" s="103">
        <v>675671996</v>
      </c>
      <c r="N660" s="103">
        <v>617644381</v>
      </c>
      <c r="O660" s="103">
        <v>572327243</v>
      </c>
      <c r="P660" s="103">
        <v>549344244</v>
      </c>
    </row>
    <row r="661" spans="1:16">
      <c r="A661" s="101" t="s">
        <v>1832</v>
      </c>
      <c r="B661" s="102" t="s">
        <v>1833</v>
      </c>
      <c r="C661" s="101" t="s">
        <v>5359</v>
      </c>
      <c r="D661" s="101" t="s">
        <v>5360</v>
      </c>
      <c r="E661" s="103">
        <v>110615624</v>
      </c>
      <c r="F661" s="103">
        <v>97214080</v>
      </c>
      <c r="G661" s="103">
        <v>90109740</v>
      </c>
      <c r="H661" s="103">
        <v>81997056</v>
      </c>
      <c r="I661" s="103">
        <v>72869729</v>
      </c>
      <c r="J661" s="103">
        <v>63394112</v>
      </c>
      <c r="K661" s="103">
        <v>57371848</v>
      </c>
      <c r="L661" s="103">
        <v>52849631</v>
      </c>
      <c r="M661" s="103">
        <v>53135093</v>
      </c>
      <c r="N661" s="103">
        <v>51935616</v>
      </c>
      <c r="O661" s="103">
        <v>49509683</v>
      </c>
      <c r="P661" s="103">
        <v>46968541</v>
      </c>
    </row>
    <row r="662" spans="1:16">
      <c r="A662" s="101" t="s">
        <v>499</v>
      </c>
      <c r="B662" s="102" t="s">
        <v>500</v>
      </c>
      <c r="C662" s="101" t="s">
        <v>5359</v>
      </c>
      <c r="D662" s="101" t="s">
        <v>5360</v>
      </c>
      <c r="E662" s="103">
        <v>763007157</v>
      </c>
      <c r="F662" s="103">
        <v>785914423</v>
      </c>
      <c r="G662" s="103">
        <v>878510574</v>
      </c>
      <c r="H662" s="103">
        <v>662524037</v>
      </c>
      <c r="I662" s="103">
        <v>680744826</v>
      </c>
      <c r="J662" s="103">
        <v>703533793</v>
      </c>
      <c r="K662" s="103">
        <v>659240799</v>
      </c>
      <c r="L662" s="103">
        <v>568397832</v>
      </c>
      <c r="M662" s="103">
        <v>511388553</v>
      </c>
      <c r="N662" s="103">
        <v>445964195</v>
      </c>
      <c r="O662" s="103">
        <v>406670456</v>
      </c>
      <c r="P662" s="103">
        <v>375680199</v>
      </c>
    </row>
    <row r="663" spans="1:16">
      <c r="A663" s="101" t="s">
        <v>983</v>
      </c>
      <c r="B663" s="102" t="s">
        <v>984</v>
      </c>
      <c r="C663" s="101" t="s">
        <v>5359</v>
      </c>
      <c r="D663" s="101" t="s">
        <v>5360</v>
      </c>
      <c r="E663" s="103">
        <v>155324809</v>
      </c>
      <c r="F663" s="103">
        <v>133649664</v>
      </c>
      <c r="G663" s="103">
        <v>117714182</v>
      </c>
      <c r="H663" s="103">
        <v>107589423</v>
      </c>
      <c r="I663" s="103">
        <v>98214423</v>
      </c>
      <c r="J663" s="103">
        <v>91809866</v>
      </c>
      <c r="K663" s="103">
        <v>80892043</v>
      </c>
      <c r="L663" s="103"/>
      <c r="M663" s="103">
        <v>101425475</v>
      </c>
      <c r="N663" s="103">
        <v>93505525</v>
      </c>
      <c r="O663" s="103">
        <v>85512268</v>
      </c>
      <c r="P663" s="103">
        <v>81490069</v>
      </c>
    </row>
    <row r="664" spans="1:16">
      <c r="A664" s="101" t="s">
        <v>413</v>
      </c>
      <c r="B664" s="102" t="s">
        <v>414</v>
      </c>
      <c r="C664" s="101" t="s">
        <v>5359</v>
      </c>
      <c r="D664" s="101" t="s">
        <v>5360</v>
      </c>
      <c r="E664" s="103">
        <v>11441935000</v>
      </c>
      <c r="F664" s="103">
        <v>10845069000</v>
      </c>
      <c r="G664" s="103">
        <v>10340968000</v>
      </c>
      <c r="H664" s="103">
        <v>11755235000</v>
      </c>
      <c r="I664" s="103">
        <v>12309179000</v>
      </c>
      <c r="J664" s="103">
        <v>11704236000</v>
      </c>
      <c r="K664" s="103">
        <v>11133262000</v>
      </c>
      <c r="L664" s="103">
        <v>10376567000</v>
      </c>
      <c r="M664" s="103">
        <v>8831889000</v>
      </c>
      <c r="N664" s="103">
        <v>8861763000</v>
      </c>
      <c r="O664" s="103">
        <v>8430052000</v>
      </c>
      <c r="P664" s="103">
        <v>7871721000</v>
      </c>
    </row>
    <row r="665" spans="1:16">
      <c r="A665" s="101" t="s">
        <v>3788</v>
      </c>
      <c r="B665" s="102" t="s">
        <v>4332</v>
      </c>
      <c r="C665" s="101" t="s">
        <v>5359</v>
      </c>
      <c r="D665" s="101" t="s">
        <v>5360</v>
      </c>
      <c r="E665" s="103">
        <v>47360524</v>
      </c>
      <c r="F665" s="103">
        <v>24884242</v>
      </c>
      <c r="G665" s="103">
        <v>22234090</v>
      </c>
      <c r="H665" s="103">
        <v>22277369</v>
      </c>
      <c r="I665" s="103">
        <v>21744877</v>
      </c>
      <c r="J665" s="103">
        <v>22934664</v>
      </c>
      <c r="K665" s="103">
        <v>26952242</v>
      </c>
      <c r="L665" s="103">
        <v>24791692</v>
      </c>
      <c r="M665" s="103">
        <v>17062261</v>
      </c>
      <c r="N665" s="103">
        <v>18269376</v>
      </c>
      <c r="O665" s="103">
        <v>18428602</v>
      </c>
      <c r="P665" s="103">
        <v>15431012</v>
      </c>
    </row>
    <row r="666" spans="1:16">
      <c r="A666" s="101" t="s">
        <v>1721</v>
      </c>
      <c r="B666" s="102" t="s">
        <v>1722</v>
      </c>
      <c r="C666" s="101" t="s">
        <v>5359</v>
      </c>
      <c r="D666" s="101" t="s">
        <v>5360</v>
      </c>
      <c r="E666" s="103">
        <v>32786557</v>
      </c>
      <c r="F666" s="103">
        <v>24045584</v>
      </c>
      <c r="G666" s="103">
        <v>28528841</v>
      </c>
      <c r="H666" s="103">
        <v>32938477</v>
      </c>
      <c r="I666" s="103">
        <v>67504432</v>
      </c>
      <c r="J666" s="103">
        <v>77940567</v>
      </c>
      <c r="K666" s="103">
        <v>71416287</v>
      </c>
      <c r="L666" s="103">
        <v>63875852</v>
      </c>
      <c r="M666" s="103">
        <v>58348981</v>
      </c>
      <c r="N666" s="103">
        <v>13896591</v>
      </c>
      <c r="O666" s="103">
        <v>17213174</v>
      </c>
      <c r="P666" s="103">
        <v>17250576</v>
      </c>
    </row>
    <row r="667" spans="1:16">
      <c r="A667" s="101" t="s">
        <v>1005</v>
      </c>
      <c r="B667" s="102" t="s">
        <v>1006</v>
      </c>
      <c r="C667" s="101" t="s">
        <v>5359</v>
      </c>
      <c r="D667" s="101" t="s">
        <v>5360</v>
      </c>
      <c r="E667" s="103">
        <v>158612045</v>
      </c>
      <c r="F667" s="103">
        <v>151600232</v>
      </c>
      <c r="G667" s="103">
        <v>149781616</v>
      </c>
      <c r="H667" s="103">
        <v>139929964</v>
      </c>
      <c r="I667" s="103">
        <v>125379527</v>
      </c>
      <c r="J667" s="103">
        <v>109940640</v>
      </c>
      <c r="K667" s="103">
        <v>97160397</v>
      </c>
      <c r="L667" s="103">
        <v>108934740</v>
      </c>
      <c r="M667" s="103">
        <v>97052727</v>
      </c>
      <c r="N667" s="103">
        <v>93422150</v>
      </c>
      <c r="O667" s="103">
        <v>90327704</v>
      </c>
      <c r="P667" s="103">
        <v>81653589</v>
      </c>
    </row>
    <row r="668" spans="1:16">
      <c r="A668" s="101" t="s">
        <v>749</v>
      </c>
      <c r="B668" s="102" t="s">
        <v>4333</v>
      </c>
      <c r="C668" s="101" t="s">
        <v>5359</v>
      </c>
      <c r="D668" s="101" t="s">
        <v>5360</v>
      </c>
      <c r="E668" s="103">
        <v>588586937</v>
      </c>
      <c r="F668" s="103">
        <v>421029850</v>
      </c>
      <c r="G668" s="103">
        <v>356945857</v>
      </c>
      <c r="H668" s="103">
        <v>320070352</v>
      </c>
      <c r="I668" s="103">
        <v>268121708</v>
      </c>
      <c r="J668" s="103">
        <v>254201964</v>
      </c>
      <c r="K668" s="103">
        <v>185119298</v>
      </c>
      <c r="L668" s="103">
        <v>88473424</v>
      </c>
      <c r="M668" s="103">
        <v>75507828</v>
      </c>
      <c r="N668" s="103">
        <v>62239663</v>
      </c>
      <c r="O668" s="103">
        <v>38962703</v>
      </c>
      <c r="P668" s="103">
        <v>28396008</v>
      </c>
    </row>
    <row r="669" spans="1:16">
      <c r="A669" s="101" t="s">
        <v>3503</v>
      </c>
      <c r="B669" s="102" t="s">
        <v>3504</v>
      </c>
      <c r="C669" s="101" t="s">
        <v>5359</v>
      </c>
      <c r="D669" s="101" t="s">
        <v>5360</v>
      </c>
      <c r="E669" s="103">
        <v>33627984</v>
      </c>
      <c r="F669" s="103">
        <v>33743094</v>
      </c>
      <c r="G669" s="103">
        <v>34081734</v>
      </c>
      <c r="H669" s="103">
        <v>40445560</v>
      </c>
      <c r="I669" s="103">
        <v>42123689</v>
      </c>
      <c r="J669" s="103">
        <v>42151702</v>
      </c>
      <c r="K669" s="103">
        <v>34760092</v>
      </c>
      <c r="L669" s="103">
        <v>27922952</v>
      </c>
      <c r="M669" s="103">
        <v>26897101</v>
      </c>
      <c r="N669" s="103">
        <v>24448934</v>
      </c>
      <c r="O669" s="103">
        <v>32107581</v>
      </c>
      <c r="P669" s="103">
        <v>38867846</v>
      </c>
    </row>
    <row r="670" spans="1:16">
      <c r="A670" s="101" t="s">
        <v>3378</v>
      </c>
      <c r="B670" s="102" t="s">
        <v>3379</v>
      </c>
      <c r="C670" s="101" t="s">
        <v>5359</v>
      </c>
      <c r="D670" s="101" t="s">
        <v>5360</v>
      </c>
      <c r="E670" s="103">
        <v>40685044</v>
      </c>
      <c r="F670" s="103">
        <v>49364206</v>
      </c>
      <c r="G670" s="103">
        <v>35039777</v>
      </c>
      <c r="H670" s="103">
        <v>-131128918</v>
      </c>
      <c r="I670" s="103">
        <v>24268193</v>
      </c>
      <c r="J670" s="103">
        <v>41602778</v>
      </c>
      <c r="K670" s="103">
        <v>41092236</v>
      </c>
      <c r="L670" s="103">
        <v>42274275</v>
      </c>
      <c r="M670" s="103">
        <v>34023559</v>
      </c>
      <c r="N670" s="103">
        <v>31338108</v>
      </c>
      <c r="O670" s="103">
        <v>29537460</v>
      </c>
      <c r="P670" s="103">
        <v>29153144</v>
      </c>
    </row>
    <row r="671" spans="1:16">
      <c r="A671" s="101" t="s">
        <v>5426</v>
      </c>
      <c r="B671" s="102" t="s">
        <v>5427</v>
      </c>
      <c r="C671" s="101" t="s">
        <v>5359</v>
      </c>
      <c r="D671" s="101" t="s">
        <v>5360</v>
      </c>
      <c r="E671" s="103">
        <v>4544714</v>
      </c>
      <c r="F671" s="103">
        <v>4767975</v>
      </c>
      <c r="G671" s="103">
        <v>4818860</v>
      </c>
      <c r="H671" s="103">
        <v>4771713</v>
      </c>
      <c r="I671" s="103">
        <v>4913267</v>
      </c>
      <c r="J671" s="103">
        <v>4842495</v>
      </c>
      <c r="K671" s="103">
        <v>4731055</v>
      </c>
      <c r="L671" s="103">
        <v>4443845</v>
      </c>
      <c r="M671" s="103">
        <v>5882785</v>
      </c>
      <c r="N671" s="103">
        <v>5656299</v>
      </c>
      <c r="O671" s="103">
        <v>4792750</v>
      </c>
      <c r="P671" s="103">
        <v>4219175</v>
      </c>
    </row>
    <row r="672" spans="1:16">
      <c r="A672" s="101" t="s">
        <v>1983</v>
      </c>
      <c r="B672" s="102" t="s">
        <v>1984</v>
      </c>
      <c r="C672" s="101" t="s">
        <v>5364</v>
      </c>
      <c r="D672" s="101" t="s">
        <v>5360</v>
      </c>
      <c r="E672" s="103">
        <v>62033714</v>
      </c>
      <c r="F672" s="103">
        <v>60088651</v>
      </c>
      <c r="G672" s="103">
        <v>62570276</v>
      </c>
      <c r="H672" s="103">
        <v>62543403</v>
      </c>
      <c r="I672" s="103">
        <v>62278189</v>
      </c>
      <c r="J672" s="103">
        <v>61487178</v>
      </c>
      <c r="K672" s="103">
        <v>55335083</v>
      </c>
      <c r="L672" s="103">
        <v>42084482</v>
      </c>
      <c r="M672" s="103">
        <v>37129792</v>
      </c>
      <c r="N672" s="103">
        <v>33972494</v>
      </c>
      <c r="O672" s="103">
        <v>30288504</v>
      </c>
      <c r="P672" s="103">
        <v>27378050</v>
      </c>
    </row>
    <row r="673" spans="1:16">
      <c r="A673" s="101" t="s">
        <v>3278</v>
      </c>
      <c r="B673" s="102" t="s">
        <v>3279</v>
      </c>
      <c r="C673" s="101" t="s">
        <v>5359</v>
      </c>
      <c r="D673" s="101" t="s">
        <v>5360</v>
      </c>
      <c r="E673" s="103">
        <v>70549286</v>
      </c>
      <c r="F673" s="103">
        <v>67424886</v>
      </c>
      <c r="G673" s="103">
        <v>66853680</v>
      </c>
      <c r="H673" s="103">
        <v>64349867</v>
      </c>
      <c r="I673" s="103">
        <v>59077276</v>
      </c>
      <c r="J673" s="103">
        <v>55395631</v>
      </c>
      <c r="K673" s="103">
        <v>61361570</v>
      </c>
      <c r="L673" s="103">
        <v>59198917</v>
      </c>
      <c r="M673" s="103">
        <v>60196019</v>
      </c>
      <c r="N673" s="103">
        <v>86788984</v>
      </c>
      <c r="O673" s="103">
        <v>91789761</v>
      </c>
      <c r="P673" s="103">
        <v>87416752</v>
      </c>
    </row>
    <row r="674" spans="1:16">
      <c r="A674" s="101" t="s">
        <v>1962</v>
      </c>
      <c r="B674" s="102" t="s">
        <v>1963</v>
      </c>
      <c r="C674" s="101" t="s">
        <v>5359</v>
      </c>
      <c r="D674" s="101" t="s">
        <v>5360</v>
      </c>
      <c r="E674" s="103">
        <v>169783115</v>
      </c>
      <c r="F674" s="103">
        <v>105442803</v>
      </c>
      <c r="G674" s="103">
        <v>72338443</v>
      </c>
      <c r="H674" s="103">
        <v>68788495</v>
      </c>
      <c r="I674" s="103">
        <v>53994340</v>
      </c>
      <c r="J674" s="103">
        <v>42411160</v>
      </c>
      <c r="K674" s="103">
        <v>33052175</v>
      </c>
      <c r="L674" s="103">
        <v>-176127515</v>
      </c>
      <c r="M674" s="103">
        <v>-97166873</v>
      </c>
      <c r="N674" s="103">
        <v>81493783</v>
      </c>
      <c r="O674" s="103">
        <v>75878977</v>
      </c>
      <c r="P674" s="103">
        <v>71029210</v>
      </c>
    </row>
    <row r="675" spans="1:16">
      <c r="A675" s="101" t="s">
        <v>886</v>
      </c>
      <c r="B675" s="102" t="s">
        <v>887</v>
      </c>
      <c r="C675" s="101" t="s">
        <v>5359</v>
      </c>
      <c r="D675" s="101" t="s">
        <v>5360</v>
      </c>
      <c r="E675" s="103">
        <v>39190232</v>
      </c>
      <c r="F675" s="103">
        <v>39385277</v>
      </c>
      <c r="G675" s="103">
        <v>36746826</v>
      </c>
      <c r="H675" s="103">
        <v>39004013</v>
      </c>
      <c r="I675" s="103">
        <v>46722560</v>
      </c>
      <c r="J675" s="103">
        <v>38098585</v>
      </c>
      <c r="K675" s="103">
        <v>42875142</v>
      </c>
      <c r="L675" s="103">
        <v>43294043</v>
      </c>
      <c r="M675" s="103">
        <v>48747032</v>
      </c>
      <c r="N675" s="103">
        <v>27725785</v>
      </c>
      <c r="O675" s="103">
        <v>24085854</v>
      </c>
      <c r="P675" s="103">
        <v>6046010</v>
      </c>
    </row>
    <row r="676" spans="1:16">
      <c r="A676" s="101" t="s">
        <v>765</v>
      </c>
      <c r="B676" s="102" t="s">
        <v>766</v>
      </c>
      <c r="C676" s="101" t="s">
        <v>5359</v>
      </c>
      <c r="D676" s="101" t="s">
        <v>5360</v>
      </c>
      <c r="E676" s="103">
        <v>476733046</v>
      </c>
      <c r="F676" s="103">
        <v>464082960</v>
      </c>
      <c r="G676" s="103">
        <v>449191986</v>
      </c>
      <c r="H676" s="103">
        <v>435592940</v>
      </c>
      <c r="I676" s="103">
        <v>407425790</v>
      </c>
      <c r="J676" s="103">
        <v>361929665</v>
      </c>
      <c r="K676" s="103">
        <v>188719014</v>
      </c>
      <c r="L676" s="103">
        <v>148150410</v>
      </c>
      <c r="M676" s="103">
        <v>123120873</v>
      </c>
      <c r="N676" s="103">
        <v>104647408</v>
      </c>
      <c r="O676" s="103">
        <v>85872243</v>
      </c>
      <c r="P676" s="103">
        <v>70958388</v>
      </c>
    </row>
    <row r="677" spans="1:16">
      <c r="A677" s="101" t="s">
        <v>911</v>
      </c>
      <c r="B677" s="102" t="s">
        <v>912</v>
      </c>
      <c r="C677" s="101" t="s">
        <v>5359</v>
      </c>
      <c r="D677" s="101" t="s">
        <v>5360</v>
      </c>
      <c r="E677" s="103">
        <v>297179502</v>
      </c>
      <c r="F677" s="103">
        <v>287143903</v>
      </c>
      <c r="G677" s="103">
        <v>285473296</v>
      </c>
      <c r="H677" s="103">
        <v>219038642</v>
      </c>
      <c r="I677" s="103">
        <v>203060094</v>
      </c>
      <c r="J677" s="103">
        <v>176259751</v>
      </c>
      <c r="K677" s="103">
        <v>148634414</v>
      </c>
      <c r="L677" s="103">
        <v>128274010</v>
      </c>
      <c r="M677" s="103">
        <v>106401448</v>
      </c>
      <c r="N677" s="103">
        <v>91296160</v>
      </c>
      <c r="O677" s="103">
        <v>76540011</v>
      </c>
      <c r="P677" s="103">
        <v>64946534</v>
      </c>
    </row>
    <row r="678" spans="1:16">
      <c r="A678" s="101" t="s">
        <v>2784</v>
      </c>
      <c r="B678" s="102" t="s">
        <v>2785</v>
      </c>
      <c r="C678" s="101" t="s">
        <v>5359</v>
      </c>
      <c r="D678" s="101" t="s">
        <v>5360</v>
      </c>
      <c r="E678" s="103">
        <v>134360852</v>
      </c>
      <c r="F678" s="103">
        <v>123487031</v>
      </c>
      <c r="G678" s="103">
        <v>111053147</v>
      </c>
      <c r="H678" s="103">
        <v>101461723</v>
      </c>
      <c r="I678" s="103">
        <v>92174203</v>
      </c>
      <c r="J678" s="103">
        <v>86155246</v>
      </c>
      <c r="K678" s="103">
        <v>76940790</v>
      </c>
      <c r="L678" s="103">
        <v>63374121</v>
      </c>
      <c r="M678" s="103">
        <v>50190764</v>
      </c>
      <c r="N678" s="103">
        <v>45054839</v>
      </c>
      <c r="O678" s="103">
        <v>38067712</v>
      </c>
      <c r="P678" s="103">
        <v>37317656</v>
      </c>
    </row>
    <row r="679" spans="1:16">
      <c r="A679" s="101" t="s">
        <v>5428</v>
      </c>
      <c r="B679" s="102" t="s">
        <v>5429</v>
      </c>
      <c r="C679" s="101" t="s">
        <v>5359</v>
      </c>
      <c r="D679" s="101" t="s">
        <v>5360</v>
      </c>
      <c r="E679" s="103"/>
      <c r="F679" s="103"/>
      <c r="G679" s="103"/>
      <c r="H679" s="103"/>
      <c r="I679" s="103"/>
      <c r="J679" s="103"/>
      <c r="K679" s="103"/>
      <c r="L679" s="103">
        <v>83081966</v>
      </c>
      <c r="M679" s="103">
        <v>70155042</v>
      </c>
      <c r="N679" s="103">
        <v>63945198</v>
      </c>
      <c r="O679" s="103">
        <v>61304826</v>
      </c>
      <c r="P679" s="103">
        <v>80062314</v>
      </c>
    </row>
    <row r="680" spans="1:16">
      <c r="A680" s="101" t="s">
        <v>3089</v>
      </c>
      <c r="B680" s="102" t="s">
        <v>3090</v>
      </c>
      <c r="C680" s="101" t="s">
        <v>5359</v>
      </c>
      <c r="D680" s="101" t="s">
        <v>5360</v>
      </c>
      <c r="E680" s="103">
        <v>56363693</v>
      </c>
      <c r="F680" s="103">
        <v>53259305</v>
      </c>
      <c r="G680" s="103">
        <v>50254839</v>
      </c>
      <c r="H680" s="103">
        <v>55005960</v>
      </c>
      <c r="I680" s="103">
        <v>54236216</v>
      </c>
      <c r="J680" s="103">
        <v>49519886</v>
      </c>
      <c r="K680" s="103">
        <v>45969836</v>
      </c>
      <c r="L680" s="103">
        <v>40052791</v>
      </c>
      <c r="M680" s="103">
        <v>34934720</v>
      </c>
      <c r="N680" s="103">
        <v>36208054</v>
      </c>
      <c r="O680" s="103">
        <v>31717473</v>
      </c>
      <c r="P680" s="103">
        <v>37259311</v>
      </c>
    </row>
    <row r="681" spans="1:16">
      <c r="A681" s="101" t="s">
        <v>3649</v>
      </c>
      <c r="B681" s="102" t="s">
        <v>4334</v>
      </c>
      <c r="C681" s="101" t="s">
        <v>5359</v>
      </c>
      <c r="D681" s="101" t="s">
        <v>5360</v>
      </c>
      <c r="E681" s="103">
        <v>22406209</v>
      </c>
      <c r="F681" s="103">
        <v>22485718</v>
      </c>
      <c r="G681" s="103">
        <v>29516953</v>
      </c>
      <c r="H681" s="103">
        <v>27598686</v>
      </c>
      <c r="I681" s="103">
        <v>25546456</v>
      </c>
      <c r="J681" s="103">
        <v>30553134</v>
      </c>
      <c r="K681" s="103">
        <v>37734795</v>
      </c>
      <c r="L681" s="103">
        <v>41246147</v>
      </c>
      <c r="M681" s="103">
        <v>15797401</v>
      </c>
      <c r="N681" s="103">
        <v>15523969</v>
      </c>
      <c r="O681" s="103">
        <v>11466098</v>
      </c>
      <c r="P681" s="103">
        <v>24141065</v>
      </c>
    </row>
    <row r="682" spans="1:16">
      <c r="A682" s="101" t="s">
        <v>1409</v>
      </c>
      <c r="B682" s="102" t="s">
        <v>1410</v>
      </c>
      <c r="C682" s="101" t="s">
        <v>5359</v>
      </c>
      <c r="D682" s="101" t="s">
        <v>5360</v>
      </c>
      <c r="E682" s="103">
        <v>198907427</v>
      </c>
      <c r="F682" s="103">
        <v>182815025</v>
      </c>
      <c r="G682" s="103">
        <v>169916235</v>
      </c>
      <c r="H682" s="103">
        <v>152456406</v>
      </c>
      <c r="I682" s="103">
        <v>134188223</v>
      </c>
      <c r="J682" s="103">
        <v>124749200</v>
      </c>
      <c r="K682" s="103">
        <v>127162361</v>
      </c>
      <c r="L682" s="103">
        <v>114894332</v>
      </c>
      <c r="M682" s="103">
        <v>109498838</v>
      </c>
      <c r="N682" s="103">
        <v>116310839</v>
      </c>
      <c r="O682" s="103">
        <v>97834463</v>
      </c>
      <c r="P682" s="103">
        <v>70224720</v>
      </c>
    </row>
    <row r="683" spans="1:16">
      <c r="A683" s="101" t="s">
        <v>1503</v>
      </c>
      <c r="B683" s="102" t="s">
        <v>1504</v>
      </c>
      <c r="C683" s="101" t="s">
        <v>5359</v>
      </c>
      <c r="D683" s="101" t="s">
        <v>5360</v>
      </c>
      <c r="E683" s="103">
        <v>37993768</v>
      </c>
      <c r="F683" s="103">
        <v>61672616</v>
      </c>
      <c r="G683" s="103">
        <v>41384285</v>
      </c>
      <c r="H683" s="103">
        <v>51691683</v>
      </c>
      <c r="I683" s="103">
        <v>57819629</v>
      </c>
      <c r="J683" s="103">
        <v>59112711</v>
      </c>
      <c r="K683" s="103">
        <v>64329307</v>
      </c>
      <c r="L683" s="103">
        <v>37468768</v>
      </c>
      <c r="M683" s="103">
        <v>31480369</v>
      </c>
      <c r="N683" s="103">
        <v>53821106</v>
      </c>
      <c r="O683" s="103">
        <v>16595732</v>
      </c>
      <c r="P683" s="103">
        <v>18315961</v>
      </c>
    </row>
    <row r="684" spans="1:16">
      <c r="A684" s="101" t="s">
        <v>3268</v>
      </c>
      <c r="B684" s="102" t="s">
        <v>3269</v>
      </c>
      <c r="C684" s="101" t="s">
        <v>5359</v>
      </c>
      <c r="D684" s="101" t="s">
        <v>5360</v>
      </c>
      <c r="E684" s="103">
        <v>87277382</v>
      </c>
      <c r="F684" s="103">
        <v>77092659</v>
      </c>
      <c r="G684" s="103">
        <v>74211395</v>
      </c>
      <c r="H684" s="103">
        <v>71551502</v>
      </c>
      <c r="I684" s="103">
        <v>74448024</v>
      </c>
      <c r="J684" s="103">
        <v>67327183</v>
      </c>
      <c r="K684" s="103">
        <v>57701921</v>
      </c>
      <c r="L684" s="103">
        <v>50739905</v>
      </c>
      <c r="M684" s="103">
        <v>36868869</v>
      </c>
      <c r="N684" s="103">
        <v>40969661</v>
      </c>
      <c r="O684" s="103">
        <v>36661803</v>
      </c>
      <c r="P684" s="103">
        <v>31617890</v>
      </c>
    </row>
    <row r="685" spans="1:16">
      <c r="A685" s="101" t="s">
        <v>927</v>
      </c>
      <c r="B685" s="102" t="s">
        <v>928</v>
      </c>
      <c r="C685" s="101" t="s">
        <v>5359</v>
      </c>
      <c r="D685" s="101" t="s">
        <v>5360</v>
      </c>
      <c r="E685" s="103">
        <v>434025896</v>
      </c>
      <c r="F685" s="103">
        <v>388077522</v>
      </c>
      <c r="G685" s="103">
        <v>289306985</v>
      </c>
      <c r="H685" s="103">
        <v>270286665</v>
      </c>
      <c r="I685" s="103">
        <v>253798282</v>
      </c>
      <c r="J685" s="103">
        <v>225307558</v>
      </c>
      <c r="K685" s="103">
        <v>214330343</v>
      </c>
      <c r="L685" s="103">
        <v>153377584</v>
      </c>
      <c r="M685" s="103">
        <v>131537741</v>
      </c>
      <c r="N685" s="103">
        <v>108693717</v>
      </c>
      <c r="O685" s="103">
        <v>80566694</v>
      </c>
      <c r="P685" s="103">
        <v>45547450</v>
      </c>
    </row>
    <row r="686" spans="1:16">
      <c r="A686" s="101" t="s">
        <v>3276</v>
      </c>
      <c r="B686" s="102" t="s">
        <v>3277</v>
      </c>
      <c r="C686" s="101" t="s">
        <v>5359</v>
      </c>
      <c r="D686" s="101" t="s">
        <v>5360</v>
      </c>
      <c r="E686" s="103">
        <v>59725429</v>
      </c>
      <c r="F686" s="103">
        <v>58305961</v>
      </c>
      <c r="G686" s="103">
        <v>34867918</v>
      </c>
      <c r="H686" s="103">
        <v>32389707</v>
      </c>
      <c r="I686" s="103">
        <v>27547907</v>
      </c>
      <c r="J686" s="103">
        <v>27559191</v>
      </c>
      <c r="K686" s="103">
        <v>26138552</v>
      </c>
      <c r="L686" s="103">
        <v>27688811</v>
      </c>
      <c r="M686" s="103">
        <v>28246622</v>
      </c>
      <c r="N686" s="103">
        <v>24622220</v>
      </c>
      <c r="O686" s="103">
        <v>21578421</v>
      </c>
      <c r="P686" s="103">
        <v>24636156</v>
      </c>
    </row>
    <row r="687" spans="1:16">
      <c r="A687" s="101" t="s">
        <v>1011</v>
      </c>
      <c r="B687" s="102" t="s">
        <v>1012</v>
      </c>
      <c r="C687" s="101" t="s">
        <v>5359</v>
      </c>
      <c r="D687" s="101" t="s">
        <v>5360</v>
      </c>
      <c r="E687" s="103">
        <v>164461466</v>
      </c>
      <c r="F687" s="103">
        <v>163536031</v>
      </c>
      <c r="G687" s="103">
        <v>113463577</v>
      </c>
      <c r="H687" s="103">
        <v>112925312</v>
      </c>
      <c r="I687" s="103">
        <v>7153021</v>
      </c>
      <c r="J687" s="103">
        <v>88634309</v>
      </c>
      <c r="K687" s="103">
        <v>99405303</v>
      </c>
      <c r="L687" s="103">
        <v>87301935</v>
      </c>
      <c r="M687" s="103">
        <v>89189009</v>
      </c>
      <c r="N687" s="103">
        <v>82837930</v>
      </c>
      <c r="O687" s="103">
        <v>79984123</v>
      </c>
      <c r="P687" s="103">
        <v>24820810</v>
      </c>
    </row>
    <row r="688" spans="1:16">
      <c r="A688" s="101" t="s">
        <v>1493</v>
      </c>
      <c r="B688" s="102" t="s">
        <v>1494</v>
      </c>
      <c r="C688" s="101" t="s">
        <v>5359</v>
      </c>
      <c r="D688" s="101" t="s">
        <v>5360</v>
      </c>
      <c r="E688" s="103">
        <v>45563190</v>
      </c>
      <c r="F688" s="103">
        <v>42284046</v>
      </c>
      <c r="G688" s="103">
        <v>84662627</v>
      </c>
      <c r="H688" s="103">
        <v>84504304</v>
      </c>
      <c r="I688" s="103">
        <v>46214380</v>
      </c>
      <c r="J688" s="103">
        <v>11374955</v>
      </c>
      <c r="K688" s="103">
        <v>45441647</v>
      </c>
      <c r="L688" s="103">
        <v>50256893</v>
      </c>
      <c r="M688" s="103">
        <v>48437413</v>
      </c>
      <c r="N688" s="103">
        <v>62492666</v>
      </c>
      <c r="O688" s="103">
        <v>38143854</v>
      </c>
      <c r="P688" s="103">
        <v>20298397</v>
      </c>
    </row>
    <row r="689" spans="1:16">
      <c r="A689" s="101" t="s">
        <v>3319</v>
      </c>
      <c r="B689" s="102" t="s">
        <v>3320</v>
      </c>
      <c r="C689" s="101" t="s">
        <v>5359</v>
      </c>
      <c r="D689" s="101" t="s">
        <v>5360</v>
      </c>
      <c r="E689" s="103">
        <v>80293673</v>
      </c>
      <c r="F689" s="103">
        <v>81452531</v>
      </c>
      <c r="G689" s="103">
        <v>80056738</v>
      </c>
      <c r="H689" s="103">
        <v>81960738</v>
      </c>
      <c r="I689" s="103">
        <v>80499556</v>
      </c>
      <c r="J689" s="103">
        <v>81357302</v>
      </c>
      <c r="K689" s="103">
        <v>81742047</v>
      </c>
      <c r="L689" s="103">
        <v>75121684</v>
      </c>
      <c r="M689" s="103">
        <v>50262081</v>
      </c>
      <c r="N689" s="103">
        <v>45987878</v>
      </c>
      <c r="O689" s="103">
        <v>50780093</v>
      </c>
      <c r="P689" s="103">
        <v>47318976</v>
      </c>
    </row>
    <row r="690" spans="1:16">
      <c r="A690" s="101" t="s">
        <v>2532</v>
      </c>
      <c r="B690" s="102" t="s">
        <v>2533</v>
      </c>
      <c r="C690" s="101" t="s">
        <v>5359</v>
      </c>
      <c r="D690" s="101" t="s">
        <v>5360</v>
      </c>
      <c r="E690" s="103">
        <v>198085909</v>
      </c>
      <c r="F690" s="103">
        <v>172206819</v>
      </c>
      <c r="G690" s="103">
        <v>168564942</v>
      </c>
      <c r="H690" s="103">
        <v>161513492</v>
      </c>
      <c r="I690" s="103">
        <v>155994030</v>
      </c>
      <c r="J690" s="103">
        <v>151689617</v>
      </c>
      <c r="K690" s="103">
        <v>143764372</v>
      </c>
      <c r="L690" s="103">
        <v>102372236</v>
      </c>
      <c r="M690" s="103">
        <v>87014907</v>
      </c>
      <c r="N690" s="103">
        <v>86374577</v>
      </c>
      <c r="O690" s="103">
        <v>74558307</v>
      </c>
      <c r="P690" s="103">
        <v>62451624</v>
      </c>
    </row>
    <row r="691" spans="1:16">
      <c r="A691" s="101" t="s">
        <v>3342</v>
      </c>
      <c r="B691" s="102" t="s">
        <v>3343</v>
      </c>
      <c r="C691" s="101" t="s">
        <v>5359</v>
      </c>
      <c r="D691" s="101" t="s">
        <v>5360</v>
      </c>
      <c r="E691" s="103">
        <v>24070386</v>
      </c>
      <c r="F691" s="103">
        <v>33309103</v>
      </c>
      <c r="G691" s="103">
        <v>35259360</v>
      </c>
      <c r="H691" s="103">
        <v>34885904</v>
      </c>
      <c r="I691" s="103">
        <v>29704886</v>
      </c>
      <c r="J691" s="103">
        <v>27951979</v>
      </c>
      <c r="K691" s="103">
        <v>25954764</v>
      </c>
      <c r="L691" s="103">
        <v>23129698</v>
      </c>
      <c r="M691" s="103">
        <v>23279597</v>
      </c>
      <c r="N691" s="103">
        <v>11601376</v>
      </c>
      <c r="O691" s="103">
        <v>25475470</v>
      </c>
      <c r="P691" s="103">
        <v>4320055</v>
      </c>
    </row>
    <row r="692" spans="1:16">
      <c r="A692" s="101" t="s">
        <v>2084</v>
      </c>
      <c r="B692" s="102" t="s">
        <v>2085</v>
      </c>
      <c r="C692" s="101" t="s">
        <v>5359</v>
      </c>
      <c r="D692" s="101" t="s">
        <v>5360</v>
      </c>
      <c r="E692" s="103">
        <v>46556332</v>
      </c>
      <c r="F692" s="103">
        <v>45306718</v>
      </c>
      <c r="G692" s="103">
        <v>39493983</v>
      </c>
      <c r="H692" s="103">
        <v>44059181</v>
      </c>
      <c r="I692" s="103">
        <v>47725922</v>
      </c>
      <c r="J692" s="103">
        <v>47228035</v>
      </c>
      <c r="K692" s="103">
        <v>43716538</v>
      </c>
      <c r="L692" s="103">
        <v>41285351</v>
      </c>
      <c r="M692" s="103">
        <v>35571330</v>
      </c>
      <c r="N692" s="103">
        <v>19983115</v>
      </c>
      <c r="O692" s="103">
        <v>17390511</v>
      </c>
      <c r="P692" s="103">
        <v>12162523</v>
      </c>
    </row>
    <row r="693" spans="1:16">
      <c r="A693" s="101" t="s">
        <v>452</v>
      </c>
      <c r="B693" s="102" t="s">
        <v>453</v>
      </c>
      <c r="C693" s="101" t="s">
        <v>5359</v>
      </c>
      <c r="D693" s="101" t="s">
        <v>5360</v>
      </c>
      <c r="E693" s="103">
        <v>4826105000</v>
      </c>
      <c r="F693" s="103">
        <v>4447952000</v>
      </c>
      <c r="G693" s="103">
        <v>4177141000</v>
      </c>
      <c r="H693" s="103">
        <v>4020929000</v>
      </c>
      <c r="I693" s="103">
        <v>3746811000</v>
      </c>
      <c r="J693" s="103">
        <v>3857746000</v>
      </c>
      <c r="K693" s="103">
        <v>3946869000</v>
      </c>
      <c r="L693" s="103">
        <v>1983301000</v>
      </c>
      <c r="M693" s="103">
        <v>1967078868</v>
      </c>
      <c r="N693" s="103">
        <v>1773171447</v>
      </c>
      <c r="O693" s="103">
        <v>1491435463</v>
      </c>
      <c r="P693" s="103">
        <v>1249607209</v>
      </c>
    </row>
    <row r="694" spans="1:16">
      <c r="A694" s="101" t="s">
        <v>2674</v>
      </c>
      <c r="B694" s="102" t="s">
        <v>2675</v>
      </c>
      <c r="C694" s="101" t="s">
        <v>5359</v>
      </c>
      <c r="D694" s="101" t="s">
        <v>5360</v>
      </c>
      <c r="E694" s="103">
        <v>31762659</v>
      </c>
      <c r="F694" s="103">
        <v>30581717</v>
      </c>
      <c r="G694" s="103">
        <v>32078011</v>
      </c>
      <c r="H694" s="103">
        <v>15123496</v>
      </c>
      <c r="I694" s="103">
        <v>8892359</v>
      </c>
      <c r="J694" s="103"/>
      <c r="K694" s="103">
        <v>10252443</v>
      </c>
      <c r="L694" s="103">
        <v>9510527</v>
      </c>
      <c r="M694" s="103">
        <v>20511862</v>
      </c>
      <c r="N694" s="103">
        <v>27271620</v>
      </c>
      <c r="O694" s="103">
        <v>28348200</v>
      </c>
      <c r="P694" s="103">
        <v>27191729</v>
      </c>
    </row>
    <row r="695" spans="1:16">
      <c r="A695" s="101" t="s">
        <v>3317</v>
      </c>
      <c r="B695" s="102" t="s">
        <v>3318</v>
      </c>
      <c r="C695" s="101" t="s">
        <v>5359</v>
      </c>
      <c r="D695" s="101" t="s">
        <v>5360</v>
      </c>
      <c r="E695" s="103">
        <v>62823773</v>
      </c>
      <c r="F695" s="103">
        <v>58167524</v>
      </c>
      <c r="G695" s="103">
        <v>53426591</v>
      </c>
      <c r="H695" s="103">
        <v>47107879</v>
      </c>
      <c r="I695" s="103">
        <v>42661351</v>
      </c>
      <c r="J695" s="103">
        <v>40004711</v>
      </c>
      <c r="K695" s="103">
        <v>39412339</v>
      </c>
      <c r="L695" s="103">
        <v>22560022</v>
      </c>
      <c r="M695" s="103">
        <v>22879512</v>
      </c>
      <c r="N695" s="103">
        <v>17724604</v>
      </c>
      <c r="O695" s="103">
        <v>16182886</v>
      </c>
      <c r="P695" s="103">
        <v>16208554</v>
      </c>
    </row>
    <row r="696" spans="1:16">
      <c r="A696" s="101" t="s">
        <v>3203</v>
      </c>
      <c r="B696" s="102" t="s">
        <v>5430</v>
      </c>
      <c r="C696" s="101" t="s">
        <v>5359</v>
      </c>
      <c r="D696" s="101" t="s">
        <v>5360</v>
      </c>
      <c r="E696" s="103">
        <v>11491545</v>
      </c>
      <c r="F696" s="103">
        <v>8599915</v>
      </c>
      <c r="G696" s="103">
        <v>10497027</v>
      </c>
      <c r="H696" s="103">
        <v>13799339</v>
      </c>
      <c r="I696" s="103">
        <v>16971113</v>
      </c>
      <c r="J696" s="103">
        <v>28209422</v>
      </c>
      <c r="K696" s="103">
        <v>27343054</v>
      </c>
      <c r="L696" s="103">
        <v>13718012</v>
      </c>
      <c r="M696" s="103">
        <v>17779804</v>
      </c>
      <c r="N696" s="103">
        <v>17377802</v>
      </c>
      <c r="O696" s="103">
        <v>21424978</v>
      </c>
      <c r="P696" s="103">
        <v>18070348</v>
      </c>
    </row>
    <row r="697" spans="1:16">
      <c r="A697" s="101" t="s">
        <v>2958</v>
      </c>
      <c r="B697" s="102" t="s">
        <v>2959</v>
      </c>
      <c r="C697" s="101" t="s">
        <v>5359</v>
      </c>
      <c r="D697" s="101" t="s">
        <v>5360</v>
      </c>
      <c r="E697" s="103">
        <v>24467101</v>
      </c>
      <c r="F697" s="103">
        <v>27096442</v>
      </c>
      <c r="G697" s="103">
        <v>25109618</v>
      </c>
      <c r="H697" s="103">
        <v>13357337</v>
      </c>
      <c r="I697" s="103">
        <v>16706531</v>
      </c>
      <c r="J697" s="103">
        <v>18251000</v>
      </c>
      <c r="K697" s="103">
        <v>17731566</v>
      </c>
      <c r="L697" s="103">
        <v>18964794</v>
      </c>
      <c r="M697" s="103">
        <v>15919263</v>
      </c>
      <c r="N697" s="103">
        <v>9799236</v>
      </c>
      <c r="O697" s="103">
        <v>898170</v>
      </c>
      <c r="P697" s="103">
        <v>7611796</v>
      </c>
    </row>
    <row r="698" spans="1:16">
      <c r="A698" s="101" t="s">
        <v>3250</v>
      </c>
      <c r="B698" s="102" t="s">
        <v>3251</v>
      </c>
      <c r="C698" s="101" t="s">
        <v>5359</v>
      </c>
      <c r="D698" s="101" t="s">
        <v>5360</v>
      </c>
      <c r="E698" s="103">
        <v>30936497</v>
      </c>
      <c r="F698" s="103">
        <v>29914061</v>
      </c>
      <c r="G698" s="103">
        <v>35966994</v>
      </c>
      <c r="H698" s="103">
        <v>41060572</v>
      </c>
      <c r="I698" s="103">
        <v>40649810</v>
      </c>
      <c r="J698" s="103">
        <v>45818562</v>
      </c>
      <c r="K698" s="103">
        <v>39872050</v>
      </c>
      <c r="L698" s="103">
        <v>26928800</v>
      </c>
      <c r="M698" s="103">
        <v>21231789</v>
      </c>
      <c r="N698" s="103">
        <v>15947859</v>
      </c>
      <c r="O698" s="103">
        <v>931063</v>
      </c>
      <c r="P698" s="103">
        <v>14090759</v>
      </c>
    </row>
    <row r="699" spans="1:16">
      <c r="A699" s="101" t="s">
        <v>2312</v>
      </c>
      <c r="B699" s="102" t="s">
        <v>2313</v>
      </c>
      <c r="C699" s="101" t="s">
        <v>5359</v>
      </c>
      <c r="D699" s="101" t="s">
        <v>5360</v>
      </c>
      <c r="E699" s="103">
        <v>41142385</v>
      </c>
      <c r="F699" s="103">
        <v>35918614</v>
      </c>
      <c r="G699" s="103">
        <v>31254611</v>
      </c>
      <c r="H699" s="103">
        <v>29997471</v>
      </c>
      <c r="I699" s="103">
        <v>30307901</v>
      </c>
      <c r="J699" s="103">
        <v>31242980</v>
      </c>
      <c r="K699" s="103">
        <v>28390823</v>
      </c>
      <c r="L699" s="103">
        <v>23724198</v>
      </c>
      <c r="M699" s="103">
        <v>19435789</v>
      </c>
      <c r="N699" s="103">
        <v>18987841</v>
      </c>
      <c r="O699" s="103">
        <v>22450293</v>
      </c>
      <c r="P699" s="103">
        <v>25918334</v>
      </c>
    </row>
    <row r="700" spans="1:16">
      <c r="A700" s="101" t="s">
        <v>3823</v>
      </c>
      <c r="B700" s="102" t="s">
        <v>4335</v>
      </c>
      <c r="C700" s="101" t="s">
        <v>5359</v>
      </c>
      <c r="D700" s="101" t="s">
        <v>5360</v>
      </c>
      <c r="E700" s="103">
        <v>22316684</v>
      </c>
      <c r="F700" s="103">
        <v>-16776920</v>
      </c>
      <c r="G700" s="103">
        <v>5161147</v>
      </c>
      <c r="H700" s="103">
        <v>45014142</v>
      </c>
      <c r="I700" s="103">
        <v>20632499</v>
      </c>
      <c r="J700" s="103">
        <v>24412092</v>
      </c>
      <c r="K700" s="103">
        <v>10955895</v>
      </c>
      <c r="L700" s="103">
        <v>5852053</v>
      </c>
      <c r="M700" s="103">
        <v>1644525</v>
      </c>
      <c r="N700" s="103">
        <v>15241512</v>
      </c>
      <c r="O700" s="103">
        <v>9317553</v>
      </c>
      <c r="P700" s="103">
        <v>8870085</v>
      </c>
    </row>
    <row r="701" spans="1:16">
      <c r="A701" s="101" t="s">
        <v>3224</v>
      </c>
      <c r="B701" s="102" t="s">
        <v>3225</v>
      </c>
      <c r="C701" s="101" t="s">
        <v>5359</v>
      </c>
      <c r="D701" s="101" t="s">
        <v>5360</v>
      </c>
      <c r="E701" s="103">
        <v>122854519</v>
      </c>
      <c r="F701" s="103">
        <v>43335251</v>
      </c>
      <c r="G701" s="103">
        <v>43904376</v>
      </c>
      <c r="H701" s="103">
        <v>41630513</v>
      </c>
      <c r="I701" s="103">
        <v>33103360</v>
      </c>
      <c r="J701" s="103">
        <v>39245191</v>
      </c>
      <c r="K701" s="103">
        <v>38989124</v>
      </c>
      <c r="L701" s="103">
        <v>22222249</v>
      </c>
      <c r="M701" s="103">
        <v>33914535</v>
      </c>
      <c r="N701" s="103">
        <v>48740423</v>
      </c>
      <c r="O701" s="103">
        <v>54651802</v>
      </c>
      <c r="P701" s="103">
        <v>53177482</v>
      </c>
    </row>
    <row r="702" spans="1:16">
      <c r="A702" s="101" t="s">
        <v>2591</v>
      </c>
      <c r="B702" s="102" t="s">
        <v>2592</v>
      </c>
      <c r="C702" s="101" t="s">
        <v>5359</v>
      </c>
      <c r="D702" s="101" t="s">
        <v>5360</v>
      </c>
      <c r="E702" s="103">
        <v>58325096</v>
      </c>
      <c r="F702" s="103">
        <v>53619238</v>
      </c>
      <c r="G702" s="103">
        <v>60258450</v>
      </c>
      <c r="H702" s="103">
        <v>55834414</v>
      </c>
      <c r="I702" s="103">
        <v>51269125</v>
      </c>
      <c r="J702" s="103">
        <v>45240069</v>
      </c>
      <c r="K702" s="103">
        <v>75205803</v>
      </c>
      <c r="L702" s="103">
        <v>60468950</v>
      </c>
      <c r="M702" s="103">
        <v>42559952</v>
      </c>
      <c r="N702" s="103">
        <v>34998464</v>
      </c>
      <c r="O702" s="103">
        <v>28053350</v>
      </c>
      <c r="P702" s="103">
        <v>23793236</v>
      </c>
    </row>
    <row r="703" spans="1:16">
      <c r="A703" s="101" t="s">
        <v>3181</v>
      </c>
      <c r="B703" s="102" t="s">
        <v>4336</v>
      </c>
      <c r="C703" s="101" t="s">
        <v>5359</v>
      </c>
      <c r="D703" s="101" t="s">
        <v>5360</v>
      </c>
      <c r="E703" s="103">
        <v>24011972</v>
      </c>
      <c r="F703" s="103">
        <v>18933021</v>
      </c>
      <c r="G703" s="103">
        <v>19004762</v>
      </c>
      <c r="H703" s="103">
        <v>9397865</v>
      </c>
      <c r="I703" s="103">
        <v>13094918</v>
      </c>
      <c r="J703" s="103">
        <v>11024482</v>
      </c>
      <c r="K703" s="103">
        <v>9384713</v>
      </c>
      <c r="L703" s="103">
        <v>753083</v>
      </c>
      <c r="M703" s="103">
        <v>46783575</v>
      </c>
      <c r="N703" s="103">
        <v>57268771</v>
      </c>
      <c r="O703" s="103">
        <v>8465362</v>
      </c>
      <c r="P703" s="103">
        <v>14098732</v>
      </c>
    </row>
    <row r="704" spans="1:16">
      <c r="A704" s="101" t="s">
        <v>5431</v>
      </c>
      <c r="B704" s="102" t="s">
        <v>5432</v>
      </c>
      <c r="C704" s="101" t="s">
        <v>5359</v>
      </c>
      <c r="D704" s="101" t="s">
        <v>5360</v>
      </c>
      <c r="E704" s="103">
        <v>3515533</v>
      </c>
      <c r="F704" s="103">
        <v>4695882</v>
      </c>
      <c r="G704" s="103">
        <v>3349811</v>
      </c>
      <c r="H704" s="103">
        <v>2711732</v>
      </c>
      <c r="I704" s="103">
        <v>-126549559</v>
      </c>
      <c r="J704" s="103">
        <v>3755573</v>
      </c>
      <c r="K704" s="103">
        <v>22102684</v>
      </c>
      <c r="L704" s="103">
        <v>21147936</v>
      </c>
      <c r="M704" s="103">
        <v>10056266</v>
      </c>
      <c r="N704" s="103">
        <v>64598744</v>
      </c>
      <c r="O704" s="103">
        <v>74724824</v>
      </c>
      <c r="P704" s="103">
        <v>102311586</v>
      </c>
    </row>
    <row r="705" spans="1:16">
      <c r="A705" s="101" t="s">
        <v>2992</v>
      </c>
      <c r="B705" s="102" t="s">
        <v>2993</v>
      </c>
      <c r="C705" s="101" t="s">
        <v>5359</v>
      </c>
      <c r="D705" s="101" t="s">
        <v>5360</v>
      </c>
      <c r="E705" s="103">
        <v>46605276</v>
      </c>
      <c r="F705" s="103">
        <v>47529793</v>
      </c>
      <c r="G705" s="103">
        <v>49170343</v>
      </c>
      <c r="H705" s="103">
        <v>52415086</v>
      </c>
      <c r="I705" s="103">
        <v>72659488</v>
      </c>
      <c r="J705" s="103">
        <v>105615954</v>
      </c>
      <c r="K705" s="103">
        <v>110657750</v>
      </c>
      <c r="L705" s="103">
        <v>97157697</v>
      </c>
      <c r="M705" s="103">
        <v>68712729</v>
      </c>
      <c r="N705" s="103">
        <v>55969874</v>
      </c>
      <c r="O705" s="103">
        <v>52551811</v>
      </c>
      <c r="P705" s="103">
        <v>42341751</v>
      </c>
    </row>
    <row r="706" spans="1:16">
      <c r="A706" s="101" t="s">
        <v>2913</v>
      </c>
      <c r="B706" s="102" t="s">
        <v>2914</v>
      </c>
      <c r="C706" s="101" t="s">
        <v>5359</v>
      </c>
      <c r="D706" s="101" t="s">
        <v>5360</v>
      </c>
      <c r="E706" s="103">
        <v>50510185</v>
      </c>
      <c r="F706" s="103">
        <v>54084556</v>
      </c>
      <c r="G706" s="103">
        <v>51336974</v>
      </c>
      <c r="H706" s="103">
        <v>36788343</v>
      </c>
      <c r="I706" s="103">
        <v>33279238</v>
      </c>
      <c r="J706" s="103">
        <v>33025554</v>
      </c>
      <c r="K706" s="103">
        <v>55028456</v>
      </c>
      <c r="L706" s="103">
        <v>51546560</v>
      </c>
      <c r="M706" s="103">
        <v>47838333</v>
      </c>
      <c r="N706" s="103">
        <v>41345165</v>
      </c>
      <c r="O706" s="103">
        <v>30992719</v>
      </c>
      <c r="P706" s="103">
        <v>29322957</v>
      </c>
    </row>
    <row r="707" spans="1:16">
      <c r="A707" s="101" t="s">
        <v>2308</v>
      </c>
      <c r="B707" s="102" t="s">
        <v>2309</v>
      </c>
      <c r="C707" s="101" t="s">
        <v>5359</v>
      </c>
      <c r="D707" s="101" t="s">
        <v>5360</v>
      </c>
      <c r="E707" s="103">
        <v>21130611</v>
      </c>
      <c r="F707" s="103">
        <v>15607472</v>
      </c>
      <c r="G707" s="103">
        <v>23384142</v>
      </c>
      <c r="H707" s="103">
        <v>29479679</v>
      </c>
      <c r="I707" s="103">
        <v>23080119</v>
      </c>
      <c r="J707" s="103">
        <v>19396785</v>
      </c>
      <c r="K707" s="103">
        <v>24553503</v>
      </c>
      <c r="L707" s="103">
        <v>17553607</v>
      </c>
      <c r="M707" s="103">
        <v>22630591</v>
      </c>
      <c r="N707" s="103">
        <v>19129375</v>
      </c>
      <c r="O707" s="103">
        <v>18186001</v>
      </c>
      <c r="P707" s="103">
        <v>18566425</v>
      </c>
    </row>
    <row r="708" spans="1:16">
      <c r="A708" s="101" t="s">
        <v>1688</v>
      </c>
      <c r="B708" s="102" t="s">
        <v>1689</v>
      </c>
      <c r="C708" s="101" t="s">
        <v>5359</v>
      </c>
      <c r="D708" s="101" t="s">
        <v>5360</v>
      </c>
      <c r="E708" s="103">
        <v>65461429</v>
      </c>
      <c r="F708" s="103">
        <v>62293562</v>
      </c>
      <c r="G708" s="103">
        <v>58781595</v>
      </c>
      <c r="H708" s="103">
        <v>56684614</v>
      </c>
      <c r="I708" s="103">
        <v>53963237</v>
      </c>
      <c r="J708" s="103">
        <v>48669825</v>
      </c>
      <c r="K708" s="103">
        <v>45490769</v>
      </c>
      <c r="L708" s="103">
        <v>44206902</v>
      </c>
      <c r="M708" s="103">
        <v>46069500</v>
      </c>
      <c r="N708" s="103">
        <v>46292593</v>
      </c>
      <c r="O708" s="103">
        <v>49227282</v>
      </c>
      <c r="P708" s="103">
        <v>45503494</v>
      </c>
    </row>
    <row r="709" spans="1:16">
      <c r="A709" s="101" t="s">
        <v>1814</v>
      </c>
      <c r="B709" s="102" t="s">
        <v>1815</v>
      </c>
      <c r="C709" s="101" t="s">
        <v>5359</v>
      </c>
      <c r="D709" s="101" t="s">
        <v>5360</v>
      </c>
      <c r="E709" s="103">
        <v>243143674</v>
      </c>
      <c r="F709" s="103">
        <v>222869225</v>
      </c>
      <c r="G709" s="103">
        <v>86371023</v>
      </c>
      <c r="H709" s="103">
        <v>120939374</v>
      </c>
      <c r="I709" s="103">
        <v>102415343</v>
      </c>
      <c r="J709" s="103">
        <v>90716315</v>
      </c>
      <c r="K709" s="103">
        <v>87059650</v>
      </c>
      <c r="L709" s="103">
        <v>81487764</v>
      </c>
      <c r="M709" s="103">
        <v>72932554</v>
      </c>
      <c r="N709" s="103">
        <v>63343664</v>
      </c>
      <c r="O709" s="103">
        <v>59040764</v>
      </c>
      <c r="P709" s="103">
        <v>45170755</v>
      </c>
    </row>
    <row r="710" spans="1:16">
      <c r="A710" s="101" t="s">
        <v>1830</v>
      </c>
      <c r="B710" s="102" t="s">
        <v>1831</v>
      </c>
      <c r="C710" s="101" t="s">
        <v>5359</v>
      </c>
      <c r="D710" s="101" t="s">
        <v>5360</v>
      </c>
      <c r="E710" s="103">
        <v>163130904</v>
      </c>
      <c r="F710" s="103">
        <v>168205249</v>
      </c>
      <c r="G710" s="103">
        <v>174870384</v>
      </c>
      <c r="H710" s="103">
        <v>181856530</v>
      </c>
      <c r="I710" s="103">
        <v>188345606</v>
      </c>
      <c r="J710" s="103">
        <v>149239046</v>
      </c>
      <c r="K710" s="103">
        <v>132006350</v>
      </c>
      <c r="L710" s="103">
        <v>82725104</v>
      </c>
      <c r="M710" s="103">
        <v>49952450</v>
      </c>
      <c r="N710" s="103">
        <v>54365999</v>
      </c>
      <c r="O710" s="103">
        <v>43865298</v>
      </c>
      <c r="P710" s="103">
        <v>30496446</v>
      </c>
    </row>
    <row r="711" spans="1:16">
      <c r="A711" s="101" t="s">
        <v>2567</v>
      </c>
      <c r="B711" s="102" t="s">
        <v>2568</v>
      </c>
      <c r="C711" s="101" t="s">
        <v>5359</v>
      </c>
      <c r="D711" s="101" t="s">
        <v>5360</v>
      </c>
      <c r="E711" s="103">
        <v>76180126</v>
      </c>
      <c r="F711" s="103">
        <v>67110953</v>
      </c>
      <c r="G711" s="103">
        <v>65546373</v>
      </c>
      <c r="H711" s="103">
        <v>60492128</v>
      </c>
      <c r="I711" s="103">
        <v>56729257</v>
      </c>
      <c r="J711" s="103">
        <v>56175773</v>
      </c>
      <c r="K711" s="103">
        <v>52537446</v>
      </c>
      <c r="L711" s="103">
        <v>44402821</v>
      </c>
      <c r="M711" s="103">
        <v>44175367</v>
      </c>
      <c r="N711" s="103">
        <v>33362276</v>
      </c>
      <c r="O711" s="103">
        <v>30458861</v>
      </c>
      <c r="P711" s="103">
        <v>27631531</v>
      </c>
    </row>
    <row r="712" spans="1:16">
      <c r="A712" s="101" t="s">
        <v>3173</v>
      </c>
      <c r="B712" s="102" t="s">
        <v>3174</v>
      </c>
      <c r="C712" s="101" t="s">
        <v>5361</v>
      </c>
      <c r="D712" s="101" t="s">
        <v>5360</v>
      </c>
      <c r="E712" s="103">
        <v>104331416</v>
      </c>
      <c r="F712" s="103">
        <v>101806185</v>
      </c>
      <c r="G712" s="103">
        <v>103208052</v>
      </c>
      <c r="H712" s="103">
        <v>109981665</v>
      </c>
      <c r="I712" s="103">
        <v>118761786</v>
      </c>
      <c r="J712" s="103">
        <v>101151720</v>
      </c>
      <c r="K712" s="103">
        <v>100537490</v>
      </c>
      <c r="L712" s="103">
        <v>92514764</v>
      </c>
      <c r="M712" s="103">
        <v>77386612</v>
      </c>
      <c r="N712" s="103">
        <v>65509629</v>
      </c>
      <c r="O712" s="103">
        <v>53445933</v>
      </c>
      <c r="P712" s="103">
        <v>56030871</v>
      </c>
    </row>
    <row r="713" spans="1:16">
      <c r="A713" s="101" t="s">
        <v>2343</v>
      </c>
      <c r="B713" s="102" t="s">
        <v>2344</v>
      </c>
      <c r="C713" s="101" t="s">
        <v>5359</v>
      </c>
      <c r="D713" s="101" t="s">
        <v>5360</v>
      </c>
      <c r="E713" s="103">
        <v>34560092</v>
      </c>
      <c r="F713" s="103">
        <v>33469697</v>
      </c>
      <c r="G713" s="103">
        <v>44204267</v>
      </c>
      <c r="H713" s="103">
        <v>48870978</v>
      </c>
      <c r="I713" s="103">
        <v>42205070</v>
      </c>
      <c r="J713" s="103">
        <v>39198775</v>
      </c>
      <c r="K713" s="103">
        <v>34866561</v>
      </c>
      <c r="L713" s="103">
        <v>26813770</v>
      </c>
      <c r="M713" s="103">
        <v>34583925</v>
      </c>
      <c r="N713" s="103">
        <v>50131136</v>
      </c>
      <c r="O713" s="103">
        <v>48792106</v>
      </c>
      <c r="P713" s="103">
        <v>46848081</v>
      </c>
    </row>
    <row r="714" spans="1:16">
      <c r="A714" s="101" t="s">
        <v>1377</v>
      </c>
      <c r="B714" s="102" t="s">
        <v>1378</v>
      </c>
      <c r="C714" s="101" t="s">
        <v>5359</v>
      </c>
      <c r="D714" s="101" t="s">
        <v>5360</v>
      </c>
      <c r="E714" s="103">
        <v>274737024</v>
      </c>
      <c r="F714" s="103">
        <v>265289148</v>
      </c>
      <c r="G714" s="103">
        <v>249261702</v>
      </c>
      <c r="H714" s="103">
        <v>230565852</v>
      </c>
      <c r="I714" s="103">
        <v>192189744</v>
      </c>
      <c r="J714" s="103">
        <v>142617130</v>
      </c>
      <c r="K714" s="103">
        <v>128346203</v>
      </c>
      <c r="L714" s="103">
        <v>128772018</v>
      </c>
      <c r="M714" s="103">
        <v>118784894</v>
      </c>
      <c r="N714" s="103">
        <v>117664207</v>
      </c>
      <c r="O714" s="103">
        <v>115846157</v>
      </c>
      <c r="P714" s="103">
        <v>119912852</v>
      </c>
    </row>
    <row r="715" spans="1:16">
      <c r="A715" s="101" t="s">
        <v>3664</v>
      </c>
      <c r="B715" s="102" t="s">
        <v>3665</v>
      </c>
      <c r="C715" s="101" t="s">
        <v>5364</v>
      </c>
      <c r="D715" s="101" t="s">
        <v>5360</v>
      </c>
      <c r="E715" s="103">
        <v>33869296</v>
      </c>
      <c r="F715" s="103">
        <v>25034094</v>
      </c>
      <c r="G715" s="103">
        <v>25191185</v>
      </c>
      <c r="H715" s="103">
        <v>32275412</v>
      </c>
      <c r="I715" s="103">
        <v>33174039</v>
      </c>
      <c r="J715" s="103">
        <v>28929063</v>
      </c>
      <c r="K715" s="103">
        <v>26082823</v>
      </c>
      <c r="L715" s="103">
        <v>27523806</v>
      </c>
      <c r="M715" s="103">
        <v>19916072</v>
      </c>
      <c r="N715" s="103">
        <v>16432652</v>
      </c>
      <c r="O715" s="103">
        <v>10382425</v>
      </c>
      <c r="P715" s="103">
        <v>9613482</v>
      </c>
    </row>
    <row r="716" spans="1:16">
      <c r="A716" s="101" t="s">
        <v>1244</v>
      </c>
      <c r="B716" s="102" t="s">
        <v>1245</v>
      </c>
      <c r="C716" s="101" t="s">
        <v>5359</v>
      </c>
      <c r="D716" s="101" t="s">
        <v>5360</v>
      </c>
      <c r="E716" s="103">
        <v>177387076</v>
      </c>
      <c r="F716" s="103">
        <v>171990874</v>
      </c>
      <c r="G716" s="103">
        <v>161828186</v>
      </c>
      <c r="H716" s="103">
        <v>141430095</v>
      </c>
      <c r="I716" s="103">
        <v>133468779</v>
      </c>
      <c r="J716" s="103">
        <v>113031545</v>
      </c>
      <c r="K716" s="103">
        <v>94113616</v>
      </c>
      <c r="L716" s="103">
        <v>78749050</v>
      </c>
      <c r="M716" s="103">
        <v>53150784</v>
      </c>
      <c r="N716" s="103">
        <v>44179534</v>
      </c>
      <c r="O716" s="103">
        <v>39090647</v>
      </c>
      <c r="P716" s="103">
        <v>35907918</v>
      </c>
    </row>
    <row r="717" spans="1:16">
      <c r="A717" s="101" t="s">
        <v>1773</v>
      </c>
      <c r="B717" s="102" t="s">
        <v>1774</v>
      </c>
      <c r="C717" s="101" t="s">
        <v>5359</v>
      </c>
      <c r="D717" s="101" t="s">
        <v>5360</v>
      </c>
      <c r="E717" s="103">
        <v>131160476</v>
      </c>
      <c r="F717" s="103">
        <v>116062632</v>
      </c>
      <c r="G717" s="103">
        <v>78016217</v>
      </c>
      <c r="H717" s="103">
        <v>84440616</v>
      </c>
      <c r="I717" s="103">
        <v>69229376</v>
      </c>
      <c r="J717" s="103">
        <v>79535890</v>
      </c>
      <c r="K717" s="103">
        <v>85298035</v>
      </c>
      <c r="L717" s="103">
        <v>60053299</v>
      </c>
      <c r="M717" s="103">
        <v>54646464</v>
      </c>
      <c r="N717" s="103">
        <v>43821059</v>
      </c>
      <c r="O717" s="103">
        <v>47932567</v>
      </c>
      <c r="P717" s="103">
        <v>56006002</v>
      </c>
    </row>
    <row r="718" spans="1:16">
      <c r="A718" s="101" t="s">
        <v>2906</v>
      </c>
      <c r="B718" s="102" t="s">
        <v>2907</v>
      </c>
      <c r="C718" s="101" t="s">
        <v>5359</v>
      </c>
      <c r="D718" s="101" t="s">
        <v>5360</v>
      </c>
      <c r="E718" s="103">
        <v>44764291</v>
      </c>
      <c r="F718" s="103">
        <v>41241162</v>
      </c>
      <c r="G718" s="103">
        <v>35469811</v>
      </c>
      <c r="H718" s="103">
        <v>28525686</v>
      </c>
      <c r="I718" s="103">
        <v>22433137</v>
      </c>
      <c r="J718" s="103">
        <v>19181206</v>
      </c>
      <c r="K718" s="103">
        <v>18608886</v>
      </c>
      <c r="L718" s="103">
        <v>14398228</v>
      </c>
      <c r="M718" s="103">
        <v>20998753</v>
      </c>
      <c r="N718" s="103">
        <v>16594029</v>
      </c>
      <c r="O718" s="103">
        <v>15025803</v>
      </c>
      <c r="P718" s="103">
        <v>13019057</v>
      </c>
    </row>
    <row r="719" spans="1:16">
      <c r="A719" s="101" t="s">
        <v>2798</v>
      </c>
      <c r="B719" s="102" t="s">
        <v>2799</v>
      </c>
      <c r="C719" s="101" t="s">
        <v>5359</v>
      </c>
      <c r="D719" s="101" t="s">
        <v>5360</v>
      </c>
      <c r="E719" s="103">
        <v>65580149</v>
      </c>
      <c r="F719" s="103">
        <v>61128425</v>
      </c>
      <c r="G719" s="103">
        <v>60049635</v>
      </c>
      <c r="H719" s="103">
        <v>57266796</v>
      </c>
      <c r="I719" s="103">
        <v>55108992</v>
      </c>
      <c r="J719" s="103">
        <v>55803934</v>
      </c>
      <c r="K719" s="103">
        <v>54293762</v>
      </c>
      <c r="L719" s="103">
        <v>48885146</v>
      </c>
      <c r="M719" s="103">
        <v>52484057</v>
      </c>
      <c r="N719" s="103">
        <v>51574488</v>
      </c>
      <c r="O719" s="103">
        <v>48265082</v>
      </c>
      <c r="P719" s="103">
        <v>44385469</v>
      </c>
    </row>
    <row r="720" spans="1:16">
      <c r="A720" s="101" t="s">
        <v>3161</v>
      </c>
      <c r="B720" s="102" t="s">
        <v>3162</v>
      </c>
      <c r="C720" s="101" t="s">
        <v>5359</v>
      </c>
      <c r="D720" s="101" t="s">
        <v>5360</v>
      </c>
      <c r="E720" s="103">
        <v>81133719</v>
      </c>
      <c r="F720" s="103">
        <v>84658101</v>
      </c>
      <c r="G720" s="103">
        <v>83325858</v>
      </c>
      <c r="H720" s="103">
        <v>82132908</v>
      </c>
      <c r="I720" s="103">
        <v>79657066</v>
      </c>
      <c r="J720" s="103">
        <v>69537439</v>
      </c>
      <c r="K720" s="103">
        <v>62239122</v>
      </c>
      <c r="L720" s="103">
        <v>58643829</v>
      </c>
      <c r="M720" s="103">
        <v>55797750</v>
      </c>
      <c r="N720" s="103">
        <v>55253792</v>
      </c>
      <c r="O720" s="103">
        <v>53580166</v>
      </c>
      <c r="P720" s="103">
        <v>50880276</v>
      </c>
    </row>
    <row r="721" spans="1:16">
      <c r="A721" s="101" t="s">
        <v>3058</v>
      </c>
      <c r="B721" s="102" t="s">
        <v>5433</v>
      </c>
      <c r="C721" s="101" t="s">
        <v>5359</v>
      </c>
      <c r="D721" s="101" t="s">
        <v>5360</v>
      </c>
      <c r="E721" s="103">
        <v>24183569</v>
      </c>
      <c r="F721" s="103">
        <v>31125260</v>
      </c>
      <c r="G721" s="103">
        <v>44026805</v>
      </c>
      <c r="H721" s="103">
        <v>17520506</v>
      </c>
      <c r="I721" s="103">
        <v>12682250</v>
      </c>
      <c r="J721" s="103">
        <v>15542416</v>
      </c>
      <c r="K721" s="103">
        <v>16910458</v>
      </c>
      <c r="L721" s="103">
        <v>23173850</v>
      </c>
      <c r="M721" s="103">
        <v>31380116</v>
      </c>
      <c r="N721" s="103">
        <v>19556719</v>
      </c>
      <c r="O721" s="103">
        <v>17084480</v>
      </c>
      <c r="P721" s="103">
        <v>31424761</v>
      </c>
    </row>
    <row r="722" spans="1:16">
      <c r="A722" s="101" t="s">
        <v>5434</v>
      </c>
      <c r="B722" s="102" t="s">
        <v>5435</v>
      </c>
      <c r="C722" s="101" t="s">
        <v>5359</v>
      </c>
      <c r="D722" s="101" t="s">
        <v>5360</v>
      </c>
      <c r="E722" s="103"/>
      <c r="F722" s="103"/>
      <c r="G722" s="103">
        <v>151261026</v>
      </c>
      <c r="H722" s="103">
        <v>126405944</v>
      </c>
      <c r="I722" s="103">
        <v>128706180</v>
      </c>
      <c r="J722" s="103">
        <v>130253236</v>
      </c>
      <c r="K722" s="103">
        <v>133902253</v>
      </c>
      <c r="L722" s="103">
        <v>137979232</v>
      </c>
      <c r="M722" s="103">
        <v>140314807</v>
      </c>
      <c r="N722" s="103">
        <v>144915878</v>
      </c>
      <c r="O722" s="103">
        <v>149772036</v>
      </c>
      <c r="P722" s="103">
        <v>152651356</v>
      </c>
    </row>
    <row r="723" spans="1:16">
      <c r="A723" s="101" t="s">
        <v>1499</v>
      </c>
      <c r="B723" s="102" t="s">
        <v>1500</v>
      </c>
      <c r="C723" s="101" t="s">
        <v>5359</v>
      </c>
      <c r="D723" s="101" t="s">
        <v>5360</v>
      </c>
      <c r="E723" s="103">
        <v>119598562</v>
      </c>
      <c r="F723" s="103">
        <v>113310989</v>
      </c>
      <c r="G723" s="103">
        <v>102967323</v>
      </c>
      <c r="H723" s="103">
        <v>84454666</v>
      </c>
      <c r="I723" s="103">
        <v>74128359</v>
      </c>
      <c r="J723" s="103">
        <v>65237095</v>
      </c>
      <c r="K723" s="103">
        <v>74753236</v>
      </c>
      <c r="L723" s="103">
        <v>47930401</v>
      </c>
      <c r="M723" s="103">
        <v>65919057</v>
      </c>
      <c r="N723" s="103">
        <v>91746369</v>
      </c>
      <c r="O723" s="103">
        <v>74720989</v>
      </c>
      <c r="P723" s="103">
        <v>66920774</v>
      </c>
    </row>
    <row r="724" spans="1:16">
      <c r="A724" s="101" t="s">
        <v>1341</v>
      </c>
      <c r="B724" s="102" t="s">
        <v>1342</v>
      </c>
      <c r="C724" s="101" t="s">
        <v>5359</v>
      </c>
      <c r="D724" s="101" t="s">
        <v>5360</v>
      </c>
      <c r="E724" s="103">
        <v>397109794</v>
      </c>
      <c r="F724" s="103">
        <v>391150881</v>
      </c>
      <c r="G724" s="103">
        <v>376716005</v>
      </c>
      <c r="H724" s="103">
        <v>352061210</v>
      </c>
      <c r="I724" s="103">
        <v>308937428</v>
      </c>
      <c r="J724" s="103">
        <v>274957577</v>
      </c>
      <c r="K724" s="103">
        <v>246776015</v>
      </c>
      <c r="L724" s="103">
        <v>188210492</v>
      </c>
      <c r="M724" s="103">
        <v>157413498</v>
      </c>
      <c r="N724" s="103">
        <v>158384290</v>
      </c>
      <c r="O724" s="103">
        <v>135456595</v>
      </c>
      <c r="P724" s="103">
        <v>121028199</v>
      </c>
    </row>
    <row r="725" spans="1:16">
      <c r="A725" s="101" t="s">
        <v>2802</v>
      </c>
      <c r="B725" s="102" t="s">
        <v>2803</v>
      </c>
      <c r="C725" s="101" t="s">
        <v>5359</v>
      </c>
      <c r="D725" s="101" t="s">
        <v>5360</v>
      </c>
      <c r="E725" s="103">
        <v>73484013</v>
      </c>
      <c r="F725" s="103">
        <v>72631902</v>
      </c>
      <c r="G725" s="103">
        <v>68640889</v>
      </c>
      <c r="H725" s="103">
        <v>65439609</v>
      </c>
      <c r="I725" s="103">
        <v>61189706</v>
      </c>
      <c r="J725" s="103">
        <v>62286205</v>
      </c>
      <c r="K725" s="103">
        <v>58298009</v>
      </c>
      <c r="L725" s="103">
        <v>55615738</v>
      </c>
      <c r="M725" s="103">
        <v>43116557</v>
      </c>
      <c r="N725" s="103">
        <v>40979993</v>
      </c>
      <c r="O725" s="103">
        <v>38259842</v>
      </c>
      <c r="P725" s="103">
        <v>35645454</v>
      </c>
    </row>
    <row r="726" spans="1:16">
      <c r="A726" s="101" t="s">
        <v>1299</v>
      </c>
      <c r="B726" s="102" t="s">
        <v>1300</v>
      </c>
      <c r="C726" s="101" t="s">
        <v>5359</v>
      </c>
      <c r="D726" s="101" t="s">
        <v>5360</v>
      </c>
      <c r="E726" s="103">
        <v>172620212</v>
      </c>
      <c r="F726" s="103">
        <v>160035010</v>
      </c>
      <c r="G726" s="103">
        <v>136172671</v>
      </c>
      <c r="H726" s="103">
        <v>110842328</v>
      </c>
      <c r="I726" s="103">
        <v>98236624</v>
      </c>
      <c r="J726" s="103">
        <v>98539376</v>
      </c>
      <c r="K726" s="103">
        <v>73255452</v>
      </c>
      <c r="L726" s="103">
        <v>62885026</v>
      </c>
      <c r="M726" s="103">
        <v>55042017</v>
      </c>
      <c r="N726" s="103">
        <v>42252766</v>
      </c>
      <c r="O726" s="103">
        <v>39497667</v>
      </c>
      <c r="P726" s="103">
        <v>37496329</v>
      </c>
    </row>
    <row r="727" spans="1:16">
      <c r="A727" s="101" t="s">
        <v>3652</v>
      </c>
      <c r="B727" s="102" t="s">
        <v>3653</v>
      </c>
      <c r="C727" s="101" t="s">
        <v>5359</v>
      </c>
      <c r="D727" s="101" t="s">
        <v>5360</v>
      </c>
      <c r="E727" s="103">
        <v>21183292</v>
      </c>
      <c r="F727" s="103">
        <v>26262356</v>
      </c>
      <c r="G727" s="103">
        <v>27310210</v>
      </c>
      <c r="H727" s="103">
        <v>27772369</v>
      </c>
      <c r="I727" s="103">
        <v>35996672</v>
      </c>
      <c r="J727" s="103">
        <v>41370895</v>
      </c>
      <c r="K727" s="103">
        <v>47486915</v>
      </c>
      <c r="L727" s="103">
        <v>45885875</v>
      </c>
      <c r="M727" s="103">
        <v>46841338</v>
      </c>
      <c r="N727" s="103">
        <v>28096938</v>
      </c>
      <c r="O727" s="103">
        <v>27724670</v>
      </c>
      <c r="P727" s="103">
        <v>31325232</v>
      </c>
    </row>
    <row r="728" spans="1:16">
      <c r="A728" s="101" t="s">
        <v>1559</v>
      </c>
      <c r="B728" s="102" t="s">
        <v>1560</v>
      </c>
      <c r="C728" s="101" t="s">
        <v>5359</v>
      </c>
      <c r="D728" s="101" t="s">
        <v>5360</v>
      </c>
      <c r="E728" s="103">
        <v>130825156</v>
      </c>
      <c r="F728" s="103">
        <v>111548550</v>
      </c>
      <c r="G728" s="103">
        <v>120573330</v>
      </c>
      <c r="H728" s="103">
        <v>127212912</v>
      </c>
      <c r="I728" s="103">
        <v>160487633</v>
      </c>
      <c r="J728" s="103">
        <v>137890007</v>
      </c>
      <c r="K728" s="103">
        <v>141680473</v>
      </c>
      <c r="L728" s="103">
        <v>127876816</v>
      </c>
      <c r="M728" s="103">
        <v>102898478</v>
      </c>
      <c r="N728" s="103">
        <v>105444733</v>
      </c>
      <c r="O728" s="103">
        <v>100589080</v>
      </c>
      <c r="P728" s="103">
        <v>94244717</v>
      </c>
    </row>
    <row r="729" spans="1:16">
      <c r="A729" s="101" t="s">
        <v>374</v>
      </c>
      <c r="B729" s="102" t="s">
        <v>375</v>
      </c>
      <c r="C729" s="101" t="s">
        <v>5359</v>
      </c>
      <c r="D729" s="101" t="s">
        <v>5360</v>
      </c>
      <c r="E729" s="103">
        <v>7045702818</v>
      </c>
      <c r="F729" s="103">
        <v>6208907242</v>
      </c>
      <c r="G729" s="103">
        <v>5630603317</v>
      </c>
      <c r="H729" s="103">
        <v>5274950167</v>
      </c>
      <c r="I729" s="103">
        <v>5090894507</v>
      </c>
      <c r="J729" s="103">
        <v>4788129919</v>
      </c>
      <c r="K729" s="103">
        <v>4556179411</v>
      </c>
      <c r="L729" s="103">
        <v>3980890997</v>
      </c>
      <c r="M729" s="103">
        <v>3476273170</v>
      </c>
      <c r="N729" s="103">
        <v>3143110029</v>
      </c>
      <c r="O729" s="103">
        <v>3045544533</v>
      </c>
      <c r="P729" s="103">
        <v>3447728769</v>
      </c>
    </row>
    <row r="730" spans="1:16">
      <c r="A730" s="101" t="s">
        <v>3711</v>
      </c>
      <c r="B730" s="102" t="s">
        <v>3712</v>
      </c>
      <c r="C730" s="101" t="s">
        <v>5359</v>
      </c>
      <c r="D730" s="101" t="s">
        <v>5360</v>
      </c>
      <c r="E730" s="103">
        <v>22348157</v>
      </c>
      <c r="F730" s="103">
        <v>24324536</v>
      </c>
      <c r="G730" s="103">
        <v>24173000</v>
      </c>
      <c r="H730" s="103">
        <v>23092741</v>
      </c>
      <c r="I730" s="103">
        <v>23974933</v>
      </c>
      <c r="J730" s="103">
        <v>26162690</v>
      </c>
      <c r="K730" s="103">
        <v>26125515</v>
      </c>
      <c r="L730" s="103">
        <v>23944605</v>
      </c>
      <c r="M730" s="103">
        <v>25523344</v>
      </c>
      <c r="N730" s="103">
        <v>29531245</v>
      </c>
      <c r="O730" s="103">
        <v>27363969</v>
      </c>
      <c r="P730" s="103">
        <v>24712866</v>
      </c>
    </row>
    <row r="731" spans="1:16">
      <c r="A731" s="101" t="s">
        <v>2795</v>
      </c>
      <c r="B731" s="102" t="s">
        <v>5436</v>
      </c>
      <c r="C731" s="101" t="s">
        <v>5359</v>
      </c>
      <c r="D731" s="101" t="s">
        <v>5360</v>
      </c>
      <c r="E731" s="103">
        <v>101917866</v>
      </c>
      <c r="F731" s="103">
        <v>100734620</v>
      </c>
      <c r="G731" s="103">
        <v>99234302</v>
      </c>
      <c r="H731" s="103">
        <v>97490355</v>
      </c>
      <c r="I731" s="103">
        <v>94475812</v>
      </c>
      <c r="J731" s="103">
        <v>91608152</v>
      </c>
      <c r="K731" s="103">
        <v>90720025</v>
      </c>
      <c r="L731" s="103">
        <v>79624247</v>
      </c>
      <c r="M731" s="103">
        <v>74256841</v>
      </c>
      <c r="N731" s="103">
        <v>72320001</v>
      </c>
      <c r="O731" s="103">
        <v>69266560</v>
      </c>
      <c r="P731" s="103">
        <v>62155542</v>
      </c>
    </row>
    <row r="732" spans="1:16">
      <c r="A732" s="101" t="s">
        <v>661</v>
      </c>
      <c r="B732" s="102" t="s">
        <v>662</v>
      </c>
      <c r="C732" s="101" t="s">
        <v>5359</v>
      </c>
      <c r="D732" s="101" t="s">
        <v>5360</v>
      </c>
      <c r="E732" s="103">
        <v>490953498</v>
      </c>
      <c r="F732" s="103">
        <v>435938789</v>
      </c>
      <c r="G732" s="103">
        <v>415065214</v>
      </c>
      <c r="H732" s="103">
        <v>346415169</v>
      </c>
      <c r="I732" s="103">
        <v>294501064</v>
      </c>
      <c r="J732" s="103">
        <v>230408955</v>
      </c>
      <c r="K732" s="103">
        <v>202536321</v>
      </c>
      <c r="L732" s="103">
        <v>168119283</v>
      </c>
      <c r="M732" s="103">
        <v>127029447</v>
      </c>
      <c r="N732" s="103">
        <v>129551652</v>
      </c>
      <c r="O732" s="103">
        <v>115495460</v>
      </c>
      <c r="P732" s="103">
        <v>101293968</v>
      </c>
    </row>
    <row r="733" spans="1:16">
      <c r="A733" s="101" t="s">
        <v>489</v>
      </c>
      <c r="B733" s="102" t="s">
        <v>490</v>
      </c>
      <c r="C733" s="101" t="s">
        <v>5359</v>
      </c>
      <c r="D733" s="101" t="s">
        <v>5360</v>
      </c>
      <c r="E733" s="103">
        <v>3475660914</v>
      </c>
      <c r="F733" s="103">
        <v>3580669219</v>
      </c>
      <c r="G733" s="103">
        <v>4659419569</v>
      </c>
      <c r="H733" s="103">
        <v>4726636500</v>
      </c>
      <c r="I733" s="103">
        <v>3818743081</v>
      </c>
      <c r="J733" s="103">
        <v>4770595148</v>
      </c>
      <c r="K733" s="103">
        <v>4796150906</v>
      </c>
      <c r="L733" s="103">
        <v>3308444681</v>
      </c>
      <c r="M733" s="103">
        <v>3356965437</v>
      </c>
      <c r="N733" s="103">
        <v>2304476758</v>
      </c>
      <c r="O733" s="103">
        <v>1986881881</v>
      </c>
      <c r="P733" s="103">
        <v>1976329755</v>
      </c>
    </row>
    <row r="734" spans="1:16">
      <c r="A734" s="101" t="s">
        <v>823</v>
      </c>
      <c r="B734" s="102" t="s">
        <v>824</v>
      </c>
      <c r="C734" s="101" t="s">
        <v>5359</v>
      </c>
      <c r="D734" s="101" t="s">
        <v>5360</v>
      </c>
      <c r="E734" s="103">
        <v>540701452</v>
      </c>
      <c r="F734" s="103">
        <v>568139561</v>
      </c>
      <c r="G734" s="103">
        <v>540204684</v>
      </c>
      <c r="H734" s="103">
        <v>556712086</v>
      </c>
      <c r="I734" s="103">
        <v>545052128</v>
      </c>
      <c r="J734" s="103">
        <v>531170345</v>
      </c>
      <c r="K734" s="103">
        <v>483675913</v>
      </c>
      <c r="L734" s="103">
        <v>472226422</v>
      </c>
      <c r="M734" s="103">
        <v>448472718</v>
      </c>
      <c r="N734" s="103">
        <v>651462635</v>
      </c>
      <c r="O734" s="103">
        <v>623406419</v>
      </c>
      <c r="P734" s="103">
        <v>565187050</v>
      </c>
    </row>
    <row r="735" spans="1:16">
      <c r="A735" s="101" t="s">
        <v>377</v>
      </c>
      <c r="B735" s="102" t="s">
        <v>378</v>
      </c>
      <c r="C735" s="101" t="s">
        <v>5359</v>
      </c>
      <c r="D735" s="101" t="s">
        <v>5360</v>
      </c>
      <c r="E735" s="103">
        <v>12955997000</v>
      </c>
      <c r="F735" s="103">
        <v>12192952000</v>
      </c>
      <c r="G735" s="103">
        <v>11431412000</v>
      </c>
      <c r="H735" s="103">
        <v>10611173000</v>
      </c>
      <c r="I735" s="103">
        <v>10209811000</v>
      </c>
      <c r="J735" s="103">
        <v>10115732000</v>
      </c>
      <c r="K735" s="103">
        <v>11036057000</v>
      </c>
      <c r="L735" s="103">
        <v>10039749000</v>
      </c>
      <c r="M735" s="103">
        <v>9276022000</v>
      </c>
      <c r="N735" s="103">
        <v>8289373000</v>
      </c>
      <c r="O735" s="103">
        <v>6889676000</v>
      </c>
      <c r="P735" s="103">
        <v>7675597000</v>
      </c>
    </row>
    <row r="736" spans="1:16">
      <c r="A736" s="101" t="s">
        <v>533</v>
      </c>
      <c r="B736" s="102" t="s">
        <v>534</v>
      </c>
      <c r="C736" s="101" t="s">
        <v>5359</v>
      </c>
      <c r="D736" s="101" t="s">
        <v>5360</v>
      </c>
      <c r="E736" s="103">
        <v>1044103295</v>
      </c>
      <c r="F736" s="103">
        <v>1022682115</v>
      </c>
      <c r="G736" s="103">
        <v>1010361818</v>
      </c>
      <c r="H736" s="103">
        <v>730646803</v>
      </c>
      <c r="I736" s="103">
        <v>633108261</v>
      </c>
      <c r="J736" s="103">
        <v>558668211</v>
      </c>
      <c r="K736" s="103">
        <v>545876491</v>
      </c>
      <c r="L736" s="103">
        <v>417009094</v>
      </c>
      <c r="M736" s="103">
        <v>402067807</v>
      </c>
      <c r="N736" s="103">
        <v>411632352</v>
      </c>
      <c r="O736" s="103">
        <v>400004454</v>
      </c>
      <c r="P736" s="103">
        <v>418025734</v>
      </c>
    </row>
    <row r="737" spans="1:16">
      <c r="A737" s="101" t="s">
        <v>1431</v>
      </c>
      <c r="B737" s="102" t="s">
        <v>1432</v>
      </c>
      <c r="C737" s="101" t="s">
        <v>5359</v>
      </c>
      <c r="D737" s="101" t="s">
        <v>5360</v>
      </c>
      <c r="E737" s="103">
        <v>127964154</v>
      </c>
      <c r="F737" s="103">
        <v>92975488</v>
      </c>
      <c r="G737" s="103">
        <v>28231984</v>
      </c>
      <c r="H737" s="103">
        <v>27971643</v>
      </c>
      <c r="I737" s="103">
        <v>160138708</v>
      </c>
      <c r="J737" s="103">
        <v>162674377</v>
      </c>
      <c r="K737" s="103">
        <v>158336660</v>
      </c>
      <c r="L737" s="103">
        <v>151480273</v>
      </c>
      <c r="M737" s="103">
        <v>144977026</v>
      </c>
      <c r="N737" s="103">
        <v>146873435</v>
      </c>
      <c r="O737" s="103">
        <v>124336666</v>
      </c>
      <c r="P737" s="103">
        <v>103374931</v>
      </c>
    </row>
    <row r="738" spans="1:16">
      <c r="A738" s="101" t="s">
        <v>783</v>
      </c>
      <c r="B738" s="102" t="s">
        <v>84</v>
      </c>
      <c r="C738" s="101" t="s">
        <v>5359</v>
      </c>
      <c r="D738" s="101" t="s">
        <v>5360</v>
      </c>
      <c r="E738" s="103">
        <v>510555885</v>
      </c>
      <c r="F738" s="103">
        <v>470283437</v>
      </c>
      <c r="G738" s="103">
        <v>446834081</v>
      </c>
      <c r="H738" s="103">
        <v>424490545</v>
      </c>
      <c r="I738" s="103">
        <v>386697355</v>
      </c>
      <c r="J738" s="103">
        <v>299950327</v>
      </c>
      <c r="K738" s="103">
        <v>281504957</v>
      </c>
      <c r="L738" s="103">
        <v>164725886</v>
      </c>
      <c r="M738" s="103">
        <v>118047629</v>
      </c>
      <c r="N738" s="103">
        <v>107696838</v>
      </c>
      <c r="O738" s="103">
        <v>97627259</v>
      </c>
      <c r="P738" s="103">
        <v>87799636</v>
      </c>
    </row>
    <row r="739" spans="1:16">
      <c r="A739" s="101" t="s">
        <v>1862</v>
      </c>
      <c r="B739" s="102" t="s">
        <v>1863</v>
      </c>
      <c r="C739" s="101" t="s">
        <v>5359</v>
      </c>
      <c r="D739" s="101" t="s">
        <v>5360</v>
      </c>
      <c r="E739" s="103">
        <v>162821421</v>
      </c>
      <c r="F739" s="103">
        <v>159535221</v>
      </c>
      <c r="G739" s="103">
        <v>156473020</v>
      </c>
      <c r="H739" s="103">
        <v>138683256</v>
      </c>
      <c r="I739" s="103">
        <v>132464885</v>
      </c>
      <c r="J739" s="103">
        <v>128357503</v>
      </c>
      <c r="K739" s="103">
        <v>123624012</v>
      </c>
      <c r="L739" s="103">
        <v>103031680</v>
      </c>
      <c r="M739" s="103">
        <v>102226992</v>
      </c>
      <c r="N739" s="103">
        <v>98484845</v>
      </c>
      <c r="O739" s="103">
        <v>93885248</v>
      </c>
      <c r="P739" s="103">
        <v>65880044</v>
      </c>
    </row>
    <row r="740" spans="1:16">
      <c r="A740" s="101" t="s">
        <v>376</v>
      </c>
      <c r="B740" s="102" t="s">
        <v>406</v>
      </c>
      <c r="C740" s="101" t="s">
        <v>5359</v>
      </c>
      <c r="D740" s="101" t="s">
        <v>5360</v>
      </c>
      <c r="E740" s="103">
        <v>13112357000</v>
      </c>
      <c r="F740" s="103">
        <v>12566518000</v>
      </c>
      <c r="G740" s="103">
        <v>2585433000</v>
      </c>
      <c r="H740" s="103">
        <v>2500363542</v>
      </c>
      <c r="I740" s="103">
        <v>2236553570</v>
      </c>
      <c r="J740" s="103">
        <v>2257373069</v>
      </c>
      <c r="K740" s="103">
        <v>1801075298</v>
      </c>
      <c r="L740" s="103">
        <v>1220304630</v>
      </c>
      <c r="M740" s="103">
        <v>1026764566</v>
      </c>
      <c r="N740" s="103">
        <v>837577317</v>
      </c>
      <c r="O740" s="103">
        <v>599303335</v>
      </c>
      <c r="P740" s="103">
        <v>487870227</v>
      </c>
    </row>
    <row r="741" spans="1:16">
      <c r="A741" s="101" t="s">
        <v>1210</v>
      </c>
      <c r="B741" s="102" t="s">
        <v>1211</v>
      </c>
      <c r="C741" s="101" t="s">
        <v>5359</v>
      </c>
      <c r="D741" s="101" t="s">
        <v>5360</v>
      </c>
      <c r="E741" s="103">
        <v>141123663</v>
      </c>
      <c r="F741" s="103">
        <v>136072235</v>
      </c>
      <c r="G741" s="103">
        <v>133519834</v>
      </c>
      <c r="H741" s="103">
        <v>130092052</v>
      </c>
      <c r="I741" s="103">
        <v>124641216</v>
      </c>
      <c r="J741" s="103">
        <v>121795287</v>
      </c>
      <c r="K741" s="103">
        <v>119262278</v>
      </c>
      <c r="L741" s="103">
        <v>112484634</v>
      </c>
      <c r="M741" s="103">
        <v>107404778</v>
      </c>
      <c r="N741" s="103">
        <v>104897720</v>
      </c>
      <c r="O741" s="103">
        <v>103295785</v>
      </c>
      <c r="P741" s="103">
        <v>101973184</v>
      </c>
    </row>
    <row r="742" spans="1:16">
      <c r="A742" s="101" t="s">
        <v>2137</v>
      </c>
      <c r="B742" s="102" t="s">
        <v>2138</v>
      </c>
      <c r="C742" s="101" t="s">
        <v>5359</v>
      </c>
      <c r="D742" s="101" t="s">
        <v>5360</v>
      </c>
      <c r="E742" s="103">
        <v>47839374</v>
      </c>
      <c r="F742" s="103">
        <v>47857940</v>
      </c>
      <c r="G742" s="103">
        <v>46716173</v>
      </c>
      <c r="H742" s="103">
        <v>51183830</v>
      </c>
      <c r="I742" s="103">
        <v>49545017</v>
      </c>
      <c r="J742" s="103">
        <v>47946602</v>
      </c>
      <c r="K742" s="103">
        <v>43080654</v>
      </c>
      <c r="L742" s="103">
        <v>39875086</v>
      </c>
      <c r="M742" s="103">
        <v>39513550</v>
      </c>
      <c r="N742" s="103">
        <v>35797382</v>
      </c>
      <c r="O742" s="103">
        <v>29949446</v>
      </c>
      <c r="P742" s="103">
        <v>32340153</v>
      </c>
    </row>
    <row r="743" spans="1:16">
      <c r="A743" s="101" t="s">
        <v>1659</v>
      </c>
      <c r="B743" s="102" t="s">
        <v>1660</v>
      </c>
      <c r="C743" s="101" t="s">
        <v>5359</v>
      </c>
      <c r="D743" s="101" t="s">
        <v>5360</v>
      </c>
      <c r="E743" s="103">
        <v>86908623</v>
      </c>
      <c r="F743" s="103">
        <v>81087869</v>
      </c>
      <c r="G743" s="103">
        <v>77339730</v>
      </c>
      <c r="H743" s="103">
        <v>74951909</v>
      </c>
      <c r="I743" s="103">
        <v>70901322</v>
      </c>
      <c r="J743" s="103">
        <v>68480192</v>
      </c>
      <c r="K743" s="103">
        <v>65944797</v>
      </c>
      <c r="L743" s="103">
        <v>62387967</v>
      </c>
      <c r="M743" s="103">
        <v>57384089</v>
      </c>
      <c r="N743" s="103">
        <v>62822171</v>
      </c>
      <c r="O743" s="103">
        <v>57701519</v>
      </c>
      <c r="P743" s="103">
        <v>56717027</v>
      </c>
    </row>
    <row r="744" spans="1:16">
      <c r="A744" s="101" t="s">
        <v>1803</v>
      </c>
      <c r="B744" s="102" t="s">
        <v>4338</v>
      </c>
      <c r="C744" s="101" t="s">
        <v>5359</v>
      </c>
      <c r="D744" s="101" t="s">
        <v>5360</v>
      </c>
      <c r="E744" s="103">
        <v>146078677</v>
      </c>
      <c r="F744" s="103">
        <v>134923509</v>
      </c>
      <c r="G744" s="103">
        <v>125379060</v>
      </c>
      <c r="H744" s="103">
        <v>120909374</v>
      </c>
      <c r="I744" s="103">
        <v>112912285</v>
      </c>
      <c r="J744" s="103">
        <v>108560799</v>
      </c>
      <c r="K744" s="103">
        <v>102827073</v>
      </c>
      <c r="L744" s="103">
        <v>89563838</v>
      </c>
      <c r="M744" s="103">
        <v>105371204</v>
      </c>
      <c r="N744" s="103">
        <v>89113124</v>
      </c>
      <c r="O744" s="103">
        <v>91728948</v>
      </c>
      <c r="P744" s="103">
        <v>93943561</v>
      </c>
    </row>
    <row r="745" spans="1:16">
      <c r="A745" s="101" t="s">
        <v>903</v>
      </c>
      <c r="B745" s="102" t="s">
        <v>904</v>
      </c>
      <c r="C745" s="101" t="s">
        <v>5359</v>
      </c>
      <c r="D745" s="101" t="s">
        <v>5360</v>
      </c>
      <c r="E745" s="103">
        <v>386947257</v>
      </c>
      <c r="F745" s="103">
        <v>450081959</v>
      </c>
      <c r="G745" s="103">
        <v>441655281</v>
      </c>
      <c r="H745" s="103">
        <v>396375202</v>
      </c>
      <c r="I745" s="103">
        <v>388844549</v>
      </c>
      <c r="J745" s="103">
        <v>321022433</v>
      </c>
      <c r="K745" s="103">
        <v>355963673</v>
      </c>
      <c r="L745" s="103">
        <v>381750436</v>
      </c>
      <c r="M745" s="103">
        <v>123156141</v>
      </c>
      <c r="N745" s="103">
        <v>104137174</v>
      </c>
      <c r="O745" s="103">
        <v>68150317</v>
      </c>
      <c r="P745" s="103">
        <v>35994449</v>
      </c>
    </row>
    <row r="746" spans="1:16">
      <c r="A746" s="101" t="s">
        <v>2005</v>
      </c>
      <c r="B746" s="102" t="s">
        <v>2006</v>
      </c>
      <c r="C746" s="101" t="s">
        <v>5359</v>
      </c>
      <c r="D746" s="101" t="s">
        <v>5360</v>
      </c>
      <c r="E746" s="103">
        <v>122128017</v>
      </c>
      <c r="F746" s="103">
        <v>103594772</v>
      </c>
      <c r="G746" s="103">
        <v>92019007</v>
      </c>
      <c r="H746" s="103">
        <v>95434594</v>
      </c>
      <c r="I746" s="103">
        <v>88175637</v>
      </c>
      <c r="J746" s="103">
        <v>83355598</v>
      </c>
      <c r="K746" s="103">
        <v>68162233</v>
      </c>
      <c r="L746" s="103">
        <v>57750389</v>
      </c>
      <c r="M746" s="103">
        <v>49972430</v>
      </c>
      <c r="N746" s="103">
        <v>48795782</v>
      </c>
      <c r="O746" s="103">
        <v>55012552</v>
      </c>
      <c r="P746" s="103">
        <v>60591732</v>
      </c>
    </row>
    <row r="747" spans="1:16">
      <c r="A747" s="101" t="s">
        <v>3628</v>
      </c>
      <c r="B747" s="102" t="s">
        <v>3629</v>
      </c>
      <c r="C747" s="101" t="s">
        <v>5359</v>
      </c>
      <c r="D747" s="101" t="s">
        <v>5360</v>
      </c>
      <c r="E747" s="103">
        <v>29086579</v>
      </c>
      <c r="F747" s="103">
        <v>26623601</v>
      </c>
      <c r="G747" s="103">
        <v>24203536</v>
      </c>
      <c r="H747" s="103">
        <v>21544878</v>
      </c>
      <c r="I747" s="103">
        <v>19368109</v>
      </c>
      <c r="J747" s="103">
        <v>18306468</v>
      </c>
      <c r="K747" s="103">
        <v>17054311</v>
      </c>
      <c r="L747" s="103">
        <v>13487680</v>
      </c>
      <c r="M747" s="103">
        <v>12459007</v>
      </c>
      <c r="N747" s="103">
        <v>11852564</v>
      </c>
      <c r="O747" s="103">
        <v>11461673</v>
      </c>
      <c r="P747" s="103">
        <v>11255004</v>
      </c>
    </row>
    <row r="748" spans="1:16">
      <c r="A748" s="101" t="s">
        <v>409</v>
      </c>
      <c r="B748" s="102" t="s">
        <v>410</v>
      </c>
      <c r="C748" s="101" t="s">
        <v>5359</v>
      </c>
      <c r="D748" s="101" t="s">
        <v>5360</v>
      </c>
      <c r="E748" s="103">
        <v>3252522201</v>
      </c>
      <c r="F748" s="103">
        <v>2997494483</v>
      </c>
      <c r="G748" s="103">
        <v>2705080633</v>
      </c>
      <c r="H748" s="103">
        <v>2517399173</v>
      </c>
      <c r="I748" s="103">
        <v>2372026990</v>
      </c>
      <c r="J748" s="103">
        <v>2257362696</v>
      </c>
      <c r="K748" s="103">
        <v>2099210537</v>
      </c>
      <c r="L748" s="103">
        <v>1889714656</v>
      </c>
      <c r="M748" s="103">
        <v>1631372889</v>
      </c>
      <c r="N748" s="103">
        <v>1569420419</v>
      </c>
      <c r="O748" s="103">
        <v>1383167952</v>
      </c>
      <c r="P748" s="103">
        <v>1259830645</v>
      </c>
    </row>
    <row r="749" spans="1:16">
      <c r="A749" s="101" t="s">
        <v>3567</v>
      </c>
      <c r="B749" s="102" t="s">
        <v>4339</v>
      </c>
      <c r="C749" s="101" t="s">
        <v>5359</v>
      </c>
      <c r="D749" s="101" t="s">
        <v>5360</v>
      </c>
      <c r="E749" s="103">
        <v>14264860</v>
      </c>
      <c r="F749" s="103">
        <v>15156375</v>
      </c>
      <c r="G749" s="103">
        <v>8881874</v>
      </c>
      <c r="H749" s="103">
        <v>10108792</v>
      </c>
      <c r="I749" s="103">
        <v>25612813</v>
      </c>
      <c r="J749" s="103">
        <v>22433098</v>
      </c>
      <c r="K749" s="103">
        <v>21622942</v>
      </c>
      <c r="L749" s="103">
        <v>31591556</v>
      </c>
      <c r="M749" s="103">
        <v>30920905</v>
      </c>
      <c r="N749" s="103">
        <v>30848230</v>
      </c>
      <c r="O749" s="103">
        <v>29582607</v>
      </c>
      <c r="P749" s="103">
        <v>26629013</v>
      </c>
    </row>
    <row r="750" spans="1:16">
      <c r="A750" s="101" t="s">
        <v>353</v>
      </c>
      <c r="B750" s="102" t="s">
        <v>354</v>
      </c>
      <c r="C750" s="101" t="s">
        <v>5359</v>
      </c>
      <c r="D750" s="101" t="s">
        <v>5360</v>
      </c>
      <c r="E750" s="103">
        <v>3594748500</v>
      </c>
      <c r="F750" s="103">
        <v>2124524279</v>
      </c>
      <c r="G750" s="103">
        <v>1796002004</v>
      </c>
      <c r="H750" s="103">
        <v>1471316426</v>
      </c>
      <c r="I750" s="103">
        <v>1896394249</v>
      </c>
      <c r="J750" s="103">
        <v>1577540369</v>
      </c>
      <c r="K750" s="103">
        <v>1323809083</v>
      </c>
      <c r="L750" s="103">
        <v>983485590</v>
      </c>
      <c r="M750" s="103">
        <v>619466067</v>
      </c>
      <c r="N750" s="103">
        <v>463927034</v>
      </c>
      <c r="O750" s="103">
        <v>373475376</v>
      </c>
      <c r="P750" s="103">
        <v>231428260</v>
      </c>
    </row>
    <row r="751" spans="1:16">
      <c r="A751" s="101" t="s">
        <v>5437</v>
      </c>
      <c r="B751" s="102" t="s">
        <v>5438</v>
      </c>
      <c r="C751" s="101" t="s">
        <v>5359</v>
      </c>
      <c r="D751" s="101" t="s">
        <v>5360</v>
      </c>
      <c r="E751" s="103">
        <v>35196448</v>
      </c>
      <c r="F751" s="103">
        <v>28801289</v>
      </c>
      <c r="G751" s="103">
        <v>5603812</v>
      </c>
      <c r="H751" s="103">
        <v>-37363226</v>
      </c>
      <c r="I751" s="103">
        <v>83395446</v>
      </c>
      <c r="J751" s="103">
        <v>126639620</v>
      </c>
      <c r="K751" s="103">
        <v>147639967</v>
      </c>
      <c r="L751" s="103">
        <v>104564192</v>
      </c>
      <c r="M751" s="103">
        <v>114183547</v>
      </c>
      <c r="N751" s="103">
        <v>109815055</v>
      </c>
      <c r="O751" s="103">
        <v>108622147</v>
      </c>
      <c r="P751" s="103">
        <v>92471622</v>
      </c>
    </row>
    <row r="752" spans="1:16">
      <c r="A752" s="101" t="s">
        <v>3438</v>
      </c>
      <c r="B752" s="102" t="s">
        <v>3439</v>
      </c>
      <c r="C752" s="101" t="s">
        <v>5359</v>
      </c>
      <c r="D752" s="101" t="s">
        <v>5360</v>
      </c>
      <c r="E752" s="103">
        <v>36639004</v>
      </c>
      <c r="F752" s="103">
        <v>38841352</v>
      </c>
      <c r="G752" s="103">
        <v>35418261</v>
      </c>
      <c r="H752" s="103">
        <v>33567639</v>
      </c>
      <c r="I752" s="103">
        <v>29288334</v>
      </c>
      <c r="J752" s="103">
        <v>30249046</v>
      </c>
      <c r="K752" s="103">
        <v>41184954</v>
      </c>
      <c r="L752" s="103">
        <v>37531047</v>
      </c>
      <c r="M752" s="103">
        <v>38928305</v>
      </c>
      <c r="N752" s="103">
        <v>46685413</v>
      </c>
      <c r="O752" s="103">
        <v>50575454</v>
      </c>
      <c r="P752" s="103">
        <v>44077193</v>
      </c>
    </row>
    <row r="753" spans="1:16">
      <c r="A753" s="101" t="s">
        <v>2099</v>
      </c>
      <c r="B753" s="102" t="s">
        <v>2100</v>
      </c>
      <c r="C753" s="101" t="s">
        <v>5359</v>
      </c>
      <c r="D753" s="101" t="s">
        <v>5360</v>
      </c>
      <c r="E753" s="103">
        <v>56949610</v>
      </c>
      <c r="F753" s="103">
        <v>41916484</v>
      </c>
      <c r="G753" s="103">
        <v>35135146</v>
      </c>
      <c r="H753" s="103">
        <v>10923398</v>
      </c>
      <c r="I753" s="103">
        <v>21278582</v>
      </c>
      <c r="J753" s="103">
        <v>24249828</v>
      </c>
      <c r="K753" s="103">
        <v>24168663</v>
      </c>
      <c r="L753" s="103">
        <v>35043556</v>
      </c>
      <c r="M753" s="103">
        <v>34244335</v>
      </c>
      <c r="N753" s="103">
        <v>47779430</v>
      </c>
      <c r="O753" s="103">
        <v>46213606</v>
      </c>
      <c r="P753" s="103">
        <v>48247555</v>
      </c>
    </row>
    <row r="754" spans="1:16">
      <c r="A754" s="101" t="s">
        <v>1709</v>
      </c>
      <c r="B754" s="102" t="s">
        <v>1710</v>
      </c>
      <c r="C754" s="101" t="s">
        <v>5359</v>
      </c>
      <c r="D754" s="101" t="s">
        <v>5360</v>
      </c>
      <c r="E754" s="103">
        <v>165573289</v>
      </c>
      <c r="F754" s="103">
        <v>166164730</v>
      </c>
      <c r="G754" s="103">
        <v>161455246</v>
      </c>
      <c r="H754" s="103">
        <v>153061883</v>
      </c>
      <c r="I754" s="103">
        <v>141825232</v>
      </c>
      <c r="J754" s="103">
        <v>128402131</v>
      </c>
      <c r="K754" s="103">
        <v>113927357</v>
      </c>
      <c r="L754" s="103">
        <v>94403423</v>
      </c>
      <c r="M754" s="103">
        <v>82372210</v>
      </c>
      <c r="N754" s="103">
        <v>71305662</v>
      </c>
      <c r="O754" s="103">
        <v>58186347</v>
      </c>
      <c r="P754" s="103">
        <v>46076342</v>
      </c>
    </row>
    <row r="755" spans="1:16">
      <c r="A755" s="101" t="s">
        <v>845</v>
      </c>
      <c r="B755" s="102" t="s">
        <v>846</v>
      </c>
      <c r="C755" s="101" t="s">
        <v>5359</v>
      </c>
      <c r="D755" s="101" t="s">
        <v>5360</v>
      </c>
      <c r="E755" s="103">
        <v>176913316</v>
      </c>
      <c r="F755" s="103">
        <v>156300685</v>
      </c>
      <c r="G755" s="103">
        <v>169376573</v>
      </c>
      <c r="H755" s="103">
        <v>156531963</v>
      </c>
      <c r="I755" s="103">
        <v>126009971</v>
      </c>
      <c r="J755" s="103">
        <v>120449624</v>
      </c>
      <c r="K755" s="103">
        <v>68545362</v>
      </c>
      <c r="L755" s="103">
        <v>60476022</v>
      </c>
      <c r="M755" s="103">
        <v>55360028</v>
      </c>
      <c r="N755" s="103">
        <v>36779155</v>
      </c>
      <c r="O755" s="103">
        <v>33308980</v>
      </c>
      <c r="P755" s="103">
        <v>30305319</v>
      </c>
    </row>
    <row r="756" spans="1:16">
      <c r="A756" s="101" t="s">
        <v>1968</v>
      </c>
      <c r="B756" s="102" t="s">
        <v>1969</v>
      </c>
      <c r="C756" s="101" t="s">
        <v>5359</v>
      </c>
      <c r="D756" s="101" t="s">
        <v>5360</v>
      </c>
      <c r="E756" s="103">
        <v>128856051</v>
      </c>
      <c r="F756" s="103">
        <v>128762045</v>
      </c>
      <c r="G756" s="103">
        <v>123543891</v>
      </c>
      <c r="H756" s="103">
        <v>120076786</v>
      </c>
      <c r="I756" s="103">
        <v>116212710</v>
      </c>
      <c r="J756" s="103">
        <v>116633691</v>
      </c>
      <c r="K756" s="103">
        <v>114261827</v>
      </c>
      <c r="L756" s="103">
        <v>123314959</v>
      </c>
      <c r="M756" s="103">
        <v>116827108</v>
      </c>
      <c r="N756" s="103">
        <v>126404695</v>
      </c>
      <c r="O756" s="103">
        <v>150409071</v>
      </c>
      <c r="P756" s="103">
        <v>146125887</v>
      </c>
    </row>
    <row r="757" spans="1:16">
      <c r="A757" s="101" t="s">
        <v>2370</v>
      </c>
      <c r="B757" s="102" t="s">
        <v>2371</v>
      </c>
      <c r="C757" s="101" t="s">
        <v>5359</v>
      </c>
      <c r="D757" s="101" t="s">
        <v>5360</v>
      </c>
      <c r="E757" s="103">
        <v>32747580</v>
      </c>
      <c r="F757" s="103">
        <v>24550403</v>
      </c>
      <c r="G757" s="103">
        <v>18723826</v>
      </c>
      <c r="H757" s="103">
        <v>23502051</v>
      </c>
      <c r="I757" s="103">
        <v>28616426</v>
      </c>
      <c r="J757" s="103">
        <v>20282878</v>
      </c>
      <c r="K757" s="103">
        <v>17834014</v>
      </c>
      <c r="L757" s="103">
        <v>14405426</v>
      </c>
      <c r="M757" s="103">
        <v>5292271</v>
      </c>
      <c r="N757" s="103">
        <v>19728916</v>
      </c>
      <c r="O757" s="103">
        <v>23112135</v>
      </c>
      <c r="P757" s="103">
        <v>33442397</v>
      </c>
    </row>
    <row r="758" spans="1:16">
      <c r="A758" s="101" t="s">
        <v>421</v>
      </c>
      <c r="B758" s="102" t="s">
        <v>4340</v>
      </c>
      <c r="C758" s="101" t="s">
        <v>5359</v>
      </c>
      <c r="D758" s="101" t="s">
        <v>5360</v>
      </c>
      <c r="E758" s="103">
        <v>3432512230</v>
      </c>
      <c r="F758" s="103">
        <v>2552394125</v>
      </c>
      <c r="G758" s="103">
        <v>2454619050</v>
      </c>
      <c r="H758" s="103">
        <v>177256493</v>
      </c>
      <c r="I758" s="103">
        <v>515312546</v>
      </c>
      <c r="J758" s="103">
        <v>456507728</v>
      </c>
      <c r="K758" s="103">
        <v>356355549</v>
      </c>
      <c r="L758" s="103">
        <v>209570024</v>
      </c>
      <c r="M758" s="103">
        <v>172850817</v>
      </c>
      <c r="N758" s="103">
        <v>114304708</v>
      </c>
      <c r="O758" s="103">
        <v>82884279</v>
      </c>
      <c r="P758" s="103">
        <v>78847225</v>
      </c>
    </row>
    <row r="759" spans="1:16">
      <c r="A759" s="101" t="s">
        <v>630</v>
      </c>
      <c r="B759" s="102" t="s">
        <v>631</v>
      </c>
      <c r="C759" s="101" t="s">
        <v>5359</v>
      </c>
      <c r="D759" s="101" t="s">
        <v>5360</v>
      </c>
      <c r="E759" s="103">
        <v>917384054</v>
      </c>
      <c r="F759" s="103">
        <v>911871512</v>
      </c>
      <c r="G759" s="103">
        <v>849372474</v>
      </c>
      <c r="H759" s="103">
        <v>761377846</v>
      </c>
      <c r="I759" s="103">
        <v>587644691</v>
      </c>
      <c r="J759" s="103">
        <v>485516608</v>
      </c>
      <c r="K759" s="103">
        <v>350758300</v>
      </c>
      <c r="L759" s="103">
        <v>553247111</v>
      </c>
      <c r="M759" s="103">
        <v>496462352</v>
      </c>
      <c r="N759" s="103">
        <v>477349690</v>
      </c>
      <c r="O759" s="103">
        <v>451062407</v>
      </c>
      <c r="P759" s="103">
        <v>306932812</v>
      </c>
    </row>
    <row r="760" spans="1:16">
      <c r="A760" s="101" t="s">
        <v>1287</v>
      </c>
      <c r="B760" s="102" t="s">
        <v>1288</v>
      </c>
      <c r="C760" s="101" t="s">
        <v>5359</v>
      </c>
      <c r="D760" s="101" t="s">
        <v>5360</v>
      </c>
      <c r="E760" s="103">
        <v>313475692</v>
      </c>
      <c r="F760" s="103">
        <v>271209634</v>
      </c>
      <c r="G760" s="103">
        <v>254450922</v>
      </c>
      <c r="H760" s="103">
        <v>216774762</v>
      </c>
      <c r="I760" s="103">
        <v>198949762</v>
      </c>
      <c r="J760" s="103">
        <v>182849652</v>
      </c>
      <c r="K760" s="103">
        <v>167121115</v>
      </c>
      <c r="L760" s="103">
        <v>124544371</v>
      </c>
      <c r="M760" s="103">
        <v>101621481</v>
      </c>
      <c r="N760" s="103">
        <v>103845921</v>
      </c>
      <c r="O760" s="103">
        <v>98437750</v>
      </c>
      <c r="P760" s="103">
        <v>65229093</v>
      </c>
    </row>
    <row r="761" spans="1:16">
      <c r="A761" s="101" t="s">
        <v>1449</v>
      </c>
      <c r="B761" s="102" t="s">
        <v>1450</v>
      </c>
      <c r="C761" s="101" t="s">
        <v>5359</v>
      </c>
      <c r="D761" s="101" t="s">
        <v>5360</v>
      </c>
      <c r="E761" s="103">
        <v>218922757</v>
      </c>
      <c r="F761" s="103">
        <v>192485536</v>
      </c>
      <c r="G761" s="103">
        <v>182566595</v>
      </c>
      <c r="H761" s="103">
        <v>175869270</v>
      </c>
      <c r="I761" s="103">
        <v>241440513</v>
      </c>
      <c r="J761" s="103">
        <v>225308723</v>
      </c>
      <c r="K761" s="103">
        <v>193472271</v>
      </c>
      <c r="L761" s="103">
        <v>222714468</v>
      </c>
      <c r="M761" s="103">
        <v>196513665</v>
      </c>
      <c r="N761" s="103">
        <v>148722418</v>
      </c>
      <c r="O761" s="103">
        <v>93422920</v>
      </c>
      <c r="P761" s="103">
        <v>67636300</v>
      </c>
    </row>
    <row r="762" spans="1:16">
      <c r="A762" s="101" t="s">
        <v>1607</v>
      </c>
      <c r="B762" s="102" t="s">
        <v>1608</v>
      </c>
      <c r="C762" s="101" t="s">
        <v>5359</v>
      </c>
      <c r="D762" s="101" t="s">
        <v>5360</v>
      </c>
      <c r="E762" s="103">
        <v>66438022</v>
      </c>
      <c r="F762" s="103">
        <v>58379295</v>
      </c>
      <c r="G762" s="103">
        <v>55589408</v>
      </c>
      <c r="H762" s="103">
        <v>46392381</v>
      </c>
      <c r="I762" s="103">
        <v>14189256</v>
      </c>
      <c r="J762" s="103">
        <v>18418988</v>
      </c>
      <c r="K762" s="103">
        <v>7538905</v>
      </c>
      <c r="L762" s="103">
        <v>16479657</v>
      </c>
      <c r="M762" s="103">
        <v>8849729</v>
      </c>
      <c r="N762" s="103">
        <v>-223205</v>
      </c>
      <c r="O762" s="103">
        <v>17572088</v>
      </c>
      <c r="P762" s="103">
        <v>1341427</v>
      </c>
    </row>
    <row r="763" spans="1:16">
      <c r="A763" s="101" t="s">
        <v>1785</v>
      </c>
      <c r="B763" s="102" t="s">
        <v>1786</v>
      </c>
      <c r="C763" s="101" t="s">
        <v>5359</v>
      </c>
      <c r="D763" s="101" t="s">
        <v>5360</v>
      </c>
      <c r="E763" s="103">
        <v>90888351</v>
      </c>
      <c r="F763" s="103">
        <v>86701541</v>
      </c>
      <c r="G763" s="103">
        <v>87852932</v>
      </c>
      <c r="H763" s="103">
        <v>72676346</v>
      </c>
      <c r="I763" s="103">
        <v>68967024</v>
      </c>
      <c r="J763" s="103">
        <v>57356294</v>
      </c>
      <c r="K763" s="103">
        <v>52228986</v>
      </c>
      <c r="L763" s="103">
        <v>39530072</v>
      </c>
      <c r="M763" s="103">
        <v>17680249</v>
      </c>
      <c r="N763" s="103">
        <v>23538414</v>
      </c>
      <c r="O763" s="103">
        <v>29013864</v>
      </c>
      <c r="P763" s="103">
        <v>30959135</v>
      </c>
    </row>
    <row r="764" spans="1:16">
      <c r="A764" s="101" t="s">
        <v>2513</v>
      </c>
      <c r="B764" s="102" t="s">
        <v>2514</v>
      </c>
      <c r="C764" s="101" t="s">
        <v>5359</v>
      </c>
      <c r="D764" s="101" t="s">
        <v>5360</v>
      </c>
      <c r="E764" s="103">
        <v>83421341</v>
      </c>
      <c r="F764" s="103">
        <v>74848173</v>
      </c>
      <c r="G764" s="103">
        <v>61372558</v>
      </c>
      <c r="H764" s="103">
        <v>56312938</v>
      </c>
      <c r="I764" s="103">
        <v>49295899</v>
      </c>
      <c r="J764" s="103">
        <v>56047475</v>
      </c>
      <c r="K764" s="103">
        <v>55969299</v>
      </c>
      <c r="L764" s="103">
        <v>55597755</v>
      </c>
      <c r="M764" s="103">
        <v>54346215</v>
      </c>
      <c r="N764" s="103">
        <v>56683709</v>
      </c>
      <c r="O764" s="103">
        <v>48047661</v>
      </c>
      <c r="P764" s="103">
        <v>44105524</v>
      </c>
    </row>
    <row r="765" spans="1:16">
      <c r="A765" s="101" t="s">
        <v>938</v>
      </c>
      <c r="B765" s="102" t="s">
        <v>939</v>
      </c>
      <c r="C765" s="101" t="s">
        <v>5359</v>
      </c>
      <c r="D765" s="101" t="s">
        <v>5360</v>
      </c>
      <c r="E765" s="103">
        <v>202261420</v>
      </c>
      <c r="F765" s="103">
        <v>201819271</v>
      </c>
      <c r="G765" s="103">
        <v>195565561</v>
      </c>
      <c r="H765" s="103">
        <v>187624437</v>
      </c>
      <c r="I765" s="103">
        <v>166581940</v>
      </c>
      <c r="J765" s="103">
        <v>177499433</v>
      </c>
      <c r="K765" s="103">
        <v>182172755</v>
      </c>
      <c r="L765" s="103">
        <v>188206268</v>
      </c>
      <c r="M765" s="103">
        <v>179671187</v>
      </c>
      <c r="N765" s="103">
        <v>173002656</v>
      </c>
      <c r="O765" s="103">
        <v>161974962</v>
      </c>
      <c r="P765" s="103">
        <v>159491570</v>
      </c>
    </row>
    <row r="766" spans="1:16">
      <c r="A766" s="101" t="s">
        <v>2610</v>
      </c>
      <c r="B766" s="102" t="s">
        <v>2611</v>
      </c>
      <c r="C766" s="101" t="s">
        <v>5359</v>
      </c>
      <c r="D766" s="101" t="s">
        <v>5360</v>
      </c>
      <c r="E766" s="103">
        <v>48888215</v>
      </c>
      <c r="F766" s="103">
        <v>39639606</v>
      </c>
      <c r="G766" s="103">
        <v>35846480</v>
      </c>
      <c r="H766" s="103">
        <v>16754489</v>
      </c>
      <c r="I766" s="103">
        <v>14554135</v>
      </c>
      <c r="J766" s="103">
        <v>10790317</v>
      </c>
      <c r="K766" s="103">
        <v>10083156</v>
      </c>
      <c r="L766" s="103">
        <v>-5927934</v>
      </c>
      <c r="M766" s="103">
        <v>2284702</v>
      </c>
      <c r="N766" s="103">
        <v>22489101</v>
      </c>
      <c r="O766" s="103">
        <v>24098825</v>
      </c>
      <c r="P766" s="103">
        <v>23755995</v>
      </c>
    </row>
    <row r="767" spans="1:16">
      <c r="A767" s="101" t="s">
        <v>3253</v>
      </c>
      <c r="B767" s="102" t="s">
        <v>4341</v>
      </c>
      <c r="C767" s="101" t="s">
        <v>5359</v>
      </c>
      <c r="D767" s="101" t="s">
        <v>5360</v>
      </c>
      <c r="E767" s="103">
        <v>13704930</v>
      </c>
      <c r="F767" s="103">
        <v>14072311</v>
      </c>
      <c r="G767" s="103">
        <v>13356396</v>
      </c>
      <c r="H767" s="103">
        <v>13194882</v>
      </c>
      <c r="I767" s="103">
        <v>12643919</v>
      </c>
      <c r="J767" s="103">
        <v>12327622</v>
      </c>
      <c r="K767" s="103">
        <v>14884994</v>
      </c>
      <c r="L767" s="103">
        <v>20253644</v>
      </c>
      <c r="M767" s="103">
        <v>17801463</v>
      </c>
      <c r="N767" s="103">
        <v>16617722</v>
      </c>
      <c r="O767" s="103">
        <v>15179475</v>
      </c>
      <c r="P767" s="103">
        <v>10977603</v>
      </c>
    </row>
    <row r="768" spans="1:16">
      <c r="A768" s="101" t="s">
        <v>5439</v>
      </c>
      <c r="B768" s="102" t="s">
        <v>5440</v>
      </c>
      <c r="C768" s="101" t="s">
        <v>5359</v>
      </c>
      <c r="D768" s="101" t="s">
        <v>5360</v>
      </c>
      <c r="E768" s="103"/>
      <c r="F768" s="103"/>
      <c r="G768" s="103"/>
      <c r="H768" s="103"/>
      <c r="I768" s="103"/>
      <c r="J768" s="103"/>
      <c r="K768" s="103"/>
      <c r="L768" s="103">
        <v>17625944</v>
      </c>
      <c r="M768" s="103">
        <v>15940617</v>
      </c>
      <c r="N768" s="103">
        <v>19878805</v>
      </c>
      <c r="O768" s="103">
        <v>17430344</v>
      </c>
      <c r="P768" s="103">
        <v>17129288</v>
      </c>
    </row>
    <row r="769" spans="1:16">
      <c r="A769" s="101" t="s">
        <v>3226</v>
      </c>
      <c r="B769" s="102" t="s">
        <v>3227</v>
      </c>
      <c r="C769" s="101" t="s">
        <v>5359</v>
      </c>
      <c r="D769" s="101" t="s">
        <v>5360</v>
      </c>
      <c r="E769" s="103">
        <v>63797860</v>
      </c>
      <c r="F769" s="103">
        <v>62653091</v>
      </c>
      <c r="G769" s="103">
        <v>58077467</v>
      </c>
      <c r="H769" s="103">
        <v>54701983</v>
      </c>
      <c r="I769" s="103">
        <v>58243732</v>
      </c>
      <c r="J769" s="103">
        <v>22275906</v>
      </c>
      <c r="K769" s="103">
        <v>40282475</v>
      </c>
      <c r="L769" s="103">
        <v>31077955</v>
      </c>
      <c r="M769" s="103">
        <v>23090347</v>
      </c>
      <c r="N769" s="103">
        <v>8608732</v>
      </c>
      <c r="O769" s="103">
        <v>15203446</v>
      </c>
      <c r="P769" s="103">
        <v>18906009</v>
      </c>
    </row>
    <row r="770" spans="1:16">
      <c r="A770" s="101" t="s">
        <v>2970</v>
      </c>
      <c r="B770" s="102" t="s">
        <v>2971</v>
      </c>
      <c r="C770" s="101" t="s">
        <v>5359</v>
      </c>
      <c r="D770" s="101" t="s">
        <v>5360</v>
      </c>
      <c r="E770" s="103">
        <v>21569676</v>
      </c>
      <c r="F770" s="103">
        <v>17119020</v>
      </c>
      <c r="G770" s="103">
        <v>15625579</v>
      </c>
      <c r="H770" s="103">
        <v>15382933</v>
      </c>
      <c r="I770" s="103">
        <v>12725227</v>
      </c>
      <c r="J770" s="103">
        <v>15011661</v>
      </c>
      <c r="K770" s="103">
        <v>14216723</v>
      </c>
      <c r="L770" s="103">
        <v>13278462</v>
      </c>
      <c r="M770" s="103">
        <v>11712120</v>
      </c>
      <c r="N770" s="103">
        <v>9036331</v>
      </c>
      <c r="O770" s="103">
        <v>12295848</v>
      </c>
      <c r="P770" s="103">
        <v>9793012</v>
      </c>
    </row>
    <row r="771" spans="1:16">
      <c r="A771" s="101" t="s">
        <v>1295</v>
      </c>
      <c r="B771" s="102" t="s">
        <v>1296</v>
      </c>
      <c r="C771" s="101" t="s">
        <v>5359</v>
      </c>
      <c r="D771" s="101" t="s">
        <v>5360</v>
      </c>
      <c r="E771" s="103">
        <v>168340454</v>
      </c>
      <c r="F771" s="103">
        <v>148680952</v>
      </c>
      <c r="G771" s="103">
        <v>133165590</v>
      </c>
      <c r="H771" s="103">
        <v>117616926</v>
      </c>
      <c r="I771" s="103">
        <v>92305175</v>
      </c>
      <c r="J771" s="103">
        <v>76345247</v>
      </c>
      <c r="K771" s="103">
        <v>65090945</v>
      </c>
      <c r="L771" s="103">
        <v>55288654</v>
      </c>
      <c r="M771" s="103">
        <v>47766842</v>
      </c>
      <c r="N771" s="103">
        <v>40113234</v>
      </c>
      <c r="O771" s="103">
        <v>34075132</v>
      </c>
      <c r="P771" s="103">
        <v>30975329</v>
      </c>
    </row>
    <row r="772" spans="1:16">
      <c r="A772" s="101" t="s">
        <v>2273</v>
      </c>
      <c r="B772" s="102" t="s">
        <v>2274</v>
      </c>
      <c r="C772" s="101" t="s">
        <v>5359</v>
      </c>
      <c r="D772" s="101" t="s">
        <v>5360</v>
      </c>
      <c r="E772" s="103">
        <v>69037353</v>
      </c>
      <c r="F772" s="103">
        <v>63880342</v>
      </c>
      <c r="G772" s="103">
        <v>57908832</v>
      </c>
      <c r="H772" s="103">
        <v>51282800</v>
      </c>
      <c r="I772" s="103">
        <v>48668650</v>
      </c>
      <c r="J772" s="103">
        <v>47140764</v>
      </c>
      <c r="K772" s="103">
        <v>44752994</v>
      </c>
      <c r="L772" s="103">
        <v>33246545</v>
      </c>
      <c r="M772" s="103">
        <v>33612434</v>
      </c>
      <c r="N772" s="103">
        <v>36968485</v>
      </c>
      <c r="O772" s="103">
        <v>32449509</v>
      </c>
      <c r="P772" s="103">
        <v>27773200</v>
      </c>
    </row>
    <row r="773" spans="1:16">
      <c r="A773" s="101" t="s">
        <v>2947</v>
      </c>
      <c r="B773" s="102" t="s">
        <v>4342</v>
      </c>
      <c r="C773" s="101" t="s">
        <v>5359</v>
      </c>
      <c r="D773" s="101" t="s">
        <v>5360</v>
      </c>
      <c r="E773" s="103">
        <v>33946403</v>
      </c>
      <c r="F773" s="103">
        <v>18479278</v>
      </c>
      <c r="G773" s="103">
        <v>10093828</v>
      </c>
      <c r="H773" s="103">
        <v>8811917</v>
      </c>
      <c r="I773" s="103">
        <v>10130051</v>
      </c>
      <c r="J773" s="103">
        <v>7480742</v>
      </c>
      <c r="K773" s="103">
        <v>5690390</v>
      </c>
      <c r="L773" s="103">
        <v>14248222</v>
      </c>
      <c r="M773" s="103">
        <v>15022668</v>
      </c>
      <c r="N773" s="103">
        <v>9188236</v>
      </c>
      <c r="O773" s="103">
        <v>24180026</v>
      </c>
      <c r="P773" s="103">
        <v>13308251</v>
      </c>
    </row>
    <row r="774" spans="1:16">
      <c r="A774" s="101" t="s">
        <v>1435</v>
      </c>
      <c r="B774" s="102" t="s">
        <v>1436</v>
      </c>
      <c r="C774" s="101" t="s">
        <v>5359</v>
      </c>
      <c r="D774" s="101" t="s">
        <v>5360</v>
      </c>
      <c r="E774" s="103">
        <v>83935913</v>
      </c>
      <c r="F774" s="103">
        <v>62447079</v>
      </c>
      <c r="G774" s="103">
        <v>89968456</v>
      </c>
      <c r="H774" s="103">
        <v>86404961</v>
      </c>
      <c r="I774" s="103">
        <v>93842462</v>
      </c>
      <c r="J774" s="103">
        <v>82284658</v>
      </c>
      <c r="K774" s="103">
        <v>7901251</v>
      </c>
      <c r="L774" s="103">
        <v>29967839</v>
      </c>
      <c r="M774" s="103">
        <v>38469714</v>
      </c>
      <c r="N774" s="103">
        <v>36813791</v>
      </c>
      <c r="O774" s="103">
        <v>17895454</v>
      </c>
      <c r="P774" s="103">
        <v>16333069</v>
      </c>
    </row>
    <row r="775" spans="1:16">
      <c r="A775" s="101" t="s">
        <v>465</v>
      </c>
      <c r="B775" s="102" t="s">
        <v>466</v>
      </c>
      <c r="C775" s="101" t="s">
        <v>5359</v>
      </c>
      <c r="D775" s="101" t="s">
        <v>5360</v>
      </c>
      <c r="E775" s="103">
        <v>9273739554</v>
      </c>
      <c r="F775" s="103">
        <v>10056943569</v>
      </c>
      <c r="G775" s="103">
        <v>9724375025</v>
      </c>
      <c r="H775" s="103">
        <v>8932778694</v>
      </c>
      <c r="I775" s="103">
        <v>8378332550</v>
      </c>
      <c r="J775" s="103">
        <v>8049409991</v>
      </c>
      <c r="K775" s="103">
        <v>7728688928</v>
      </c>
      <c r="L775" s="103">
        <v>5162871903</v>
      </c>
      <c r="M775" s="103">
        <v>4077190983</v>
      </c>
      <c r="N775" s="103">
        <v>3838230755</v>
      </c>
      <c r="O775" s="103">
        <v>3517723224</v>
      </c>
      <c r="P775" s="103">
        <v>3347990457</v>
      </c>
    </row>
    <row r="776" spans="1:16">
      <c r="A776" s="101" t="s">
        <v>3475</v>
      </c>
      <c r="B776" s="102" t="s">
        <v>3476</v>
      </c>
      <c r="C776" s="101" t="s">
        <v>5359</v>
      </c>
      <c r="D776" s="101" t="s">
        <v>5360</v>
      </c>
      <c r="E776" s="103">
        <v>29011529</v>
      </c>
      <c r="F776" s="103">
        <v>25093269</v>
      </c>
      <c r="G776" s="103">
        <v>21137667</v>
      </c>
      <c r="H776" s="103">
        <v>19715731</v>
      </c>
      <c r="I776" s="103">
        <v>19731762</v>
      </c>
      <c r="J776" s="103">
        <v>19829918</v>
      </c>
      <c r="K776" s="103">
        <v>20439256</v>
      </c>
      <c r="L776" s="103">
        <v>19841790</v>
      </c>
      <c r="M776" s="103">
        <v>19134747</v>
      </c>
      <c r="N776" s="103">
        <v>18213147</v>
      </c>
      <c r="O776" s="103">
        <v>17180464</v>
      </c>
      <c r="P776" s="103">
        <v>16470835</v>
      </c>
    </row>
    <row r="777" spans="1:16">
      <c r="A777" s="101" t="s">
        <v>675</v>
      </c>
      <c r="B777" s="102" t="s">
        <v>4343</v>
      </c>
      <c r="C777" s="101" t="s">
        <v>5359</v>
      </c>
      <c r="D777" s="101" t="s">
        <v>5360</v>
      </c>
      <c r="E777" s="103">
        <v>421327623</v>
      </c>
      <c r="F777" s="103">
        <v>376235987</v>
      </c>
      <c r="G777" s="103">
        <v>322804461</v>
      </c>
      <c r="H777" s="103">
        <v>316727751</v>
      </c>
      <c r="I777" s="103">
        <v>345880670</v>
      </c>
      <c r="J777" s="103">
        <v>326408473</v>
      </c>
      <c r="K777" s="103">
        <v>266832758</v>
      </c>
      <c r="L777" s="103">
        <v>220813748</v>
      </c>
      <c r="M777" s="103">
        <v>172840115</v>
      </c>
      <c r="N777" s="103">
        <v>107276682</v>
      </c>
      <c r="O777" s="103">
        <v>87542087</v>
      </c>
      <c r="P777" s="103">
        <v>76456481</v>
      </c>
    </row>
    <row r="778" spans="1:16">
      <c r="A778" s="101" t="s">
        <v>2377</v>
      </c>
      <c r="B778" s="102" t="s">
        <v>5441</v>
      </c>
      <c r="C778" s="101" t="s">
        <v>5359</v>
      </c>
      <c r="D778" s="101" t="s">
        <v>5360</v>
      </c>
      <c r="E778" s="103">
        <v>491812</v>
      </c>
      <c r="F778" s="103">
        <v>21696905</v>
      </c>
      <c r="G778" s="103">
        <v>52474928</v>
      </c>
      <c r="H778" s="103">
        <v>56790838</v>
      </c>
      <c r="I778" s="103">
        <v>56663748</v>
      </c>
      <c r="J778" s="103">
        <v>42342218</v>
      </c>
      <c r="K778" s="103">
        <v>29147550</v>
      </c>
      <c r="L778" s="103">
        <v>23857281</v>
      </c>
      <c r="M778" s="103">
        <v>29480447</v>
      </c>
      <c r="N778" s="103">
        <v>31024903</v>
      </c>
      <c r="O778" s="103">
        <v>29033087</v>
      </c>
      <c r="P778" s="103">
        <v>30222621</v>
      </c>
    </row>
    <row r="779" spans="1:16">
      <c r="A779" s="101" t="s">
        <v>1121</v>
      </c>
      <c r="B779" s="102" t="s">
        <v>1122</v>
      </c>
      <c r="C779" s="101" t="s">
        <v>5359</v>
      </c>
      <c r="D779" s="101" t="s">
        <v>5360</v>
      </c>
      <c r="E779" s="103">
        <v>590988216</v>
      </c>
      <c r="F779" s="103">
        <v>588460979</v>
      </c>
      <c r="G779" s="103">
        <v>552507666</v>
      </c>
      <c r="H779" s="103">
        <v>528132877</v>
      </c>
      <c r="I779" s="103">
        <v>503705844</v>
      </c>
      <c r="J779" s="103">
        <v>468807489</v>
      </c>
      <c r="K779" s="103">
        <v>458665009</v>
      </c>
      <c r="L779" s="103">
        <v>360965402</v>
      </c>
      <c r="M779" s="103">
        <v>368842071</v>
      </c>
      <c r="N779" s="103">
        <v>227190682</v>
      </c>
      <c r="O779" s="103">
        <v>151960346</v>
      </c>
      <c r="P779" s="103">
        <v>137086234</v>
      </c>
    </row>
    <row r="780" spans="1:16">
      <c r="A780" s="101" t="s">
        <v>1252</v>
      </c>
      <c r="B780" s="102" t="s">
        <v>4344</v>
      </c>
      <c r="C780" s="101" t="s">
        <v>5359</v>
      </c>
      <c r="D780" s="101" t="s">
        <v>5360</v>
      </c>
      <c r="E780" s="103">
        <v>250225090</v>
      </c>
      <c r="F780" s="103">
        <v>236267749</v>
      </c>
      <c r="G780" s="103">
        <v>169841034</v>
      </c>
      <c r="H780" s="103">
        <v>140625147</v>
      </c>
      <c r="I780" s="103">
        <v>191784492</v>
      </c>
      <c r="J780" s="103">
        <v>201861618</v>
      </c>
      <c r="K780" s="103">
        <v>138477223</v>
      </c>
      <c r="L780" s="103">
        <v>73908551</v>
      </c>
      <c r="M780" s="103">
        <v>80666512</v>
      </c>
      <c r="N780" s="103">
        <v>89327672</v>
      </c>
      <c r="O780" s="103">
        <v>85116615</v>
      </c>
      <c r="P780" s="103">
        <v>79589278</v>
      </c>
    </row>
    <row r="781" spans="1:16">
      <c r="A781" s="101" t="s">
        <v>1717</v>
      </c>
      <c r="B781" s="102" t="s">
        <v>1718</v>
      </c>
      <c r="C781" s="101" t="s">
        <v>5359</v>
      </c>
      <c r="D781" s="101" t="s">
        <v>5360</v>
      </c>
      <c r="E781" s="103">
        <v>300696152</v>
      </c>
      <c r="F781" s="103">
        <v>297359441</v>
      </c>
      <c r="G781" s="103">
        <v>284223408</v>
      </c>
      <c r="H781" s="103">
        <v>258075629</v>
      </c>
      <c r="I781" s="103">
        <v>260448467</v>
      </c>
      <c r="J781" s="103">
        <v>225168285</v>
      </c>
      <c r="K781" s="103">
        <v>187163413</v>
      </c>
      <c r="L781" s="103">
        <v>122610896</v>
      </c>
      <c r="M781" s="103">
        <v>100004079</v>
      </c>
      <c r="N781" s="103">
        <v>81622312</v>
      </c>
      <c r="O781" s="103">
        <v>66284217</v>
      </c>
      <c r="P781" s="103">
        <v>58845531</v>
      </c>
    </row>
    <row r="782" spans="1:16">
      <c r="A782" s="101" t="s">
        <v>463</v>
      </c>
      <c r="B782" s="102" t="s">
        <v>464</v>
      </c>
      <c r="C782" s="101" t="s">
        <v>5359</v>
      </c>
      <c r="D782" s="101" t="s">
        <v>5360</v>
      </c>
      <c r="E782" s="103">
        <v>1885562661</v>
      </c>
      <c r="F782" s="103">
        <v>1769519129</v>
      </c>
      <c r="G782" s="103">
        <v>1360576931</v>
      </c>
      <c r="H782" s="103">
        <v>1141238719</v>
      </c>
      <c r="I782" s="103">
        <v>1000584982</v>
      </c>
      <c r="J782" s="103">
        <v>855591613</v>
      </c>
      <c r="K782" s="103">
        <v>748147185</v>
      </c>
      <c r="L782" s="103">
        <v>634645962</v>
      </c>
      <c r="M782" s="103">
        <v>413894976</v>
      </c>
      <c r="N782" s="103">
        <v>444376075</v>
      </c>
      <c r="O782" s="103">
        <v>418614516</v>
      </c>
      <c r="P782" s="103">
        <v>393356769</v>
      </c>
    </row>
    <row r="783" spans="1:16">
      <c r="A783" s="101" t="s">
        <v>901</v>
      </c>
      <c r="B783" s="102" t="s">
        <v>902</v>
      </c>
      <c r="C783" s="101" t="s">
        <v>5359</v>
      </c>
      <c r="D783" s="101" t="s">
        <v>5360</v>
      </c>
      <c r="E783" s="103">
        <v>290409503</v>
      </c>
      <c r="F783" s="103">
        <v>268057491</v>
      </c>
      <c r="G783" s="103">
        <v>266798836</v>
      </c>
      <c r="H783" s="103">
        <v>237682968</v>
      </c>
      <c r="I783" s="103">
        <v>226609807</v>
      </c>
      <c r="J783" s="103">
        <v>201114301</v>
      </c>
      <c r="K783" s="103">
        <v>156846033</v>
      </c>
      <c r="L783" s="103">
        <v>139373244</v>
      </c>
      <c r="M783" s="103">
        <v>115744145</v>
      </c>
      <c r="N783" s="103">
        <v>90353224</v>
      </c>
      <c r="O783" s="103">
        <v>92282970</v>
      </c>
      <c r="P783" s="103">
        <v>87867904</v>
      </c>
    </row>
    <row r="784" spans="1:16">
      <c r="A784" s="101" t="s">
        <v>3334</v>
      </c>
      <c r="B784" s="102" t="s">
        <v>3335</v>
      </c>
      <c r="C784" s="101" t="s">
        <v>5359</v>
      </c>
      <c r="D784" s="101" t="s">
        <v>5360</v>
      </c>
      <c r="E784" s="103">
        <v>12326107</v>
      </c>
      <c r="F784" s="103">
        <v>18519434</v>
      </c>
      <c r="G784" s="103">
        <v>33135367</v>
      </c>
      <c r="H784" s="103">
        <v>27453667</v>
      </c>
      <c r="I784" s="103">
        <v>34623313</v>
      </c>
      <c r="J784" s="103">
        <v>35275265</v>
      </c>
      <c r="K784" s="103"/>
      <c r="L784" s="103">
        <v>40308068</v>
      </c>
      <c r="M784" s="103">
        <v>35636041</v>
      </c>
      <c r="N784" s="103">
        <v>40075228</v>
      </c>
      <c r="O784" s="103">
        <v>48665982</v>
      </c>
      <c r="P784" s="103">
        <v>42934034</v>
      </c>
    </row>
    <row r="785" spans="1:16">
      <c r="A785" s="101" t="s">
        <v>2400</v>
      </c>
      <c r="B785" s="102" t="s">
        <v>2401</v>
      </c>
      <c r="C785" s="101" t="s">
        <v>5359</v>
      </c>
      <c r="D785" s="101" t="s">
        <v>5360</v>
      </c>
      <c r="E785" s="103">
        <v>150194548</v>
      </c>
      <c r="F785" s="103">
        <v>75281211</v>
      </c>
      <c r="G785" s="103">
        <v>79847235</v>
      </c>
      <c r="H785" s="103">
        <v>79854200</v>
      </c>
      <c r="I785" s="103">
        <v>110736875</v>
      </c>
      <c r="J785" s="103">
        <v>53621513</v>
      </c>
      <c r="K785" s="103">
        <v>64487606</v>
      </c>
      <c r="L785" s="103">
        <v>44340441</v>
      </c>
      <c r="M785" s="103">
        <v>50349953</v>
      </c>
      <c r="N785" s="103">
        <v>44388913</v>
      </c>
      <c r="O785" s="103">
        <v>51743705</v>
      </c>
      <c r="P785" s="103">
        <v>26778133</v>
      </c>
    </row>
    <row r="786" spans="1:16">
      <c r="A786" s="101" t="s">
        <v>2634</v>
      </c>
      <c r="B786" s="102" t="s">
        <v>2635</v>
      </c>
      <c r="C786" s="101" t="s">
        <v>5359</v>
      </c>
      <c r="D786" s="101" t="s">
        <v>5360</v>
      </c>
      <c r="E786" s="103">
        <v>74757317</v>
      </c>
      <c r="F786" s="103">
        <v>72187868</v>
      </c>
      <c r="G786" s="103">
        <v>68294695</v>
      </c>
      <c r="H786" s="103">
        <v>64710309</v>
      </c>
      <c r="I786" s="103">
        <v>63136756</v>
      </c>
      <c r="J786" s="103">
        <v>61908855</v>
      </c>
      <c r="K786" s="103">
        <v>58870961</v>
      </c>
      <c r="L786" s="103">
        <v>46107811</v>
      </c>
      <c r="M786" s="103">
        <v>43701481</v>
      </c>
      <c r="N786" s="103">
        <v>45090590</v>
      </c>
      <c r="O786" s="103">
        <v>45257137</v>
      </c>
      <c r="P786" s="103">
        <v>39156083</v>
      </c>
    </row>
    <row r="787" spans="1:16">
      <c r="A787" s="101" t="s">
        <v>1729</v>
      </c>
      <c r="B787" s="102" t="s">
        <v>1730</v>
      </c>
      <c r="C787" s="101" t="s">
        <v>5359</v>
      </c>
      <c r="D787" s="101" t="s">
        <v>5360</v>
      </c>
      <c r="E787" s="103">
        <v>46974946</v>
      </c>
      <c r="F787" s="103">
        <v>44167483</v>
      </c>
      <c r="G787" s="103">
        <v>40338922</v>
      </c>
      <c r="H787" s="103">
        <v>37593451</v>
      </c>
      <c r="I787" s="103">
        <v>33459028</v>
      </c>
      <c r="J787" s="103">
        <v>32174766</v>
      </c>
      <c r="K787" s="103">
        <v>32108718</v>
      </c>
      <c r="L787" s="103">
        <v>30015527</v>
      </c>
      <c r="M787" s="103">
        <v>26735929</v>
      </c>
      <c r="N787" s="103">
        <v>16356576</v>
      </c>
      <c r="O787" s="103">
        <v>13908187</v>
      </c>
      <c r="P787" s="103">
        <v>12430252</v>
      </c>
    </row>
    <row r="788" spans="1:16">
      <c r="A788" s="101" t="s">
        <v>2549</v>
      </c>
      <c r="B788" s="102" t="s">
        <v>2550</v>
      </c>
      <c r="C788" s="101" t="s">
        <v>5359</v>
      </c>
      <c r="D788" s="101" t="s">
        <v>5360</v>
      </c>
      <c r="E788" s="103">
        <v>57015739</v>
      </c>
      <c r="F788" s="103">
        <v>49059691</v>
      </c>
      <c r="G788" s="103">
        <v>44076885</v>
      </c>
      <c r="H788" s="103">
        <v>40844131</v>
      </c>
      <c r="I788" s="103">
        <v>34580926</v>
      </c>
      <c r="J788" s="103">
        <v>30482780</v>
      </c>
      <c r="K788" s="103">
        <v>24816359</v>
      </c>
      <c r="L788" s="103">
        <v>22576690</v>
      </c>
      <c r="M788" s="103">
        <v>15024482</v>
      </c>
      <c r="N788" s="103">
        <v>52887427</v>
      </c>
      <c r="O788" s="103">
        <v>49122993</v>
      </c>
      <c r="P788" s="103">
        <v>46976314</v>
      </c>
    </row>
    <row r="789" spans="1:16">
      <c r="A789" s="101" t="s">
        <v>1183</v>
      </c>
      <c r="B789" s="102" t="s">
        <v>4345</v>
      </c>
      <c r="C789" s="101" t="s">
        <v>5359</v>
      </c>
      <c r="D789" s="101" t="s">
        <v>5360</v>
      </c>
      <c r="E789" s="103">
        <v>112819346</v>
      </c>
      <c r="F789" s="103">
        <v>107423142</v>
      </c>
      <c r="G789" s="103">
        <v>182049775</v>
      </c>
      <c r="H789" s="103">
        <v>171134169</v>
      </c>
      <c r="I789" s="103">
        <v>208332771</v>
      </c>
      <c r="J789" s="103">
        <v>173334357</v>
      </c>
      <c r="K789" s="103">
        <v>136164779</v>
      </c>
      <c r="L789" s="103">
        <v>14003097</v>
      </c>
      <c r="M789" s="103">
        <v>-45231727</v>
      </c>
      <c r="N789" s="103">
        <v>121964011</v>
      </c>
      <c r="O789" s="103">
        <v>103995395</v>
      </c>
      <c r="P789" s="103">
        <v>88470292</v>
      </c>
    </row>
    <row r="790" spans="1:16">
      <c r="A790" s="101" t="s">
        <v>1291</v>
      </c>
      <c r="B790" s="102" t="s">
        <v>1292</v>
      </c>
      <c r="C790" s="101" t="s">
        <v>5359</v>
      </c>
      <c r="D790" s="101" t="s">
        <v>5360</v>
      </c>
      <c r="E790" s="103">
        <v>151749034</v>
      </c>
      <c r="F790" s="103">
        <v>124196520</v>
      </c>
      <c r="G790" s="103">
        <v>95762588</v>
      </c>
      <c r="H790" s="103">
        <v>76716743</v>
      </c>
      <c r="I790" s="103">
        <v>55018479</v>
      </c>
      <c r="J790" s="103">
        <v>45542874</v>
      </c>
      <c r="K790" s="103">
        <v>38519128</v>
      </c>
      <c r="L790" s="103">
        <v>26612230</v>
      </c>
      <c r="M790" s="103">
        <v>28344138</v>
      </c>
      <c r="N790" s="103">
        <v>24836075</v>
      </c>
      <c r="O790" s="103">
        <v>20969398</v>
      </c>
      <c r="P790" s="103">
        <v>18051829</v>
      </c>
    </row>
    <row r="791" spans="1:16">
      <c r="A791" s="101" t="s">
        <v>2980</v>
      </c>
      <c r="B791" s="102" t="s">
        <v>2981</v>
      </c>
      <c r="C791" s="101" t="s">
        <v>5359</v>
      </c>
      <c r="D791" s="101" t="s">
        <v>5360</v>
      </c>
      <c r="E791" s="103">
        <v>59421036</v>
      </c>
      <c r="F791" s="103">
        <v>54184486</v>
      </c>
      <c r="G791" s="103">
        <v>46385966</v>
      </c>
      <c r="H791" s="103">
        <v>42564073</v>
      </c>
      <c r="I791" s="103">
        <v>39974935</v>
      </c>
      <c r="J791" s="103">
        <v>38399381</v>
      </c>
      <c r="K791" s="103">
        <v>31900852</v>
      </c>
      <c r="L791" s="103">
        <v>25794776</v>
      </c>
      <c r="M791" s="103">
        <v>23511717</v>
      </c>
      <c r="N791" s="103">
        <v>31213298</v>
      </c>
      <c r="O791" s="103">
        <v>24202884</v>
      </c>
      <c r="P791" s="103">
        <v>22881829</v>
      </c>
    </row>
    <row r="792" spans="1:16">
      <c r="A792" s="101" t="s">
        <v>817</v>
      </c>
      <c r="B792" s="102" t="s">
        <v>818</v>
      </c>
      <c r="C792" s="101" t="s">
        <v>5359</v>
      </c>
      <c r="D792" s="101" t="s">
        <v>5360</v>
      </c>
      <c r="E792" s="103">
        <v>558358783</v>
      </c>
      <c r="F792" s="103">
        <v>494653683</v>
      </c>
      <c r="G792" s="103">
        <v>423957209</v>
      </c>
      <c r="H792" s="103">
        <v>388527457</v>
      </c>
      <c r="I792" s="103">
        <v>333000371</v>
      </c>
      <c r="J792" s="103">
        <v>225809988</v>
      </c>
      <c r="K792" s="103">
        <v>210084389</v>
      </c>
      <c r="L792" s="103">
        <v>181998807</v>
      </c>
      <c r="M792" s="103">
        <v>156620704</v>
      </c>
      <c r="N792" s="103">
        <v>143323161</v>
      </c>
      <c r="O792" s="103">
        <v>117431775</v>
      </c>
      <c r="P792" s="103">
        <v>93089082</v>
      </c>
    </row>
    <row r="793" spans="1:16">
      <c r="A793" s="101" t="s">
        <v>5442</v>
      </c>
      <c r="B793" s="102" t="s">
        <v>5443</v>
      </c>
      <c r="C793" s="101" t="s">
        <v>5359</v>
      </c>
      <c r="D793" s="101" t="s">
        <v>5360</v>
      </c>
      <c r="E793" s="103">
        <v>-11991621</v>
      </c>
      <c r="F793" s="103">
        <v>-11558300</v>
      </c>
      <c r="G793" s="103">
        <v>-34478995</v>
      </c>
      <c r="H793" s="103">
        <v>-29707448</v>
      </c>
      <c r="I793" s="103">
        <v>-23520077</v>
      </c>
      <c r="J793" s="103">
        <v>-25912698</v>
      </c>
      <c r="K793" s="103">
        <v>9717105</v>
      </c>
      <c r="L793" s="103">
        <v>33406801</v>
      </c>
      <c r="M793" s="103">
        <v>9941128</v>
      </c>
      <c r="N793" s="103">
        <v>28321286</v>
      </c>
      <c r="O793" s="103">
        <v>22117465</v>
      </c>
      <c r="P793" s="103">
        <v>25207451</v>
      </c>
    </row>
    <row r="794" spans="1:16">
      <c r="A794" s="101" t="s">
        <v>2025</v>
      </c>
      <c r="B794" s="102" t="s">
        <v>2026</v>
      </c>
      <c r="C794" s="101" t="s">
        <v>5359</v>
      </c>
      <c r="D794" s="101" t="s">
        <v>5360</v>
      </c>
      <c r="E794" s="103">
        <v>99444824</v>
      </c>
      <c r="F794" s="103">
        <v>86691027</v>
      </c>
      <c r="G794" s="103">
        <v>71544664</v>
      </c>
      <c r="H794" s="103">
        <v>62717837</v>
      </c>
      <c r="I794" s="103">
        <v>65020181</v>
      </c>
      <c r="J794" s="103">
        <v>52149260</v>
      </c>
      <c r="K794" s="103">
        <v>36803870</v>
      </c>
      <c r="L794" s="103">
        <v>13144025</v>
      </c>
      <c r="M794" s="103">
        <v>16408049</v>
      </c>
      <c r="N794" s="103">
        <v>43085851</v>
      </c>
      <c r="O794" s="103">
        <v>37290036</v>
      </c>
      <c r="P794" s="103">
        <v>34236319</v>
      </c>
    </row>
    <row r="795" spans="1:16">
      <c r="A795" s="101" t="s">
        <v>1308</v>
      </c>
      <c r="B795" s="102" t="s">
        <v>1309</v>
      </c>
      <c r="C795" s="101" t="s">
        <v>5359</v>
      </c>
      <c r="D795" s="101" t="s">
        <v>5360</v>
      </c>
      <c r="E795" s="103">
        <v>147738602</v>
      </c>
      <c r="F795" s="103">
        <v>114127806</v>
      </c>
      <c r="G795" s="103">
        <v>107016508</v>
      </c>
      <c r="H795" s="103">
        <v>98218108</v>
      </c>
      <c r="I795" s="103">
        <v>130210766</v>
      </c>
      <c r="J795" s="103">
        <v>214531049</v>
      </c>
      <c r="K795" s="103">
        <v>225085132</v>
      </c>
      <c r="L795" s="103">
        <v>168080514</v>
      </c>
      <c r="M795" s="103">
        <v>157920884</v>
      </c>
      <c r="N795" s="103">
        <v>188290423</v>
      </c>
      <c r="O795" s="103">
        <v>133964756</v>
      </c>
      <c r="P795" s="103">
        <v>119595992</v>
      </c>
    </row>
    <row r="796" spans="1:16">
      <c r="A796" s="101" t="s">
        <v>5444</v>
      </c>
      <c r="B796" s="102" t="s">
        <v>5445</v>
      </c>
      <c r="C796" s="101" t="s">
        <v>5359</v>
      </c>
      <c r="D796" s="101" t="s">
        <v>5360</v>
      </c>
      <c r="E796" s="103">
        <v>25181543</v>
      </c>
      <c r="F796" s="103">
        <v>9914632</v>
      </c>
      <c r="G796" s="103">
        <v>5241107</v>
      </c>
      <c r="H796" s="103">
        <v>6211751</v>
      </c>
      <c r="I796" s="103">
        <v>7941408</v>
      </c>
      <c r="J796" s="103">
        <v>6485072</v>
      </c>
      <c r="K796" s="103">
        <v>38968808</v>
      </c>
      <c r="L796" s="103">
        <v>38740860</v>
      </c>
      <c r="M796" s="103">
        <v>-4645228</v>
      </c>
      <c r="N796" s="103">
        <v>-12285135</v>
      </c>
      <c r="O796" s="103"/>
      <c r="P796" s="103">
        <v>-59001689</v>
      </c>
    </row>
    <row r="797" spans="1:16">
      <c r="A797" s="101" t="s">
        <v>2250</v>
      </c>
      <c r="B797" s="102" t="s">
        <v>2251</v>
      </c>
      <c r="C797" s="101" t="s">
        <v>5359</v>
      </c>
      <c r="D797" s="101" t="s">
        <v>5360</v>
      </c>
      <c r="E797" s="103">
        <v>67185318</v>
      </c>
      <c r="F797" s="103">
        <v>66721984</v>
      </c>
      <c r="G797" s="103">
        <v>62467426</v>
      </c>
      <c r="H797" s="103">
        <v>59501119</v>
      </c>
      <c r="I797" s="103">
        <v>49753927</v>
      </c>
      <c r="J797" s="103">
        <v>45686218</v>
      </c>
      <c r="K797" s="103">
        <v>46481546</v>
      </c>
      <c r="L797" s="103">
        <v>46239453</v>
      </c>
      <c r="M797" s="103">
        <v>40800851</v>
      </c>
      <c r="N797" s="103">
        <v>23271953</v>
      </c>
      <c r="O797" s="103">
        <v>26596151</v>
      </c>
      <c r="P797" s="103">
        <v>30585654</v>
      </c>
    </row>
    <row r="798" spans="1:16">
      <c r="A798" s="101" t="s">
        <v>3499</v>
      </c>
      <c r="B798" s="102" t="s">
        <v>3500</v>
      </c>
      <c r="C798" s="101" t="s">
        <v>5359</v>
      </c>
      <c r="D798" s="101" t="s">
        <v>5360</v>
      </c>
      <c r="E798" s="103">
        <v>39848962</v>
      </c>
      <c r="F798" s="103">
        <v>37268466</v>
      </c>
      <c r="G798" s="103">
        <v>36902463</v>
      </c>
      <c r="H798" s="103">
        <v>37409199</v>
      </c>
      <c r="I798" s="103">
        <v>39509158</v>
      </c>
      <c r="J798" s="103">
        <v>39931256</v>
      </c>
      <c r="K798" s="103">
        <v>37149096</v>
      </c>
      <c r="L798" s="103">
        <v>33458031</v>
      </c>
      <c r="M798" s="103">
        <v>29771438</v>
      </c>
      <c r="N798" s="103">
        <v>29576211</v>
      </c>
      <c r="O798" s="103">
        <v>29378190</v>
      </c>
      <c r="P798" s="103">
        <v>28937814</v>
      </c>
    </row>
    <row r="799" spans="1:16">
      <c r="A799" s="101" t="s">
        <v>1172</v>
      </c>
      <c r="B799" s="102" t="s">
        <v>1173</v>
      </c>
      <c r="C799" s="101" t="s">
        <v>5359</v>
      </c>
      <c r="D799" s="101" t="s">
        <v>5360</v>
      </c>
      <c r="E799" s="103">
        <v>103248044</v>
      </c>
      <c r="F799" s="103">
        <v>103050541</v>
      </c>
      <c r="G799" s="103">
        <v>102385203</v>
      </c>
      <c r="H799" s="103">
        <v>28324006</v>
      </c>
      <c r="I799" s="103">
        <v>31465991</v>
      </c>
      <c r="J799" s="103">
        <v>34079495</v>
      </c>
      <c r="K799" s="103">
        <v>32837781</v>
      </c>
      <c r="L799" s="103">
        <v>26947229</v>
      </c>
      <c r="M799" s="103">
        <v>35731591</v>
      </c>
      <c r="N799" s="103">
        <v>45031932</v>
      </c>
      <c r="O799" s="103">
        <v>40570391</v>
      </c>
      <c r="P799" s="103">
        <v>38334301</v>
      </c>
    </row>
    <row r="800" spans="1:16">
      <c r="A800" s="101" t="s">
        <v>2404</v>
      </c>
      <c r="B800" s="102" t="s">
        <v>2405</v>
      </c>
      <c r="C800" s="101" t="s">
        <v>5359</v>
      </c>
      <c r="D800" s="101" t="s">
        <v>5360</v>
      </c>
      <c r="E800" s="103">
        <v>145677992</v>
      </c>
      <c r="F800" s="103">
        <v>142680349</v>
      </c>
      <c r="G800" s="103">
        <v>140028972</v>
      </c>
      <c r="H800" s="103">
        <v>138835275</v>
      </c>
      <c r="I800" s="103">
        <v>146063326</v>
      </c>
      <c r="J800" s="103">
        <v>131760523</v>
      </c>
      <c r="K800" s="103">
        <v>99934054</v>
      </c>
      <c r="L800" s="103">
        <v>58620932</v>
      </c>
      <c r="M800" s="103">
        <v>58832125</v>
      </c>
      <c r="N800" s="103">
        <v>44530555</v>
      </c>
      <c r="O800" s="103">
        <v>40601094</v>
      </c>
      <c r="P800" s="103">
        <v>29084049</v>
      </c>
    </row>
    <row r="801" spans="1:16">
      <c r="A801" s="101" t="s">
        <v>2521</v>
      </c>
      <c r="B801" s="102" t="s">
        <v>2522</v>
      </c>
      <c r="C801" s="101" t="s">
        <v>5359</v>
      </c>
      <c r="D801" s="101" t="s">
        <v>5360</v>
      </c>
      <c r="E801" s="103">
        <v>171057234</v>
      </c>
      <c r="F801" s="103">
        <v>153659210</v>
      </c>
      <c r="G801" s="103">
        <v>145413880</v>
      </c>
      <c r="H801" s="103">
        <v>133110556</v>
      </c>
      <c r="I801" s="103">
        <v>111694241</v>
      </c>
      <c r="J801" s="103">
        <v>83451272</v>
      </c>
      <c r="K801" s="103">
        <v>78470830</v>
      </c>
      <c r="L801" s="103">
        <v>72578277</v>
      </c>
      <c r="M801" s="103">
        <v>63510040</v>
      </c>
      <c r="N801" s="103">
        <v>49126304</v>
      </c>
      <c r="O801" s="103">
        <v>45936575</v>
      </c>
      <c r="P801" s="103">
        <v>39667534</v>
      </c>
    </row>
    <row r="802" spans="1:16">
      <c r="A802" s="101" t="s">
        <v>1937</v>
      </c>
      <c r="B802" s="102" t="s">
        <v>1938</v>
      </c>
      <c r="C802" s="101" t="s">
        <v>5359</v>
      </c>
      <c r="D802" s="101" t="s">
        <v>5360</v>
      </c>
      <c r="E802" s="103">
        <v>52599307</v>
      </c>
      <c r="F802" s="103">
        <v>52463105</v>
      </c>
      <c r="G802" s="103">
        <v>56729314</v>
      </c>
      <c r="H802" s="103">
        <v>54424919</v>
      </c>
      <c r="I802" s="103">
        <v>50097091</v>
      </c>
      <c r="J802" s="103">
        <v>51776286</v>
      </c>
      <c r="K802" s="103">
        <v>49962442</v>
      </c>
      <c r="L802" s="103">
        <v>48372027</v>
      </c>
      <c r="M802" s="103">
        <v>46525041</v>
      </c>
      <c r="N802" s="103">
        <v>22827422</v>
      </c>
      <c r="O802" s="103">
        <v>20198783</v>
      </c>
      <c r="P802" s="103">
        <v>19833348</v>
      </c>
    </row>
    <row r="803" spans="1:16">
      <c r="A803" s="101" t="s">
        <v>2774</v>
      </c>
      <c r="B803" s="102" t="s">
        <v>2775</v>
      </c>
      <c r="C803" s="101" t="s">
        <v>5359</v>
      </c>
      <c r="D803" s="101" t="s">
        <v>5360</v>
      </c>
      <c r="E803" s="103">
        <v>76222620</v>
      </c>
      <c r="F803" s="103">
        <v>78041247</v>
      </c>
      <c r="G803" s="103">
        <v>86927821</v>
      </c>
      <c r="H803" s="103">
        <v>99878912</v>
      </c>
      <c r="I803" s="103">
        <v>105877844</v>
      </c>
      <c r="J803" s="103">
        <v>82431468</v>
      </c>
      <c r="K803" s="103">
        <v>79393861</v>
      </c>
      <c r="L803" s="103">
        <v>76393321</v>
      </c>
      <c r="M803" s="103">
        <v>71170730</v>
      </c>
      <c r="N803" s="103">
        <v>51268083</v>
      </c>
      <c r="O803" s="103">
        <v>47546923</v>
      </c>
      <c r="P803" s="103">
        <v>42613676</v>
      </c>
    </row>
    <row r="804" spans="1:16">
      <c r="A804" s="101" t="s">
        <v>2898</v>
      </c>
      <c r="B804" s="102" t="s">
        <v>2899</v>
      </c>
      <c r="C804" s="101" t="s">
        <v>5359</v>
      </c>
      <c r="D804" s="101" t="s">
        <v>5360</v>
      </c>
      <c r="E804" s="103">
        <v>48861100</v>
      </c>
      <c r="F804" s="103">
        <v>47825809</v>
      </c>
      <c r="G804" s="103">
        <v>43223558</v>
      </c>
      <c r="H804" s="103">
        <v>57303999</v>
      </c>
      <c r="I804" s="103">
        <v>56275991</v>
      </c>
      <c r="J804" s="103">
        <v>55888681</v>
      </c>
      <c r="K804" s="103">
        <v>65531388</v>
      </c>
      <c r="L804" s="103">
        <v>59663351</v>
      </c>
      <c r="M804" s="103">
        <v>56389320</v>
      </c>
      <c r="N804" s="103">
        <v>46061975</v>
      </c>
      <c r="O804" s="103">
        <v>29540733</v>
      </c>
      <c r="P804" s="103">
        <v>31082889</v>
      </c>
    </row>
    <row r="805" spans="1:16">
      <c r="A805" s="101" t="s">
        <v>3079</v>
      </c>
      <c r="B805" s="102" t="s">
        <v>3080</v>
      </c>
      <c r="C805" s="101" t="s">
        <v>5359</v>
      </c>
      <c r="D805" s="101" t="s">
        <v>5360</v>
      </c>
      <c r="E805" s="103">
        <v>128149782</v>
      </c>
      <c r="F805" s="103">
        <v>101666676</v>
      </c>
      <c r="G805" s="103">
        <v>70076871</v>
      </c>
      <c r="H805" s="103">
        <v>65677216</v>
      </c>
      <c r="I805" s="103">
        <v>65837867</v>
      </c>
      <c r="J805" s="103">
        <v>63499059</v>
      </c>
      <c r="K805" s="103">
        <v>68457237</v>
      </c>
      <c r="L805" s="103">
        <v>66241796</v>
      </c>
      <c r="M805" s="103">
        <v>63923847</v>
      </c>
      <c r="N805" s="103">
        <v>64870971</v>
      </c>
      <c r="O805" s="103">
        <v>60670714</v>
      </c>
      <c r="P805" s="103">
        <v>59757276</v>
      </c>
    </row>
    <row r="806" spans="1:16">
      <c r="A806" s="101" t="s">
        <v>709</v>
      </c>
      <c r="B806" s="102" t="s">
        <v>710</v>
      </c>
      <c r="C806" s="101" t="s">
        <v>5359</v>
      </c>
      <c r="D806" s="101" t="s">
        <v>5360</v>
      </c>
      <c r="E806" s="103">
        <v>966654863</v>
      </c>
      <c r="F806" s="103">
        <v>951212150</v>
      </c>
      <c r="G806" s="103">
        <v>902502934</v>
      </c>
      <c r="H806" s="103">
        <v>884046626</v>
      </c>
      <c r="I806" s="103">
        <v>724421789</v>
      </c>
      <c r="J806" s="103">
        <v>621656565</v>
      </c>
      <c r="K806" s="103">
        <v>313514839</v>
      </c>
      <c r="L806" s="103">
        <v>248957633</v>
      </c>
      <c r="M806" s="103">
        <v>176752585</v>
      </c>
      <c r="N806" s="103">
        <v>180747318</v>
      </c>
      <c r="O806" s="103">
        <v>171426558</v>
      </c>
      <c r="P806" s="103">
        <v>155083405</v>
      </c>
    </row>
    <row r="807" spans="1:16">
      <c r="A807" s="101" t="s">
        <v>5446</v>
      </c>
      <c r="B807" s="102" t="s">
        <v>5447</v>
      </c>
      <c r="C807" s="101" t="s">
        <v>5359</v>
      </c>
      <c r="D807" s="101" t="s">
        <v>5360</v>
      </c>
      <c r="E807" s="103"/>
      <c r="F807" s="103"/>
      <c r="G807" s="103"/>
      <c r="H807" s="103"/>
      <c r="I807" s="103"/>
      <c r="J807" s="103"/>
      <c r="K807" s="103"/>
      <c r="L807" s="103">
        <v>72306269</v>
      </c>
      <c r="M807" s="103">
        <v>62770600</v>
      </c>
      <c r="N807" s="103">
        <v>26101016</v>
      </c>
      <c r="O807" s="103">
        <v>13496778</v>
      </c>
      <c r="P807" s="103">
        <v>626580</v>
      </c>
    </row>
    <row r="808" spans="1:16">
      <c r="A808" s="101" t="s">
        <v>942</v>
      </c>
      <c r="B808" s="102" t="s">
        <v>943</v>
      </c>
      <c r="C808" s="101" t="s">
        <v>5359</v>
      </c>
      <c r="D808" s="101" t="s">
        <v>5360</v>
      </c>
      <c r="E808" s="103">
        <v>534290186</v>
      </c>
      <c r="F808" s="103">
        <v>491380796</v>
      </c>
      <c r="G808" s="103">
        <v>448624926</v>
      </c>
      <c r="H808" s="103">
        <v>408690826</v>
      </c>
      <c r="I808" s="103">
        <v>361615843</v>
      </c>
      <c r="J808" s="103">
        <v>310214632</v>
      </c>
      <c r="K808" s="103">
        <v>260459626</v>
      </c>
      <c r="L808" s="103">
        <v>221582517</v>
      </c>
      <c r="M808" s="103">
        <v>187063310</v>
      </c>
      <c r="N808" s="103">
        <v>157969763</v>
      </c>
      <c r="O808" s="103">
        <v>132585168</v>
      </c>
      <c r="P808" s="103">
        <v>113363975</v>
      </c>
    </row>
    <row r="809" spans="1:16">
      <c r="A809" s="101" t="s">
        <v>3087</v>
      </c>
      <c r="B809" s="102" t="s">
        <v>3088</v>
      </c>
      <c r="C809" s="101" t="s">
        <v>5359</v>
      </c>
      <c r="D809" s="101" t="s">
        <v>5360</v>
      </c>
      <c r="E809" s="103">
        <v>60172799</v>
      </c>
      <c r="F809" s="103">
        <v>51423659</v>
      </c>
      <c r="G809" s="103">
        <v>38419449</v>
      </c>
      <c r="H809" s="103">
        <v>34079519</v>
      </c>
      <c r="I809" s="103">
        <v>23857574</v>
      </c>
      <c r="J809" s="103">
        <v>23885082</v>
      </c>
      <c r="K809" s="103">
        <v>27886463</v>
      </c>
      <c r="L809" s="103">
        <v>34426366</v>
      </c>
      <c r="M809" s="103">
        <v>15183123</v>
      </c>
      <c r="N809" s="103">
        <v>29633751</v>
      </c>
      <c r="O809" s="103">
        <v>18316350</v>
      </c>
      <c r="P809" s="103">
        <v>14463365</v>
      </c>
    </row>
    <row r="810" spans="1:16">
      <c r="A810" s="101" t="s">
        <v>5448</v>
      </c>
      <c r="B810" s="102" t="s">
        <v>5449</v>
      </c>
      <c r="C810" s="101" t="s">
        <v>5359</v>
      </c>
      <c r="D810" s="101" t="s">
        <v>5360</v>
      </c>
      <c r="E810" s="103">
        <v>8210416</v>
      </c>
      <c r="F810" s="103">
        <v>6929451</v>
      </c>
      <c r="G810" s="103">
        <v>5408011</v>
      </c>
      <c r="H810" s="103">
        <v>4103809</v>
      </c>
      <c r="I810" s="103">
        <v>3000092</v>
      </c>
      <c r="J810" s="103">
        <v>2205084</v>
      </c>
      <c r="K810" s="103">
        <v>3225909</v>
      </c>
      <c r="L810" s="103">
        <v>4286947</v>
      </c>
      <c r="M810" s="103">
        <v>4483499</v>
      </c>
      <c r="N810" s="103">
        <v>-12880684</v>
      </c>
      <c r="O810" s="103">
        <v>-4761578</v>
      </c>
      <c r="P810" s="103">
        <v>-4329964</v>
      </c>
    </row>
    <row r="811" spans="1:16">
      <c r="A811" s="101" t="s">
        <v>1771</v>
      </c>
      <c r="B811" s="102" t="s">
        <v>1772</v>
      </c>
      <c r="C811" s="101" t="s">
        <v>5359</v>
      </c>
      <c r="D811" s="101" t="s">
        <v>5360</v>
      </c>
      <c r="E811" s="103">
        <v>75032002</v>
      </c>
      <c r="F811" s="103">
        <v>67524689</v>
      </c>
      <c r="G811" s="103">
        <v>49907431</v>
      </c>
      <c r="H811" s="103">
        <v>46023675</v>
      </c>
      <c r="I811" s="103">
        <v>-31715755</v>
      </c>
      <c r="J811" s="103">
        <v>38577236</v>
      </c>
      <c r="K811" s="103">
        <v>55272102</v>
      </c>
      <c r="L811" s="103">
        <v>74918677</v>
      </c>
      <c r="M811" s="103">
        <v>67220601</v>
      </c>
      <c r="N811" s="103">
        <v>41479575</v>
      </c>
      <c r="O811" s="103">
        <v>48149706</v>
      </c>
      <c r="P811" s="103">
        <v>49582157</v>
      </c>
    </row>
    <row r="812" spans="1:16">
      <c r="A812" s="101" t="s">
        <v>3330</v>
      </c>
      <c r="B812" s="102" t="s">
        <v>3331</v>
      </c>
      <c r="C812" s="101" t="s">
        <v>5359</v>
      </c>
      <c r="D812" s="101" t="s">
        <v>5360</v>
      </c>
      <c r="E812" s="103">
        <v>66558267</v>
      </c>
      <c r="F812" s="103">
        <v>65050690</v>
      </c>
      <c r="G812" s="103">
        <v>61791305</v>
      </c>
      <c r="H812" s="103">
        <v>38326242</v>
      </c>
      <c r="I812" s="103">
        <v>33824709</v>
      </c>
      <c r="J812" s="103">
        <v>32142145</v>
      </c>
      <c r="K812" s="103">
        <v>30344539</v>
      </c>
      <c r="L812" s="103">
        <v>24757588</v>
      </c>
      <c r="M812" s="103">
        <v>21748690</v>
      </c>
      <c r="N812" s="103">
        <v>20521711</v>
      </c>
      <c r="O812" s="103">
        <v>19396482</v>
      </c>
      <c r="P812" s="103">
        <v>17304622</v>
      </c>
    </row>
    <row r="813" spans="1:16">
      <c r="A813" s="101" t="s">
        <v>1260</v>
      </c>
      <c r="B813" s="102" t="s">
        <v>1261</v>
      </c>
      <c r="C813" s="101" t="s">
        <v>5359</v>
      </c>
      <c r="D813" s="101" t="s">
        <v>5360</v>
      </c>
      <c r="E813" s="103">
        <v>216920132</v>
      </c>
      <c r="F813" s="103">
        <v>221563981</v>
      </c>
      <c r="G813" s="103">
        <v>227277089</v>
      </c>
      <c r="H813" s="103">
        <v>207319375</v>
      </c>
      <c r="I813" s="103">
        <v>150005161</v>
      </c>
      <c r="J813" s="103">
        <v>126581137</v>
      </c>
      <c r="K813" s="103">
        <v>103620827</v>
      </c>
      <c r="L813" s="103">
        <v>91057016</v>
      </c>
      <c r="M813" s="103">
        <v>22516973</v>
      </c>
      <c r="N813" s="103">
        <v>17250386</v>
      </c>
      <c r="O813" s="103">
        <v>14529986</v>
      </c>
      <c r="P813" s="103">
        <v>10043760</v>
      </c>
    </row>
    <row r="814" spans="1:16">
      <c r="A814" s="101" t="s">
        <v>2445</v>
      </c>
      <c r="B814" s="102" t="s">
        <v>2446</v>
      </c>
      <c r="C814" s="101" t="s">
        <v>5359</v>
      </c>
      <c r="D814" s="101" t="s">
        <v>5360</v>
      </c>
      <c r="E814" s="103">
        <v>48604222</v>
      </c>
      <c r="F814" s="103">
        <v>45302046</v>
      </c>
      <c r="G814" s="103">
        <v>42675169</v>
      </c>
      <c r="H814" s="103">
        <v>41111357</v>
      </c>
      <c r="I814" s="103">
        <v>37116680</v>
      </c>
      <c r="J814" s="103">
        <v>30801293</v>
      </c>
      <c r="K814" s="103">
        <v>27898715</v>
      </c>
      <c r="L814" s="103">
        <v>25817234</v>
      </c>
      <c r="M814" s="103">
        <v>23617867</v>
      </c>
      <c r="N814" s="103">
        <v>24189040</v>
      </c>
      <c r="O814" s="103">
        <v>24177675</v>
      </c>
      <c r="P814" s="103">
        <v>21960418</v>
      </c>
    </row>
    <row r="815" spans="1:16">
      <c r="A815" s="101" t="s">
        <v>2706</v>
      </c>
      <c r="B815" s="102" t="s">
        <v>2707</v>
      </c>
      <c r="C815" s="101" t="s">
        <v>5359</v>
      </c>
      <c r="D815" s="101" t="s">
        <v>5360</v>
      </c>
      <c r="E815" s="103">
        <v>128754701</v>
      </c>
      <c r="F815" s="103">
        <v>122914520</v>
      </c>
      <c r="G815" s="103">
        <v>117654471</v>
      </c>
      <c r="H815" s="103">
        <v>110280089</v>
      </c>
      <c r="I815" s="103">
        <v>105447665</v>
      </c>
      <c r="J815" s="103">
        <v>104306434</v>
      </c>
      <c r="K815" s="103">
        <v>91620931</v>
      </c>
      <c r="L815" s="103">
        <v>77301882</v>
      </c>
      <c r="M815" s="103">
        <v>73010942</v>
      </c>
      <c r="N815" s="103">
        <v>70060019</v>
      </c>
      <c r="O815" s="103">
        <v>68300815</v>
      </c>
      <c r="P815" s="103">
        <v>61481884</v>
      </c>
    </row>
    <row r="816" spans="1:16">
      <c r="A816" s="101" t="s">
        <v>4346</v>
      </c>
      <c r="B816" s="102" t="s">
        <v>4347</v>
      </c>
      <c r="C816" s="101" t="s">
        <v>5359</v>
      </c>
      <c r="D816" s="101" t="s">
        <v>5360</v>
      </c>
      <c r="E816" s="103">
        <v>42132879</v>
      </c>
      <c r="F816" s="103"/>
      <c r="G816" s="103"/>
      <c r="H816" s="103"/>
      <c r="I816" s="103"/>
      <c r="J816" s="103"/>
      <c r="K816" s="103"/>
      <c r="L816" s="103">
        <v>19425640</v>
      </c>
      <c r="M816" s="103">
        <v>16628114</v>
      </c>
      <c r="N816" s="103">
        <v>15724562</v>
      </c>
      <c r="O816" s="103">
        <v>14819932</v>
      </c>
      <c r="P816" s="103">
        <v>10289639</v>
      </c>
    </row>
    <row r="817" spans="1:16">
      <c r="A817" s="101" t="s">
        <v>1075</v>
      </c>
      <c r="B817" s="102" t="s">
        <v>1076</v>
      </c>
      <c r="C817" s="101" t="s">
        <v>5359</v>
      </c>
      <c r="D817" s="101" t="s">
        <v>5360</v>
      </c>
      <c r="E817" s="103">
        <v>82550822</v>
      </c>
      <c r="F817" s="103">
        <v>76113113</v>
      </c>
      <c r="G817" s="103">
        <v>66849193</v>
      </c>
      <c r="H817" s="103">
        <v>59784964</v>
      </c>
      <c r="I817" s="103">
        <v>51416550</v>
      </c>
      <c r="J817" s="103">
        <v>42700555</v>
      </c>
      <c r="K817" s="103">
        <v>36761792</v>
      </c>
      <c r="L817" s="103">
        <v>35384404</v>
      </c>
      <c r="M817" s="103">
        <v>32062092</v>
      </c>
      <c r="N817" s="103">
        <v>31776295</v>
      </c>
      <c r="O817" s="103">
        <v>32065118</v>
      </c>
      <c r="P817" s="103">
        <v>34393925</v>
      </c>
    </row>
    <row r="818" spans="1:16">
      <c r="A818" s="101" t="s">
        <v>1569</v>
      </c>
      <c r="B818" s="102" t="s">
        <v>1570</v>
      </c>
      <c r="C818" s="101" t="s">
        <v>5359</v>
      </c>
      <c r="D818" s="101" t="s">
        <v>5360</v>
      </c>
      <c r="E818" s="103">
        <v>14345894</v>
      </c>
      <c r="F818" s="103">
        <v>17836597</v>
      </c>
      <c r="G818" s="103">
        <v>17391522</v>
      </c>
      <c r="H818" s="103">
        <v>5503851</v>
      </c>
      <c r="I818" s="103">
        <v>10029358</v>
      </c>
      <c r="J818" s="103">
        <v>6355142</v>
      </c>
      <c r="K818" s="103">
        <v>15197818</v>
      </c>
      <c r="L818" s="103">
        <v>22382009</v>
      </c>
      <c r="M818" s="103">
        <v>27522511</v>
      </c>
      <c r="N818" s="103">
        <v>19177721</v>
      </c>
      <c r="O818" s="103">
        <v>18698805</v>
      </c>
      <c r="P818" s="103">
        <v>15213297</v>
      </c>
    </row>
    <row r="819" spans="1:16">
      <c r="A819" s="101" t="s">
        <v>1397</v>
      </c>
      <c r="B819" s="102" t="s">
        <v>1398</v>
      </c>
      <c r="C819" s="101" t="s">
        <v>5359</v>
      </c>
      <c r="D819" s="101" t="s">
        <v>5360</v>
      </c>
      <c r="E819" s="103">
        <v>135752744</v>
      </c>
      <c r="F819" s="103">
        <v>131494476</v>
      </c>
      <c r="G819" s="103">
        <v>126722241</v>
      </c>
      <c r="H819" s="103">
        <v>114687871</v>
      </c>
      <c r="I819" s="103">
        <v>103867350</v>
      </c>
      <c r="J819" s="103">
        <v>95028848</v>
      </c>
      <c r="K819" s="103">
        <v>78625564</v>
      </c>
      <c r="L819" s="103">
        <v>71694299</v>
      </c>
      <c r="M819" s="103">
        <v>64058290</v>
      </c>
      <c r="N819" s="103">
        <v>43347596</v>
      </c>
      <c r="O819" s="103">
        <v>27390890</v>
      </c>
      <c r="P819" s="103">
        <v>13756493</v>
      </c>
    </row>
    <row r="820" spans="1:16">
      <c r="A820" s="101" t="s">
        <v>2487</v>
      </c>
      <c r="B820" s="102" t="s">
        <v>2488</v>
      </c>
      <c r="C820" s="101" t="s">
        <v>5359</v>
      </c>
      <c r="D820" s="101" t="s">
        <v>5360</v>
      </c>
      <c r="E820" s="103">
        <v>59193766</v>
      </c>
      <c r="F820" s="103">
        <v>58819446</v>
      </c>
      <c r="G820" s="103">
        <v>51133723</v>
      </c>
      <c r="H820" s="103">
        <v>46739490</v>
      </c>
      <c r="I820" s="103">
        <v>38124209</v>
      </c>
      <c r="J820" s="103">
        <v>34710905</v>
      </c>
      <c r="K820" s="103">
        <v>29227215</v>
      </c>
      <c r="L820" s="103">
        <v>30407547</v>
      </c>
      <c r="M820" s="103">
        <v>34134957</v>
      </c>
      <c r="N820" s="103">
        <v>36306938</v>
      </c>
      <c r="O820" s="103">
        <v>32487281</v>
      </c>
      <c r="P820" s="103">
        <v>1419231</v>
      </c>
    </row>
    <row r="821" spans="1:16">
      <c r="A821" s="101" t="s">
        <v>775</v>
      </c>
      <c r="B821" s="102" t="s">
        <v>4348</v>
      </c>
      <c r="C821" s="101" t="s">
        <v>5359</v>
      </c>
      <c r="D821" s="101" t="s">
        <v>5360</v>
      </c>
      <c r="E821" s="103">
        <v>596713854</v>
      </c>
      <c r="F821" s="103">
        <v>549198460</v>
      </c>
      <c r="G821" s="103">
        <v>570082944</v>
      </c>
      <c r="H821" s="103">
        <v>248138766</v>
      </c>
      <c r="I821" s="103">
        <v>460976253</v>
      </c>
      <c r="J821" s="103">
        <v>533091123</v>
      </c>
      <c r="K821" s="103">
        <v>623403457</v>
      </c>
      <c r="L821" s="103">
        <v>173820426</v>
      </c>
      <c r="M821" s="103">
        <v>172840361</v>
      </c>
      <c r="N821" s="103">
        <v>9226023</v>
      </c>
      <c r="O821" s="103">
        <v>-378940</v>
      </c>
      <c r="P821" s="103">
        <v>1931393</v>
      </c>
    </row>
    <row r="822" spans="1:16">
      <c r="A822" s="101" t="s">
        <v>5450</v>
      </c>
      <c r="B822" s="102" t="s">
        <v>5451</v>
      </c>
      <c r="C822" s="101" t="s">
        <v>5359</v>
      </c>
      <c r="D822" s="101" t="s">
        <v>5360</v>
      </c>
      <c r="E822" s="103"/>
      <c r="F822" s="103"/>
      <c r="G822" s="103"/>
      <c r="H822" s="103"/>
      <c r="I822" s="103"/>
      <c r="J822" s="103"/>
      <c r="K822" s="103"/>
      <c r="L822" s="103">
        <v>15478912</v>
      </c>
      <c r="M822" s="103">
        <v>3032547</v>
      </c>
      <c r="N822" s="103">
        <v>-8993873</v>
      </c>
      <c r="O822" s="103">
        <v>-11871684</v>
      </c>
      <c r="P822" s="103">
        <v>-14030438</v>
      </c>
    </row>
    <row r="823" spans="1:16">
      <c r="A823" s="101" t="s">
        <v>2875</v>
      </c>
      <c r="B823" s="102" t="s">
        <v>4349</v>
      </c>
      <c r="C823" s="101" t="s">
        <v>5359</v>
      </c>
      <c r="D823" s="101" t="s">
        <v>5360</v>
      </c>
      <c r="E823" s="103">
        <v>2603624</v>
      </c>
      <c r="F823" s="103">
        <v>21193149</v>
      </c>
      <c r="G823" s="103">
        <v>15672995</v>
      </c>
      <c r="H823" s="103">
        <v>16191000</v>
      </c>
      <c r="I823" s="103">
        <v>22928402</v>
      </c>
      <c r="J823" s="103">
        <v>21829724</v>
      </c>
      <c r="K823" s="103">
        <v>21073186</v>
      </c>
      <c r="L823" s="103">
        <v>20567729</v>
      </c>
      <c r="M823" s="103">
        <v>20407073</v>
      </c>
      <c r="N823" s="103">
        <v>14242439</v>
      </c>
      <c r="O823" s="103">
        <v>9444609</v>
      </c>
      <c r="P823" s="103">
        <v>13929775</v>
      </c>
    </row>
    <row r="824" spans="1:16">
      <c r="A824" s="101" t="s">
        <v>1613</v>
      </c>
      <c r="B824" s="102" t="s">
        <v>1614</v>
      </c>
      <c r="C824" s="101" t="s">
        <v>5359</v>
      </c>
      <c r="D824" s="101" t="s">
        <v>5360</v>
      </c>
      <c r="E824" s="103">
        <v>194510215</v>
      </c>
      <c r="F824" s="103">
        <v>131127855</v>
      </c>
      <c r="G824" s="103">
        <v>97871178</v>
      </c>
      <c r="H824" s="103">
        <v>77802753</v>
      </c>
      <c r="I824" s="103">
        <v>65997196</v>
      </c>
      <c r="J824" s="103">
        <v>47146334</v>
      </c>
      <c r="K824" s="103">
        <v>41253770</v>
      </c>
      <c r="L824" s="103">
        <v>38605510</v>
      </c>
      <c r="M824" s="103">
        <v>13869663</v>
      </c>
      <c r="N824" s="103">
        <v>38072755</v>
      </c>
      <c r="O824" s="103">
        <v>11311984</v>
      </c>
      <c r="P824" s="103">
        <v>7706348</v>
      </c>
    </row>
    <row r="825" spans="1:16">
      <c r="A825" s="101" t="s">
        <v>3565</v>
      </c>
      <c r="B825" s="102" t="s">
        <v>3566</v>
      </c>
      <c r="C825" s="101" t="s">
        <v>5359</v>
      </c>
      <c r="D825" s="101" t="s">
        <v>5360</v>
      </c>
      <c r="E825" s="103">
        <v>37717654</v>
      </c>
      <c r="F825" s="103">
        <v>34390527</v>
      </c>
      <c r="G825" s="103">
        <v>31676245</v>
      </c>
      <c r="H825" s="103">
        <v>31702691</v>
      </c>
      <c r="I825" s="103">
        <v>31041835</v>
      </c>
      <c r="J825" s="103">
        <v>30610216</v>
      </c>
      <c r="K825" s="103">
        <v>38977611</v>
      </c>
      <c r="L825" s="103">
        <v>38855683</v>
      </c>
      <c r="M825" s="103">
        <v>29307242</v>
      </c>
      <c r="N825" s="103">
        <v>34047881</v>
      </c>
      <c r="O825" s="103">
        <v>32064020</v>
      </c>
      <c r="P825" s="103">
        <v>24608368</v>
      </c>
    </row>
    <row r="826" spans="1:16">
      <c r="A826" s="101" t="s">
        <v>2054</v>
      </c>
      <c r="B826" s="102" t="s">
        <v>2055</v>
      </c>
      <c r="C826" s="101" t="s">
        <v>5359</v>
      </c>
      <c r="D826" s="101" t="s">
        <v>5360</v>
      </c>
      <c r="E826" s="103">
        <v>65589598</v>
      </c>
      <c r="F826" s="103">
        <v>68180010</v>
      </c>
      <c r="G826" s="103">
        <v>68437110</v>
      </c>
      <c r="H826" s="103">
        <v>65750717</v>
      </c>
      <c r="I826" s="103">
        <v>62972416</v>
      </c>
      <c r="J826" s="103">
        <v>63049558</v>
      </c>
      <c r="K826" s="103">
        <v>51154831</v>
      </c>
      <c r="L826" s="103">
        <v>51459096</v>
      </c>
      <c r="M826" s="103">
        <v>50497849</v>
      </c>
      <c r="N826" s="103">
        <v>54698083</v>
      </c>
      <c r="O826" s="103">
        <v>59549983</v>
      </c>
      <c r="P826" s="103">
        <v>58829735</v>
      </c>
    </row>
    <row r="827" spans="1:16">
      <c r="A827" s="101" t="s">
        <v>5452</v>
      </c>
      <c r="B827" s="102" t="s">
        <v>5453</v>
      </c>
      <c r="C827" s="101" t="s">
        <v>5359</v>
      </c>
      <c r="D827" s="101" t="s">
        <v>5360</v>
      </c>
      <c r="E827" s="103"/>
      <c r="F827" s="103"/>
      <c r="G827" s="103">
        <v>11944390</v>
      </c>
      <c r="H827" s="103">
        <v>10577277</v>
      </c>
      <c r="I827" s="103">
        <v>-58512497</v>
      </c>
      <c r="J827" s="103">
        <v>-67702069</v>
      </c>
      <c r="K827" s="103">
        <v>1832062</v>
      </c>
      <c r="L827" s="103">
        <v>13346893</v>
      </c>
      <c r="M827" s="103">
        <v>8653918</v>
      </c>
      <c r="N827" s="103">
        <v>51825285</v>
      </c>
      <c r="O827" s="103">
        <v>39246198</v>
      </c>
      <c r="P827" s="103">
        <v>14235213</v>
      </c>
    </row>
    <row r="828" spans="1:16">
      <c r="A828" s="101" t="s">
        <v>2124</v>
      </c>
      <c r="B828" s="102" t="s">
        <v>4350</v>
      </c>
      <c r="C828" s="101" t="s">
        <v>5359</v>
      </c>
      <c r="D828" s="101" t="s">
        <v>5360</v>
      </c>
      <c r="E828" s="103">
        <v>74212649</v>
      </c>
      <c r="F828" s="103">
        <v>57105695</v>
      </c>
      <c r="G828" s="103">
        <v>46133357</v>
      </c>
      <c r="H828" s="103">
        <v>33850321</v>
      </c>
      <c r="I828" s="103">
        <v>31102307</v>
      </c>
      <c r="J828" s="103">
        <v>27322399</v>
      </c>
      <c r="K828" s="103">
        <v>27421647</v>
      </c>
      <c r="L828" s="103">
        <v>14200723</v>
      </c>
      <c r="M828" s="103">
        <v>-6462581</v>
      </c>
      <c r="N828" s="103">
        <v>29494253</v>
      </c>
      <c r="O828" s="103">
        <v>15404147</v>
      </c>
      <c r="P828" s="103">
        <v>23599852</v>
      </c>
    </row>
    <row r="829" spans="1:16">
      <c r="A829" s="101" t="s">
        <v>2103</v>
      </c>
      <c r="B829" s="102" t="s">
        <v>2104</v>
      </c>
      <c r="C829" s="101" t="s">
        <v>5359</v>
      </c>
      <c r="D829" s="101" t="s">
        <v>5360</v>
      </c>
      <c r="E829" s="103">
        <v>39958774</v>
      </c>
      <c r="F829" s="103">
        <v>27406570</v>
      </c>
      <c r="G829" s="103">
        <v>11138248</v>
      </c>
      <c r="H829" s="103">
        <v>12908558</v>
      </c>
      <c r="I829" s="103">
        <v>8453810</v>
      </c>
      <c r="J829" s="103">
        <v>23665733</v>
      </c>
      <c r="K829" s="103">
        <v>19382148</v>
      </c>
      <c r="L829" s="103">
        <v>32117841</v>
      </c>
      <c r="M829" s="103">
        <v>33996089</v>
      </c>
      <c r="N829" s="103">
        <v>23225501</v>
      </c>
      <c r="O829" s="103">
        <v>28361691</v>
      </c>
      <c r="P829" s="103">
        <v>34825673</v>
      </c>
    </row>
    <row r="830" spans="1:16">
      <c r="A830" s="101" t="s">
        <v>2545</v>
      </c>
      <c r="B830" s="102" t="s">
        <v>2546</v>
      </c>
      <c r="C830" s="101" t="s">
        <v>5359</v>
      </c>
      <c r="D830" s="101" t="s">
        <v>5360</v>
      </c>
      <c r="E830" s="103">
        <v>92114243</v>
      </c>
      <c r="F830" s="103">
        <v>95051032</v>
      </c>
      <c r="G830" s="103">
        <v>96737524</v>
      </c>
      <c r="H830" s="103">
        <v>87940235</v>
      </c>
      <c r="I830" s="103">
        <v>77754087</v>
      </c>
      <c r="J830" s="103">
        <v>67075698</v>
      </c>
      <c r="K830" s="103">
        <v>62520108</v>
      </c>
      <c r="L830" s="103">
        <v>55381318</v>
      </c>
      <c r="M830" s="103">
        <v>47593793</v>
      </c>
      <c r="N830" s="103">
        <v>52340157</v>
      </c>
      <c r="O830" s="103">
        <v>58040237</v>
      </c>
      <c r="P830" s="103">
        <v>57416993</v>
      </c>
    </row>
    <row r="831" spans="1:16">
      <c r="A831" s="101" t="s">
        <v>2927</v>
      </c>
      <c r="B831" s="102" t="s">
        <v>2928</v>
      </c>
      <c r="C831" s="101" t="s">
        <v>5359</v>
      </c>
      <c r="D831" s="101" t="s">
        <v>5360</v>
      </c>
      <c r="E831" s="103">
        <v>45754713</v>
      </c>
      <c r="F831" s="103">
        <v>37006275</v>
      </c>
      <c r="G831" s="103">
        <v>28665660</v>
      </c>
      <c r="H831" s="103">
        <v>23092145</v>
      </c>
      <c r="I831" s="103">
        <v>23286019</v>
      </c>
      <c r="J831" s="103">
        <v>23730071</v>
      </c>
      <c r="K831" s="103">
        <v>29804226</v>
      </c>
      <c r="L831" s="103">
        <v>33726545</v>
      </c>
      <c r="M831" s="103">
        <v>35003670</v>
      </c>
      <c r="N831" s="103">
        <v>33872529</v>
      </c>
      <c r="O831" s="103">
        <v>28784200</v>
      </c>
      <c r="P831" s="103">
        <v>25085987</v>
      </c>
    </row>
    <row r="832" spans="1:16">
      <c r="A832" s="101" t="s">
        <v>2653</v>
      </c>
      <c r="B832" s="102" t="s">
        <v>4351</v>
      </c>
      <c r="C832" s="101" t="s">
        <v>5359</v>
      </c>
      <c r="D832" s="101" t="s">
        <v>5360</v>
      </c>
      <c r="E832" s="103">
        <v>97313894</v>
      </c>
      <c r="F832" s="103">
        <v>93987110</v>
      </c>
      <c r="G832" s="103">
        <v>102807467</v>
      </c>
      <c r="H832" s="103">
        <v>98999555</v>
      </c>
      <c r="I832" s="103">
        <v>101993069</v>
      </c>
      <c r="J832" s="103">
        <v>105165301</v>
      </c>
      <c r="K832" s="103">
        <v>111182186</v>
      </c>
      <c r="L832" s="103">
        <v>93780134</v>
      </c>
      <c r="M832" s="103">
        <v>67629650</v>
      </c>
      <c r="N832" s="103">
        <v>43698734</v>
      </c>
      <c r="O832" s="103">
        <v>45200741</v>
      </c>
      <c r="P832" s="103">
        <v>34035759</v>
      </c>
    </row>
    <row r="833" spans="1:16">
      <c r="A833" s="101" t="s">
        <v>663</v>
      </c>
      <c r="B833" s="102" t="s">
        <v>664</v>
      </c>
      <c r="C833" s="101" t="s">
        <v>5359</v>
      </c>
      <c r="D833" s="101" t="s">
        <v>5360</v>
      </c>
      <c r="E833" s="103">
        <v>317589617</v>
      </c>
      <c r="F833" s="103">
        <v>300782420</v>
      </c>
      <c r="G833" s="103">
        <v>276666108</v>
      </c>
      <c r="H833" s="103">
        <v>234315916</v>
      </c>
      <c r="I833" s="103">
        <v>201921363</v>
      </c>
      <c r="J833" s="103">
        <v>176640287</v>
      </c>
      <c r="K833" s="103">
        <v>161641786</v>
      </c>
      <c r="L833" s="103">
        <v>96386411</v>
      </c>
      <c r="M833" s="103">
        <v>93564170</v>
      </c>
      <c r="N833" s="103">
        <v>82877708</v>
      </c>
      <c r="O833" s="103">
        <v>74198011</v>
      </c>
      <c r="P833" s="103">
        <v>64708890</v>
      </c>
    </row>
    <row r="834" spans="1:16">
      <c r="A834" s="101" t="s">
        <v>5454</v>
      </c>
      <c r="B834" s="102" t="s">
        <v>5455</v>
      </c>
      <c r="C834" s="101" t="s">
        <v>5359</v>
      </c>
      <c r="D834" s="101" t="s">
        <v>5360</v>
      </c>
      <c r="E834" s="103">
        <v>9983622</v>
      </c>
      <c r="F834" s="103">
        <v>12614895</v>
      </c>
      <c r="G834" s="103">
        <v>10488833</v>
      </c>
      <c r="H834" s="103">
        <v>11055449</v>
      </c>
      <c r="I834" s="103">
        <v>11357751</v>
      </c>
      <c r="J834" s="103">
        <v>11962088</v>
      </c>
      <c r="K834" s="103">
        <v>17142531</v>
      </c>
      <c r="L834" s="103">
        <v>15662819</v>
      </c>
      <c r="M834" s="103">
        <v>14600467</v>
      </c>
      <c r="N834" s="103">
        <v>16610362</v>
      </c>
      <c r="O834" s="103">
        <v>17897053</v>
      </c>
      <c r="P834" s="103">
        <v>42748498</v>
      </c>
    </row>
    <row r="835" spans="1:16">
      <c r="A835" s="101" t="s">
        <v>633</v>
      </c>
      <c r="B835" s="102" t="s">
        <v>634</v>
      </c>
      <c r="C835" s="101" t="s">
        <v>5359</v>
      </c>
      <c r="D835" s="101" t="s">
        <v>5360</v>
      </c>
      <c r="E835" s="103">
        <v>189482511</v>
      </c>
      <c r="F835" s="103">
        <v>196918264</v>
      </c>
      <c r="G835" s="103">
        <v>180289158</v>
      </c>
      <c r="H835" s="103">
        <v>186165690</v>
      </c>
      <c r="I835" s="103">
        <v>162510008</v>
      </c>
      <c r="J835" s="103">
        <v>116260679</v>
      </c>
      <c r="K835" s="103">
        <v>111076989</v>
      </c>
      <c r="L835" s="103">
        <v>90567357</v>
      </c>
      <c r="M835" s="103">
        <v>89420569</v>
      </c>
      <c r="N835" s="103">
        <v>99401567</v>
      </c>
      <c r="O835" s="103">
        <v>92626413</v>
      </c>
      <c r="P835" s="103">
        <v>42257172</v>
      </c>
    </row>
    <row r="836" spans="1:16">
      <c r="A836" s="101" t="s">
        <v>2602</v>
      </c>
      <c r="B836" s="102" t="s">
        <v>2603</v>
      </c>
      <c r="C836" s="101" t="s">
        <v>5359</v>
      </c>
      <c r="D836" s="101" t="s">
        <v>5360</v>
      </c>
      <c r="E836" s="103">
        <v>26325509</v>
      </c>
      <c r="F836" s="103">
        <v>26212434</v>
      </c>
      <c r="G836" s="103">
        <v>21106486</v>
      </c>
      <c r="H836" s="103">
        <v>21485970</v>
      </c>
      <c r="I836" s="103">
        <v>24175879</v>
      </c>
      <c r="J836" s="103">
        <v>25312734</v>
      </c>
      <c r="K836" s="103">
        <v>24306825</v>
      </c>
      <c r="L836" s="103">
        <v>23079040</v>
      </c>
      <c r="M836" s="103">
        <v>24716976</v>
      </c>
      <c r="N836" s="103">
        <v>24514201</v>
      </c>
      <c r="O836" s="103">
        <v>11354843</v>
      </c>
      <c r="P836" s="103">
        <v>10331096</v>
      </c>
    </row>
    <row r="837" spans="1:16">
      <c r="A837" s="101" t="s">
        <v>3184</v>
      </c>
      <c r="B837" s="102" t="s">
        <v>5456</v>
      </c>
      <c r="C837" s="101" t="s">
        <v>5359</v>
      </c>
      <c r="D837" s="101" t="s">
        <v>5360</v>
      </c>
      <c r="E837" s="103">
        <v>14387651</v>
      </c>
      <c r="F837" s="103">
        <v>36738872</v>
      </c>
      <c r="G837" s="103">
        <v>35749876</v>
      </c>
      <c r="H837" s="103">
        <v>35245561</v>
      </c>
      <c r="I837" s="103">
        <v>34790740</v>
      </c>
      <c r="J837" s="103">
        <v>51482766</v>
      </c>
      <c r="K837" s="103">
        <v>48776211</v>
      </c>
      <c r="L837" s="103">
        <v>57842197</v>
      </c>
      <c r="M837" s="103">
        <v>42243573</v>
      </c>
      <c r="N837" s="103">
        <v>53006837</v>
      </c>
      <c r="O837" s="103">
        <v>36572780</v>
      </c>
      <c r="P837" s="103">
        <v>49120638</v>
      </c>
    </row>
    <row r="838" spans="1:16">
      <c r="A838" s="101" t="s">
        <v>3239</v>
      </c>
      <c r="B838" s="102" t="s">
        <v>3240</v>
      </c>
      <c r="C838" s="101" t="s">
        <v>5359</v>
      </c>
      <c r="D838" s="101" t="s">
        <v>5360</v>
      </c>
      <c r="E838" s="103">
        <v>77008479</v>
      </c>
      <c r="F838" s="103">
        <v>77823883</v>
      </c>
      <c r="G838" s="103">
        <v>70946704</v>
      </c>
      <c r="H838" s="103">
        <v>64916410</v>
      </c>
      <c r="I838" s="103">
        <v>60094980</v>
      </c>
      <c r="J838" s="103">
        <v>54072654</v>
      </c>
      <c r="K838" s="103">
        <v>45791204</v>
      </c>
      <c r="L838" s="103">
        <v>42630305</v>
      </c>
      <c r="M838" s="103">
        <v>31206281</v>
      </c>
      <c r="N838" s="103">
        <v>32308756</v>
      </c>
      <c r="O838" s="103">
        <v>25260020</v>
      </c>
      <c r="P838" s="103">
        <v>22846271</v>
      </c>
    </row>
    <row r="839" spans="1:16">
      <c r="A839" s="101" t="s">
        <v>2770</v>
      </c>
      <c r="B839" s="102" t="s">
        <v>2771</v>
      </c>
      <c r="C839" s="101" t="s">
        <v>5359</v>
      </c>
      <c r="D839" s="101" t="s">
        <v>5360</v>
      </c>
      <c r="E839" s="103">
        <v>49794972</v>
      </c>
      <c r="F839" s="103">
        <v>47951202</v>
      </c>
      <c r="G839" s="103">
        <v>46060221</v>
      </c>
      <c r="H839" s="103">
        <v>51380077</v>
      </c>
      <c r="I839" s="103">
        <v>55373055</v>
      </c>
      <c r="J839" s="103">
        <v>44463596</v>
      </c>
      <c r="K839" s="103">
        <v>40067339</v>
      </c>
      <c r="L839" s="103">
        <v>40602158</v>
      </c>
      <c r="M839" s="103">
        <v>32659772</v>
      </c>
      <c r="N839" s="103">
        <v>33702998</v>
      </c>
      <c r="O839" s="103">
        <v>24924456</v>
      </c>
      <c r="P839" s="103">
        <v>16622480</v>
      </c>
    </row>
    <row r="840" spans="1:16">
      <c r="A840" s="101" t="s">
        <v>2565</v>
      </c>
      <c r="B840" s="102" t="s">
        <v>2566</v>
      </c>
      <c r="C840" s="101" t="s">
        <v>5359</v>
      </c>
      <c r="D840" s="101" t="s">
        <v>5360</v>
      </c>
      <c r="E840" s="103">
        <v>81676032</v>
      </c>
      <c r="F840" s="103">
        <v>76583300</v>
      </c>
      <c r="G840" s="103">
        <v>73011919</v>
      </c>
      <c r="H840" s="103">
        <v>70308448</v>
      </c>
      <c r="I840" s="103">
        <v>64683751</v>
      </c>
      <c r="J840" s="103">
        <v>56362493</v>
      </c>
      <c r="K840" s="103">
        <v>49825122</v>
      </c>
      <c r="L840" s="103">
        <v>41891040</v>
      </c>
      <c r="M840" s="103">
        <v>37919142</v>
      </c>
      <c r="N840" s="103">
        <v>30483207</v>
      </c>
      <c r="O840" s="103">
        <v>35210602</v>
      </c>
      <c r="P840" s="103">
        <v>12375210</v>
      </c>
    </row>
    <row r="841" spans="1:16">
      <c r="A841" s="101" t="s">
        <v>2660</v>
      </c>
      <c r="B841" s="102" t="s">
        <v>2661</v>
      </c>
      <c r="C841" s="101" t="s">
        <v>5359</v>
      </c>
      <c r="D841" s="101" t="s">
        <v>5360</v>
      </c>
      <c r="E841" s="103">
        <v>83246560</v>
      </c>
      <c r="F841" s="103">
        <v>73204432</v>
      </c>
      <c r="G841" s="103">
        <v>64051296</v>
      </c>
      <c r="H841" s="103">
        <v>63214176</v>
      </c>
      <c r="I841" s="103">
        <v>64253649</v>
      </c>
      <c r="J841" s="103">
        <v>60859591</v>
      </c>
      <c r="K841" s="103">
        <v>58982209</v>
      </c>
      <c r="L841" s="103">
        <v>49114491</v>
      </c>
      <c r="M841" s="103">
        <v>38696837</v>
      </c>
      <c r="N841" s="103">
        <v>39970346</v>
      </c>
      <c r="O841" s="103">
        <v>33949701</v>
      </c>
      <c r="P841" s="103">
        <v>30546629</v>
      </c>
    </row>
    <row r="842" spans="1:16">
      <c r="A842" s="101" t="s">
        <v>2768</v>
      </c>
      <c r="B842" s="102" t="s">
        <v>2769</v>
      </c>
      <c r="C842" s="101" t="s">
        <v>5359</v>
      </c>
      <c r="D842" s="101" t="s">
        <v>5360</v>
      </c>
      <c r="E842" s="103">
        <v>31541438</v>
      </c>
      <c r="F842" s="103">
        <v>30558726</v>
      </c>
      <c r="G842" s="103">
        <v>28118958</v>
      </c>
      <c r="H842" s="103">
        <v>26495649</v>
      </c>
      <c r="I842" s="103">
        <v>26031352</v>
      </c>
      <c r="J842" s="103">
        <v>25426655</v>
      </c>
      <c r="K842" s="103">
        <v>25565476</v>
      </c>
      <c r="L842" s="103">
        <v>24584486</v>
      </c>
      <c r="M842" s="103">
        <v>22610149</v>
      </c>
      <c r="N842" s="103">
        <v>22016195</v>
      </c>
      <c r="O842" s="103">
        <v>18609250</v>
      </c>
      <c r="P842" s="103">
        <v>16694226</v>
      </c>
    </row>
    <row r="843" spans="1:16">
      <c r="A843" s="101" t="s">
        <v>2551</v>
      </c>
      <c r="B843" s="102" t="s">
        <v>2552</v>
      </c>
      <c r="C843" s="101" t="s">
        <v>5359</v>
      </c>
      <c r="D843" s="101" t="s">
        <v>5360</v>
      </c>
      <c r="E843" s="103">
        <v>63872321</v>
      </c>
      <c r="F843" s="103">
        <v>49036122</v>
      </c>
      <c r="G843" s="103">
        <v>38635882</v>
      </c>
      <c r="H843" s="103">
        <v>31797656</v>
      </c>
      <c r="I843" s="103">
        <v>26765133</v>
      </c>
      <c r="J843" s="103">
        <v>23314002</v>
      </c>
      <c r="K843" s="103">
        <v>15014499</v>
      </c>
      <c r="L843" s="103">
        <v>7064809</v>
      </c>
      <c r="M843" s="103">
        <v>34004355</v>
      </c>
      <c r="N843" s="103">
        <v>29471379</v>
      </c>
      <c r="O843" s="103">
        <v>23062359</v>
      </c>
      <c r="P843" s="103">
        <v>19596129</v>
      </c>
    </row>
    <row r="844" spans="1:16">
      <c r="A844" s="101" t="s">
        <v>1989</v>
      </c>
      <c r="B844" s="102" t="s">
        <v>1990</v>
      </c>
      <c r="C844" s="101" t="s">
        <v>5359</v>
      </c>
      <c r="D844" s="101" t="s">
        <v>5360</v>
      </c>
      <c r="E844" s="103">
        <v>113955122</v>
      </c>
      <c r="F844" s="103">
        <v>127552243</v>
      </c>
      <c r="G844" s="103">
        <v>133395126</v>
      </c>
      <c r="H844" s="103">
        <v>136702950</v>
      </c>
      <c r="I844" s="103">
        <v>133791343</v>
      </c>
      <c r="J844" s="103">
        <v>142309248</v>
      </c>
      <c r="K844" s="103">
        <v>139045675</v>
      </c>
      <c r="L844" s="103">
        <v>93794915</v>
      </c>
      <c r="M844" s="103">
        <v>76683404</v>
      </c>
      <c r="N844" s="103">
        <v>87727526</v>
      </c>
      <c r="O844" s="103">
        <v>109410114</v>
      </c>
      <c r="P844" s="103">
        <v>96406886</v>
      </c>
    </row>
    <row r="845" spans="1:16">
      <c r="A845" s="101" t="s">
        <v>4352</v>
      </c>
      <c r="B845" s="102" t="s">
        <v>4353</v>
      </c>
      <c r="C845" s="101" t="s">
        <v>5359</v>
      </c>
      <c r="D845" s="101" t="s">
        <v>5360</v>
      </c>
      <c r="E845" s="103">
        <v>175826201</v>
      </c>
      <c r="F845" s="103">
        <v>159503371</v>
      </c>
      <c r="G845" s="103">
        <v>63477952</v>
      </c>
      <c r="H845" s="103">
        <v>60060284</v>
      </c>
      <c r="I845" s="103">
        <v>60159896</v>
      </c>
      <c r="J845" s="103">
        <v>50870886</v>
      </c>
      <c r="K845" s="103"/>
      <c r="L845" s="103">
        <v>39653548</v>
      </c>
      <c r="M845" s="103">
        <v>36967378</v>
      </c>
      <c r="N845" s="103">
        <v>30924054</v>
      </c>
      <c r="O845" s="103">
        <v>23221015</v>
      </c>
      <c r="P845" s="103">
        <v>16826456</v>
      </c>
    </row>
    <row r="846" spans="1:16">
      <c r="A846" s="101" t="s">
        <v>2880</v>
      </c>
      <c r="B846" s="102" t="s">
        <v>2881</v>
      </c>
      <c r="C846" s="101" t="s">
        <v>5361</v>
      </c>
      <c r="D846" s="101" t="s">
        <v>5360</v>
      </c>
      <c r="E846" s="103"/>
      <c r="F846" s="103">
        <v>52285153</v>
      </c>
      <c r="G846" s="103">
        <v>51137037</v>
      </c>
      <c r="H846" s="103">
        <v>47828893</v>
      </c>
      <c r="I846" s="103">
        <v>43767303</v>
      </c>
      <c r="J846" s="103">
        <v>38037168</v>
      </c>
      <c r="K846" s="103">
        <v>32736562</v>
      </c>
      <c r="L846" s="103">
        <v>26876415</v>
      </c>
      <c r="M846" s="103">
        <v>22066919</v>
      </c>
      <c r="N846" s="103">
        <v>20102674</v>
      </c>
      <c r="O846" s="103">
        <v>17898020</v>
      </c>
      <c r="P846" s="103">
        <v>16264801</v>
      </c>
    </row>
    <row r="847" spans="1:16">
      <c r="A847" s="101" t="s">
        <v>3701</v>
      </c>
      <c r="B847" s="102" t="s">
        <v>3702</v>
      </c>
      <c r="C847" s="101" t="s">
        <v>5361</v>
      </c>
      <c r="D847" s="101" t="s">
        <v>5360</v>
      </c>
      <c r="E847" s="103"/>
      <c r="F847" s="103">
        <v>11896648</v>
      </c>
      <c r="G847" s="103">
        <v>2961907</v>
      </c>
      <c r="H847" s="103">
        <v>2065061</v>
      </c>
      <c r="I847" s="103">
        <v>18243847</v>
      </c>
      <c r="J847" s="103">
        <v>14918553</v>
      </c>
      <c r="K847" s="103">
        <v>43908527</v>
      </c>
      <c r="L847" s="103">
        <v>37033676</v>
      </c>
      <c r="M847" s="103">
        <v>21833194</v>
      </c>
      <c r="N847" s="103">
        <v>10829084</v>
      </c>
      <c r="O847" s="103">
        <v>9302336</v>
      </c>
      <c r="P847" s="103">
        <v>8764678</v>
      </c>
    </row>
    <row r="848" spans="1:16">
      <c r="A848" s="101" t="s">
        <v>3216</v>
      </c>
      <c r="B848" s="102" t="s">
        <v>3217</v>
      </c>
      <c r="C848" s="101" t="s">
        <v>5359</v>
      </c>
      <c r="D848" s="101" t="s">
        <v>5360</v>
      </c>
      <c r="E848" s="103">
        <v>50033609</v>
      </c>
      <c r="F848" s="103">
        <v>61674660</v>
      </c>
      <c r="G848" s="103">
        <v>60487746</v>
      </c>
      <c r="H848" s="103">
        <v>60079969</v>
      </c>
      <c r="I848" s="103">
        <v>58204476</v>
      </c>
      <c r="J848" s="103">
        <v>57602847</v>
      </c>
      <c r="K848" s="103">
        <v>61314608</v>
      </c>
      <c r="L848" s="103">
        <v>52121226</v>
      </c>
      <c r="M848" s="103">
        <v>48650898</v>
      </c>
      <c r="N848" s="103">
        <v>52407227</v>
      </c>
      <c r="O848" s="103">
        <v>62595345</v>
      </c>
      <c r="P848" s="103">
        <v>58605869</v>
      </c>
    </row>
    <row r="849" spans="1:16">
      <c r="A849" s="101" t="s">
        <v>2037</v>
      </c>
      <c r="B849" s="102" t="s">
        <v>2038</v>
      </c>
      <c r="C849" s="101" t="s">
        <v>5359</v>
      </c>
      <c r="D849" s="101" t="s">
        <v>5360</v>
      </c>
      <c r="E849" s="103">
        <v>25399967</v>
      </c>
      <c r="F849" s="103">
        <v>41906778</v>
      </c>
      <c r="G849" s="103">
        <v>17215369</v>
      </c>
      <c r="H849" s="103">
        <v>28512676</v>
      </c>
      <c r="I849" s="103">
        <v>29947087</v>
      </c>
      <c r="J849" s="103">
        <v>27653683</v>
      </c>
      <c r="K849" s="103">
        <v>20423117</v>
      </c>
      <c r="L849" s="103">
        <v>15447878</v>
      </c>
      <c r="M849" s="103">
        <v>8455793</v>
      </c>
      <c r="N849" s="103">
        <v>28855844</v>
      </c>
      <c r="O849" s="103">
        <v>21881926</v>
      </c>
      <c r="P849" s="103">
        <v>18898981</v>
      </c>
    </row>
    <row r="850" spans="1:16">
      <c r="A850" s="101" t="s">
        <v>1958</v>
      </c>
      <c r="B850" s="102" t="s">
        <v>1959</v>
      </c>
      <c r="C850" s="101" t="s">
        <v>5359</v>
      </c>
      <c r="D850" s="101" t="s">
        <v>5360</v>
      </c>
      <c r="E850" s="103">
        <v>89665839</v>
      </c>
      <c r="F850" s="103">
        <v>85995536</v>
      </c>
      <c r="G850" s="103">
        <v>79910923</v>
      </c>
      <c r="H850" s="103">
        <v>72043301</v>
      </c>
      <c r="I850" s="103">
        <v>68739751</v>
      </c>
      <c r="J850" s="103">
        <v>66702032</v>
      </c>
      <c r="K850" s="103">
        <v>63462960</v>
      </c>
      <c r="L850" s="103">
        <v>62277671</v>
      </c>
      <c r="M850" s="103">
        <v>60194583</v>
      </c>
      <c r="N850" s="103">
        <v>37623806</v>
      </c>
      <c r="O850" s="103">
        <v>31048249</v>
      </c>
      <c r="P850" s="103">
        <v>29201939</v>
      </c>
    </row>
    <row r="851" spans="1:16">
      <c r="A851" s="101" t="s">
        <v>1838</v>
      </c>
      <c r="B851" s="102" t="s">
        <v>1839</v>
      </c>
      <c r="C851" s="101" t="s">
        <v>5359</v>
      </c>
      <c r="D851" s="101" t="s">
        <v>5360</v>
      </c>
      <c r="E851" s="103">
        <v>109566081</v>
      </c>
      <c r="F851" s="103">
        <v>81262058</v>
      </c>
      <c r="G851" s="103">
        <v>45427067</v>
      </c>
      <c r="H851" s="103">
        <v>41475530</v>
      </c>
      <c r="I851" s="103">
        <v>47523896</v>
      </c>
      <c r="J851" s="103">
        <v>49478185</v>
      </c>
      <c r="K851" s="103">
        <v>49900306</v>
      </c>
      <c r="L851" s="103">
        <v>45932151</v>
      </c>
      <c r="M851" s="103">
        <v>32429888</v>
      </c>
      <c r="N851" s="103">
        <v>27271008</v>
      </c>
      <c r="O851" s="103">
        <v>23993412</v>
      </c>
      <c r="P851" s="103">
        <v>16469712</v>
      </c>
    </row>
    <row r="852" spans="1:16">
      <c r="A852" s="101" t="s">
        <v>1941</v>
      </c>
      <c r="B852" s="102" t="s">
        <v>1942</v>
      </c>
      <c r="C852" s="101" t="s">
        <v>5359</v>
      </c>
      <c r="D852" s="101" t="s">
        <v>5360</v>
      </c>
      <c r="E852" s="103">
        <v>25576796</v>
      </c>
      <c r="F852" s="103">
        <v>38408344</v>
      </c>
      <c r="G852" s="103">
        <v>35502372</v>
      </c>
      <c r="H852" s="103">
        <v>23577971</v>
      </c>
      <c r="I852" s="103">
        <v>22976602</v>
      </c>
      <c r="J852" s="103">
        <v>28748071</v>
      </c>
      <c r="K852" s="103">
        <v>28454808</v>
      </c>
      <c r="L852" s="103">
        <v>35020616</v>
      </c>
      <c r="M852" s="103">
        <v>20652295</v>
      </c>
      <c r="N852" s="103">
        <v>23352133</v>
      </c>
      <c r="O852" s="103">
        <v>39611840</v>
      </c>
      <c r="P852" s="103">
        <v>28290571</v>
      </c>
    </row>
    <row r="853" spans="1:16">
      <c r="A853" s="101" t="s">
        <v>1979</v>
      </c>
      <c r="B853" s="102" t="s">
        <v>1980</v>
      </c>
      <c r="C853" s="101" t="s">
        <v>5359</v>
      </c>
      <c r="D853" s="101" t="s">
        <v>5360</v>
      </c>
      <c r="E853" s="103">
        <v>68682517</v>
      </c>
      <c r="F853" s="103">
        <v>66880674</v>
      </c>
      <c r="G853" s="103">
        <v>53844910</v>
      </c>
      <c r="H853" s="103">
        <v>44970996</v>
      </c>
      <c r="I853" s="103">
        <v>45597754</v>
      </c>
      <c r="J853" s="103">
        <v>39192308</v>
      </c>
      <c r="K853" s="103">
        <v>33581513</v>
      </c>
      <c r="L853" s="103">
        <v>20260527</v>
      </c>
      <c r="M853" s="103">
        <v>15431052</v>
      </c>
      <c r="N853" s="103">
        <v>41957420</v>
      </c>
      <c r="O853" s="103">
        <v>15613610</v>
      </c>
      <c r="P853" s="103">
        <v>14659582</v>
      </c>
    </row>
    <row r="854" spans="1:16">
      <c r="A854" s="101" t="s">
        <v>5457</v>
      </c>
      <c r="B854" s="102" t="s">
        <v>5458</v>
      </c>
      <c r="C854" s="101" t="s">
        <v>5359</v>
      </c>
      <c r="D854" s="101" t="s">
        <v>5360</v>
      </c>
      <c r="E854" s="103">
        <v>-475631</v>
      </c>
      <c r="F854" s="103">
        <v>-502826</v>
      </c>
      <c r="G854" s="103">
        <v>-510746</v>
      </c>
      <c r="H854" s="103">
        <v>-621092</v>
      </c>
      <c r="I854" s="103">
        <v>-634617</v>
      </c>
      <c r="J854" s="103">
        <v>-812771</v>
      </c>
      <c r="K854" s="103">
        <v>1602617</v>
      </c>
      <c r="L854" s="103">
        <v>1340086</v>
      </c>
      <c r="M854" s="103">
        <v>1340276</v>
      </c>
      <c r="N854" s="103">
        <v>1360949</v>
      </c>
      <c r="O854" s="103">
        <v>1204753</v>
      </c>
      <c r="P854" s="103">
        <v>1131372</v>
      </c>
    </row>
    <row r="855" spans="1:16">
      <c r="A855" s="101" t="s">
        <v>2640</v>
      </c>
      <c r="B855" s="102" t="s">
        <v>2641</v>
      </c>
      <c r="C855" s="101" t="s">
        <v>5359</v>
      </c>
      <c r="D855" s="101" t="s">
        <v>5360</v>
      </c>
      <c r="E855" s="103">
        <v>54959533</v>
      </c>
      <c r="F855" s="103">
        <v>48417270</v>
      </c>
      <c r="G855" s="103">
        <v>39451946</v>
      </c>
      <c r="H855" s="103">
        <v>38019939</v>
      </c>
      <c r="I855" s="103">
        <v>31403287</v>
      </c>
      <c r="J855" s="103">
        <v>43810562</v>
      </c>
      <c r="K855" s="103">
        <v>46930279</v>
      </c>
      <c r="L855" s="103">
        <v>45957778</v>
      </c>
      <c r="M855" s="103">
        <v>36349930</v>
      </c>
      <c r="N855" s="103">
        <v>34286053</v>
      </c>
      <c r="O855" s="103">
        <v>30152489</v>
      </c>
      <c r="P855" s="103">
        <v>26428854</v>
      </c>
    </row>
    <row r="856" spans="1:16">
      <c r="A856" s="101" t="s">
        <v>2086</v>
      </c>
      <c r="B856" s="102" t="s">
        <v>2087</v>
      </c>
      <c r="C856" s="101" t="s">
        <v>5359</v>
      </c>
      <c r="D856" s="101" t="s">
        <v>5360</v>
      </c>
      <c r="E856" s="103">
        <v>183486116</v>
      </c>
      <c r="F856" s="103">
        <v>177417654</v>
      </c>
      <c r="G856" s="103">
        <v>186680957</v>
      </c>
      <c r="H856" s="103">
        <v>179487396</v>
      </c>
      <c r="I856" s="103">
        <v>176204168</v>
      </c>
      <c r="J856" s="103">
        <v>173531308</v>
      </c>
      <c r="K856" s="103">
        <v>163601794</v>
      </c>
      <c r="L856" s="103">
        <v>162130975</v>
      </c>
      <c r="M856" s="103">
        <v>138697548</v>
      </c>
      <c r="N856" s="103">
        <v>132743824</v>
      </c>
      <c r="O856" s="103">
        <v>124496594</v>
      </c>
      <c r="P856" s="103">
        <v>116732644</v>
      </c>
    </row>
    <row r="857" spans="1:16">
      <c r="A857" s="101" t="s">
        <v>2145</v>
      </c>
      <c r="B857" s="102" t="s">
        <v>2146</v>
      </c>
      <c r="C857" s="101" t="s">
        <v>5359</v>
      </c>
      <c r="D857" s="101" t="s">
        <v>5360</v>
      </c>
      <c r="E857" s="103">
        <v>66073928</v>
      </c>
      <c r="F857" s="103">
        <v>83045727</v>
      </c>
      <c r="G857" s="103">
        <v>49616360</v>
      </c>
      <c r="H857" s="103">
        <v>52553080</v>
      </c>
      <c r="I857" s="103">
        <v>44871422</v>
      </c>
      <c r="J857" s="103">
        <v>44494490</v>
      </c>
      <c r="K857" s="103">
        <v>44541750</v>
      </c>
      <c r="L857" s="103">
        <v>47223565</v>
      </c>
      <c r="M857" s="103">
        <v>51518437</v>
      </c>
      <c r="N857" s="103">
        <v>72979826</v>
      </c>
      <c r="O857" s="103">
        <v>58878350</v>
      </c>
      <c r="P857" s="103">
        <v>36950033</v>
      </c>
    </row>
    <row r="858" spans="1:16">
      <c r="A858" s="101" t="s">
        <v>2291</v>
      </c>
      <c r="B858" s="102" t="s">
        <v>2292</v>
      </c>
      <c r="C858" s="101" t="s">
        <v>5359</v>
      </c>
      <c r="D858" s="101" t="s">
        <v>5360</v>
      </c>
      <c r="E858" s="103">
        <v>61858732</v>
      </c>
      <c r="F858" s="103">
        <v>59966850</v>
      </c>
      <c r="G858" s="103">
        <v>60218530</v>
      </c>
      <c r="H858" s="103">
        <v>60027610</v>
      </c>
      <c r="I858" s="103">
        <v>59850225</v>
      </c>
      <c r="J858" s="103">
        <v>58329928</v>
      </c>
      <c r="K858" s="103">
        <v>59783975</v>
      </c>
      <c r="L858" s="103">
        <v>44972559</v>
      </c>
      <c r="M858" s="103">
        <v>25125644</v>
      </c>
      <c r="N858" s="103">
        <v>20852157</v>
      </c>
      <c r="O858" s="103">
        <v>24156375</v>
      </c>
      <c r="P858" s="103">
        <v>22618954</v>
      </c>
    </row>
    <row r="859" spans="1:16">
      <c r="A859" s="101" t="s">
        <v>5459</v>
      </c>
      <c r="B859" s="102" t="s">
        <v>5460</v>
      </c>
      <c r="C859" s="101" t="s">
        <v>5359</v>
      </c>
      <c r="D859" s="101" t="s">
        <v>5360</v>
      </c>
      <c r="E859" s="103">
        <v>12351679</v>
      </c>
      <c r="F859" s="103">
        <v>-96218483</v>
      </c>
      <c r="G859" s="103">
        <v>-92107469</v>
      </c>
      <c r="H859" s="103">
        <v>-88537658</v>
      </c>
      <c r="I859" s="103">
        <v>28787546</v>
      </c>
      <c r="J859" s="103">
        <v>-10643498</v>
      </c>
      <c r="K859" s="103">
        <v>-8333107</v>
      </c>
      <c r="L859" s="103">
        <v>-2574017</v>
      </c>
      <c r="M859" s="103">
        <v>-85053</v>
      </c>
      <c r="N859" s="103">
        <v>20339675</v>
      </c>
      <c r="O859" s="103">
        <v>-1075719</v>
      </c>
      <c r="P859" s="103">
        <v>3419283</v>
      </c>
    </row>
    <row r="860" spans="1:16">
      <c r="A860" s="101" t="s">
        <v>5461</v>
      </c>
      <c r="B860" s="102" t="s">
        <v>5462</v>
      </c>
      <c r="C860" s="101" t="s">
        <v>5359</v>
      </c>
      <c r="D860" s="101" t="s">
        <v>5360</v>
      </c>
      <c r="E860" s="103">
        <v>69765977</v>
      </c>
      <c r="F860" s="103">
        <v>67297416</v>
      </c>
      <c r="G860" s="103">
        <v>64758070</v>
      </c>
      <c r="H860" s="103">
        <v>63110377</v>
      </c>
      <c r="I860" s="103">
        <v>59624322</v>
      </c>
      <c r="J860" s="103">
        <v>58704199</v>
      </c>
      <c r="K860" s="103">
        <v>42602394</v>
      </c>
      <c r="L860" s="103">
        <v>26927078</v>
      </c>
      <c r="M860" s="103">
        <v>11908015</v>
      </c>
      <c r="N860" s="103">
        <v>6966596</v>
      </c>
      <c r="O860" s="103">
        <v>6712047</v>
      </c>
      <c r="P860" s="103">
        <v>10028693</v>
      </c>
    </row>
    <row r="861" spans="1:16">
      <c r="A861" s="101" t="s">
        <v>1908</v>
      </c>
      <c r="B861" s="102" t="s">
        <v>1909</v>
      </c>
      <c r="C861" s="101" t="s">
        <v>5359</v>
      </c>
      <c r="D861" s="101" t="s">
        <v>5360</v>
      </c>
      <c r="E861" s="103">
        <v>251530801</v>
      </c>
      <c r="F861" s="103">
        <v>237689553</v>
      </c>
      <c r="G861" s="103">
        <v>222236672</v>
      </c>
      <c r="H861" s="103">
        <v>202365484</v>
      </c>
      <c r="I861" s="103">
        <v>178871953</v>
      </c>
      <c r="J861" s="103">
        <v>168429876</v>
      </c>
      <c r="K861" s="103">
        <v>148749639</v>
      </c>
      <c r="L861" s="103">
        <v>78402293</v>
      </c>
      <c r="M861" s="103">
        <v>63469211</v>
      </c>
      <c r="N861" s="103">
        <v>70074446</v>
      </c>
      <c r="O861" s="103">
        <v>63585678</v>
      </c>
      <c r="P861" s="103">
        <v>70902743</v>
      </c>
    </row>
    <row r="862" spans="1:16">
      <c r="A862" s="101" t="s">
        <v>5463</v>
      </c>
      <c r="B862" s="102" t="s">
        <v>5464</v>
      </c>
      <c r="C862" s="101" t="s">
        <v>5359</v>
      </c>
      <c r="D862" s="101" t="s">
        <v>5360</v>
      </c>
      <c r="E862" s="103">
        <v>208100926</v>
      </c>
      <c r="F862" s="103">
        <v>215224459</v>
      </c>
      <c r="G862" s="103">
        <v>206773963</v>
      </c>
      <c r="H862" s="103">
        <v>145140855</v>
      </c>
      <c r="I862" s="103">
        <v>218668065</v>
      </c>
      <c r="J862" s="103">
        <v>244676040</v>
      </c>
      <c r="K862" s="103">
        <v>165113219</v>
      </c>
      <c r="L862" s="103">
        <v>108676115</v>
      </c>
      <c r="M862" s="103">
        <v>130902021</v>
      </c>
      <c r="N862" s="103">
        <v>116477525</v>
      </c>
      <c r="O862" s="103">
        <v>100816659</v>
      </c>
      <c r="P862" s="103">
        <v>60309192</v>
      </c>
    </row>
    <row r="863" spans="1:16">
      <c r="A863" s="101" t="s">
        <v>5465</v>
      </c>
      <c r="B863" s="102" t="s">
        <v>5466</v>
      </c>
      <c r="C863" s="101" t="s">
        <v>5361</v>
      </c>
      <c r="D863" s="101" t="s">
        <v>5360</v>
      </c>
      <c r="E863" s="103"/>
      <c r="F863" s="103">
        <v>15503362</v>
      </c>
      <c r="G863" s="103">
        <v>15242751</v>
      </c>
      <c r="H863" s="103">
        <v>14362447</v>
      </c>
      <c r="I863" s="103">
        <v>13931904</v>
      </c>
      <c r="J863" s="103">
        <v>13538421</v>
      </c>
      <c r="K863" s="103">
        <v>12257841</v>
      </c>
      <c r="L863" s="103">
        <v>10741644</v>
      </c>
      <c r="M863" s="103">
        <v>8935182</v>
      </c>
      <c r="N863" s="103">
        <v>7118202</v>
      </c>
      <c r="O863" s="103">
        <v>5536927</v>
      </c>
      <c r="P863" s="103">
        <v>4408238</v>
      </c>
    </row>
    <row r="864" spans="1:16">
      <c r="A864" s="101" t="s">
        <v>5467</v>
      </c>
      <c r="B864" s="102" t="s">
        <v>5468</v>
      </c>
      <c r="C864" s="101" t="s">
        <v>5359</v>
      </c>
      <c r="D864" s="101" t="s">
        <v>5360</v>
      </c>
      <c r="E864" s="103">
        <v>5196207</v>
      </c>
      <c r="F864" s="103">
        <v>6584478</v>
      </c>
      <c r="G864" s="103">
        <v>7466580</v>
      </c>
      <c r="H864" s="103">
        <v>7693127</v>
      </c>
      <c r="I864" s="103">
        <v>8595781</v>
      </c>
      <c r="J864" s="103">
        <v>10054089</v>
      </c>
      <c r="K864" s="103">
        <v>338567</v>
      </c>
      <c r="L864" s="103">
        <v>1065901</v>
      </c>
      <c r="M864" s="103">
        <v>-4435915</v>
      </c>
      <c r="N864" s="103">
        <v>1764551</v>
      </c>
      <c r="O864" s="103">
        <v>4162882</v>
      </c>
      <c r="P864" s="103">
        <v>6706220</v>
      </c>
    </row>
    <row r="865" spans="1:16">
      <c r="A865" s="101" t="s">
        <v>2009</v>
      </c>
      <c r="B865" s="102" t="s">
        <v>2010</v>
      </c>
      <c r="C865" s="101" t="s">
        <v>5359</v>
      </c>
      <c r="D865" s="101" t="s">
        <v>5360</v>
      </c>
      <c r="E865" s="103">
        <v>112690840</v>
      </c>
      <c r="F865" s="103">
        <v>88035634</v>
      </c>
      <c r="G865" s="103">
        <v>93897819</v>
      </c>
      <c r="H865" s="103">
        <v>105421052</v>
      </c>
      <c r="I865" s="103">
        <v>97608710</v>
      </c>
      <c r="J865" s="103">
        <v>90030367</v>
      </c>
      <c r="K865" s="103">
        <v>11054289</v>
      </c>
      <c r="L865" s="103">
        <v>8079820</v>
      </c>
      <c r="M865" s="103">
        <v>9077144</v>
      </c>
      <c r="N865" s="103">
        <v>7584302</v>
      </c>
      <c r="O865" s="103">
        <v>9793032</v>
      </c>
      <c r="P865" s="103">
        <v>8943372</v>
      </c>
    </row>
    <row r="866" spans="1:16">
      <c r="A866" s="101" t="s">
        <v>2062</v>
      </c>
      <c r="B866" s="102" t="s">
        <v>2063</v>
      </c>
      <c r="C866" s="101" t="s">
        <v>5359</v>
      </c>
      <c r="D866" s="101" t="s">
        <v>5360</v>
      </c>
      <c r="E866" s="103">
        <v>33018501</v>
      </c>
      <c r="F866" s="103">
        <v>61340714</v>
      </c>
      <c r="G866" s="103">
        <v>84269531</v>
      </c>
      <c r="H866" s="103">
        <v>90761996</v>
      </c>
      <c r="I866" s="103">
        <v>74866849</v>
      </c>
      <c r="J866" s="103">
        <v>71156199</v>
      </c>
      <c r="K866" s="103">
        <v>66099400</v>
      </c>
      <c r="L866" s="103">
        <v>36494780</v>
      </c>
      <c r="M866" s="103">
        <v>30148617</v>
      </c>
      <c r="N866" s="103">
        <v>26401682</v>
      </c>
      <c r="O866" s="103">
        <v>24818308</v>
      </c>
      <c r="P866" s="103">
        <v>23698015</v>
      </c>
    </row>
    <row r="867" spans="1:16">
      <c r="A867" s="101" t="s">
        <v>907</v>
      </c>
      <c r="B867" s="102" t="s">
        <v>908</v>
      </c>
      <c r="C867" s="101" t="s">
        <v>5359</v>
      </c>
      <c r="D867" s="101" t="s">
        <v>5360</v>
      </c>
      <c r="E867" s="103">
        <v>139173441</v>
      </c>
      <c r="F867" s="103">
        <v>130323923</v>
      </c>
      <c r="G867" s="103">
        <v>111552157</v>
      </c>
      <c r="H867" s="103">
        <v>94163750</v>
      </c>
      <c r="I867" s="103">
        <v>73010866</v>
      </c>
      <c r="J867" s="103">
        <v>57283646</v>
      </c>
      <c r="K867" s="103">
        <v>48661243</v>
      </c>
      <c r="L867" s="103">
        <v>80254606</v>
      </c>
      <c r="M867" s="103">
        <v>59209429</v>
      </c>
      <c r="N867" s="103">
        <v>7596018</v>
      </c>
      <c r="O867" s="103">
        <v>2533342</v>
      </c>
      <c r="P867" s="103">
        <v>-3562085</v>
      </c>
    </row>
    <row r="868" spans="1:16">
      <c r="A868" s="101" t="s">
        <v>2111</v>
      </c>
      <c r="B868" s="102" t="s">
        <v>2112</v>
      </c>
      <c r="C868" s="101" t="s">
        <v>5359</v>
      </c>
      <c r="D868" s="101" t="s">
        <v>5360</v>
      </c>
      <c r="E868" s="103">
        <v>167297094</v>
      </c>
      <c r="F868" s="103">
        <v>150928724</v>
      </c>
      <c r="G868" s="103">
        <v>139879514</v>
      </c>
      <c r="H868" s="103">
        <v>134617528</v>
      </c>
      <c r="I868" s="103">
        <v>117747497</v>
      </c>
      <c r="J868" s="103">
        <v>87066537</v>
      </c>
      <c r="K868" s="103">
        <v>76659165</v>
      </c>
      <c r="L868" s="103">
        <v>65054272</v>
      </c>
      <c r="M868" s="103">
        <v>58413335</v>
      </c>
      <c r="N868" s="103">
        <v>50314271</v>
      </c>
      <c r="O868" s="103">
        <v>33685476</v>
      </c>
      <c r="P868" s="103">
        <v>28616113</v>
      </c>
    </row>
    <row r="869" spans="1:16">
      <c r="A869" s="101" t="s">
        <v>2437</v>
      </c>
      <c r="B869" s="102" t="s">
        <v>2438</v>
      </c>
      <c r="C869" s="101" t="s">
        <v>5359</v>
      </c>
      <c r="D869" s="101" t="s">
        <v>5360</v>
      </c>
      <c r="E869" s="103">
        <v>31460672</v>
      </c>
      <c r="F869" s="103">
        <v>27339789</v>
      </c>
      <c r="G869" s="103">
        <v>25840786</v>
      </c>
      <c r="H869" s="103">
        <v>23403167</v>
      </c>
      <c r="I869" s="103">
        <v>22008178</v>
      </c>
      <c r="J869" s="103">
        <v>20319817</v>
      </c>
      <c r="K869" s="103">
        <v>18691225</v>
      </c>
      <c r="L869" s="103">
        <v>13732833</v>
      </c>
      <c r="M869" s="103">
        <v>6482482</v>
      </c>
      <c r="N869" s="103">
        <v>2324572</v>
      </c>
      <c r="O869" s="103"/>
      <c r="P869" s="103"/>
    </row>
    <row r="870" spans="1:16">
      <c r="A870" s="101" t="s">
        <v>5469</v>
      </c>
      <c r="B870" s="102" t="s">
        <v>5470</v>
      </c>
      <c r="C870" s="101" t="s">
        <v>5359</v>
      </c>
      <c r="D870" s="101" t="s">
        <v>5360</v>
      </c>
      <c r="E870" s="103">
        <v>369008</v>
      </c>
      <c r="F870" s="103">
        <v>302483</v>
      </c>
      <c r="G870" s="103">
        <v>137696</v>
      </c>
      <c r="H870" s="103">
        <v>507200</v>
      </c>
      <c r="I870" s="103">
        <v>-85927</v>
      </c>
      <c r="J870" s="103">
        <v>143389</v>
      </c>
      <c r="K870" s="103">
        <v>6435844</v>
      </c>
      <c r="L870" s="103">
        <v>7268123</v>
      </c>
      <c r="M870" s="103">
        <v>8489268</v>
      </c>
      <c r="N870" s="103">
        <v>8440653</v>
      </c>
      <c r="O870" s="103">
        <v>10079673</v>
      </c>
      <c r="P870" s="103">
        <v>14842560</v>
      </c>
    </row>
    <row r="871" spans="1:16">
      <c r="A871" s="101" t="s">
        <v>813</v>
      </c>
      <c r="B871" s="102" t="s">
        <v>814</v>
      </c>
      <c r="C871" s="101" t="s">
        <v>5359</v>
      </c>
      <c r="D871" s="101" t="s">
        <v>5360</v>
      </c>
      <c r="E871" s="103">
        <v>329473402</v>
      </c>
      <c r="F871" s="103">
        <v>284612792</v>
      </c>
      <c r="G871" s="103">
        <v>241348732</v>
      </c>
      <c r="H871" s="103">
        <v>229900509</v>
      </c>
      <c r="I871" s="103">
        <v>209616142</v>
      </c>
      <c r="J871" s="103">
        <v>104492819</v>
      </c>
      <c r="K871" s="103">
        <v>81435826</v>
      </c>
      <c r="L871" s="103">
        <v>63375222</v>
      </c>
      <c r="M871" s="103">
        <v>58424313</v>
      </c>
      <c r="N871" s="103">
        <v>58498442</v>
      </c>
      <c r="O871" s="103">
        <v>51086160</v>
      </c>
      <c r="P871" s="103">
        <v>29129174</v>
      </c>
    </row>
    <row r="872" spans="1:16">
      <c r="A872" s="101" t="s">
        <v>1218</v>
      </c>
      <c r="B872" s="102" t="s">
        <v>1219</v>
      </c>
      <c r="C872" s="101" t="s">
        <v>5359</v>
      </c>
      <c r="D872" s="101" t="s">
        <v>5360</v>
      </c>
      <c r="E872" s="103">
        <v>228250028</v>
      </c>
      <c r="F872" s="103">
        <v>233336704</v>
      </c>
      <c r="G872" s="103">
        <v>201628883</v>
      </c>
      <c r="H872" s="103">
        <v>163787653</v>
      </c>
      <c r="I872" s="103">
        <v>129718683</v>
      </c>
      <c r="J872" s="103">
        <v>87908369</v>
      </c>
      <c r="K872" s="103">
        <v>63387041</v>
      </c>
      <c r="L872" s="103">
        <v>54759734</v>
      </c>
      <c r="M872" s="103">
        <v>40292602</v>
      </c>
      <c r="N872" s="103">
        <v>38237641</v>
      </c>
      <c r="O872" s="103">
        <v>34962205</v>
      </c>
      <c r="P872" s="103">
        <v>29545481</v>
      </c>
    </row>
    <row r="873" spans="1:16">
      <c r="A873" s="101" t="s">
        <v>2048</v>
      </c>
      <c r="B873" s="102" t="s">
        <v>2049</v>
      </c>
      <c r="C873" s="101" t="s">
        <v>5359</v>
      </c>
      <c r="D873" s="101" t="s">
        <v>5360</v>
      </c>
      <c r="E873" s="103">
        <v>47524662</v>
      </c>
      <c r="F873" s="103">
        <v>58482573</v>
      </c>
      <c r="G873" s="103">
        <v>35024252</v>
      </c>
      <c r="H873" s="103">
        <v>28735337</v>
      </c>
      <c r="I873" s="103">
        <v>21646508</v>
      </c>
      <c r="J873" s="103">
        <v>16344765</v>
      </c>
      <c r="K873" s="103">
        <v>11359129</v>
      </c>
      <c r="L873" s="103">
        <v>12479899</v>
      </c>
      <c r="M873" s="103">
        <v>11763876</v>
      </c>
      <c r="N873" s="103">
        <v>14655971</v>
      </c>
      <c r="O873" s="103">
        <v>2286470</v>
      </c>
      <c r="P873" s="103">
        <v>14800831</v>
      </c>
    </row>
    <row r="874" spans="1:16">
      <c r="A874" s="101" t="s">
        <v>1759</v>
      </c>
      <c r="B874" s="102" t="s">
        <v>1760</v>
      </c>
      <c r="C874" s="101" t="s">
        <v>5359</v>
      </c>
      <c r="D874" s="101" t="s">
        <v>5360</v>
      </c>
      <c r="E874" s="103">
        <v>151443612</v>
      </c>
      <c r="F874" s="103">
        <v>135379582</v>
      </c>
      <c r="G874" s="103">
        <v>110636636</v>
      </c>
      <c r="H874" s="103">
        <v>96080510</v>
      </c>
      <c r="I874" s="103">
        <v>80979760</v>
      </c>
      <c r="J874" s="103">
        <v>79668509</v>
      </c>
      <c r="K874" s="103">
        <v>81788736</v>
      </c>
      <c r="L874" s="103">
        <v>66296904</v>
      </c>
      <c r="M874" s="103">
        <v>63687912</v>
      </c>
      <c r="N874" s="103">
        <v>55729425</v>
      </c>
      <c r="O874" s="103">
        <v>50906766</v>
      </c>
      <c r="P874" s="103">
        <v>40772101</v>
      </c>
    </row>
    <row r="875" spans="1:16">
      <c r="A875" s="101" t="s">
        <v>970</v>
      </c>
      <c r="B875" s="102" t="s">
        <v>971</v>
      </c>
      <c r="C875" s="101" t="s">
        <v>5359</v>
      </c>
      <c r="D875" s="101" t="s">
        <v>5360</v>
      </c>
      <c r="E875" s="103">
        <v>92298760</v>
      </c>
      <c r="F875" s="103">
        <v>76317751</v>
      </c>
      <c r="G875" s="103">
        <v>59584168</v>
      </c>
      <c r="H875" s="103">
        <v>51558488</v>
      </c>
      <c r="I875" s="103">
        <v>46134394</v>
      </c>
      <c r="J875" s="103">
        <v>41834495</v>
      </c>
      <c r="K875" s="103">
        <v>36451649</v>
      </c>
      <c r="L875" s="103">
        <v>31312744</v>
      </c>
      <c r="M875" s="103">
        <v>26186756</v>
      </c>
      <c r="N875" s="103">
        <v>20038467</v>
      </c>
      <c r="O875" s="103">
        <v>18153575</v>
      </c>
      <c r="P875" s="103">
        <v>18198862</v>
      </c>
    </row>
    <row r="876" spans="1:16">
      <c r="A876" s="101" t="s">
        <v>1804</v>
      </c>
      <c r="B876" s="102" t="s">
        <v>1805</v>
      </c>
      <c r="C876" s="101" t="s">
        <v>5359</v>
      </c>
      <c r="D876" s="101" t="s">
        <v>5360</v>
      </c>
      <c r="E876" s="103">
        <v>77423614</v>
      </c>
      <c r="F876" s="103">
        <v>72126630</v>
      </c>
      <c r="G876" s="103">
        <v>70478354</v>
      </c>
      <c r="H876" s="103">
        <v>67958526</v>
      </c>
      <c r="I876" s="103">
        <v>60694862</v>
      </c>
      <c r="J876" s="103">
        <v>49670070</v>
      </c>
      <c r="K876" s="103">
        <v>40056058</v>
      </c>
      <c r="L876" s="103">
        <v>34095573</v>
      </c>
      <c r="M876" s="103">
        <v>29025681</v>
      </c>
      <c r="N876" s="103">
        <v>25066113</v>
      </c>
      <c r="O876" s="103">
        <v>22499841</v>
      </c>
      <c r="P876" s="103">
        <v>17279457</v>
      </c>
    </row>
    <row r="877" spans="1:16">
      <c r="A877" s="101" t="s">
        <v>1583</v>
      </c>
      <c r="B877" s="102" t="s">
        <v>1584</v>
      </c>
      <c r="C877" s="101" t="s">
        <v>5359</v>
      </c>
      <c r="D877" s="101" t="s">
        <v>5360</v>
      </c>
      <c r="E877" s="103">
        <v>42748390</v>
      </c>
      <c r="F877" s="103">
        <v>34905759</v>
      </c>
      <c r="G877" s="103">
        <v>27295573</v>
      </c>
      <c r="H877" s="103">
        <v>15403840</v>
      </c>
      <c r="I877" s="103">
        <v>11993669</v>
      </c>
      <c r="J877" s="103">
        <v>12378248</v>
      </c>
      <c r="K877" s="103">
        <v>11915342</v>
      </c>
      <c r="L877" s="103">
        <v>10567815</v>
      </c>
      <c r="M877" s="103">
        <v>8310565</v>
      </c>
      <c r="N877" s="103">
        <v>7787084</v>
      </c>
      <c r="O877" s="103">
        <v>10713031</v>
      </c>
      <c r="P877" s="103">
        <v>10544520</v>
      </c>
    </row>
    <row r="878" spans="1:16">
      <c r="A878" s="101" t="s">
        <v>2222</v>
      </c>
      <c r="B878" s="102" t="s">
        <v>2223</v>
      </c>
      <c r="C878" s="101" t="s">
        <v>5359</v>
      </c>
      <c r="D878" s="101" t="s">
        <v>5360</v>
      </c>
      <c r="E878" s="103">
        <v>90534340</v>
      </c>
      <c r="F878" s="103">
        <v>78267076</v>
      </c>
      <c r="G878" s="103">
        <v>73753768</v>
      </c>
      <c r="H878" s="103">
        <v>63678302</v>
      </c>
      <c r="I878" s="103">
        <v>48001224</v>
      </c>
      <c r="J878" s="103">
        <v>44019478</v>
      </c>
      <c r="K878" s="103">
        <v>44858653</v>
      </c>
      <c r="L878" s="103">
        <v>45837004</v>
      </c>
      <c r="M878" s="103">
        <v>39429007</v>
      </c>
      <c r="N878" s="103">
        <v>32513280</v>
      </c>
      <c r="O878" s="103">
        <v>31264562</v>
      </c>
      <c r="P878" s="103">
        <v>26783288</v>
      </c>
    </row>
    <row r="879" spans="1:16">
      <c r="A879" s="101" t="s">
        <v>701</v>
      </c>
      <c r="B879" s="102" t="s">
        <v>702</v>
      </c>
      <c r="C879" s="101" t="s">
        <v>5359</v>
      </c>
      <c r="D879" s="101" t="s">
        <v>5360</v>
      </c>
      <c r="E879" s="103">
        <v>93204678</v>
      </c>
      <c r="F879" s="103">
        <v>76129750</v>
      </c>
      <c r="G879" s="103">
        <v>53158669</v>
      </c>
      <c r="H879" s="103">
        <v>44719909</v>
      </c>
      <c r="I879" s="103">
        <v>40564868</v>
      </c>
      <c r="J879" s="103">
        <v>39237058</v>
      </c>
      <c r="K879" s="103">
        <v>33862693</v>
      </c>
      <c r="L879" s="103">
        <v>24290803</v>
      </c>
      <c r="M879" s="103">
        <v>26523057</v>
      </c>
      <c r="N879" s="103">
        <v>25779437</v>
      </c>
      <c r="O879" s="103">
        <v>23211562</v>
      </c>
      <c r="P879" s="103">
        <v>26787172</v>
      </c>
    </row>
    <row r="880" spans="1:16">
      <c r="A880" s="101" t="s">
        <v>5471</v>
      </c>
      <c r="B880" s="102" t="s">
        <v>5472</v>
      </c>
      <c r="C880" s="101" t="s">
        <v>5359</v>
      </c>
      <c r="D880" s="101" t="s">
        <v>5360</v>
      </c>
      <c r="E880" s="103">
        <v>-3501553</v>
      </c>
      <c r="F880" s="103">
        <v>-2128112</v>
      </c>
      <c r="G880" s="103">
        <v>-265540</v>
      </c>
      <c r="H880" s="103">
        <v>3635593</v>
      </c>
      <c r="I880" s="103">
        <v>6609573</v>
      </c>
      <c r="J880" s="103">
        <v>8389817</v>
      </c>
      <c r="K880" s="103">
        <v>8030254</v>
      </c>
      <c r="L880" s="103">
        <v>6649636</v>
      </c>
      <c r="M880" s="103">
        <v>5341521</v>
      </c>
      <c r="N880" s="103">
        <v>4497063</v>
      </c>
      <c r="O880" s="103">
        <v>2090918</v>
      </c>
      <c r="P880" s="103">
        <v>1139177</v>
      </c>
    </row>
    <row r="881" spans="1:16">
      <c r="A881" s="101" t="s">
        <v>3274</v>
      </c>
      <c r="B881" s="102" t="s">
        <v>3275</v>
      </c>
      <c r="C881" s="101" t="s">
        <v>5359</v>
      </c>
      <c r="D881" s="101" t="s">
        <v>5360</v>
      </c>
      <c r="E881" s="103">
        <v>46371585</v>
      </c>
      <c r="F881" s="103">
        <v>8855543</v>
      </c>
      <c r="G881" s="103">
        <v>6981056</v>
      </c>
      <c r="H881" s="103">
        <v>2334497</v>
      </c>
      <c r="I881" s="103">
        <v>517645</v>
      </c>
      <c r="J881" s="103">
        <v>20566071</v>
      </c>
      <c r="K881" s="103">
        <v>24602939</v>
      </c>
      <c r="L881" s="103">
        <v>27575684</v>
      </c>
      <c r="M881" s="103">
        <v>21941347</v>
      </c>
      <c r="N881" s="103">
        <v>17337956</v>
      </c>
      <c r="O881" s="103">
        <v>19115595</v>
      </c>
      <c r="P881" s="103">
        <v>20256574</v>
      </c>
    </row>
    <row r="882" spans="1:16">
      <c r="A882" s="101" t="s">
        <v>2191</v>
      </c>
      <c r="B882" s="102" t="s">
        <v>2192</v>
      </c>
      <c r="C882" s="101" t="s">
        <v>5359</v>
      </c>
      <c r="D882" s="101" t="s">
        <v>5360</v>
      </c>
      <c r="E882" s="103">
        <v>94336794</v>
      </c>
      <c r="F882" s="103">
        <v>87925071</v>
      </c>
      <c r="G882" s="103">
        <v>76641415</v>
      </c>
      <c r="H882" s="103">
        <v>67266818</v>
      </c>
      <c r="I882" s="103">
        <v>59689357</v>
      </c>
      <c r="J882" s="103">
        <v>53696531</v>
      </c>
      <c r="K882" s="103">
        <v>51080497</v>
      </c>
      <c r="L882" s="103">
        <v>72021485</v>
      </c>
      <c r="M882" s="103">
        <v>69407983</v>
      </c>
      <c r="N882" s="103">
        <v>54186767</v>
      </c>
      <c r="O882" s="103">
        <v>50734660</v>
      </c>
      <c r="P882" s="103">
        <v>23189633</v>
      </c>
    </row>
    <row r="883" spans="1:16">
      <c r="A883" s="101" t="s">
        <v>2863</v>
      </c>
      <c r="B883" s="102" t="s">
        <v>2864</v>
      </c>
      <c r="C883" s="101" t="s">
        <v>5364</v>
      </c>
      <c r="D883" s="101" t="s">
        <v>5360</v>
      </c>
      <c r="E883" s="103">
        <v>49918733</v>
      </c>
      <c r="F883" s="103">
        <v>55507187</v>
      </c>
      <c r="G883" s="103">
        <v>53501192</v>
      </c>
      <c r="H883" s="103">
        <v>53202684</v>
      </c>
      <c r="I883" s="103">
        <v>51481732</v>
      </c>
      <c r="J883" s="103">
        <v>48774095</v>
      </c>
      <c r="K883" s="103">
        <v>46875446</v>
      </c>
      <c r="L883" s="103">
        <v>25702712</v>
      </c>
      <c r="M883" s="103">
        <v>23165855</v>
      </c>
      <c r="N883" s="103">
        <v>19501662</v>
      </c>
      <c r="O883" s="103">
        <v>15885766</v>
      </c>
      <c r="P883" s="103">
        <v>19850668</v>
      </c>
    </row>
    <row r="884" spans="1:16">
      <c r="A884" s="101" t="s">
        <v>5473</v>
      </c>
      <c r="B884" s="102" t="s">
        <v>5474</v>
      </c>
      <c r="C884" s="101" t="s">
        <v>5359</v>
      </c>
      <c r="D884" s="101" t="s">
        <v>5360</v>
      </c>
      <c r="E884" s="103"/>
      <c r="F884" s="103"/>
      <c r="G884" s="103"/>
      <c r="H884" s="103"/>
      <c r="I884" s="103"/>
      <c r="J884" s="103"/>
      <c r="K884" s="103"/>
      <c r="L884" s="103"/>
      <c r="M884" s="103">
        <v>107858409</v>
      </c>
      <c r="N884" s="103">
        <v>85549985</v>
      </c>
      <c r="O884" s="103">
        <v>65698115</v>
      </c>
      <c r="P884" s="103">
        <v>50027604</v>
      </c>
    </row>
    <row r="885" spans="1:16">
      <c r="A885" s="101" t="s">
        <v>1725</v>
      </c>
      <c r="B885" s="102" t="s">
        <v>1726</v>
      </c>
      <c r="C885" s="101" t="s">
        <v>5359</v>
      </c>
      <c r="D885" s="101" t="s">
        <v>5360</v>
      </c>
      <c r="E885" s="103">
        <v>289134115</v>
      </c>
      <c r="F885" s="103">
        <v>308473335</v>
      </c>
      <c r="G885" s="103">
        <v>242916470</v>
      </c>
      <c r="H885" s="103">
        <v>188514057</v>
      </c>
      <c r="I885" s="103">
        <v>166045071</v>
      </c>
      <c r="J885" s="103">
        <v>160246218</v>
      </c>
      <c r="K885" s="103">
        <v>205212479</v>
      </c>
      <c r="L885" s="103">
        <v>181583062</v>
      </c>
      <c r="M885" s="103">
        <v>151554365</v>
      </c>
      <c r="N885" s="103">
        <v>152333412</v>
      </c>
      <c r="O885" s="103">
        <v>101553571</v>
      </c>
      <c r="P885" s="103">
        <v>77613253</v>
      </c>
    </row>
    <row r="886" spans="1:16">
      <c r="A886" s="101" t="s">
        <v>2614</v>
      </c>
      <c r="B886" s="102" t="s">
        <v>2615</v>
      </c>
      <c r="C886" s="101" t="s">
        <v>5359</v>
      </c>
      <c r="D886" s="101" t="s">
        <v>5360</v>
      </c>
      <c r="E886" s="103">
        <v>50674440</v>
      </c>
      <c r="F886" s="103">
        <v>46650157</v>
      </c>
      <c r="G886" s="103">
        <v>42895175</v>
      </c>
      <c r="H886" s="103">
        <v>34416115</v>
      </c>
      <c r="I886" s="103">
        <v>28743834</v>
      </c>
      <c r="J886" s="103">
        <v>20268155</v>
      </c>
      <c r="K886" s="103">
        <v>19320418</v>
      </c>
      <c r="L886" s="103">
        <v>16993471</v>
      </c>
      <c r="M886" s="103">
        <v>11177124</v>
      </c>
      <c r="N886" s="103">
        <v>16184641</v>
      </c>
      <c r="O886" s="103">
        <v>15535922</v>
      </c>
      <c r="P886" s="103">
        <v>14404011</v>
      </c>
    </row>
    <row r="887" spans="1:16">
      <c r="A887" s="101" t="s">
        <v>2931</v>
      </c>
      <c r="B887" s="102" t="s">
        <v>2932</v>
      </c>
      <c r="C887" s="101" t="s">
        <v>5359</v>
      </c>
      <c r="D887" s="101" t="s">
        <v>5360</v>
      </c>
      <c r="E887" s="103">
        <v>12409569</v>
      </c>
      <c r="F887" s="103">
        <v>10702479</v>
      </c>
      <c r="G887" s="103">
        <v>10012382</v>
      </c>
      <c r="H887" s="103">
        <v>11220106</v>
      </c>
      <c r="I887" s="103">
        <v>10988911</v>
      </c>
      <c r="J887" s="103">
        <v>3283323</v>
      </c>
      <c r="K887" s="103">
        <v>26297567</v>
      </c>
      <c r="L887" s="103">
        <v>21297189</v>
      </c>
      <c r="M887" s="103">
        <v>18301630</v>
      </c>
      <c r="N887" s="103">
        <v>45817473</v>
      </c>
      <c r="O887" s="103">
        <v>36392373</v>
      </c>
      <c r="P887" s="103">
        <v>30373803</v>
      </c>
    </row>
    <row r="888" spans="1:16">
      <c r="A888" s="101" t="s">
        <v>1433</v>
      </c>
      <c r="B888" s="102" t="s">
        <v>1434</v>
      </c>
      <c r="C888" s="101" t="s">
        <v>5384</v>
      </c>
      <c r="D888" s="101" t="s">
        <v>5360</v>
      </c>
      <c r="E888" s="103">
        <v>46818069</v>
      </c>
      <c r="F888" s="103">
        <v>43158272</v>
      </c>
      <c r="G888" s="103">
        <v>39389594</v>
      </c>
      <c r="H888" s="103">
        <v>29308873</v>
      </c>
      <c r="I888" s="103">
        <v>24038268</v>
      </c>
      <c r="J888" s="103">
        <v>20459654</v>
      </c>
      <c r="K888" s="103">
        <v>21806155</v>
      </c>
      <c r="L888" s="103">
        <v>17298925</v>
      </c>
      <c r="M888" s="103">
        <v>15197569</v>
      </c>
      <c r="N888" s="103">
        <v>13154851</v>
      </c>
      <c r="O888" s="103">
        <v>12009002</v>
      </c>
      <c r="P888" s="103">
        <v>8625582</v>
      </c>
    </row>
    <row r="889" spans="1:16">
      <c r="A889" s="101" t="s">
        <v>3028</v>
      </c>
      <c r="B889" s="102" t="s">
        <v>3029</v>
      </c>
      <c r="C889" s="101" t="s">
        <v>5359</v>
      </c>
      <c r="D889" s="101" t="s">
        <v>5360</v>
      </c>
      <c r="E889" s="103">
        <v>69944888</v>
      </c>
      <c r="F889" s="103">
        <v>58903424</v>
      </c>
      <c r="G889" s="103">
        <v>52856794</v>
      </c>
      <c r="H889" s="103">
        <v>43986087</v>
      </c>
      <c r="I889" s="103">
        <v>44508288</v>
      </c>
      <c r="J889" s="103">
        <v>47120120</v>
      </c>
      <c r="K889" s="103">
        <v>52362668</v>
      </c>
      <c r="L889" s="103">
        <v>45262830</v>
      </c>
      <c r="M889" s="103">
        <v>42030119</v>
      </c>
      <c r="N889" s="103">
        <v>32193695</v>
      </c>
      <c r="O889" s="103">
        <v>33588793</v>
      </c>
      <c r="P889" s="103">
        <v>32392548</v>
      </c>
    </row>
    <row r="890" spans="1:16">
      <c r="A890" s="101" t="s">
        <v>471</v>
      </c>
      <c r="B890" s="102" t="s">
        <v>472</v>
      </c>
      <c r="C890" s="101" t="s">
        <v>5359</v>
      </c>
      <c r="D890" s="101" t="s">
        <v>5360</v>
      </c>
      <c r="E890" s="103">
        <v>1026910411</v>
      </c>
      <c r="F890" s="103">
        <v>929062351</v>
      </c>
      <c r="G890" s="103">
        <v>3151483690</v>
      </c>
      <c r="H890" s="103">
        <v>4002757928</v>
      </c>
      <c r="I890" s="103">
        <v>4671613144</v>
      </c>
      <c r="J890" s="103">
        <v>4581713859</v>
      </c>
      <c r="K890" s="103">
        <v>4076527971</v>
      </c>
      <c r="L890" s="103">
        <v>3252715928</v>
      </c>
      <c r="M890" s="103">
        <v>1915087447</v>
      </c>
      <c r="N890" s="103">
        <v>1750207407</v>
      </c>
      <c r="O890" s="103">
        <v>1600349671</v>
      </c>
      <c r="P890" s="103">
        <v>1438477089</v>
      </c>
    </row>
    <row r="891" spans="1:16">
      <c r="A891" s="101" t="s">
        <v>525</v>
      </c>
      <c r="B891" s="102" t="s">
        <v>526</v>
      </c>
      <c r="C891" s="101" t="s">
        <v>5359</v>
      </c>
      <c r="D891" s="101" t="s">
        <v>5360</v>
      </c>
      <c r="E891" s="103">
        <v>2060458643</v>
      </c>
      <c r="F891" s="103">
        <v>2021363137</v>
      </c>
      <c r="G891" s="103">
        <v>2799138579</v>
      </c>
      <c r="H891" s="103">
        <v>2986855517</v>
      </c>
      <c r="I891" s="103">
        <v>2457226134</v>
      </c>
      <c r="J891" s="103">
        <v>1845065836</v>
      </c>
      <c r="K891" s="103">
        <v>1451023719</v>
      </c>
      <c r="L891" s="103">
        <v>1278572327</v>
      </c>
      <c r="M891" s="103">
        <v>1542936861</v>
      </c>
      <c r="N891" s="103">
        <v>1120161984</v>
      </c>
      <c r="O891" s="103">
        <v>1058363864</v>
      </c>
      <c r="P891" s="103">
        <v>1099627366</v>
      </c>
    </row>
    <row r="892" spans="1:16">
      <c r="A892" s="101" t="s">
        <v>1030</v>
      </c>
      <c r="B892" s="102" t="s">
        <v>1031</v>
      </c>
      <c r="C892" s="101" t="s">
        <v>5359</v>
      </c>
      <c r="D892" s="101" t="s">
        <v>5360</v>
      </c>
      <c r="E892" s="103">
        <v>209344806</v>
      </c>
      <c r="F892" s="103">
        <v>193961276</v>
      </c>
      <c r="G892" s="103">
        <v>200491768</v>
      </c>
      <c r="H892" s="103">
        <v>181121556</v>
      </c>
      <c r="I892" s="103">
        <v>181404634</v>
      </c>
      <c r="J892" s="103">
        <v>167760176</v>
      </c>
      <c r="K892" s="103">
        <v>167157285</v>
      </c>
      <c r="L892" s="103">
        <v>124812224</v>
      </c>
      <c r="M892" s="103">
        <v>115544294</v>
      </c>
      <c r="N892" s="103">
        <v>119236834</v>
      </c>
      <c r="O892" s="103">
        <v>97814788</v>
      </c>
      <c r="P892" s="103">
        <v>82640605</v>
      </c>
    </row>
    <row r="893" spans="1:16">
      <c r="A893" s="101" t="s">
        <v>3818</v>
      </c>
      <c r="B893" s="102" t="s">
        <v>3819</v>
      </c>
      <c r="C893" s="101" t="s">
        <v>5359</v>
      </c>
      <c r="D893" s="101" t="s">
        <v>5360</v>
      </c>
      <c r="E893" s="103">
        <v>2581385</v>
      </c>
      <c r="F893" s="103">
        <v>7111650</v>
      </c>
      <c r="G893" s="103">
        <v>6925189</v>
      </c>
      <c r="H893" s="103">
        <v>12570206</v>
      </c>
      <c r="I893" s="103">
        <v>9114955</v>
      </c>
      <c r="J893" s="103">
        <v>17133427</v>
      </c>
      <c r="K893" s="103"/>
      <c r="L893" s="103">
        <v>32425820</v>
      </c>
      <c r="M893" s="103">
        <v>24416123</v>
      </c>
      <c r="N893" s="103">
        <v>26092762</v>
      </c>
      <c r="O893" s="103">
        <v>21927111</v>
      </c>
      <c r="P893" s="103">
        <v>16531585</v>
      </c>
    </row>
    <row r="894" spans="1:16">
      <c r="A894" s="101" t="s">
        <v>1977</v>
      </c>
      <c r="B894" s="102" t="s">
        <v>1978</v>
      </c>
      <c r="C894" s="101" t="s">
        <v>5359</v>
      </c>
      <c r="D894" s="101" t="s">
        <v>5360</v>
      </c>
      <c r="E894" s="103">
        <v>9811230</v>
      </c>
      <c r="F894" s="103">
        <v>8606043</v>
      </c>
      <c r="G894" s="103">
        <v>9432853</v>
      </c>
      <c r="H894" s="103">
        <v>9541473</v>
      </c>
      <c r="I894" s="103">
        <v>9375364</v>
      </c>
      <c r="J894" s="103">
        <v>15437560</v>
      </c>
      <c r="K894" s="103">
        <v>20735123</v>
      </c>
      <c r="L894" s="103">
        <v>25272193</v>
      </c>
      <c r="M894" s="103">
        <v>24588916</v>
      </c>
      <c r="N894" s="103">
        <v>20375139</v>
      </c>
      <c r="O894" s="103">
        <v>23323871</v>
      </c>
      <c r="P894" s="103">
        <v>23098825</v>
      </c>
    </row>
    <row r="895" spans="1:16">
      <c r="A895" s="101" t="s">
        <v>3153</v>
      </c>
      <c r="B895" s="102" t="s">
        <v>3154</v>
      </c>
      <c r="C895" s="101" t="s">
        <v>5359</v>
      </c>
      <c r="D895" s="101" t="s">
        <v>5360</v>
      </c>
      <c r="E895" s="103">
        <v>32145792</v>
      </c>
      <c r="F895" s="103">
        <v>37203418</v>
      </c>
      <c r="G895" s="103">
        <v>29241429</v>
      </c>
      <c r="H895" s="103">
        <v>32166057</v>
      </c>
      <c r="I895" s="103">
        <v>33126142</v>
      </c>
      <c r="J895" s="103">
        <v>41092318</v>
      </c>
      <c r="K895" s="103">
        <v>42556506</v>
      </c>
      <c r="L895" s="103">
        <v>47790934</v>
      </c>
      <c r="M895" s="103">
        <v>46099485</v>
      </c>
      <c r="N895" s="103">
        <v>40060118</v>
      </c>
      <c r="O895" s="103">
        <v>36384439</v>
      </c>
      <c r="P895" s="103">
        <v>33238361</v>
      </c>
    </row>
    <row r="896" spans="1:16">
      <c r="A896" s="101" t="s">
        <v>1115</v>
      </c>
      <c r="B896" s="102" t="s">
        <v>1116</v>
      </c>
      <c r="C896" s="101" t="s">
        <v>5359</v>
      </c>
      <c r="D896" s="101" t="s">
        <v>5360</v>
      </c>
      <c r="E896" s="103">
        <v>146822212</v>
      </c>
      <c r="F896" s="103">
        <v>101463756</v>
      </c>
      <c r="G896" s="103">
        <v>87560617</v>
      </c>
      <c r="H896" s="103">
        <v>82914982</v>
      </c>
      <c r="I896" s="103">
        <v>75762847</v>
      </c>
      <c r="J896" s="103">
        <v>75514082</v>
      </c>
      <c r="K896" s="103">
        <v>80953022</v>
      </c>
      <c r="L896" s="103">
        <v>61628747</v>
      </c>
      <c r="M896" s="103">
        <v>55192030</v>
      </c>
      <c r="N896" s="103">
        <v>49829774</v>
      </c>
      <c r="O896" s="103">
        <v>42805615</v>
      </c>
      <c r="P896" s="103">
        <v>21003428</v>
      </c>
    </row>
    <row r="897" spans="1:16">
      <c r="A897" s="101" t="s">
        <v>2843</v>
      </c>
      <c r="B897" s="102" t="s">
        <v>2844</v>
      </c>
      <c r="C897" s="101" t="s">
        <v>5359</v>
      </c>
      <c r="D897" s="101" t="s">
        <v>5360</v>
      </c>
      <c r="E897" s="103">
        <v>78539031</v>
      </c>
      <c r="F897" s="103">
        <v>44809739</v>
      </c>
      <c r="G897" s="103">
        <v>31980125</v>
      </c>
      <c r="H897" s="103">
        <v>15315525</v>
      </c>
      <c r="I897" s="103">
        <v>16279780</v>
      </c>
      <c r="J897" s="103">
        <v>14325857</v>
      </c>
      <c r="K897" s="103">
        <v>31583314</v>
      </c>
      <c r="L897" s="103">
        <v>42082523</v>
      </c>
      <c r="M897" s="103">
        <v>15513662</v>
      </c>
      <c r="N897" s="103">
        <v>13962231</v>
      </c>
      <c r="O897" s="103">
        <v>4293817</v>
      </c>
      <c r="P897" s="103">
        <v>3847995</v>
      </c>
    </row>
    <row r="898" spans="1:16">
      <c r="A898" s="101" t="s">
        <v>3369</v>
      </c>
      <c r="B898" s="102" t="s">
        <v>4354</v>
      </c>
      <c r="C898" s="101" t="s">
        <v>5359</v>
      </c>
      <c r="D898" s="101" t="s">
        <v>5360</v>
      </c>
      <c r="E898" s="103">
        <v>21318593</v>
      </c>
      <c r="F898" s="103">
        <v>7495969</v>
      </c>
      <c r="G898" s="103">
        <v>12505255</v>
      </c>
      <c r="H898" s="103">
        <v>5131889</v>
      </c>
      <c r="I898" s="103">
        <v>2884119</v>
      </c>
      <c r="J898" s="103">
        <v>7980749</v>
      </c>
      <c r="K898" s="103">
        <v>2992467</v>
      </c>
      <c r="L898" s="103">
        <v>8375426</v>
      </c>
      <c r="M898" s="103">
        <v>8388476</v>
      </c>
      <c r="N898" s="103">
        <v>23868660</v>
      </c>
      <c r="O898" s="103">
        <v>11055898</v>
      </c>
      <c r="P898" s="103">
        <v>10937221</v>
      </c>
    </row>
    <row r="899" spans="1:16">
      <c r="A899" s="101" t="s">
        <v>3505</v>
      </c>
      <c r="B899" s="102" t="s">
        <v>3506</v>
      </c>
      <c r="C899" s="101" t="s">
        <v>5359</v>
      </c>
      <c r="D899" s="101" t="s">
        <v>5360</v>
      </c>
      <c r="E899" s="103">
        <v>41418111</v>
      </c>
      <c r="F899" s="103">
        <v>42496602</v>
      </c>
      <c r="G899" s="103">
        <v>45201300</v>
      </c>
      <c r="H899" s="103">
        <v>48185769</v>
      </c>
      <c r="I899" s="103">
        <v>48178853</v>
      </c>
      <c r="J899" s="103">
        <v>54113291</v>
      </c>
      <c r="K899" s="103">
        <v>50137213</v>
      </c>
      <c r="L899" s="103">
        <v>43878026</v>
      </c>
      <c r="M899" s="103">
        <v>42266363</v>
      </c>
      <c r="N899" s="103">
        <v>24363360</v>
      </c>
      <c r="O899" s="103">
        <v>16890699</v>
      </c>
      <c r="P899" s="103">
        <v>14834109</v>
      </c>
    </row>
    <row r="900" spans="1:16">
      <c r="A900" s="101" t="s">
        <v>2956</v>
      </c>
      <c r="B900" s="102" t="s">
        <v>2957</v>
      </c>
      <c r="C900" s="101" t="s">
        <v>5359</v>
      </c>
      <c r="D900" s="101" t="s">
        <v>5360</v>
      </c>
      <c r="E900" s="103">
        <v>58373269</v>
      </c>
      <c r="F900" s="103">
        <v>37120481</v>
      </c>
      <c r="G900" s="103">
        <v>34503522</v>
      </c>
      <c r="H900" s="103">
        <v>39117102</v>
      </c>
      <c r="I900" s="103">
        <v>36106697</v>
      </c>
      <c r="J900" s="103">
        <v>42913685</v>
      </c>
      <c r="K900" s="103">
        <v>20813454</v>
      </c>
      <c r="L900" s="103">
        <v>14518798</v>
      </c>
      <c r="M900" s="103">
        <v>13746373</v>
      </c>
      <c r="N900" s="103">
        <v>9515419</v>
      </c>
      <c r="O900" s="103">
        <v>8992076</v>
      </c>
      <c r="P900" s="103">
        <v>8567338</v>
      </c>
    </row>
    <row r="901" spans="1:16">
      <c r="A901" s="101" t="s">
        <v>3053</v>
      </c>
      <c r="B901" s="102" t="s">
        <v>3054</v>
      </c>
      <c r="C901" s="101" t="s">
        <v>5359</v>
      </c>
      <c r="D901" s="101" t="s">
        <v>5360</v>
      </c>
      <c r="E901" s="103">
        <v>28006226</v>
      </c>
      <c r="F901" s="103">
        <v>26201627</v>
      </c>
      <c r="G901" s="103">
        <v>22080260</v>
      </c>
      <c r="H901" s="103">
        <v>20670169</v>
      </c>
      <c r="I901" s="103">
        <v>19441398</v>
      </c>
      <c r="J901" s="103">
        <v>4910192</v>
      </c>
      <c r="K901" s="103">
        <v>36160211</v>
      </c>
      <c r="L901" s="103">
        <v>27622768</v>
      </c>
      <c r="M901" s="103">
        <v>19888190</v>
      </c>
      <c r="N901" s="103">
        <v>21786552</v>
      </c>
      <c r="O901" s="103">
        <v>20600201</v>
      </c>
      <c r="P901" s="103">
        <v>18767001</v>
      </c>
    </row>
    <row r="902" spans="1:16">
      <c r="A902" s="101" t="s">
        <v>3590</v>
      </c>
      <c r="B902" s="102" t="s">
        <v>3591</v>
      </c>
      <c r="C902" s="101" t="s">
        <v>5359</v>
      </c>
      <c r="D902" s="101" t="s">
        <v>5360</v>
      </c>
      <c r="E902" s="103">
        <v>48566917</v>
      </c>
      <c r="F902" s="103">
        <v>51242459</v>
      </c>
      <c r="G902" s="103">
        <v>51909889</v>
      </c>
      <c r="H902" s="103">
        <v>50755411</v>
      </c>
      <c r="I902" s="103">
        <v>52550625</v>
      </c>
      <c r="J902" s="103">
        <v>52127186</v>
      </c>
      <c r="K902" s="103"/>
      <c r="L902" s="103">
        <v>50842695</v>
      </c>
      <c r="M902" s="103">
        <v>48139408</v>
      </c>
      <c r="N902" s="103">
        <v>49292336</v>
      </c>
      <c r="O902" s="103">
        <v>47077713</v>
      </c>
      <c r="P902" s="103">
        <v>43709855</v>
      </c>
    </row>
    <row r="903" spans="1:16">
      <c r="A903" s="101" t="s">
        <v>1153</v>
      </c>
      <c r="B903" s="102" t="s">
        <v>1154</v>
      </c>
      <c r="C903" s="101" t="s">
        <v>5359</v>
      </c>
      <c r="D903" s="101" t="s">
        <v>5360</v>
      </c>
      <c r="E903" s="103">
        <v>483355838</v>
      </c>
      <c r="F903" s="103">
        <v>421177040</v>
      </c>
      <c r="G903" s="103">
        <v>417734728</v>
      </c>
      <c r="H903" s="103">
        <v>382268221</v>
      </c>
      <c r="I903" s="103">
        <v>338037606</v>
      </c>
      <c r="J903" s="103">
        <v>304350231</v>
      </c>
      <c r="K903" s="103">
        <v>239326948</v>
      </c>
      <c r="L903" s="103">
        <v>164849760</v>
      </c>
      <c r="M903" s="103">
        <v>135842559</v>
      </c>
      <c r="N903" s="103">
        <v>114379746</v>
      </c>
      <c r="O903" s="103">
        <v>107169958</v>
      </c>
      <c r="P903" s="103">
        <v>71502138</v>
      </c>
    </row>
    <row r="904" spans="1:16">
      <c r="A904" s="101" t="s">
        <v>5475</v>
      </c>
      <c r="B904" s="102" t="s">
        <v>5476</v>
      </c>
      <c r="C904" s="101" t="s">
        <v>5359</v>
      </c>
      <c r="D904" s="101" t="s">
        <v>5360</v>
      </c>
      <c r="E904" s="103">
        <v>3951834</v>
      </c>
      <c r="F904" s="103">
        <v>4521261</v>
      </c>
      <c r="G904" s="103">
        <v>4107853</v>
      </c>
      <c r="H904" s="103">
        <v>3888276</v>
      </c>
      <c r="I904" s="103">
        <v>584825</v>
      </c>
      <c r="J904" s="103">
        <v>3556783</v>
      </c>
      <c r="K904" s="103">
        <v>3517237</v>
      </c>
      <c r="L904" s="103">
        <v>3353103</v>
      </c>
      <c r="M904" s="103">
        <v>3315627</v>
      </c>
      <c r="N904" s="103">
        <v>3294617</v>
      </c>
      <c r="O904" s="103">
        <v>2940377</v>
      </c>
      <c r="P904" s="103">
        <v>2928268</v>
      </c>
    </row>
    <row r="905" spans="1:16">
      <c r="A905" s="101" t="s">
        <v>5477</v>
      </c>
      <c r="B905" s="102" t="s">
        <v>5478</v>
      </c>
      <c r="C905" s="101" t="s">
        <v>5359</v>
      </c>
      <c r="D905" s="101" t="s">
        <v>5360</v>
      </c>
      <c r="E905" s="103">
        <v>3363293</v>
      </c>
      <c r="F905" s="103">
        <v>3010724</v>
      </c>
      <c r="G905" s="103">
        <v>3343109</v>
      </c>
      <c r="H905" s="103">
        <v>3750638</v>
      </c>
      <c r="I905" s="103">
        <v>4260588</v>
      </c>
      <c r="J905" s="103">
        <v>4311571</v>
      </c>
      <c r="K905" s="103">
        <v>4522210</v>
      </c>
      <c r="L905" s="103">
        <v>4477157</v>
      </c>
      <c r="M905" s="103">
        <v>4349359</v>
      </c>
      <c r="N905" s="103">
        <v>3798549</v>
      </c>
      <c r="O905" s="103">
        <v>2603709</v>
      </c>
      <c r="P905" s="103">
        <v>2094312</v>
      </c>
    </row>
    <row r="906" spans="1:16">
      <c r="A906" s="101" t="s">
        <v>3593</v>
      </c>
      <c r="B906" s="102" t="s">
        <v>3594</v>
      </c>
      <c r="C906" s="101" t="s">
        <v>5359</v>
      </c>
      <c r="D906" s="101" t="s">
        <v>5360</v>
      </c>
      <c r="E906" s="103">
        <v>24601745</v>
      </c>
      <c r="F906" s="103">
        <v>19171993</v>
      </c>
      <c r="G906" s="103">
        <v>17845801</v>
      </c>
      <c r="H906" s="103">
        <v>18797985</v>
      </c>
      <c r="I906" s="103">
        <v>18157232</v>
      </c>
      <c r="J906" s="103">
        <v>16243632</v>
      </c>
      <c r="K906" s="103">
        <v>18838239</v>
      </c>
      <c r="L906" s="103">
        <v>16575332</v>
      </c>
      <c r="M906" s="103">
        <v>19399557</v>
      </c>
      <c r="N906" s="103">
        <v>26833311</v>
      </c>
      <c r="O906" s="103">
        <v>31128560</v>
      </c>
      <c r="P906" s="103">
        <v>15173543</v>
      </c>
    </row>
    <row r="907" spans="1:16">
      <c r="A907" s="101" t="s">
        <v>2692</v>
      </c>
      <c r="B907" s="102" t="s">
        <v>2693</v>
      </c>
      <c r="C907" s="101" t="s">
        <v>5359</v>
      </c>
      <c r="D907" s="101" t="s">
        <v>5360</v>
      </c>
      <c r="E907" s="103">
        <v>33765047</v>
      </c>
      <c r="F907" s="103">
        <v>33431677</v>
      </c>
      <c r="G907" s="103">
        <v>37191879</v>
      </c>
      <c r="H907" s="103">
        <v>40300756</v>
      </c>
      <c r="I907" s="103">
        <v>40142374</v>
      </c>
      <c r="J907" s="103">
        <v>35710919</v>
      </c>
      <c r="K907" s="103">
        <v>36545691</v>
      </c>
      <c r="L907" s="103">
        <v>34537991</v>
      </c>
      <c r="M907" s="103">
        <v>21116622</v>
      </c>
      <c r="N907" s="103">
        <v>23194192</v>
      </c>
      <c r="O907" s="103">
        <v>23158464</v>
      </c>
      <c r="P907" s="103">
        <v>24616163</v>
      </c>
    </row>
    <row r="908" spans="1:16">
      <c r="A908" s="101" t="s">
        <v>1495</v>
      </c>
      <c r="B908" s="102" t="s">
        <v>1496</v>
      </c>
      <c r="C908" s="101" t="s">
        <v>5359</v>
      </c>
      <c r="D908" s="101" t="s">
        <v>5360</v>
      </c>
      <c r="E908" s="103">
        <v>68126995</v>
      </c>
      <c r="F908" s="103">
        <v>59750229</v>
      </c>
      <c r="G908" s="103">
        <v>56317286</v>
      </c>
      <c r="H908" s="103">
        <v>34707631</v>
      </c>
      <c r="I908" s="103">
        <v>39963632</v>
      </c>
      <c r="J908" s="103">
        <v>20148673</v>
      </c>
      <c r="K908" s="103">
        <v>22533249</v>
      </c>
      <c r="L908" s="103">
        <v>21728450</v>
      </c>
      <c r="M908" s="103">
        <v>20677522</v>
      </c>
      <c r="N908" s="103">
        <v>23579364</v>
      </c>
      <c r="O908" s="103">
        <v>11292320</v>
      </c>
      <c r="P908" s="103">
        <v>5579669</v>
      </c>
    </row>
    <row r="909" spans="1:16">
      <c r="A909" s="101" t="s">
        <v>1902</v>
      </c>
      <c r="B909" s="102" t="s">
        <v>1903</v>
      </c>
      <c r="C909" s="101" t="s">
        <v>5359</v>
      </c>
      <c r="D909" s="101" t="s">
        <v>5360</v>
      </c>
      <c r="E909" s="103">
        <v>189473289</v>
      </c>
      <c r="F909" s="103">
        <v>193185218</v>
      </c>
      <c r="G909" s="103">
        <v>192063939</v>
      </c>
      <c r="H909" s="103">
        <v>189700073</v>
      </c>
      <c r="I909" s="103">
        <v>186056595</v>
      </c>
      <c r="J909" s="103">
        <v>173465905</v>
      </c>
      <c r="K909" s="103">
        <v>172621138</v>
      </c>
      <c r="L909" s="103">
        <v>143841513</v>
      </c>
      <c r="M909" s="103">
        <v>136941318</v>
      </c>
      <c r="N909" s="103">
        <v>136901189</v>
      </c>
      <c r="O909" s="103">
        <v>138215878</v>
      </c>
      <c r="P909" s="103">
        <v>139164551</v>
      </c>
    </row>
    <row r="910" spans="1:16">
      <c r="A910" s="101" t="s">
        <v>2540</v>
      </c>
      <c r="B910" s="102" t="s">
        <v>4355</v>
      </c>
      <c r="C910" s="101" t="s">
        <v>5359</v>
      </c>
      <c r="D910" s="101" t="s">
        <v>5360</v>
      </c>
      <c r="E910" s="103">
        <v>39519283</v>
      </c>
      <c r="F910" s="103">
        <v>14204889</v>
      </c>
      <c r="G910" s="103">
        <v>16978402</v>
      </c>
      <c r="H910" s="103">
        <v>989806</v>
      </c>
      <c r="I910" s="103">
        <v>11089220</v>
      </c>
      <c r="J910" s="103">
        <v>9410562</v>
      </c>
      <c r="K910" s="103">
        <v>8648928</v>
      </c>
      <c r="L910" s="103">
        <v>9167406</v>
      </c>
      <c r="M910" s="103">
        <v>14132181</v>
      </c>
      <c r="N910" s="103">
        <v>23269717</v>
      </c>
      <c r="O910" s="103">
        <v>25826686</v>
      </c>
      <c r="P910" s="103">
        <v>12479867</v>
      </c>
    </row>
    <row r="911" spans="1:16">
      <c r="A911" s="101" t="s">
        <v>5479</v>
      </c>
      <c r="B911" s="102" t="s">
        <v>5480</v>
      </c>
      <c r="C911" s="101" t="s">
        <v>5359</v>
      </c>
      <c r="D911" s="101" t="s">
        <v>5360</v>
      </c>
      <c r="E911" s="103">
        <v>-133845</v>
      </c>
      <c r="F911" s="103">
        <v>-13523900</v>
      </c>
      <c r="G911" s="103">
        <v>-12343846</v>
      </c>
      <c r="H911" s="103">
        <v>-12777468</v>
      </c>
      <c r="I911" s="103">
        <v>-13444410</v>
      </c>
      <c r="J911" s="103">
        <v>-14059840</v>
      </c>
      <c r="K911" s="103">
        <v>292516</v>
      </c>
      <c r="L911" s="103">
        <v>333229</v>
      </c>
      <c r="M911" s="103">
        <v>309935</v>
      </c>
      <c r="N911" s="103">
        <v>125825</v>
      </c>
      <c r="O911" s="103">
        <v>-1419355</v>
      </c>
      <c r="P911" s="103">
        <v>-994813</v>
      </c>
    </row>
    <row r="912" spans="1:16">
      <c r="A912" s="101" t="s">
        <v>5481</v>
      </c>
      <c r="B912" s="102" t="s">
        <v>5482</v>
      </c>
      <c r="C912" s="101" t="s">
        <v>5359</v>
      </c>
      <c r="D912" s="101" t="s">
        <v>5360</v>
      </c>
      <c r="E912" s="103">
        <v>303402751</v>
      </c>
      <c r="F912" s="103">
        <v>196076854</v>
      </c>
      <c r="G912" s="103"/>
      <c r="H912" s="103"/>
      <c r="I912" s="103"/>
      <c r="J912" s="103"/>
      <c r="K912" s="103"/>
      <c r="L912" s="103">
        <v>143740026</v>
      </c>
      <c r="M912" s="103">
        <v>123635021</v>
      </c>
      <c r="N912" s="103">
        <v>105898773</v>
      </c>
      <c r="O912" s="103">
        <v>92075142</v>
      </c>
      <c r="P912" s="103">
        <v>75443904</v>
      </c>
    </row>
    <row r="913" spans="1:16">
      <c r="A913" s="101" t="s">
        <v>3535</v>
      </c>
      <c r="B913" s="102" t="s">
        <v>3536</v>
      </c>
      <c r="C913" s="101" t="s">
        <v>5359</v>
      </c>
      <c r="D913" s="101" t="s">
        <v>5360</v>
      </c>
      <c r="E913" s="103">
        <v>16712167</v>
      </c>
      <c r="F913" s="103">
        <v>19730409</v>
      </c>
      <c r="G913" s="103">
        <v>11944088</v>
      </c>
      <c r="H913" s="103">
        <v>33795594</v>
      </c>
      <c r="I913" s="103">
        <v>38869476</v>
      </c>
      <c r="J913" s="103">
        <v>32365701</v>
      </c>
      <c r="K913" s="103">
        <v>51317201</v>
      </c>
      <c r="L913" s="103">
        <v>45287861</v>
      </c>
      <c r="M913" s="103">
        <v>21872244</v>
      </c>
      <c r="N913" s="103">
        <v>43575843</v>
      </c>
      <c r="O913" s="103">
        <v>13294781</v>
      </c>
      <c r="P913" s="103">
        <v>13453966</v>
      </c>
    </row>
    <row r="914" spans="1:16">
      <c r="A914" s="101" t="s">
        <v>5483</v>
      </c>
      <c r="B914" s="102" t="s">
        <v>5484</v>
      </c>
      <c r="C914" s="101" t="s">
        <v>5359</v>
      </c>
      <c r="D914" s="101" t="s">
        <v>5360</v>
      </c>
      <c r="E914" s="103">
        <v>-2931654</v>
      </c>
      <c r="F914" s="103">
        <v>-2869854</v>
      </c>
      <c r="G914" s="103">
        <v>-2652955</v>
      </c>
      <c r="H914" s="103">
        <v>-2705719</v>
      </c>
      <c r="I914" s="103">
        <v>-3071853</v>
      </c>
      <c r="J914" s="103">
        <v>-2466779</v>
      </c>
      <c r="K914" s="103">
        <v>-1993748</v>
      </c>
      <c r="L914" s="103">
        <v>1428248</v>
      </c>
      <c r="M914" s="103">
        <v>3178775</v>
      </c>
      <c r="N914" s="103">
        <v>2512077</v>
      </c>
      <c r="O914" s="103">
        <v>2757860</v>
      </c>
      <c r="P914" s="103">
        <v>1833611</v>
      </c>
    </row>
    <row r="915" spans="1:16">
      <c r="A915" s="101" t="s">
        <v>3376</v>
      </c>
      <c r="B915" s="102" t="s">
        <v>3377</v>
      </c>
      <c r="C915" s="101" t="s">
        <v>5359</v>
      </c>
      <c r="D915" s="101" t="s">
        <v>5360</v>
      </c>
      <c r="E915" s="103">
        <v>48576315</v>
      </c>
      <c r="F915" s="103">
        <v>42102505</v>
      </c>
      <c r="G915" s="103">
        <v>35826298</v>
      </c>
      <c r="H915" s="103">
        <v>32050743</v>
      </c>
      <c r="I915" s="103">
        <v>30562362</v>
      </c>
      <c r="J915" s="103">
        <v>30657429</v>
      </c>
      <c r="K915" s="103">
        <v>33890183</v>
      </c>
      <c r="L915" s="103">
        <v>26686270</v>
      </c>
      <c r="M915" s="103">
        <v>23944737</v>
      </c>
      <c r="N915" s="103">
        <v>18573320</v>
      </c>
      <c r="O915" s="103">
        <v>17603864</v>
      </c>
      <c r="P915" s="103">
        <v>16814585</v>
      </c>
    </row>
    <row r="916" spans="1:16">
      <c r="A916" s="101" t="s">
        <v>3677</v>
      </c>
      <c r="B916" s="102" t="s">
        <v>4356</v>
      </c>
      <c r="C916" s="101" t="s">
        <v>5359</v>
      </c>
      <c r="D916" s="101" t="s">
        <v>5360</v>
      </c>
      <c r="E916" s="103">
        <v>39297035</v>
      </c>
      <c r="F916" s="103">
        <v>16789411</v>
      </c>
      <c r="G916" s="103">
        <v>13933022</v>
      </c>
      <c r="H916" s="103">
        <v>6687883</v>
      </c>
      <c r="I916" s="103">
        <v>11773106</v>
      </c>
      <c r="J916" s="103">
        <v>22322799</v>
      </c>
      <c r="K916" s="103">
        <v>28161154</v>
      </c>
      <c r="L916" s="103">
        <v>23614620</v>
      </c>
      <c r="M916" s="103">
        <v>8394873</v>
      </c>
      <c r="N916" s="103">
        <v>7644572</v>
      </c>
      <c r="O916" s="103">
        <v>9692368</v>
      </c>
      <c r="P916" s="103">
        <v>19881208</v>
      </c>
    </row>
    <row r="917" spans="1:16">
      <c r="A917" s="101" t="s">
        <v>1195</v>
      </c>
      <c r="B917" s="102" t="s">
        <v>1196</v>
      </c>
      <c r="C917" s="101" t="s">
        <v>5359</v>
      </c>
      <c r="D917" s="101" t="s">
        <v>5360</v>
      </c>
      <c r="E917" s="103">
        <v>91620336</v>
      </c>
      <c r="F917" s="103">
        <v>105376700</v>
      </c>
      <c r="G917" s="103">
        <v>125427348</v>
      </c>
      <c r="H917" s="103">
        <v>77547016</v>
      </c>
      <c r="I917" s="103">
        <v>62829642</v>
      </c>
      <c r="J917" s="103">
        <v>60229227</v>
      </c>
      <c r="K917" s="103">
        <v>66780752</v>
      </c>
      <c r="L917" s="103">
        <v>52879200</v>
      </c>
      <c r="M917" s="103">
        <v>45342262</v>
      </c>
      <c r="N917" s="103">
        <v>44473408</v>
      </c>
      <c r="O917" s="103">
        <v>40926908</v>
      </c>
      <c r="P917" s="103">
        <v>42462737</v>
      </c>
    </row>
    <row r="918" spans="1:16">
      <c r="A918" s="101" t="s">
        <v>3449</v>
      </c>
      <c r="B918" s="102" t="s">
        <v>3450</v>
      </c>
      <c r="C918" s="101" t="s">
        <v>5359</v>
      </c>
      <c r="D918" s="101" t="s">
        <v>5360</v>
      </c>
      <c r="E918" s="103">
        <v>32806093</v>
      </c>
      <c r="F918" s="103">
        <v>19825694</v>
      </c>
      <c r="G918" s="103">
        <v>25074968</v>
      </c>
      <c r="H918" s="103">
        <v>26305299</v>
      </c>
      <c r="I918" s="103">
        <v>27603479</v>
      </c>
      <c r="J918" s="103">
        <v>29616511</v>
      </c>
      <c r="K918" s="103">
        <v>40777111</v>
      </c>
      <c r="L918" s="103">
        <v>38773846</v>
      </c>
      <c r="M918" s="103">
        <v>30107987</v>
      </c>
      <c r="N918" s="103">
        <v>45351439</v>
      </c>
      <c r="O918" s="103">
        <v>48122975</v>
      </c>
      <c r="P918" s="103">
        <v>16606464</v>
      </c>
    </row>
    <row r="919" spans="1:16">
      <c r="A919" s="101" t="s">
        <v>1765</v>
      </c>
      <c r="B919" s="102" t="s">
        <v>1766</v>
      </c>
      <c r="C919" s="101" t="s">
        <v>5359</v>
      </c>
      <c r="D919" s="101" t="s">
        <v>5360</v>
      </c>
      <c r="E919" s="103">
        <v>235959995</v>
      </c>
      <c r="F919" s="103">
        <v>212129704</v>
      </c>
      <c r="G919" s="103">
        <v>184349598</v>
      </c>
      <c r="H919" s="103">
        <v>160397929</v>
      </c>
      <c r="I919" s="103">
        <v>136918438</v>
      </c>
      <c r="J919" s="103">
        <v>133301161</v>
      </c>
      <c r="K919" s="103">
        <v>109057952</v>
      </c>
      <c r="L919" s="103">
        <v>111197717</v>
      </c>
      <c r="M919" s="103">
        <v>95900246</v>
      </c>
      <c r="N919" s="103">
        <v>118014455</v>
      </c>
      <c r="O919" s="103">
        <v>101197304</v>
      </c>
      <c r="P919" s="103">
        <v>82885832</v>
      </c>
    </row>
    <row r="920" spans="1:16">
      <c r="A920" s="101" t="s">
        <v>3520</v>
      </c>
      <c r="B920" s="102" t="s">
        <v>3521</v>
      </c>
      <c r="C920" s="101" t="s">
        <v>5359</v>
      </c>
      <c r="D920" s="101" t="s">
        <v>5360</v>
      </c>
      <c r="E920" s="103">
        <v>22492186</v>
      </c>
      <c r="F920" s="103">
        <v>23782521</v>
      </c>
      <c r="G920" s="103">
        <v>25164678</v>
      </c>
      <c r="H920" s="103">
        <v>26064453</v>
      </c>
      <c r="I920" s="103">
        <v>25768898</v>
      </c>
      <c r="J920" s="103">
        <v>24024192</v>
      </c>
      <c r="K920" s="103">
        <v>26805818</v>
      </c>
      <c r="L920" s="103">
        <v>27011650</v>
      </c>
      <c r="M920" s="103">
        <v>25886815</v>
      </c>
      <c r="N920" s="103">
        <v>25208203</v>
      </c>
      <c r="O920" s="103">
        <v>25130046</v>
      </c>
      <c r="P920" s="103">
        <v>26250302</v>
      </c>
    </row>
    <row r="921" spans="1:16">
      <c r="A921" s="101" t="s">
        <v>1220</v>
      </c>
      <c r="B921" s="102" t="s">
        <v>1221</v>
      </c>
      <c r="C921" s="101" t="s">
        <v>5359</v>
      </c>
      <c r="D921" s="101" t="s">
        <v>5360</v>
      </c>
      <c r="E921" s="103">
        <v>634263479</v>
      </c>
      <c r="F921" s="103">
        <v>581983710</v>
      </c>
      <c r="G921" s="103">
        <v>574958037</v>
      </c>
      <c r="H921" s="103">
        <v>502323621</v>
      </c>
      <c r="I921" s="103">
        <v>463904858</v>
      </c>
      <c r="J921" s="103">
        <v>455848228</v>
      </c>
      <c r="K921" s="103">
        <v>432687119</v>
      </c>
      <c r="L921" s="103">
        <v>385458202</v>
      </c>
      <c r="M921" s="103">
        <v>356190949</v>
      </c>
      <c r="N921" s="103">
        <v>143845249</v>
      </c>
      <c r="O921" s="103">
        <v>94562440</v>
      </c>
      <c r="P921" s="103">
        <v>68338234</v>
      </c>
    </row>
    <row r="922" spans="1:16">
      <c r="A922" s="101" t="s">
        <v>5485</v>
      </c>
      <c r="B922" s="102" t="s">
        <v>5486</v>
      </c>
      <c r="C922" s="101" t="s">
        <v>5359</v>
      </c>
      <c r="D922" s="101" t="s">
        <v>5360</v>
      </c>
      <c r="E922" s="103">
        <v>10285595</v>
      </c>
      <c r="F922" s="103">
        <v>9738219</v>
      </c>
      <c r="G922" s="103">
        <v>9147280</v>
      </c>
      <c r="H922" s="103">
        <v>8264294</v>
      </c>
      <c r="I922" s="103">
        <v>7736570</v>
      </c>
      <c r="J922" s="103">
        <v>7424594</v>
      </c>
      <c r="K922" s="103">
        <v>7264887</v>
      </c>
      <c r="L922" s="103">
        <v>6718959</v>
      </c>
      <c r="M922" s="103">
        <v>6258648</v>
      </c>
      <c r="N922" s="103">
        <v>4189224</v>
      </c>
      <c r="O922" s="103">
        <v>3842297</v>
      </c>
      <c r="P922" s="103">
        <v>3393420</v>
      </c>
    </row>
    <row r="923" spans="1:16">
      <c r="A923" s="101" t="s">
        <v>3403</v>
      </c>
      <c r="B923" s="102" t="s">
        <v>4357</v>
      </c>
      <c r="C923" s="101" t="s">
        <v>5359</v>
      </c>
      <c r="D923" s="101" t="s">
        <v>5360</v>
      </c>
      <c r="E923" s="103">
        <v>45592937</v>
      </c>
      <c r="F923" s="103">
        <v>44155004</v>
      </c>
      <c r="G923" s="103">
        <v>44166427</v>
      </c>
      <c r="H923" s="103">
        <v>41048437</v>
      </c>
      <c r="I923" s="103">
        <v>37098714</v>
      </c>
      <c r="J923" s="103">
        <v>30798620</v>
      </c>
      <c r="K923" s="103">
        <v>26016677</v>
      </c>
      <c r="L923" s="103">
        <v>23742140</v>
      </c>
      <c r="M923" s="103">
        <v>28267172</v>
      </c>
      <c r="N923" s="103">
        <v>25415551</v>
      </c>
      <c r="O923" s="103">
        <v>22489016</v>
      </c>
      <c r="P923" s="103">
        <v>17595473</v>
      </c>
    </row>
    <row r="924" spans="1:16">
      <c r="A924" s="101" t="s">
        <v>869</v>
      </c>
      <c r="B924" s="102" t="s">
        <v>870</v>
      </c>
      <c r="C924" s="101" t="s">
        <v>5359</v>
      </c>
      <c r="D924" s="101" t="s">
        <v>5360</v>
      </c>
      <c r="E924" s="103">
        <v>290224897</v>
      </c>
      <c r="F924" s="103">
        <v>279288509</v>
      </c>
      <c r="G924" s="103">
        <v>260347425</v>
      </c>
      <c r="H924" s="103">
        <v>94876696</v>
      </c>
      <c r="I924" s="103">
        <v>77211774</v>
      </c>
      <c r="J924" s="103">
        <v>60255159</v>
      </c>
      <c r="K924" s="103">
        <v>49771823</v>
      </c>
      <c r="L924" s="103">
        <v>43570707</v>
      </c>
      <c r="M924" s="103">
        <v>24661972</v>
      </c>
      <c r="N924" s="103">
        <v>22944938</v>
      </c>
      <c r="O924" s="103">
        <v>25568693</v>
      </c>
      <c r="P924" s="103">
        <v>21925037</v>
      </c>
    </row>
    <row r="925" spans="1:16">
      <c r="A925" s="101" t="s">
        <v>3061</v>
      </c>
      <c r="B925" s="102" t="s">
        <v>3062</v>
      </c>
      <c r="C925" s="101" t="s">
        <v>5359</v>
      </c>
      <c r="D925" s="101" t="s">
        <v>5360</v>
      </c>
      <c r="E925" s="103">
        <v>31656665</v>
      </c>
      <c r="F925" s="103">
        <v>30928773</v>
      </c>
      <c r="G925" s="103">
        <v>29111304</v>
      </c>
      <c r="H925" s="103">
        <v>17420980</v>
      </c>
      <c r="I925" s="103">
        <v>16186126</v>
      </c>
      <c r="J925" s="103">
        <v>15922904</v>
      </c>
      <c r="K925" s="103">
        <v>15558261</v>
      </c>
      <c r="L925" s="103">
        <v>15080465</v>
      </c>
      <c r="M925" s="103">
        <v>14739103</v>
      </c>
      <c r="N925" s="103">
        <v>14942093</v>
      </c>
      <c r="O925" s="103">
        <v>14591631</v>
      </c>
      <c r="P925" s="103">
        <v>14252465</v>
      </c>
    </row>
    <row r="926" spans="1:16">
      <c r="A926" s="101" t="s">
        <v>5487</v>
      </c>
      <c r="B926" s="102" t="s">
        <v>5488</v>
      </c>
      <c r="C926" s="101" t="s">
        <v>5359</v>
      </c>
      <c r="D926" s="101" t="s">
        <v>5360</v>
      </c>
      <c r="E926" s="103">
        <v>36048293</v>
      </c>
      <c r="F926" s="103">
        <v>35185737</v>
      </c>
      <c r="G926" s="103">
        <v>37187164</v>
      </c>
      <c r="H926" s="103">
        <v>32429917</v>
      </c>
      <c r="I926" s="103">
        <v>22731909</v>
      </c>
      <c r="J926" s="103">
        <v>6587866</v>
      </c>
      <c r="K926" s="103"/>
      <c r="L926" s="103"/>
      <c r="M926" s="103"/>
      <c r="N926" s="103">
        <v>-30766873</v>
      </c>
      <c r="O926" s="103">
        <v>-24097426</v>
      </c>
      <c r="P926" s="103">
        <v>-22034628</v>
      </c>
    </row>
    <row r="927" spans="1:16">
      <c r="A927" s="101" t="s">
        <v>5489</v>
      </c>
      <c r="B927" s="102" t="s">
        <v>5490</v>
      </c>
      <c r="C927" s="101" t="s">
        <v>5359</v>
      </c>
      <c r="D927" s="101" t="s">
        <v>5360</v>
      </c>
      <c r="E927" s="103">
        <v>6194246</v>
      </c>
      <c r="F927" s="103">
        <v>5970730</v>
      </c>
      <c r="G927" s="103">
        <v>6483380</v>
      </c>
      <c r="H927" s="103">
        <v>7985524</v>
      </c>
      <c r="I927" s="103">
        <v>7665710</v>
      </c>
      <c r="J927" s="103">
        <v>9096378</v>
      </c>
      <c r="K927" s="103">
        <v>8781067</v>
      </c>
      <c r="L927" s="103">
        <v>9409609</v>
      </c>
      <c r="M927" s="103">
        <v>9386935</v>
      </c>
      <c r="N927" s="103">
        <v>9596993</v>
      </c>
      <c r="O927" s="103">
        <v>6274869</v>
      </c>
      <c r="P927" s="103">
        <v>4464695</v>
      </c>
    </row>
    <row r="928" spans="1:16">
      <c r="A928" s="101" t="s">
        <v>3131</v>
      </c>
      <c r="B928" s="102" t="s">
        <v>3132</v>
      </c>
      <c r="C928" s="101" t="s">
        <v>5359</v>
      </c>
      <c r="D928" s="101" t="s">
        <v>5360</v>
      </c>
      <c r="E928" s="103">
        <v>52556695</v>
      </c>
      <c r="F928" s="103">
        <v>48836647</v>
      </c>
      <c r="G928" s="103">
        <v>47369504</v>
      </c>
      <c r="H928" s="103">
        <v>45454576</v>
      </c>
      <c r="I928" s="103">
        <v>43502667</v>
      </c>
      <c r="J928" s="103">
        <v>41982466</v>
      </c>
      <c r="K928" s="103">
        <v>40542070</v>
      </c>
      <c r="L928" s="103">
        <v>37418231</v>
      </c>
      <c r="M928" s="103">
        <v>21522086</v>
      </c>
      <c r="N928" s="103">
        <v>22214041</v>
      </c>
      <c r="O928" s="103">
        <v>22035144</v>
      </c>
      <c r="P928" s="103">
        <v>21845522</v>
      </c>
    </row>
    <row r="929" spans="1:16">
      <c r="A929" s="101" t="s">
        <v>1797</v>
      </c>
      <c r="B929" s="102" t="s">
        <v>1798</v>
      </c>
      <c r="C929" s="101" t="s">
        <v>5359</v>
      </c>
      <c r="D929" s="101" t="s">
        <v>5360</v>
      </c>
      <c r="E929" s="103">
        <v>215442095</v>
      </c>
      <c r="F929" s="103">
        <v>172121178</v>
      </c>
      <c r="G929" s="103">
        <v>132648079</v>
      </c>
      <c r="H929" s="103">
        <v>115803944</v>
      </c>
      <c r="I929" s="103">
        <v>103280003</v>
      </c>
      <c r="J929" s="103">
        <v>94101722</v>
      </c>
      <c r="K929" s="103">
        <v>81032131</v>
      </c>
      <c r="L929" s="103">
        <v>53796493</v>
      </c>
      <c r="M929" s="103">
        <v>66344314</v>
      </c>
      <c r="N929" s="103">
        <v>62763174</v>
      </c>
      <c r="O929" s="103">
        <v>57406050</v>
      </c>
      <c r="P929" s="103">
        <v>42422073</v>
      </c>
    </row>
    <row r="930" spans="1:16">
      <c r="A930" s="101" t="s">
        <v>3756</v>
      </c>
      <c r="B930" s="102" t="s">
        <v>3757</v>
      </c>
      <c r="C930" s="101" t="s">
        <v>5359</v>
      </c>
      <c r="D930" s="101" t="s">
        <v>5360</v>
      </c>
      <c r="E930" s="103">
        <v>35987400</v>
      </c>
      <c r="F930" s="103">
        <v>32303036</v>
      </c>
      <c r="G930" s="103">
        <v>32914477</v>
      </c>
      <c r="H930" s="103">
        <v>34322074</v>
      </c>
      <c r="I930" s="103">
        <v>24534931</v>
      </c>
      <c r="J930" s="103">
        <v>24955468</v>
      </c>
      <c r="K930" s="103">
        <v>21937022</v>
      </c>
      <c r="L930" s="103">
        <v>18676581</v>
      </c>
      <c r="M930" s="103">
        <v>18467193</v>
      </c>
      <c r="N930" s="103">
        <v>18585566</v>
      </c>
      <c r="O930" s="103">
        <v>18017901</v>
      </c>
      <c r="P930" s="103">
        <v>17342097</v>
      </c>
    </row>
    <row r="931" spans="1:16">
      <c r="A931" s="101" t="s">
        <v>3688</v>
      </c>
      <c r="B931" s="102" t="s">
        <v>3689</v>
      </c>
      <c r="C931" s="101" t="s">
        <v>5359</v>
      </c>
      <c r="D931" s="101" t="s">
        <v>5360</v>
      </c>
      <c r="E931" s="103">
        <v>5939773</v>
      </c>
      <c r="F931" s="103">
        <v>4900204</v>
      </c>
      <c r="G931" s="103">
        <v>5595101</v>
      </c>
      <c r="H931" s="103">
        <v>4994299</v>
      </c>
      <c r="I931" s="103">
        <v>8795256</v>
      </c>
      <c r="J931" s="103">
        <v>10813683</v>
      </c>
      <c r="K931" s="103">
        <v>11035546</v>
      </c>
      <c r="L931" s="103">
        <v>10637658</v>
      </c>
      <c r="M931" s="103">
        <v>10111151</v>
      </c>
      <c r="N931" s="103">
        <v>10938787</v>
      </c>
      <c r="O931" s="103">
        <v>15874878</v>
      </c>
      <c r="P931" s="103">
        <v>15313472</v>
      </c>
    </row>
    <row r="932" spans="1:16">
      <c r="A932" s="101" t="s">
        <v>2175</v>
      </c>
      <c r="B932" s="102" t="s">
        <v>2176</v>
      </c>
      <c r="C932" s="101" t="s">
        <v>5359</v>
      </c>
      <c r="D932" s="101" t="s">
        <v>5360</v>
      </c>
      <c r="E932" s="103">
        <v>80945283</v>
      </c>
      <c r="F932" s="103">
        <v>70244643</v>
      </c>
      <c r="G932" s="103">
        <v>66178798</v>
      </c>
      <c r="H932" s="103">
        <v>60516296</v>
      </c>
      <c r="I932" s="103">
        <v>57474858</v>
      </c>
      <c r="J932" s="103">
        <v>52023207</v>
      </c>
      <c r="K932" s="103">
        <v>49158773</v>
      </c>
      <c r="L932" s="103">
        <v>44371875</v>
      </c>
      <c r="M932" s="103">
        <v>32026916</v>
      </c>
      <c r="N932" s="103">
        <v>23952984</v>
      </c>
      <c r="O932" s="103">
        <v>4085452</v>
      </c>
      <c r="P932" s="103">
        <v>519938</v>
      </c>
    </row>
    <row r="933" spans="1:16">
      <c r="A933" s="101" t="s">
        <v>3430</v>
      </c>
      <c r="B933" s="102" t="s">
        <v>3431</v>
      </c>
      <c r="C933" s="101" t="s">
        <v>5359</v>
      </c>
      <c r="D933" s="101" t="s">
        <v>5360</v>
      </c>
      <c r="E933" s="103">
        <v>37808296</v>
      </c>
      <c r="F933" s="103">
        <v>26284158</v>
      </c>
      <c r="G933" s="103">
        <v>19441092</v>
      </c>
      <c r="H933" s="103">
        <v>16718104</v>
      </c>
      <c r="I933" s="103">
        <v>19995661</v>
      </c>
      <c r="J933" s="103">
        <v>18157619</v>
      </c>
      <c r="K933" s="103">
        <v>20069014</v>
      </c>
      <c r="L933" s="103">
        <v>24244171</v>
      </c>
      <c r="M933" s="103">
        <v>52175941</v>
      </c>
      <c r="N933" s="103">
        <v>50217812</v>
      </c>
      <c r="O933" s="103">
        <v>47903415</v>
      </c>
      <c r="P933" s="103">
        <v>44503357</v>
      </c>
    </row>
    <row r="934" spans="1:16">
      <c r="A934" s="101" t="s">
        <v>3428</v>
      </c>
      <c r="B934" s="102" t="s">
        <v>3429</v>
      </c>
      <c r="C934" s="101" t="s">
        <v>5359</v>
      </c>
      <c r="D934" s="101" t="s">
        <v>5360</v>
      </c>
      <c r="E934" s="103">
        <v>26812203</v>
      </c>
      <c r="F934" s="103">
        <v>23482310</v>
      </c>
      <c r="G934" s="103">
        <v>21485326</v>
      </c>
      <c r="H934" s="103">
        <v>19148039</v>
      </c>
      <c r="I934" s="103">
        <v>17721556</v>
      </c>
      <c r="J934" s="103">
        <v>16592627</v>
      </c>
      <c r="K934" s="103">
        <v>16731878</v>
      </c>
      <c r="L934" s="103">
        <v>18818206</v>
      </c>
      <c r="M934" s="103">
        <v>17771441</v>
      </c>
      <c r="N934" s="103">
        <v>18472508</v>
      </c>
      <c r="O934" s="103">
        <v>19045640</v>
      </c>
      <c r="P934" s="103">
        <v>19704465</v>
      </c>
    </row>
    <row r="935" spans="1:16">
      <c r="A935" s="101" t="s">
        <v>2593</v>
      </c>
      <c r="B935" s="102" t="s">
        <v>2594</v>
      </c>
      <c r="C935" s="101" t="s">
        <v>5359</v>
      </c>
      <c r="D935" s="101" t="s">
        <v>5360</v>
      </c>
      <c r="E935" s="103">
        <v>53436574</v>
      </c>
      <c r="F935" s="103">
        <v>46520771</v>
      </c>
      <c r="G935" s="103">
        <v>65448009</v>
      </c>
      <c r="H935" s="103">
        <v>60234524</v>
      </c>
      <c r="I935" s="103">
        <v>54835338</v>
      </c>
      <c r="J935" s="103">
        <v>49078958</v>
      </c>
      <c r="K935" s="103">
        <v>44611297</v>
      </c>
      <c r="L935" s="103">
        <v>40458973</v>
      </c>
      <c r="M935" s="103">
        <v>29806517</v>
      </c>
      <c r="N935" s="103">
        <v>27193080</v>
      </c>
      <c r="O935" s="103">
        <v>26992844</v>
      </c>
      <c r="P935" s="103">
        <v>25208834</v>
      </c>
    </row>
    <row r="936" spans="1:16">
      <c r="A936" s="101" t="s">
        <v>3256</v>
      </c>
      <c r="B936" s="102" t="s">
        <v>3257</v>
      </c>
      <c r="C936" s="101" t="s">
        <v>5359</v>
      </c>
      <c r="D936" s="101" t="s">
        <v>5360</v>
      </c>
      <c r="E936" s="103">
        <v>52919637</v>
      </c>
      <c r="F936" s="103">
        <v>48596767</v>
      </c>
      <c r="G936" s="103">
        <v>45219242</v>
      </c>
      <c r="H936" s="103">
        <v>43342056</v>
      </c>
      <c r="I936" s="103">
        <v>41000931</v>
      </c>
      <c r="J936" s="103">
        <v>45607160</v>
      </c>
      <c r="K936" s="103">
        <v>61597674</v>
      </c>
      <c r="L936" s="103">
        <v>70747666</v>
      </c>
      <c r="M936" s="103">
        <v>75469057</v>
      </c>
      <c r="N936" s="103">
        <v>17384943</v>
      </c>
      <c r="O936" s="103">
        <v>10326853</v>
      </c>
      <c r="P936" s="103">
        <v>9983795</v>
      </c>
    </row>
    <row r="937" spans="1:16">
      <c r="A937" s="101" t="s">
        <v>2298</v>
      </c>
      <c r="B937" s="102" t="s">
        <v>4358</v>
      </c>
      <c r="C937" s="101" t="s">
        <v>5359</v>
      </c>
      <c r="D937" s="101" t="s">
        <v>5360</v>
      </c>
      <c r="E937" s="103">
        <v>95968794</v>
      </c>
      <c r="F937" s="103">
        <v>92755274</v>
      </c>
      <c r="G937" s="103">
        <v>75650272</v>
      </c>
      <c r="H937" s="103">
        <v>96512707</v>
      </c>
      <c r="I937" s="103">
        <v>100376939</v>
      </c>
      <c r="J937" s="103">
        <v>98364655</v>
      </c>
      <c r="K937" s="103">
        <v>96798453</v>
      </c>
      <c r="L937" s="103">
        <v>112104645</v>
      </c>
      <c r="M937" s="103">
        <v>95484913</v>
      </c>
      <c r="N937" s="103">
        <v>112053150</v>
      </c>
      <c r="O937" s="103">
        <v>106003758</v>
      </c>
      <c r="P937" s="103">
        <v>105583419</v>
      </c>
    </row>
    <row r="938" spans="1:16">
      <c r="A938" s="101" t="s">
        <v>2638</v>
      </c>
      <c r="B938" s="102" t="s">
        <v>2639</v>
      </c>
      <c r="C938" s="101" t="s">
        <v>5359</v>
      </c>
      <c r="D938" s="101" t="s">
        <v>5360</v>
      </c>
      <c r="E938" s="103">
        <v>105459434</v>
      </c>
      <c r="F938" s="103">
        <v>78240193</v>
      </c>
      <c r="G938" s="103">
        <v>70292815</v>
      </c>
      <c r="H938" s="103">
        <v>60334696</v>
      </c>
      <c r="I938" s="103">
        <v>48847322</v>
      </c>
      <c r="J938" s="103">
        <v>39031053</v>
      </c>
      <c r="K938" s="103">
        <v>33658116</v>
      </c>
      <c r="L938" s="103">
        <v>20908852</v>
      </c>
      <c r="M938" s="103">
        <v>34930465</v>
      </c>
      <c r="N938" s="103">
        <v>34489501</v>
      </c>
      <c r="O938" s="103">
        <v>32770578</v>
      </c>
      <c r="P938" s="103">
        <v>32305330</v>
      </c>
    </row>
    <row r="939" spans="1:16">
      <c r="A939" s="101" t="s">
        <v>3613</v>
      </c>
      <c r="B939" s="102" t="s">
        <v>3614</v>
      </c>
      <c r="C939" s="101" t="s">
        <v>5359</v>
      </c>
      <c r="D939" s="101" t="s">
        <v>5360</v>
      </c>
      <c r="E939" s="103">
        <v>42057181</v>
      </c>
      <c r="F939" s="103">
        <v>32234321</v>
      </c>
      <c r="G939" s="103">
        <v>31854580</v>
      </c>
      <c r="H939" s="103">
        <v>31659698</v>
      </c>
      <c r="I939" s="103">
        <v>29103053</v>
      </c>
      <c r="J939" s="103">
        <v>27255814</v>
      </c>
      <c r="K939" s="103">
        <v>26794560</v>
      </c>
      <c r="L939" s="103">
        <v>28174933</v>
      </c>
      <c r="M939" s="103">
        <v>28833066</v>
      </c>
      <c r="N939" s="103">
        <v>18902999</v>
      </c>
      <c r="O939" s="103">
        <v>13977195</v>
      </c>
      <c r="P939" s="103">
        <v>6871031</v>
      </c>
    </row>
    <row r="940" spans="1:16">
      <c r="A940" s="101" t="s">
        <v>3424</v>
      </c>
      <c r="B940" s="102" t="s">
        <v>3425</v>
      </c>
      <c r="C940" s="101" t="s">
        <v>5359</v>
      </c>
      <c r="D940" s="101" t="s">
        <v>5360</v>
      </c>
      <c r="E940" s="103">
        <v>32600324</v>
      </c>
      <c r="F940" s="103">
        <v>26956469</v>
      </c>
      <c r="G940" s="103">
        <v>12902488</v>
      </c>
      <c r="H940" s="103">
        <v>17599017</v>
      </c>
      <c r="I940" s="103">
        <v>26353725</v>
      </c>
      <c r="J940" s="103">
        <v>26566828</v>
      </c>
      <c r="K940" s="103">
        <v>30543789</v>
      </c>
      <c r="L940" s="103">
        <v>14483561</v>
      </c>
      <c r="M940" s="103">
        <v>10189585</v>
      </c>
      <c r="N940" s="103">
        <v>8604483</v>
      </c>
      <c r="O940" s="103">
        <v>3986828</v>
      </c>
      <c r="P940" s="103">
        <v>2881393</v>
      </c>
    </row>
    <row r="941" spans="1:16">
      <c r="A941" s="101" t="s">
        <v>1095</v>
      </c>
      <c r="B941" s="102" t="s">
        <v>1096</v>
      </c>
      <c r="C941" s="101" t="s">
        <v>5359</v>
      </c>
      <c r="D941" s="101" t="s">
        <v>5360</v>
      </c>
      <c r="E941" s="103">
        <v>155885064</v>
      </c>
      <c r="F941" s="103">
        <v>156351844</v>
      </c>
      <c r="G941" s="103">
        <v>155473711</v>
      </c>
      <c r="H941" s="103">
        <v>151219114</v>
      </c>
      <c r="I941" s="103">
        <v>128815662</v>
      </c>
      <c r="J941" s="103">
        <v>108308824</v>
      </c>
      <c r="K941" s="103">
        <v>88850498</v>
      </c>
      <c r="L941" s="103">
        <v>71955076</v>
      </c>
      <c r="M941" s="103">
        <v>44507111</v>
      </c>
      <c r="N941" s="103">
        <v>39709502</v>
      </c>
      <c r="O941" s="103">
        <v>33844608</v>
      </c>
      <c r="P941" s="103">
        <v>29983315</v>
      </c>
    </row>
    <row r="942" spans="1:16">
      <c r="A942" s="101" t="s">
        <v>1943</v>
      </c>
      <c r="B942" s="102" t="s">
        <v>1944</v>
      </c>
      <c r="C942" s="101" t="s">
        <v>5359</v>
      </c>
      <c r="D942" s="101" t="s">
        <v>5360</v>
      </c>
      <c r="E942" s="103">
        <v>21097692</v>
      </c>
      <c r="F942" s="103">
        <v>8906391</v>
      </c>
      <c r="G942" s="103">
        <v>8893954</v>
      </c>
      <c r="H942" s="103">
        <v>8912335</v>
      </c>
      <c r="I942" s="103">
        <v>8923252</v>
      </c>
      <c r="J942" s="103">
        <v>15937805</v>
      </c>
      <c r="K942" s="103">
        <v>16663976</v>
      </c>
      <c r="L942" s="103">
        <v>17923910</v>
      </c>
      <c r="M942" s="103">
        <v>25884255</v>
      </c>
      <c r="N942" s="103">
        <v>34139694</v>
      </c>
      <c r="O942" s="103">
        <v>30936428</v>
      </c>
      <c r="P942" s="103">
        <v>13926870</v>
      </c>
    </row>
    <row r="943" spans="1:16">
      <c r="A943" s="101" t="s">
        <v>3321</v>
      </c>
      <c r="B943" s="102" t="s">
        <v>3322</v>
      </c>
      <c r="C943" s="101" t="s">
        <v>5359</v>
      </c>
      <c r="D943" s="101" t="s">
        <v>5360</v>
      </c>
      <c r="E943" s="103">
        <v>29240026</v>
      </c>
      <c r="F943" s="103">
        <v>22170109</v>
      </c>
      <c r="G943" s="103">
        <v>22590442</v>
      </c>
      <c r="H943" s="103">
        <v>21162967</v>
      </c>
      <c r="I943" s="103">
        <v>27751889</v>
      </c>
      <c r="J943" s="103">
        <v>28997021</v>
      </c>
      <c r="K943" s="103">
        <v>32218677</v>
      </c>
      <c r="L943" s="103">
        <v>28572903</v>
      </c>
      <c r="M943" s="103">
        <v>27470232</v>
      </c>
      <c r="N943" s="103">
        <v>27551430</v>
      </c>
      <c r="O943" s="103">
        <v>27427650</v>
      </c>
      <c r="P943" s="103">
        <v>27508216</v>
      </c>
    </row>
    <row r="944" spans="1:16">
      <c r="A944" s="101" t="s">
        <v>2714</v>
      </c>
      <c r="B944" s="102" t="s">
        <v>2715</v>
      </c>
      <c r="C944" s="101" t="s">
        <v>5359</v>
      </c>
      <c r="D944" s="101" t="s">
        <v>5360</v>
      </c>
      <c r="E944" s="103">
        <v>39466850</v>
      </c>
      <c r="F944" s="103">
        <v>32328706</v>
      </c>
      <c r="G944" s="103">
        <v>34269530</v>
      </c>
      <c r="H944" s="103">
        <v>33236816</v>
      </c>
      <c r="I944" s="103">
        <v>27497344</v>
      </c>
      <c r="J944" s="103">
        <v>31672363</v>
      </c>
      <c r="K944" s="103">
        <v>28097311</v>
      </c>
      <c r="L944" s="103">
        <v>26432476</v>
      </c>
      <c r="M944" s="103">
        <v>22951351</v>
      </c>
      <c r="N944" s="103">
        <v>21368925</v>
      </c>
      <c r="O944" s="103">
        <v>16006208</v>
      </c>
      <c r="P944" s="103">
        <v>3333441</v>
      </c>
    </row>
    <row r="945" spans="1:16">
      <c r="A945" s="101" t="s">
        <v>5491</v>
      </c>
      <c r="B945" s="102" t="s">
        <v>5492</v>
      </c>
      <c r="C945" s="101" t="s">
        <v>5359</v>
      </c>
      <c r="D945" s="101" t="s">
        <v>5360</v>
      </c>
      <c r="E945" s="103"/>
      <c r="F945" s="103"/>
      <c r="G945" s="103"/>
      <c r="H945" s="103">
        <v>9319115</v>
      </c>
      <c r="I945" s="103">
        <v>5125702</v>
      </c>
      <c r="J945" s="103">
        <v>2284902</v>
      </c>
      <c r="K945" s="103">
        <v>17407850</v>
      </c>
      <c r="L945" s="103">
        <v>13494411</v>
      </c>
      <c r="M945" s="103">
        <v>15060652</v>
      </c>
      <c r="N945" s="103">
        <v>5107520</v>
      </c>
      <c r="O945" s="103">
        <v>10213820</v>
      </c>
      <c r="P945" s="103">
        <v>11602721</v>
      </c>
    </row>
    <row r="946" spans="1:16">
      <c r="A946" s="101" t="s">
        <v>1036</v>
      </c>
      <c r="B946" s="102" t="s">
        <v>1037</v>
      </c>
      <c r="C946" s="101" t="s">
        <v>5359</v>
      </c>
      <c r="D946" s="101" t="s">
        <v>5360</v>
      </c>
      <c r="E946" s="103">
        <v>146592928</v>
      </c>
      <c r="F946" s="103">
        <v>138751297</v>
      </c>
      <c r="G946" s="103">
        <v>123661305</v>
      </c>
      <c r="H946" s="103">
        <v>109947573</v>
      </c>
      <c r="I946" s="103">
        <v>98499580</v>
      </c>
      <c r="J946" s="103">
        <v>81608264</v>
      </c>
      <c r="K946" s="103">
        <v>74321869</v>
      </c>
      <c r="L946" s="103">
        <v>64779623</v>
      </c>
      <c r="M946" s="103">
        <v>49277861</v>
      </c>
      <c r="N946" s="103">
        <v>44809371</v>
      </c>
      <c r="O946" s="103">
        <v>42788300</v>
      </c>
      <c r="P946" s="103">
        <v>27763632</v>
      </c>
    </row>
    <row r="947" spans="1:16">
      <c r="A947" s="101" t="s">
        <v>680</v>
      </c>
      <c r="B947" s="102" t="s">
        <v>681</v>
      </c>
      <c r="C947" s="101" t="s">
        <v>5359</v>
      </c>
      <c r="D947" s="101" t="s">
        <v>5360</v>
      </c>
      <c r="E947" s="103">
        <v>603091494</v>
      </c>
      <c r="F947" s="103">
        <v>574401942</v>
      </c>
      <c r="G947" s="103">
        <v>558015873</v>
      </c>
      <c r="H947" s="103">
        <v>572057445</v>
      </c>
      <c r="I947" s="103">
        <v>570351202</v>
      </c>
      <c r="J947" s="103">
        <v>606648015</v>
      </c>
      <c r="K947" s="103">
        <v>606601485</v>
      </c>
      <c r="L947" s="103">
        <v>457979764</v>
      </c>
      <c r="M947" s="103">
        <v>164977549</v>
      </c>
      <c r="N947" s="103">
        <v>181672152</v>
      </c>
      <c r="O947" s="103">
        <v>105867356</v>
      </c>
      <c r="P947" s="103">
        <v>73630025</v>
      </c>
    </row>
    <row r="948" spans="1:16">
      <c r="A948" s="101" t="s">
        <v>2479</v>
      </c>
      <c r="B948" s="102" t="s">
        <v>2480</v>
      </c>
      <c r="C948" s="101" t="s">
        <v>5359</v>
      </c>
      <c r="D948" s="101" t="s">
        <v>5360</v>
      </c>
      <c r="E948" s="103">
        <v>59246041</v>
      </c>
      <c r="F948" s="103">
        <v>52889104</v>
      </c>
      <c r="G948" s="103">
        <v>44259335</v>
      </c>
      <c r="H948" s="103">
        <v>42168491</v>
      </c>
      <c r="I948" s="103">
        <v>47801600</v>
      </c>
      <c r="J948" s="103">
        <v>47538563</v>
      </c>
      <c r="K948" s="103">
        <v>43899780</v>
      </c>
      <c r="L948" s="103">
        <v>45990800</v>
      </c>
      <c r="M948" s="103">
        <v>35637458</v>
      </c>
      <c r="N948" s="103">
        <v>22177955</v>
      </c>
      <c r="O948" s="103">
        <v>28142382</v>
      </c>
      <c r="P948" s="103">
        <v>25081933</v>
      </c>
    </row>
    <row r="949" spans="1:16">
      <c r="A949" s="101" t="s">
        <v>3487</v>
      </c>
      <c r="B949" s="102" t="s">
        <v>4359</v>
      </c>
      <c r="C949" s="101" t="s">
        <v>5359</v>
      </c>
      <c r="D949" s="101" t="s">
        <v>5360</v>
      </c>
      <c r="E949" s="103">
        <v>32887018</v>
      </c>
      <c r="F949" s="103">
        <v>29292378</v>
      </c>
      <c r="G949" s="103">
        <v>23125980</v>
      </c>
      <c r="H949" s="103">
        <v>28011577</v>
      </c>
      <c r="I949" s="103">
        <v>41225253</v>
      </c>
      <c r="J949" s="103"/>
      <c r="K949" s="103"/>
      <c r="L949" s="103">
        <v>4816469</v>
      </c>
      <c r="M949" s="103">
        <v>931279</v>
      </c>
      <c r="N949" s="103">
        <v>-2557464</v>
      </c>
      <c r="O949" s="103">
        <v>-2727472</v>
      </c>
      <c r="P949" s="103">
        <v>-2086471</v>
      </c>
    </row>
    <row r="950" spans="1:16">
      <c r="A950" s="101" t="s">
        <v>475</v>
      </c>
      <c r="B950" s="102" t="s">
        <v>476</v>
      </c>
      <c r="C950" s="101" t="s">
        <v>5359</v>
      </c>
      <c r="D950" s="101" t="s">
        <v>5360</v>
      </c>
      <c r="E950" s="103">
        <v>2031616854</v>
      </c>
      <c r="F950" s="103">
        <v>2735538162</v>
      </c>
      <c r="G950" s="103">
        <v>2629698069</v>
      </c>
      <c r="H950" s="103">
        <v>2596241066</v>
      </c>
      <c r="I950" s="103">
        <v>3353478281</v>
      </c>
      <c r="J950" s="103">
        <v>3344118790</v>
      </c>
      <c r="K950" s="103">
        <v>3283349165</v>
      </c>
      <c r="L950" s="103">
        <v>3066491975</v>
      </c>
      <c r="M950" s="103">
        <v>3274934144</v>
      </c>
      <c r="N950" s="103">
        <v>3140137646</v>
      </c>
      <c r="O950" s="103">
        <v>2812770888</v>
      </c>
      <c r="P950" s="103">
        <v>2423186009</v>
      </c>
    </row>
    <row r="951" spans="1:16">
      <c r="A951" s="101" t="s">
        <v>482</v>
      </c>
      <c r="B951" s="102" t="s">
        <v>4360</v>
      </c>
      <c r="C951" s="101" t="s">
        <v>5359</v>
      </c>
      <c r="D951" s="101" t="s">
        <v>5360</v>
      </c>
      <c r="E951" s="103">
        <v>2515836119</v>
      </c>
      <c r="F951" s="103">
        <v>2441742688</v>
      </c>
      <c r="G951" s="103">
        <v>2378480786</v>
      </c>
      <c r="H951" s="103">
        <v>2227524123</v>
      </c>
      <c r="I951" s="103">
        <v>2187870299</v>
      </c>
      <c r="J951" s="103">
        <v>1907330038</v>
      </c>
      <c r="K951" s="103">
        <v>1531034990</v>
      </c>
      <c r="L951" s="103">
        <v>1389616038</v>
      </c>
      <c r="M951" s="103">
        <v>1056798896</v>
      </c>
      <c r="N951" s="103">
        <v>981828636</v>
      </c>
      <c r="O951" s="103">
        <v>897961670</v>
      </c>
      <c r="P951" s="103">
        <v>827452043</v>
      </c>
    </row>
    <row r="952" spans="1:16">
      <c r="A952" s="101" t="s">
        <v>1349</v>
      </c>
      <c r="B952" s="102" t="s">
        <v>1350</v>
      </c>
      <c r="C952" s="101" t="s">
        <v>5359</v>
      </c>
      <c r="D952" s="101" t="s">
        <v>5360</v>
      </c>
      <c r="E952" s="103">
        <v>20287778</v>
      </c>
      <c r="F952" s="103">
        <v>17182094</v>
      </c>
      <c r="G952" s="103">
        <v>17848632</v>
      </c>
      <c r="H952" s="103">
        <v>17149526</v>
      </c>
      <c r="I952" s="103">
        <v>18028056</v>
      </c>
      <c r="J952" s="103">
        <v>13419190</v>
      </c>
      <c r="K952" s="103">
        <v>27875598</v>
      </c>
      <c r="L952" s="103">
        <v>43139234</v>
      </c>
      <c r="M952" s="103">
        <v>40747297</v>
      </c>
      <c r="N952" s="103">
        <v>74944649</v>
      </c>
      <c r="O952" s="103">
        <v>83572472</v>
      </c>
      <c r="P952" s="103">
        <v>77038569</v>
      </c>
    </row>
    <row r="953" spans="1:16">
      <c r="A953" s="101" t="s">
        <v>2045</v>
      </c>
      <c r="B953" s="102" t="s">
        <v>2046</v>
      </c>
      <c r="C953" s="101" t="s">
        <v>5359</v>
      </c>
      <c r="D953" s="101" t="s">
        <v>5360</v>
      </c>
      <c r="E953" s="103">
        <v>146339906</v>
      </c>
      <c r="F953" s="103">
        <v>140050928</v>
      </c>
      <c r="G953" s="103">
        <v>123418144</v>
      </c>
      <c r="H953" s="103">
        <v>115758471</v>
      </c>
      <c r="I953" s="103">
        <v>110844746</v>
      </c>
      <c r="J953" s="103">
        <v>93940758</v>
      </c>
      <c r="K953" s="103">
        <v>88777133</v>
      </c>
      <c r="L953" s="103">
        <v>118667099</v>
      </c>
      <c r="M953" s="103">
        <v>63054893</v>
      </c>
      <c r="N953" s="103">
        <v>88172632</v>
      </c>
      <c r="O953" s="103">
        <v>93199881</v>
      </c>
      <c r="P953" s="103">
        <v>97569311</v>
      </c>
    </row>
    <row r="954" spans="1:16">
      <c r="A954" s="101" t="s">
        <v>2306</v>
      </c>
      <c r="B954" s="102" t="s">
        <v>2307</v>
      </c>
      <c r="C954" s="101" t="s">
        <v>5359</v>
      </c>
      <c r="D954" s="101" t="s">
        <v>5360</v>
      </c>
      <c r="E954" s="103">
        <v>98909479</v>
      </c>
      <c r="F954" s="103">
        <v>94496876</v>
      </c>
      <c r="G954" s="103">
        <v>92278957</v>
      </c>
      <c r="H954" s="103">
        <v>90656641</v>
      </c>
      <c r="I954" s="103">
        <v>87044320</v>
      </c>
      <c r="J954" s="103">
        <v>86150292</v>
      </c>
      <c r="K954" s="103">
        <v>81776388</v>
      </c>
      <c r="L954" s="103">
        <v>70660953</v>
      </c>
      <c r="M954" s="103">
        <v>62921954</v>
      </c>
      <c r="N954" s="103">
        <v>55039435</v>
      </c>
      <c r="O954" s="103">
        <v>50993417</v>
      </c>
      <c r="P954" s="103">
        <v>50468659</v>
      </c>
    </row>
    <row r="955" spans="1:16">
      <c r="A955" s="101" t="s">
        <v>3359</v>
      </c>
      <c r="B955" s="102" t="s">
        <v>3360</v>
      </c>
      <c r="C955" s="101" t="s">
        <v>5359</v>
      </c>
      <c r="D955" s="101" t="s">
        <v>5360</v>
      </c>
      <c r="E955" s="103">
        <v>40468499</v>
      </c>
      <c r="F955" s="103">
        <v>58409480</v>
      </c>
      <c r="G955" s="103">
        <v>55808355</v>
      </c>
      <c r="H955" s="103">
        <v>53960370</v>
      </c>
      <c r="I955" s="103">
        <v>59356696</v>
      </c>
      <c r="J955" s="103">
        <v>63060636</v>
      </c>
      <c r="K955" s="103">
        <v>63539554</v>
      </c>
      <c r="L955" s="103">
        <v>43196580</v>
      </c>
      <c r="M955" s="103">
        <v>37631185</v>
      </c>
      <c r="N955" s="103">
        <v>35701926</v>
      </c>
      <c r="O955" s="103">
        <v>37468403</v>
      </c>
      <c r="P955" s="103">
        <v>34769597</v>
      </c>
    </row>
    <row r="956" spans="1:16">
      <c r="A956" s="101" t="s">
        <v>1543</v>
      </c>
      <c r="B956" s="102" t="s">
        <v>1544</v>
      </c>
      <c r="C956" s="101" t="s">
        <v>5359</v>
      </c>
      <c r="D956" s="101" t="s">
        <v>5360</v>
      </c>
      <c r="E956" s="103">
        <v>30292694</v>
      </c>
      <c r="F956" s="103">
        <v>28576095</v>
      </c>
      <c r="G956" s="103">
        <v>27459009</v>
      </c>
      <c r="H956" s="103">
        <v>27328626</v>
      </c>
      <c r="I956" s="103">
        <v>30564784</v>
      </c>
      <c r="J956" s="103">
        <v>37907757</v>
      </c>
      <c r="K956" s="103">
        <v>31132271</v>
      </c>
      <c r="L956" s="103">
        <v>28594971</v>
      </c>
      <c r="M956" s="103">
        <v>22868161</v>
      </c>
      <c r="N956" s="103">
        <v>10244121</v>
      </c>
      <c r="O956" s="103">
        <v>7346247</v>
      </c>
      <c r="P956" s="103">
        <v>5227772</v>
      </c>
    </row>
    <row r="957" spans="1:16">
      <c r="A957" s="101" t="s">
        <v>5493</v>
      </c>
      <c r="B957" s="102" t="s">
        <v>5494</v>
      </c>
      <c r="C957" s="101" t="s">
        <v>5359</v>
      </c>
      <c r="D957" s="101" t="s">
        <v>5360</v>
      </c>
      <c r="E957" s="103"/>
      <c r="F957" s="103"/>
      <c r="G957" s="103"/>
      <c r="H957" s="103"/>
      <c r="I957" s="103">
        <v>6141868</v>
      </c>
      <c r="J957" s="103">
        <v>11304485</v>
      </c>
      <c r="K957" s="103">
        <v>13796880</v>
      </c>
      <c r="L957" s="103">
        <v>14575661</v>
      </c>
      <c r="M957" s="103">
        <v>11404577</v>
      </c>
      <c r="N957" s="103">
        <v>16343779</v>
      </c>
      <c r="O957" s="103">
        <v>10224944</v>
      </c>
      <c r="P957" s="103">
        <v>7249479</v>
      </c>
    </row>
    <row r="958" spans="1:16">
      <c r="A958" s="101" t="s">
        <v>3637</v>
      </c>
      <c r="B958" s="102" t="s">
        <v>3638</v>
      </c>
      <c r="C958" s="101" t="s">
        <v>5359</v>
      </c>
      <c r="D958" s="101" t="s">
        <v>5360</v>
      </c>
      <c r="E958" s="103">
        <v>25558400</v>
      </c>
      <c r="F958" s="103">
        <v>23802597</v>
      </c>
      <c r="G958" s="103">
        <v>6367731</v>
      </c>
      <c r="H958" s="103">
        <v>27551615</v>
      </c>
      <c r="I958" s="103">
        <v>47233667</v>
      </c>
      <c r="J958" s="103">
        <v>61805714</v>
      </c>
      <c r="K958" s="103">
        <v>52095594</v>
      </c>
      <c r="L958" s="103">
        <v>41663166</v>
      </c>
      <c r="M958" s="103">
        <v>34395436</v>
      </c>
      <c r="N958" s="103">
        <v>12758063</v>
      </c>
      <c r="O958" s="103">
        <v>12398604</v>
      </c>
      <c r="P958" s="103">
        <v>10472311</v>
      </c>
    </row>
    <row r="959" spans="1:16">
      <c r="A959" s="101" t="s">
        <v>430</v>
      </c>
      <c r="B959" s="102" t="s">
        <v>431</v>
      </c>
      <c r="C959" s="101" t="s">
        <v>5359</v>
      </c>
      <c r="D959" s="101" t="s">
        <v>5360</v>
      </c>
      <c r="E959" s="103">
        <v>1406289886</v>
      </c>
      <c r="F959" s="103">
        <v>1171852283</v>
      </c>
      <c r="G959" s="103">
        <v>1036730519</v>
      </c>
      <c r="H959" s="103">
        <v>961489297</v>
      </c>
      <c r="I959" s="103">
        <v>887562374</v>
      </c>
      <c r="J959" s="103">
        <v>845718662</v>
      </c>
      <c r="K959" s="103">
        <v>606706959</v>
      </c>
      <c r="L959" s="103">
        <v>549560742</v>
      </c>
      <c r="M959" s="103">
        <v>454610365</v>
      </c>
      <c r="N959" s="103">
        <v>435550968</v>
      </c>
      <c r="O959" s="103">
        <v>431428902</v>
      </c>
      <c r="P959" s="103">
        <v>319669371</v>
      </c>
    </row>
    <row r="960" spans="1:16">
      <c r="A960" s="101" t="s">
        <v>2450</v>
      </c>
      <c r="B960" s="102" t="s">
        <v>2451</v>
      </c>
      <c r="C960" s="101" t="s">
        <v>5359</v>
      </c>
      <c r="D960" s="101" t="s">
        <v>5360</v>
      </c>
      <c r="E960" s="103">
        <v>71675537</v>
      </c>
      <c r="F960" s="103">
        <v>63620039</v>
      </c>
      <c r="G960" s="103">
        <v>21275463</v>
      </c>
      <c r="H960" s="103">
        <v>23245889</v>
      </c>
      <c r="I960" s="103">
        <v>25768952</v>
      </c>
      <c r="J960" s="103">
        <v>24257498</v>
      </c>
      <c r="K960" s="103">
        <v>18247330</v>
      </c>
      <c r="L960" s="103">
        <v>9997655</v>
      </c>
      <c r="M960" s="103">
        <v>19286401</v>
      </c>
      <c r="N960" s="103">
        <v>17716612</v>
      </c>
      <c r="O960" s="103">
        <v>17385103</v>
      </c>
      <c r="P960" s="103">
        <v>20684557</v>
      </c>
    </row>
    <row r="961" spans="1:16">
      <c r="A961" s="101" t="s">
        <v>4361</v>
      </c>
      <c r="B961" s="102" t="s">
        <v>4362</v>
      </c>
      <c r="C961" s="101" t="s">
        <v>5359</v>
      </c>
      <c r="D961" s="101" t="s">
        <v>5360</v>
      </c>
      <c r="E961" s="103">
        <v>18898523</v>
      </c>
      <c r="F961" s="103">
        <v>12176958</v>
      </c>
      <c r="G961" s="103"/>
      <c r="H961" s="103"/>
      <c r="I961" s="103"/>
      <c r="J961" s="103"/>
      <c r="K961" s="103"/>
      <c r="L961" s="103">
        <v>965957</v>
      </c>
      <c r="M961" s="103">
        <v>1899863</v>
      </c>
      <c r="N961" s="103">
        <v>1612189</v>
      </c>
      <c r="O961" s="103">
        <v>-301477</v>
      </c>
      <c r="P961" s="103">
        <v>-1542576</v>
      </c>
    </row>
    <row r="962" spans="1:16">
      <c r="A962" s="101" t="s">
        <v>847</v>
      </c>
      <c r="B962" s="102" t="s">
        <v>848</v>
      </c>
      <c r="C962" s="101" t="s">
        <v>5359</v>
      </c>
      <c r="D962" s="101" t="s">
        <v>5360</v>
      </c>
      <c r="E962" s="103">
        <v>104363313</v>
      </c>
      <c r="F962" s="103">
        <v>108784573</v>
      </c>
      <c r="G962" s="103">
        <v>99350356</v>
      </c>
      <c r="H962" s="103">
        <v>83129528</v>
      </c>
      <c r="I962" s="103">
        <v>73414825</v>
      </c>
      <c r="J962" s="103">
        <v>59203358</v>
      </c>
      <c r="K962" s="103">
        <v>61079295</v>
      </c>
      <c r="L962" s="103">
        <v>82285064</v>
      </c>
      <c r="M962" s="103">
        <v>90162945</v>
      </c>
      <c r="N962" s="103">
        <v>77504958</v>
      </c>
      <c r="O962" s="103">
        <v>42534929</v>
      </c>
      <c r="P962" s="103">
        <v>32711588</v>
      </c>
    </row>
    <row r="963" spans="1:16">
      <c r="A963" s="101" t="s">
        <v>1611</v>
      </c>
      <c r="B963" s="102" t="s">
        <v>1612</v>
      </c>
      <c r="C963" s="101" t="s">
        <v>5359</v>
      </c>
      <c r="D963" s="101" t="s">
        <v>5360</v>
      </c>
      <c r="E963" s="103">
        <v>18214507</v>
      </c>
      <c r="F963" s="103">
        <v>24604975</v>
      </c>
      <c r="G963" s="103">
        <v>22485396</v>
      </c>
      <c r="H963" s="103">
        <v>21803575</v>
      </c>
      <c r="I963" s="103">
        <v>18896437</v>
      </c>
      <c r="J963" s="103">
        <v>14174565</v>
      </c>
      <c r="K963" s="103">
        <v>31705997</v>
      </c>
      <c r="L963" s="103">
        <v>39299530</v>
      </c>
      <c r="M963" s="103">
        <v>50359481</v>
      </c>
      <c r="N963" s="103">
        <v>58244141</v>
      </c>
      <c r="O963" s="103">
        <v>-40547995</v>
      </c>
      <c r="P963" s="103">
        <v>39326421</v>
      </c>
    </row>
    <row r="964" spans="1:16">
      <c r="A964" s="101" t="s">
        <v>2351</v>
      </c>
      <c r="B964" s="102" t="s">
        <v>2352</v>
      </c>
      <c r="C964" s="101" t="s">
        <v>5359</v>
      </c>
      <c r="D964" s="101" t="s">
        <v>5360</v>
      </c>
      <c r="E964" s="103">
        <v>101522800</v>
      </c>
      <c r="F964" s="103">
        <v>93752149</v>
      </c>
      <c r="G964" s="103">
        <v>84688698</v>
      </c>
      <c r="H964" s="103">
        <v>70643762</v>
      </c>
      <c r="I964" s="103">
        <v>58887271</v>
      </c>
      <c r="J964" s="103">
        <v>47724790</v>
      </c>
      <c r="K964" s="103">
        <v>42132179</v>
      </c>
      <c r="L964" s="103">
        <v>37038562</v>
      </c>
      <c r="M964" s="103">
        <v>32799458</v>
      </c>
      <c r="N964" s="103">
        <v>26451976</v>
      </c>
      <c r="O964" s="103">
        <v>24416229</v>
      </c>
      <c r="P964" s="103">
        <v>22940631</v>
      </c>
    </row>
    <row r="965" spans="1:16">
      <c r="A965" s="101" t="s">
        <v>3315</v>
      </c>
      <c r="B965" s="102" t="s">
        <v>3316</v>
      </c>
      <c r="C965" s="101" t="s">
        <v>5359</v>
      </c>
      <c r="D965" s="101" t="s">
        <v>5360</v>
      </c>
      <c r="E965" s="103">
        <v>58526757</v>
      </c>
      <c r="F965" s="103">
        <v>52046330</v>
      </c>
      <c r="G965" s="103">
        <v>57044734</v>
      </c>
      <c r="H965" s="103">
        <v>58886446</v>
      </c>
      <c r="I965" s="103">
        <v>56126386</v>
      </c>
      <c r="J965" s="103">
        <v>58357210</v>
      </c>
      <c r="K965" s="103">
        <v>60315765</v>
      </c>
      <c r="L965" s="103">
        <v>61077840</v>
      </c>
      <c r="M965" s="103">
        <v>55561881</v>
      </c>
      <c r="N965" s="103">
        <v>48146117</v>
      </c>
      <c r="O965" s="103">
        <v>37522033</v>
      </c>
      <c r="P965" s="103">
        <v>33139254</v>
      </c>
    </row>
    <row r="966" spans="1:16">
      <c r="A966" s="101" t="s">
        <v>921</v>
      </c>
      <c r="B966" s="102" t="s">
        <v>922</v>
      </c>
      <c r="C966" s="101" t="s">
        <v>5359</v>
      </c>
      <c r="D966" s="101" t="s">
        <v>5360</v>
      </c>
      <c r="E966" s="103">
        <v>49149942</v>
      </c>
      <c r="F966" s="103">
        <v>34441631</v>
      </c>
      <c r="G966" s="103">
        <v>19388762</v>
      </c>
      <c r="H966" s="103">
        <v>17484431</v>
      </c>
      <c r="I966" s="103">
        <v>11928983</v>
      </c>
      <c r="J966" s="103">
        <v>10003891</v>
      </c>
      <c r="K966" s="103">
        <v>7491034</v>
      </c>
      <c r="L966" s="103">
        <v>7069156</v>
      </c>
      <c r="M966" s="103">
        <v>4383009</v>
      </c>
      <c r="N966" s="103">
        <v>4258411</v>
      </c>
      <c r="O966" s="103">
        <v>4131843</v>
      </c>
      <c r="P966" s="103">
        <v>3697173</v>
      </c>
    </row>
    <row r="967" spans="1:16">
      <c r="A967" s="101" t="s">
        <v>1571</v>
      </c>
      <c r="B967" s="102" t="s">
        <v>1572</v>
      </c>
      <c r="C967" s="101" t="s">
        <v>5359</v>
      </c>
      <c r="D967" s="101" t="s">
        <v>5360</v>
      </c>
      <c r="E967" s="103">
        <v>54874695</v>
      </c>
      <c r="F967" s="103">
        <v>54069140</v>
      </c>
      <c r="G967" s="103">
        <v>55392326</v>
      </c>
      <c r="H967" s="103">
        <v>51609612</v>
      </c>
      <c r="I967" s="103">
        <v>37126985</v>
      </c>
      <c r="J967" s="103">
        <v>17730027</v>
      </c>
      <c r="K967" s="103">
        <v>15454594</v>
      </c>
      <c r="L967" s="103">
        <v>13439667</v>
      </c>
      <c r="M967" s="103">
        <v>6973030</v>
      </c>
      <c r="N967" s="103">
        <v>19483895</v>
      </c>
      <c r="O967" s="103">
        <v>16704820</v>
      </c>
      <c r="P967" s="103">
        <v>10803927</v>
      </c>
    </row>
    <row r="968" spans="1:16">
      <c r="A968" s="101" t="s">
        <v>2281</v>
      </c>
      <c r="B968" s="102" t="s">
        <v>2282</v>
      </c>
      <c r="C968" s="101" t="s">
        <v>5359</v>
      </c>
      <c r="D968" s="101" t="s">
        <v>5360</v>
      </c>
      <c r="E968" s="103">
        <v>15969160</v>
      </c>
      <c r="F968" s="103">
        <v>21910850</v>
      </c>
      <c r="G968" s="103">
        <v>30950386</v>
      </c>
      <c r="H968" s="103">
        <v>28181264</v>
      </c>
      <c r="I968" s="103">
        <v>27245774</v>
      </c>
      <c r="J968" s="103">
        <v>25553276</v>
      </c>
      <c r="K968" s="103">
        <v>19241087</v>
      </c>
      <c r="L968" s="103">
        <v>16133446</v>
      </c>
      <c r="M968" s="103">
        <v>16770932</v>
      </c>
      <c r="N968" s="103">
        <v>17026751</v>
      </c>
      <c r="O968" s="103">
        <v>16937992</v>
      </c>
      <c r="P968" s="103">
        <v>16317065</v>
      </c>
    </row>
    <row r="969" spans="1:16">
      <c r="A969" s="101" t="s">
        <v>3365</v>
      </c>
      <c r="B969" s="102" t="s">
        <v>3366</v>
      </c>
      <c r="C969" s="101" t="s">
        <v>5359</v>
      </c>
      <c r="D969" s="101" t="s">
        <v>5360</v>
      </c>
      <c r="E969" s="103">
        <v>30982860</v>
      </c>
      <c r="F969" s="103">
        <v>29116971</v>
      </c>
      <c r="G969" s="103">
        <v>30050671</v>
      </c>
      <c r="H969" s="103">
        <v>22393374</v>
      </c>
      <c r="I969" s="103">
        <v>21022592</v>
      </c>
      <c r="J969" s="103">
        <v>19926307</v>
      </c>
      <c r="K969" s="103">
        <v>19680396</v>
      </c>
      <c r="L969" s="103">
        <v>17821807</v>
      </c>
      <c r="M969" s="103">
        <v>17454039</v>
      </c>
      <c r="N969" s="103">
        <v>17808750</v>
      </c>
      <c r="O969" s="103">
        <v>16322579</v>
      </c>
      <c r="P969" s="103">
        <v>15028219</v>
      </c>
    </row>
    <row r="970" spans="1:16">
      <c r="A970" s="101" t="s">
        <v>3600</v>
      </c>
      <c r="B970" s="102" t="s">
        <v>3601</v>
      </c>
      <c r="C970" s="101" t="s">
        <v>5359</v>
      </c>
      <c r="D970" s="101" t="s">
        <v>5360</v>
      </c>
      <c r="E970" s="103">
        <v>13467348</v>
      </c>
      <c r="F970" s="103">
        <v>-19563771</v>
      </c>
      <c r="G970" s="103">
        <v>30067215</v>
      </c>
      <c r="H970" s="103">
        <v>41129735</v>
      </c>
      <c r="I970" s="103">
        <v>74265942</v>
      </c>
      <c r="J970" s="103">
        <v>70131753</v>
      </c>
      <c r="K970" s="103">
        <v>73273103</v>
      </c>
      <c r="L970" s="103">
        <v>102268819</v>
      </c>
      <c r="M970" s="103">
        <v>134479257</v>
      </c>
      <c r="N970" s="103">
        <v>133581437</v>
      </c>
      <c r="O970" s="103">
        <v>110916903</v>
      </c>
      <c r="P970" s="103">
        <v>95711081</v>
      </c>
    </row>
    <row r="971" spans="1:16">
      <c r="A971" s="101" t="s">
        <v>2569</v>
      </c>
      <c r="B971" s="102" t="s">
        <v>2570</v>
      </c>
      <c r="C971" s="101" t="s">
        <v>5359</v>
      </c>
      <c r="D971" s="101" t="s">
        <v>5360</v>
      </c>
      <c r="E971" s="103">
        <v>58058875</v>
      </c>
      <c r="F971" s="103">
        <v>51248302</v>
      </c>
      <c r="G971" s="103">
        <v>41163621</v>
      </c>
      <c r="H971" s="103">
        <v>38699276</v>
      </c>
      <c r="I971" s="103">
        <v>52388210</v>
      </c>
      <c r="J971" s="103">
        <v>55640185</v>
      </c>
      <c r="K971" s="103">
        <v>57052662</v>
      </c>
      <c r="L971" s="103">
        <v>57018965</v>
      </c>
      <c r="M971" s="103">
        <v>37774167</v>
      </c>
      <c r="N971" s="103">
        <v>33459882</v>
      </c>
      <c r="O971" s="103">
        <v>28406629</v>
      </c>
      <c r="P971" s="103">
        <v>24086142</v>
      </c>
    </row>
    <row r="972" spans="1:16">
      <c r="A972" s="101" t="s">
        <v>1713</v>
      </c>
      <c r="B972" s="102" t="s">
        <v>1714</v>
      </c>
      <c r="C972" s="101" t="s">
        <v>5359</v>
      </c>
      <c r="D972" s="101" t="s">
        <v>5360</v>
      </c>
      <c r="E972" s="103">
        <v>381036434</v>
      </c>
      <c r="F972" s="103">
        <v>364134302</v>
      </c>
      <c r="G972" s="103">
        <v>345355332</v>
      </c>
      <c r="H972" s="103">
        <v>359136828</v>
      </c>
      <c r="I972" s="103">
        <v>321833145</v>
      </c>
      <c r="J972" s="103">
        <v>287966675</v>
      </c>
      <c r="K972" s="103">
        <v>260448996</v>
      </c>
      <c r="L972" s="103">
        <v>240613327</v>
      </c>
      <c r="M972" s="103">
        <v>223473068</v>
      </c>
      <c r="N972" s="103">
        <v>204434928</v>
      </c>
      <c r="O972" s="103">
        <v>170978130</v>
      </c>
      <c r="P972" s="103">
        <v>136878893</v>
      </c>
    </row>
    <row r="973" spans="1:16">
      <c r="A973" s="101" t="s">
        <v>1755</v>
      </c>
      <c r="B973" s="102" t="s">
        <v>1756</v>
      </c>
      <c r="C973" s="101" t="s">
        <v>5359</v>
      </c>
      <c r="D973" s="101" t="s">
        <v>5360</v>
      </c>
      <c r="E973" s="103">
        <v>57056199</v>
      </c>
      <c r="F973" s="103">
        <v>64662933</v>
      </c>
      <c r="G973" s="103">
        <v>75572002</v>
      </c>
      <c r="H973" s="103">
        <v>62386212</v>
      </c>
      <c r="I973" s="103">
        <v>26474927</v>
      </c>
      <c r="J973" s="103">
        <v>5047725</v>
      </c>
      <c r="K973" s="103">
        <v>-826968</v>
      </c>
      <c r="L973" s="103">
        <v>1335420</v>
      </c>
      <c r="M973" s="103">
        <v>-51188</v>
      </c>
      <c r="N973" s="103">
        <v>4464614</v>
      </c>
      <c r="O973" s="103">
        <v>4350136</v>
      </c>
      <c r="P973" s="103">
        <v>3990970</v>
      </c>
    </row>
    <row r="974" spans="1:16">
      <c r="A974" s="101" t="s">
        <v>3361</v>
      </c>
      <c r="B974" s="102" t="s">
        <v>3362</v>
      </c>
      <c r="C974" s="101" t="s">
        <v>5359</v>
      </c>
      <c r="D974" s="101" t="s">
        <v>5360</v>
      </c>
      <c r="E974" s="103">
        <v>54971477</v>
      </c>
      <c r="F974" s="103">
        <v>57700968</v>
      </c>
      <c r="G974" s="103">
        <v>58601867</v>
      </c>
      <c r="H974" s="103">
        <v>53750938</v>
      </c>
      <c r="I974" s="103">
        <v>63933044</v>
      </c>
      <c r="J974" s="103">
        <v>68256351</v>
      </c>
      <c r="K974" s="103">
        <v>65674527</v>
      </c>
      <c r="L974" s="103">
        <v>50311110</v>
      </c>
      <c r="M974" s="103">
        <v>91943424</v>
      </c>
      <c r="N974" s="103">
        <v>92263413</v>
      </c>
      <c r="O974" s="103">
        <v>86782909</v>
      </c>
      <c r="P974" s="103">
        <v>63890487</v>
      </c>
    </row>
    <row r="975" spans="1:16">
      <c r="A975" s="101" t="s">
        <v>5495</v>
      </c>
      <c r="B975" s="102" t="s">
        <v>5496</v>
      </c>
      <c r="C975" s="101" t="s">
        <v>5359</v>
      </c>
      <c r="D975" s="101" t="s">
        <v>5360</v>
      </c>
      <c r="E975" s="103">
        <v>13526932</v>
      </c>
      <c r="F975" s="103">
        <v>11279733</v>
      </c>
      <c r="G975" s="103">
        <v>11313838</v>
      </c>
      <c r="H975" s="103">
        <v>9826406</v>
      </c>
      <c r="I975" s="103">
        <v>9083585</v>
      </c>
      <c r="J975" s="103">
        <v>8010965</v>
      </c>
      <c r="K975" s="103">
        <v>7681018</v>
      </c>
      <c r="L975" s="103">
        <v>5464169</v>
      </c>
      <c r="M975" s="103">
        <v>5283102</v>
      </c>
      <c r="N975" s="103">
        <v>-11810607</v>
      </c>
      <c r="O975" s="103">
        <v>-15413121</v>
      </c>
      <c r="P975" s="103">
        <v>-18641130</v>
      </c>
    </row>
    <row r="976" spans="1:16">
      <c r="A976" s="101" t="s">
        <v>1767</v>
      </c>
      <c r="B976" s="102" t="s">
        <v>1768</v>
      </c>
      <c r="C976" s="101" t="s">
        <v>5359</v>
      </c>
      <c r="D976" s="101" t="s">
        <v>5360</v>
      </c>
      <c r="E976" s="103">
        <v>49030866</v>
      </c>
      <c r="F976" s="103">
        <v>42635166</v>
      </c>
      <c r="G976" s="103">
        <v>44853813</v>
      </c>
      <c r="H976" s="103">
        <v>49641757</v>
      </c>
      <c r="I976" s="103">
        <v>48984023</v>
      </c>
      <c r="J976" s="103">
        <v>31510008</v>
      </c>
      <c r="K976" s="103">
        <v>43159835</v>
      </c>
      <c r="L976" s="103">
        <v>28968720</v>
      </c>
      <c r="M976" s="103">
        <v>48292770</v>
      </c>
      <c r="N976" s="103">
        <v>24031690</v>
      </c>
      <c r="O976" s="103">
        <v>8634853</v>
      </c>
      <c r="P976" s="103">
        <v>11654518</v>
      </c>
    </row>
    <row r="977" spans="1:16">
      <c r="A977" s="101" t="s">
        <v>2943</v>
      </c>
      <c r="B977" s="102" t="s">
        <v>2944</v>
      </c>
      <c r="C977" s="101" t="s">
        <v>5359</v>
      </c>
      <c r="D977" s="101" t="s">
        <v>5360</v>
      </c>
      <c r="E977" s="103">
        <v>112540066</v>
      </c>
      <c r="F977" s="103">
        <v>100605587</v>
      </c>
      <c r="G977" s="103">
        <v>89120284</v>
      </c>
      <c r="H977" s="103">
        <v>82776052</v>
      </c>
      <c r="I977" s="103">
        <v>77644151</v>
      </c>
      <c r="J977" s="103">
        <v>72802329</v>
      </c>
      <c r="K977" s="103">
        <v>67941339</v>
      </c>
      <c r="L977" s="103">
        <v>58580897</v>
      </c>
      <c r="M977" s="103">
        <v>53714458</v>
      </c>
      <c r="N977" s="103">
        <v>49932186</v>
      </c>
      <c r="O977" s="103">
        <v>46431642</v>
      </c>
      <c r="P977" s="103">
        <v>37760164</v>
      </c>
    </row>
    <row r="978" spans="1:16">
      <c r="A978" s="101" t="s">
        <v>2628</v>
      </c>
      <c r="B978" s="102" t="s">
        <v>2629</v>
      </c>
      <c r="C978" s="101" t="s">
        <v>5359</v>
      </c>
      <c r="D978" s="101" t="s">
        <v>5360</v>
      </c>
      <c r="E978" s="103">
        <v>62300871</v>
      </c>
      <c r="F978" s="103">
        <v>50853445</v>
      </c>
      <c r="G978" s="103">
        <v>37144075</v>
      </c>
      <c r="H978" s="103">
        <v>32600270</v>
      </c>
      <c r="I978" s="103">
        <v>28281987</v>
      </c>
      <c r="J978" s="103">
        <v>25683452</v>
      </c>
      <c r="K978" s="103">
        <v>24844855</v>
      </c>
      <c r="L978" s="103">
        <v>26556574</v>
      </c>
      <c r="M978" s="103">
        <v>9849560</v>
      </c>
      <c r="N978" s="103">
        <v>20189715</v>
      </c>
      <c r="O978" s="103">
        <v>19683302</v>
      </c>
      <c r="P978" s="103">
        <v>14145875</v>
      </c>
    </row>
    <row r="979" spans="1:16">
      <c r="A979" s="101" t="s">
        <v>2746</v>
      </c>
      <c r="B979" s="102" t="s">
        <v>2747</v>
      </c>
      <c r="C979" s="101" t="s">
        <v>5359</v>
      </c>
      <c r="D979" s="101" t="s">
        <v>5360</v>
      </c>
      <c r="E979" s="103">
        <v>56293421</v>
      </c>
      <c r="F979" s="103">
        <v>50563839</v>
      </c>
      <c r="G979" s="103">
        <v>47284926</v>
      </c>
      <c r="H979" s="103">
        <v>44160782</v>
      </c>
      <c r="I979" s="103">
        <v>41420288</v>
      </c>
      <c r="J979" s="103">
        <v>36177459</v>
      </c>
      <c r="K979" s="103">
        <v>34872473</v>
      </c>
      <c r="L979" s="103">
        <v>39972158</v>
      </c>
      <c r="M979" s="103">
        <v>39361285</v>
      </c>
      <c r="N979" s="103">
        <v>42141473</v>
      </c>
      <c r="O979" s="103">
        <v>40998302</v>
      </c>
      <c r="P979" s="103">
        <v>17308564</v>
      </c>
    </row>
    <row r="980" spans="1:16">
      <c r="A980" s="101" t="s">
        <v>1664</v>
      </c>
      <c r="B980" s="102" t="s">
        <v>1665</v>
      </c>
      <c r="C980" s="101" t="s">
        <v>5359</v>
      </c>
      <c r="D980" s="101" t="s">
        <v>5360</v>
      </c>
      <c r="E980" s="103">
        <v>173703228</v>
      </c>
      <c r="F980" s="103">
        <v>145586072</v>
      </c>
      <c r="G980" s="103">
        <v>137598311</v>
      </c>
      <c r="H980" s="103">
        <v>121854004</v>
      </c>
      <c r="I980" s="103">
        <v>105960720</v>
      </c>
      <c r="J980" s="103">
        <v>101051926</v>
      </c>
      <c r="K980" s="103">
        <v>105769475</v>
      </c>
      <c r="L980" s="103">
        <v>117143657</v>
      </c>
      <c r="M980" s="103">
        <v>119913297</v>
      </c>
      <c r="N980" s="103">
        <v>96861228</v>
      </c>
      <c r="O980" s="103">
        <v>89815385</v>
      </c>
      <c r="P980" s="103">
        <v>113745316</v>
      </c>
    </row>
    <row r="981" spans="1:16">
      <c r="A981" s="101" t="s">
        <v>2296</v>
      </c>
      <c r="B981" s="102" t="s">
        <v>2297</v>
      </c>
      <c r="C981" s="101" t="s">
        <v>5359</v>
      </c>
      <c r="D981" s="101" t="s">
        <v>5360</v>
      </c>
      <c r="E981" s="103">
        <v>23830521</v>
      </c>
      <c r="F981" s="103">
        <v>22245862</v>
      </c>
      <c r="G981" s="103">
        <v>41878182</v>
      </c>
      <c r="H981" s="103">
        <v>49311468</v>
      </c>
      <c r="I981" s="103">
        <v>38839430</v>
      </c>
      <c r="J981" s="103">
        <v>31708839</v>
      </c>
      <c r="K981" s="103">
        <v>38223083</v>
      </c>
      <c r="L981" s="103">
        <v>35122578</v>
      </c>
      <c r="M981" s="103">
        <v>29380494</v>
      </c>
      <c r="N981" s="103">
        <v>19581117</v>
      </c>
      <c r="O981" s="103">
        <v>21460962</v>
      </c>
      <c r="P981" s="103">
        <v>26810350</v>
      </c>
    </row>
    <row r="982" spans="1:16">
      <c r="A982" s="101" t="s">
        <v>2929</v>
      </c>
      <c r="B982" s="102" t="s">
        <v>2930</v>
      </c>
      <c r="C982" s="101" t="s">
        <v>5359</v>
      </c>
      <c r="D982" s="101" t="s">
        <v>5360</v>
      </c>
      <c r="E982" s="103">
        <v>38575372</v>
      </c>
      <c r="F982" s="103">
        <v>33731970</v>
      </c>
      <c r="G982" s="103">
        <v>30886976</v>
      </c>
      <c r="H982" s="103">
        <v>30598984</v>
      </c>
      <c r="I982" s="103">
        <v>35566134</v>
      </c>
      <c r="J982" s="103">
        <v>43164704</v>
      </c>
      <c r="K982" s="103">
        <v>47356614</v>
      </c>
      <c r="L982" s="103">
        <v>43188314</v>
      </c>
      <c r="M982" s="103">
        <v>40864467</v>
      </c>
      <c r="N982" s="103">
        <v>61121667</v>
      </c>
      <c r="O982" s="103">
        <v>47088422</v>
      </c>
      <c r="P982" s="103">
        <v>58856497</v>
      </c>
    </row>
    <row r="983" spans="1:16">
      <c r="A983" s="101" t="s">
        <v>3235</v>
      </c>
      <c r="B983" s="102" t="s">
        <v>3236</v>
      </c>
      <c r="C983" s="101" t="s">
        <v>5359</v>
      </c>
      <c r="D983" s="101" t="s">
        <v>5360</v>
      </c>
      <c r="E983" s="103">
        <v>16701566</v>
      </c>
      <c r="F983" s="103">
        <v>15166982</v>
      </c>
      <c r="G983" s="103">
        <v>12404127</v>
      </c>
      <c r="H983" s="103">
        <v>12113230</v>
      </c>
      <c r="I983" s="103">
        <v>12183203</v>
      </c>
      <c r="J983" s="103">
        <v>12338816</v>
      </c>
      <c r="K983" s="103">
        <v>10825548</v>
      </c>
      <c r="L983" s="103">
        <v>10267834</v>
      </c>
      <c r="M983" s="103">
        <v>9567072</v>
      </c>
      <c r="N983" s="103">
        <v>9634673</v>
      </c>
      <c r="O983" s="103">
        <v>9790066</v>
      </c>
      <c r="P983" s="103">
        <v>9736601</v>
      </c>
    </row>
    <row r="984" spans="1:16">
      <c r="A984" s="101" t="s">
        <v>635</v>
      </c>
      <c r="B984" s="102" t="s">
        <v>636</v>
      </c>
      <c r="C984" s="101" t="s">
        <v>5359</v>
      </c>
      <c r="D984" s="101" t="s">
        <v>5360</v>
      </c>
      <c r="E984" s="103">
        <v>560401474</v>
      </c>
      <c r="F984" s="103">
        <v>522072094</v>
      </c>
      <c r="G984" s="103">
        <v>478390619</v>
      </c>
      <c r="H984" s="103">
        <v>426745406</v>
      </c>
      <c r="I984" s="103">
        <v>397338005</v>
      </c>
      <c r="J984" s="103">
        <v>385554013</v>
      </c>
      <c r="K984" s="103">
        <v>337312107</v>
      </c>
      <c r="L984" s="103">
        <v>308539740</v>
      </c>
      <c r="M984" s="103">
        <v>230963000</v>
      </c>
      <c r="N984" s="103">
        <v>235232785</v>
      </c>
      <c r="O984" s="103">
        <v>231328033</v>
      </c>
      <c r="P984" s="103">
        <v>225550930</v>
      </c>
    </row>
    <row r="985" spans="1:16">
      <c r="A985" s="101" t="s">
        <v>3167</v>
      </c>
      <c r="B985" s="102" t="s">
        <v>3168</v>
      </c>
      <c r="C985" s="101" t="s">
        <v>5359</v>
      </c>
      <c r="D985" s="101" t="s">
        <v>5360</v>
      </c>
      <c r="E985" s="103">
        <v>79905761</v>
      </c>
      <c r="F985" s="103">
        <v>65778261</v>
      </c>
      <c r="G985" s="103">
        <v>82744946</v>
      </c>
      <c r="H985" s="103">
        <v>83175430</v>
      </c>
      <c r="I985" s="103">
        <v>76090757</v>
      </c>
      <c r="J985" s="103">
        <v>67800276</v>
      </c>
      <c r="K985" s="103">
        <v>58008622</v>
      </c>
      <c r="L985" s="103">
        <v>51116711</v>
      </c>
      <c r="M985" s="103">
        <v>57776834</v>
      </c>
      <c r="N985" s="103">
        <v>28976519</v>
      </c>
      <c r="O985" s="103">
        <v>28985291</v>
      </c>
      <c r="P985" s="103">
        <v>32612864</v>
      </c>
    </row>
    <row r="986" spans="1:16">
      <c r="A986" s="101" t="s">
        <v>2147</v>
      </c>
      <c r="B986" s="102" t="s">
        <v>2148</v>
      </c>
      <c r="C986" s="101" t="s">
        <v>5359</v>
      </c>
      <c r="D986" s="101" t="s">
        <v>5360</v>
      </c>
      <c r="E986" s="103">
        <v>132368892</v>
      </c>
      <c r="F986" s="103">
        <v>129190418</v>
      </c>
      <c r="G986" s="103">
        <v>122747598</v>
      </c>
      <c r="H986" s="103">
        <v>115007537</v>
      </c>
      <c r="I986" s="103">
        <v>107663016</v>
      </c>
      <c r="J986" s="103">
        <v>101623891</v>
      </c>
      <c r="K986" s="103">
        <v>97516415</v>
      </c>
      <c r="L986" s="103">
        <v>68988825</v>
      </c>
      <c r="M986" s="103">
        <v>64077854</v>
      </c>
      <c r="N986" s="103">
        <v>50108256</v>
      </c>
      <c r="O986" s="103">
        <v>46570327</v>
      </c>
      <c r="P986" s="103">
        <v>44438116</v>
      </c>
    </row>
    <row r="987" spans="1:16">
      <c r="A987" s="101" t="s">
        <v>2708</v>
      </c>
      <c r="B987" s="102" t="s">
        <v>2709</v>
      </c>
      <c r="C987" s="101" t="s">
        <v>5359</v>
      </c>
      <c r="D987" s="101" t="s">
        <v>5360</v>
      </c>
      <c r="E987" s="103">
        <v>71310313</v>
      </c>
      <c r="F987" s="103">
        <v>64651035</v>
      </c>
      <c r="G987" s="103">
        <v>61586153</v>
      </c>
      <c r="H987" s="103">
        <v>69077006</v>
      </c>
      <c r="I987" s="103">
        <v>70949362</v>
      </c>
      <c r="J987" s="103">
        <v>59573377</v>
      </c>
      <c r="K987" s="103">
        <v>47311837</v>
      </c>
      <c r="L987" s="103">
        <v>39713486</v>
      </c>
      <c r="M987" s="103">
        <v>37595925</v>
      </c>
      <c r="N987" s="103">
        <v>36440146</v>
      </c>
      <c r="O987" s="103">
        <v>46126501</v>
      </c>
      <c r="P987" s="103">
        <v>52856084</v>
      </c>
    </row>
    <row r="988" spans="1:16">
      <c r="A988" s="101" t="s">
        <v>861</v>
      </c>
      <c r="B988" s="102" t="s">
        <v>862</v>
      </c>
      <c r="C988" s="101" t="s">
        <v>5359</v>
      </c>
      <c r="D988" s="101" t="s">
        <v>5360</v>
      </c>
      <c r="E988" s="103">
        <v>84152854</v>
      </c>
      <c r="F988" s="103">
        <v>68757252</v>
      </c>
      <c r="G988" s="103">
        <v>52360555</v>
      </c>
      <c r="H988" s="103">
        <v>43050539</v>
      </c>
      <c r="I988" s="103">
        <v>36421287</v>
      </c>
      <c r="J988" s="103">
        <v>31683543</v>
      </c>
      <c r="K988" s="103">
        <v>27647712</v>
      </c>
      <c r="L988" s="103">
        <v>24606826</v>
      </c>
      <c r="M988" s="103">
        <v>20651434</v>
      </c>
      <c r="N988" s="103">
        <v>21082847</v>
      </c>
      <c r="O988" s="103">
        <v>22019484</v>
      </c>
      <c r="P988" s="103">
        <v>22246878</v>
      </c>
    </row>
    <row r="989" spans="1:16">
      <c r="A989" s="101" t="s">
        <v>2431</v>
      </c>
      <c r="B989" s="102" t="s">
        <v>2432</v>
      </c>
      <c r="C989" s="101" t="s">
        <v>5359</v>
      </c>
      <c r="D989" s="101" t="s">
        <v>5360</v>
      </c>
      <c r="E989" s="103">
        <v>29077591</v>
      </c>
      <c r="F989" s="103">
        <v>21912237</v>
      </c>
      <c r="G989" s="103">
        <v>27559548</v>
      </c>
      <c r="H989" s="103">
        <v>42913304</v>
      </c>
      <c r="I989" s="103">
        <v>44637988</v>
      </c>
      <c r="J989" s="103">
        <v>36774889</v>
      </c>
      <c r="K989" s="103">
        <v>38919247</v>
      </c>
      <c r="L989" s="103">
        <v>45196171</v>
      </c>
      <c r="M989" s="103">
        <v>13511944</v>
      </c>
      <c r="N989" s="103">
        <v>13101057</v>
      </c>
      <c r="O989" s="103">
        <v>64962198</v>
      </c>
      <c r="P989" s="103">
        <v>63109104</v>
      </c>
    </row>
    <row r="990" spans="1:16">
      <c r="A990" s="101" t="s">
        <v>2398</v>
      </c>
      <c r="B990" s="102" t="s">
        <v>2399</v>
      </c>
      <c r="C990" s="101" t="s">
        <v>5359</v>
      </c>
      <c r="D990" s="101" t="s">
        <v>5360</v>
      </c>
      <c r="E990" s="103">
        <v>87702039</v>
      </c>
      <c r="F990" s="103">
        <v>97707680</v>
      </c>
      <c r="G990" s="103">
        <v>92044781</v>
      </c>
      <c r="H990" s="103">
        <v>87446014</v>
      </c>
      <c r="I990" s="103">
        <v>72318650</v>
      </c>
      <c r="J990" s="103">
        <v>79581098</v>
      </c>
      <c r="K990" s="103">
        <v>83080554</v>
      </c>
      <c r="L990" s="103">
        <v>75362868</v>
      </c>
      <c r="M990" s="103">
        <v>68178700</v>
      </c>
      <c r="N990" s="103">
        <v>51488446</v>
      </c>
      <c r="O990" s="103">
        <v>21790252</v>
      </c>
      <c r="P990" s="103">
        <v>16732088</v>
      </c>
    </row>
    <row r="991" spans="1:16">
      <c r="A991" s="101" t="s">
        <v>2812</v>
      </c>
      <c r="B991" s="102" t="s">
        <v>2813</v>
      </c>
      <c r="C991" s="101" t="s">
        <v>5359</v>
      </c>
      <c r="D991" s="101" t="s">
        <v>5360</v>
      </c>
      <c r="E991" s="103">
        <v>71696122</v>
      </c>
      <c r="F991" s="103">
        <v>42543493</v>
      </c>
      <c r="G991" s="103">
        <v>41772184</v>
      </c>
      <c r="H991" s="103">
        <v>41703348</v>
      </c>
      <c r="I991" s="103">
        <v>39196528</v>
      </c>
      <c r="J991" s="103">
        <v>38032817</v>
      </c>
      <c r="K991" s="103">
        <v>42621100</v>
      </c>
      <c r="L991" s="103">
        <v>40704310</v>
      </c>
      <c r="M991" s="103">
        <v>37511648</v>
      </c>
      <c r="N991" s="103">
        <v>35775641</v>
      </c>
      <c r="O991" s="103">
        <v>25284282</v>
      </c>
      <c r="P991" s="103">
        <v>24725156</v>
      </c>
    </row>
    <row r="992" spans="1:16">
      <c r="A992" s="101" t="s">
        <v>3801</v>
      </c>
      <c r="B992" s="102" t="s">
        <v>5497</v>
      </c>
      <c r="C992" s="101" t="s">
        <v>5359</v>
      </c>
      <c r="D992" s="101" t="s">
        <v>5360</v>
      </c>
      <c r="E992" s="103">
        <v>2688614</v>
      </c>
      <c r="F992" s="103">
        <v>4316495</v>
      </c>
      <c r="G992" s="103">
        <v>5536681</v>
      </c>
      <c r="H992" s="103">
        <v>6983275</v>
      </c>
      <c r="I992" s="103">
        <v>9348747</v>
      </c>
      <c r="J992" s="103">
        <v>8195806</v>
      </c>
      <c r="K992" s="103">
        <v>10476233</v>
      </c>
      <c r="L992" s="103">
        <v>11546127</v>
      </c>
      <c r="M992" s="103">
        <v>10568708</v>
      </c>
      <c r="N992" s="103">
        <v>13778515</v>
      </c>
      <c r="O992" s="103">
        <v>9388175</v>
      </c>
      <c r="P992" s="103">
        <v>9080747</v>
      </c>
    </row>
    <row r="993" spans="1:16">
      <c r="A993" s="101" t="s">
        <v>5498</v>
      </c>
      <c r="B993" s="102" t="s">
        <v>5499</v>
      </c>
      <c r="C993" s="101" t="s">
        <v>5359</v>
      </c>
      <c r="D993" s="101" t="s">
        <v>5360</v>
      </c>
      <c r="E993" s="103">
        <v>80465537</v>
      </c>
      <c r="F993" s="103">
        <v>62992734</v>
      </c>
      <c r="G993" s="103">
        <v>56113332</v>
      </c>
      <c r="H993" s="103">
        <v>48690191</v>
      </c>
      <c r="I993" s="103">
        <v>57788158</v>
      </c>
      <c r="J993" s="103">
        <v>47284970</v>
      </c>
      <c r="K993" s="103">
        <v>37705435</v>
      </c>
      <c r="L993" s="103">
        <v>30144214</v>
      </c>
      <c r="M993" s="103">
        <v>26246602</v>
      </c>
      <c r="N993" s="103">
        <v>20214115</v>
      </c>
      <c r="O993" s="103">
        <v>15932606</v>
      </c>
      <c r="P993" s="103">
        <v>12242628</v>
      </c>
    </row>
    <row r="994" spans="1:16">
      <c r="A994" s="101" t="s">
        <v>2828</v>
      </c>
      <c r="B994" s="102" t="s">
        <v>4363</v>
      </c>
      <c r="C994" s="101" t="s">
        <v>5359</v>
      </c>
      <c r="D994" s="101" t="s">
        <v>5360</v>
      </c>
      <c r="E994" s="103">
        <v>13399352</v>
      </c>
      <c r="F994" s="103">
        <v>32588245</v>
      </c>
      <c r="G994" s="103">
        <v>40049340</v>
      </c>
      <c r="H994" s="103">
        <v>39864327</v>
      </c>
      <c r="I994" s="103">
        <v>50050104</v>
      </c>
      <c r="J994" s="103">
        <v>49714813</v>
      </c>
      <c r="K994" s="103">
        <v>47094576</v>
      </c>
      <c r="L994" s="103">
        <v>43419053</v>
      </c>
      <c r="M994" s="103">
        <v>44810915</v>
      </c>
      <c r="N994" s="103">
        <v>44274366</v>
      </c>
      <c r="O994" s="103">
        <v>21325965</v>
      </c>
      <c r="P994" s="103">
        <v>23272311</v>
      </c>
    </row>
    <row r="995" spans="1:16">
      <c r="A995" s="101" t="s">
        <v>3477</v>
      </c>
      <c r="B995" s="102" t="s">
        <v>3478</v>
      </c>
      <c r="C995" s="101" t="s">
        <v>5359</v>
      </c>
      <c r="D995" s="101" t="s">
        <v>5360</v>
      </c>
      <c r="E995" s="103">
        <v>48626788</v>
      </c>
      <c r="F995" s="103">
        <v>45605827</v>
      </c>
      <c r="G995" s="103">
        <v>46897927</v>
      </c>
      <c r="H995" s="103">
        <v>51044794</v>
      </c>
      <c r="I995" s="103">
        <v>50613698</v>
      </c>
      <c r="J995" s="103">
        <v>49543756</v>
      </c>
      <c r="K995" s="103">
        <v>42849781</v>
      </c>
      <c r="L995" s="103">
        <v>25446695</v>
      </c>
      <c r="M995" s="103">
        <v>21863219</v>
      </c>
      <c r="N995" s="103">
        <v>23201922</v>
      </c>
      <c r="O995" s="103">
        <v>26936364</v>
      </c>
      <c r="P995" s="103">
        <v>31902180</v>
      </c>
    </row>
    <row r="996" spans="1:16">
      <c r="A996" s="101" t="s">
        <v>3001</v>
      </c>
      <c r="B996" s="102" t="s">
        <v>3002</v>
      </c>
      <c r="C996" s="101" t="s">
        <v>5364</v>
      </c>
      <c r="D996" s="101" t="s">
        <v>5360</v>
      </c>
      <c r="E996" s="103">
        <v>88229560</v>
      </c>
      <c r="F996" s="103">
        <v>78828626</v>
      </c>
      <c r="G996" s="103">
        <v>85177816</v>
      </c>
      <c r="H996" s="103">
        <v>83714016</v>
      </c>
      <c r="I996" s="103">
        <v>78050493</v>
      </c>
      <c r="J996" s="103">
        <v>73828496</v>
      </c>
      <c r="K996" s="103">
        <v>70134587</v>
      </c>
      <c r="L996" s="103">
        <v>39607888</v>
      </c>
      <c r="M996" s="103">
        <v>32787968</v>
      </c>
      <c r="N996" s="103">
        <v>26593490</v>
      </c>
      <c r="O996" s="103">
        <v>18884087</v>
      </c>
      <c r="P996" s="103">
        <v>12000312</v>
      </c>
    </row>
    <row r="997" spans="1:16">
      <c r="A997" s="101" t="s">
        <v>1876</v>
      </c>
      <c r="B997" s="102" t="s">
        <v>1877</v>
      </c>
      <c r="C997" s="101" t="s">
        <v>5359</v>
      </c>
      <c r="D997" s="101" t="s">
        <v>5360</v>
      </c>
      <c r="E997" s="103">
        <v>76865167</v>
      </c>
      <c r="F997" s="103">
        <v>110460843</v>
      </c>
      <c r="G997" s="103">
        <v>92909821</v>
      </c>
      <c r="H997" s="103">
        <v>74026997</v>
      </c>
      <c r="I997" s="103">
        <v>56745855</v>
      </c>
      <c r="J997" s="103">
        <v>49149031</v>
      </c>
      <c r="K997" s="103">
        <v>53753526</v>
      </c>
      <c r="L997" s="103">
        <v>44619542</v>
      </c>
      <c r="M997" s="103">
        <v>54174387</v>
      </c>
      <c r="N997" s="103">
        <v>59192867</v>
      </c>
      <c r="O997" s="103">
        <v>53957372</v>
      </c>
      <c r="P997" s="103">
        <v>43499181</v>
      </c>
    </row>
    <row r="998" spans="1:16">
      <c r="A998" s="101" t="s">
        <v>4364</v>
      </c>
      <c r="B998" s="102" t="s">
        <v>4365</v>
      </c>
      <c r="C998" s="101" t="s">
        <v>5359</v>
      </c>
      <c r="D998" s="101" t="s">
        <v>5360</v>
      </c>
      <c r="E998" s="103">
        <v>67472227</v>
      </c>
      <c r="F998" s="103"/>
      <c r="G998" s="103"/>
      <c r="H998" s="103"/>
      <c r="I998" s="103"/>
      <c r="J998" s="103"/>
      <c r="K998" s="103"/>
      <c r="L998" s="103">
        <v>3203601</v>
      </c>
      <c r="M998" s="103"/>
      <c r="N998" s="103"/>
      <c r="O998" s="103">
        <v>-2842633</v>
      </c>
      <c r="P998" s="103">
        <v>-435489</v>
      </c>
    </row>
    <row r="999" spans="1:16">
      <c r="A999" s="101" t="s">
        <v>3721</v>
      </c>
      <c r="B999" s="102" t="s">
        <v>3722</v>
      </c>
      <c r="C999" s="101" t="s">
        <v>5359</v>
      </c>
      <c r="D999" s="101" t="s">
        <v>5360</v>
      </c>
      <c r="E999" s="103">
        <v>6536814</v>
      </c>
      <c r="F999" s="103">
        <v>10418240</v>
      </c>
      <c r="G999" s="103">
        <v>11879577</v>
      </c>
      <c r="H999" s="103">
        <v>13663755</v>
      </c>
      <c r="I999" s="103">
        <v>18500702</v>
      </c>
      <c r="J999" s="103">
        <v>18616665</v>
      </c>
      <c r="K999" s="103">
        <v>28620872</v>
      </c>
      <c r="L999" s="103">
        <v>32951651</v>
      </c>
      <c r="M999" s="103">
        <v>30796565</v>
      </c>
      <c r="N999" s="103">
        <v>28841942</v>
      </c>
      <c r="O999" s="103">
        <v>27531314</v>
      </c>
      <c r="P999" s="103">
        <v>26951613</v>
      </c>
    </row>
    <row r="1000" spans="1:16">
      <c r="A1000" s="101" t="s">
        <v>3532</v>
      </c>
      <c r="B1000" s="102" t="s">
        <v>5500</v>
      </c>
      <c r="C1000" s="101" t="s">
        <v>5359</v>
      </c>
      <c r="D1000" s="101" t="s">
        <v>5360</v>
      </c>
      <c r="E1000" s="103">
        <v>15833728</v>
      </c>
      <c r="F1000" s="103">
        <v>37919289</v>
      </c>
      <c r="G1000" s="103">
        <v>28080953</v>
      </c>
      <c r="H1000" s="103">
        <v>32572658</v>
      </c>
      <c r="I1000" s="103">
        <v>33488739</v>
      </c>
      <c r="J1000" s="103">
        <v>33498768</v>
      </c>
      <c r="K1000" s="103">
        <v>21712940</v>
      </c>
      <c r="L1000" s="103">
        <v>23313441</v>
      </c>
      <c r="M1000" s="103">
        <v>25292506</v>
      </c>
      <c r="N1000" s="103">
        <v>21611789</v>
      </c>
      <c r="O1000" s="103">
        <v>15936384</v>
      </c>
      <c r="P1000" s="103">
        <v>17026984</v>
      </c>
    </row>
    <row r="1001" spans="1:16">
      <c r="A1001" s="101" t="s">
        <v>1289</v>
      </c>
      <c r="B1001" s="102" t="s">
        <v>1290</v>
      </c>
      <c r="C1001" s="101" t="s">
        <v>5359</v>
      </c>
      <c r="D1001" s="101" t="s">
        <v>5360</v>
      </c>
      <c r="E1001" s="103">
        <v>155061679</v>
      </c>
      <c r="F1001" s="103">
        <v>145566633</v>
      </c>
      <c r="G1001" s="103">
        <v>117610139</v>
      </c>
      <c r="H1001" s="103">
        <v>80898501</v>
      </c>
      <c r="I1001" s="103">
        <v>56713507</v>
      </c>
      <c r="J1001" s="103">
        <v>51180299</v>
      </c>
      <c r="K1001" s="103">
        <v>41325141</v>
      </c>
      <c r="L1001" s="103">
        <v>37271455</v>
      </c>
      <c r="M1001" s="103">
        <v>34489570</v>
      </c>
      <c r="N1001" s="103">
        <v>27350176</v>
      </c>
      <c r="O1001" s="103">
        <v>16438801</v>
      </c>
      <c r="P1001" s="103">
        <v>16621874</v>
      </c>
    </row>
    <row r="1002" spans="1:16">
      <c r="A1002" s="101" t="s">
        <v>1230</v>
      </c>
      <c r="B1002" s="102" t="s">
        <v>1231</v>
      </c>
      <c r="C1002" s="101" t="s">
        <v>5359</v>
      </c>
      <c r="D1002" s="101" t="s">
        <v>5360</v>
      </c>
      <c r="E1002" s="103">
        <v>213231570</v>
      </c>
      <c r="F1002" s="103">
        <v>219972501</v>
      </c>
      <c r="G1002" s="103">
        <v>310700428</v>
      </c>
      <c r="H1002" s="103">
        <v>369513129</v>
      </c>
      <c r="I1002" s="103">
        <v>300323966</v>
      </c>
      <c r="J1002" s="103">
        <v>250349378</v>
      </c>
      <c r="K1002" s="103">
        <v>168613404</v>
      </c>
      <c r="L1002" s="103">
        <v>123663667</v>
      </c>
      <c r="M1002" s="103">
        <v>101001674</v>
      </c>
      <c r="N1002" s="103">
        <v>98559207</v>
      </c>
      <c r="O1002" s="103">
        <v>115308880</v>
      </c>
      <c r="P1002" s="103">
        <v>124314600</v>
      </c>
    </row>
    <row r="1003" spans="1:16">
      <c r="A1003" s="101" t="s">
        <v>3727</v>
      </c>
      <c r="B1003" s="102" t="s">
        <v>3728</v>
      </c>
      <c r="C1003" s="101" t="s">
        <v>5359</v>
      </c>
      <c r="D1003" s="101" t="s">
        <v>5360</v>
      </c>
      <c r="E1003" s="103">
        <v>27079725</v>
      </c>
      <c r="F1003" s="103">
        <v>23363677</v>
      </c>
      <c r="G1003" s="103">
        <v>22762761</v>
      </c>
      <c r="H1003" s="103">
        <v>23052382</v>
      </c>
      <c r="I1003" s="103">
        <v>18234265</v>
      </c>
      <c r="J1003" s="103">
        <v>17033791</v>
      </c>
      <c r="K1003" s="103">
        <v>14954036</v>
      </c>
      <c r="L1003" s="103">
        <v>14673390</v>
      </c>
      <c r="M1003" s="103">
        <v>13736049</v>
      </c>
      <c r="N1003" s="103">
        <v>15374602</v>
      </c>
      <c r="O1003" s="103">
        <v>14889980</v>
      </c>
      <c r="P1003" s="103">
        <v>13797940</v>
      </c>
    </row>
    <row r="1004" spans="1:16">
      <c r="A1004" s="101" t="s">
        <v>2872</v>
      </c>
      <c r="B1004" s="102" t="s">
        <v>4366</v>
      </c>
      <c r="C1004" s="101" t="s">
        <v>5359</v>
      </c>
      <c r="D1004" s="101" t="s">
        <v>5360</v>
      </c>
      <c r="E1004" s="103">
        <v>69711485</v>
      </c>
      <c r="F1004" s="103">
        <v>69162018</v>
      </c>
      <c r="G1004" s="103">
        <v>73331572</v>
      </c>
      <c r="H1004" s="103">
        <v>73266926</v>
      </c>
      <c r="I1004" s="103">
        <v>69491377</v>
      </c>
      <c r="J1004" s="103">
        <v>66026231</v>
      </c>
      <c r="K1004" s="103">
        <v>65189181</v>
      </c>
      <c r="L1004" s="103">
        <v>58490897</v>
      </c>
      <c r="M1004" s="103">
        <v>46443738</v>
      </c>
      <c r="N1004" s="103">
        <v>41216989</v>
      </c>
      <c r="O1004" s="103">
        <v>39372753</v>
      </c>
      <c r="P1004" s="103">
        <v>39177294</v>
      </c>
    </row>
    <row r="1005" spans="1:16">
      <c r="A1005" s="101" t="s">
        <v>3182</v>
      </c>
      <c r="B1005" s="102" t="s">
        <v>3183</v>
      </c>
      <c r="C1005" s="101" t="s">
        <v>5359</v>
      </c>
      <c r="D1005" s="101" t="s">
        <v>5360</v>
      </c>
      <c r="E1005" s="103">
        <v>76239420</v>
      </c>
      <c r="F1005" s="103">
        <v>74701715</v>
      </c>
      <c r="G1005" s="103">
        <v>71825167</v>
      </c>
      <c r="H1005" s="103">
        <v>69703192</v>
      </c>
      <c r="I1005" s="103">
        <v>68803594</v>
      </c>
      <c r="J1005" s="103">
        <v>65313318</v>
      </c>
      <c r="K1005" s="103">
        <v>59244950</v>
      </c>
      <c r="L1005" s="103">
        <v>51877466</v>
      </c>
      <c r="M1005" s="103">
        <v>47977566</v>
      </c>
      <c r="N1005" s="103">
        <v>44270299</v>
      </c>
      <c r="O1005" s="103">
        <v>44700828</v>
      </c>
      <c r="P1005" s="103">
        <v>43978380</v>
      </c>
    </row>
    <row r="1006" spans="1:16">
      <c r="A1006" s="101" t="s">
        <v>905</v>
      </c>
      <c r="B1006" s="102" t="s">
        <v>906</v>
      </c>
      <c r="C1006" s="101" t="s">
        <v>5359</v>
      </c>
      <c r="D1006" s="101" t="s">
        <v>5360</v>
      </c>
      <c r="E1006" s="103">
        <v>190199329</v>
      </c>
      <c r="F1006" s="103">
        <v>206328968</v>
      </c>
      <c r="G1006" s="103">
        <v>191911330</v>
      </c>
      <c r="H1006" s="103">
        <v>183039467</v>
      </c>
      <c r="I1006" s="103">
        <v>140893329</v>
      </c>
      <c r="J1006" s="103">
        <v>102401932</v>
      </c>
      <c r="K1006" s="103">
        <v>88734655</v>
      </c>
      <c r="L1006" s="103">
        <v>81219794</v>
      </c>
      <c r="M1006" s="103">
        <v>75164584</v>
      </c>
      <c r="N1006" s="103">
        <v>70251239</v>
      </c>
      <c r="O1006" s="103">
        <v>67313505</v>
      </c>
      <c r="P1006" s="103">
        <v>90373650</v>
      </c>
    </row>
    <row r="1007" spans="1:16">
      <c r="A1007" s="101" t="s">
        <v>459</v>
      </c>
      <c r="B1007" s="102" t="s">
        <v>460</v>
      </c>
      <c r="C1007" s="101" t="s">
        <v>5359</v>
      </c>
      <c r="D1007" s="101" t="s">
        <v>5360</v>
      </c>
      <c r="E1007" s="103">
        <v>789766077</v>
      </c>
      <c r="F1007" s="103">
        <v>786263088</v>
      </c>
      <c r="G1007" s="103">
        <v>698020820</v>
      </c>
      <c r="H1007" s="103">
        <v>622064687</v>
      </c>
      <c r="I1007" s="103">
        <v>531540056</v>
      </c>
      <c r="J1007" s="103">
        <v>494153014</v>
      </c>
      <c r="K1007" s="103">
        <v>431074718</v>
      </c>
      <c r="L1007" s="103">
        <v>470632832</v>
      </c>
      <c r="M1007" s="103">
        <v>410287364</v>
      </c>
      <c r="N1007" s="103">
        <v>373124329</v>
      </c>
      <c r="O1007" s="103">
        <v>340459065</v>
      </c>
      <c r="P1007" s="103">
        <v>293958411</v>
      </c>
    </row>
    <row r="1008" spans="1:16">
      <c r="A1008" s="101" t="s">
        <v>2808</v>
      </c>
      <c r="B1008" s="102" t="s">
        <v>2809</v>
      </c>
      <c r="C1008" s="101" t="s">
        <v>5359</v>
      </c>
      <c r="D1008" s="101" t="s">
        <v>5360</v>
      </c>
      <c r="E1008" s="103">
        <v>30589151</v>
      </c>
      <c r="F1008" s="103">
        <v>30193740</v>
      </c>
      <c r="G1008" s="103">
        <v>29891631</v>
      </c>
      <c r="H1008" s="103">
        <v>27321522</v>
      </c>
      <c r="I1008" s="103">
        <v>25422130</v>
      </c>
      <c r="J1008" s="103">
        <v>23956395</v>
      </c>
      <c r="K1008" s="103">
        <v>23051423</v>
      </c>
      <c r="L1008" s="103">
        <v>12992002</v>
      </c>
      <c r="M1008" s="103">
        <v>11012045</v>
      </c>
      <c r="N1008" s="103">
        <v>34226567</v>
      </c>
      <c r="O1008" s="103">
        <v>33161758</v>
      </c>
      <c r="P1008" s="103">
        <v>25670225</v>
      </c>
    </row>
    <row r="1009" spans="1:16">
      <c r="A1009" s="101" t="s">
        <v>3740</v>
      </c>
      <c r="B1009" s="102" t="s">
        <v>3741</v>
      </c>
      <c r="C1009" s="101" t="s">
        <v>5359</v>
      </c>
      <c r="D1009" s="101" t="s">
        <v>5360</v>
      </c>
      <c r="E1009" s="103">
        <v>53452295</v>
      </c>
      <c r="F1009" s="103">
        <v>43996974</v>
      </c>
      <c r="G1009" s="103">
        <v>15272454</v>
      </c>
      <c r="H1009" s="103">
        <v>18333111</v>
      </c>
      <c r="I1009" s="103">
        <v>18306633</v>
      </c>
      <c r="J1009" s="103">
        <v>23185575</v>
      </c>
      <c r="K1009" s="103">
        <v>22055151</v>
      </c>
      <c r="L1009" s="103">
        <v>28636897</v>
      </c>
      <c r="M1009" s="103">
        <v>27005377</v>
      </c>
      <c r="N1009" s="103">
        <v>44958428</v>
      </c>
      <c r="O1009" s="103">
        <v>28043689</v>
      </c>
      <c r="P1009" s="103">
        <v>20146733</v>
      </c>
    </row>
    <row r="1010" spans="1:16">
      <c r="A1010" s="101" t="s">
        <v>5501</v>
      </c>
      <c r="B1010" s="102" t="s">
        <v>5502</v>
      </c>
      <c r="C1010" s="101" t="s">
        <v>5359</v>
      </c>
      <c r="D1010" s="101" t="s">
        <v>5360</v>
      </c>
      <c r="E1010" s="103"/>
      <c r="F1010" s="103"/>
      <c r="G1010" s="103">
        <v>8857941</v>
      </c>
      <c r="H1010" s="103">
        <v>8231946</v>
      </c>
      <c r="I1010" s="103">
        <v>-57706565</v>
      </c>
      <c r="J1010" s="103">
        <v>-59278087</v>
      </c>
      <c r="K1010" s="103">
        <v>-43574917</v>
      </c>
      <c r="L1010" s="103">
        <v>-27627234</v>
      </c>
      <c r="M1010" s="103">
        <v>-12616420</v>
      </c>
      <c r="N1010" s="103">
        <v>7697156</v>
      </c>
      <c r="O1010" s="103">
        <v>18187606</v>
      </c>
      <c r="P1010" s="103">
        <v>17997344</v>
      </c>
    </row>
    <row r="1011" spans="1:16">
      <c r="A1011" s="101" t="s">
        <v>368</v>
      </c>
      <c r="B1011" s="102" t="s">
        <v>369</v>
      </c>
      <c r="C1011" s="101" t="s">
        <v>5359</v>
      </c>
      <c r="D1011" s="101" t="s">
        <v>5360</v>
      </c>
      <c r="E1011" s="103">
        <v>2532357668</v>
      </c>
      <c r="F1011" s="103">
        <v>2037295921</v>
      </c>
      <c r="G1011" s="103">
        <v>1637427237</v>
      </c>
      <c r="H1011" s="103">
        <v>1408857262</v>
      </c>
      <c r="I1011" s="103">
        <v>1201550896</v>
      </c>
      <c r="J1011" s="103">
        <v>997431368</v>
      </c>
      <c r="K1011" s="103">
        <v>788133452</v>
      </c>
      <c r="L1011" s="103">
        <v>603332614</v>
      </c>
      <c r="M1011" s="103">
        <v>483267252</v>
      </c>
      <c r="N1011" s="103">
        <v>382093232</v>
      </c>
      <c r="O1011" s="103">
        <v>318147294</v>
      </c>
      <c r="P1011" s="103">
        <v>353527975</v>
      </c>
    </row>
    <row r="1012" spans="1:16">
      <c r="A1012" s="101" t="s">
        <v>364</v>
      </c>
      <c r="B1012" s="102" t="s">
        <v>365</v>
      </c>
      <c r="C1012" s="101" t="s">
        <v>5359</v>
      </c>
      <c r="D1012" s="101" t="s">
        <v>5360</v>
      </c>
      <c r="E1012" s="103">
        <v>13937352000</v>
      </c>
      <c r="F1012" s="103">
        <v>12991465000</v>
      </c>
      <c r="G1012" s="103">
        <v>12139945000</v>
      </c>
      <c r="H1012" s="103">
        <v>11596946000</v>
      </c>
      <c r="I1012" s="103">
        <v>10629299000</v>
      </c>
      <c r="J1012" s="103">
        <v>9553482000</v>
      </c>
      <c r="K1012" s="103">
        <v>7703473000</v>
      </c>
      <c r="L1012" s="103">
        <v>5809214000</v>
      </c>
      <c r="M1012" s="103">
        <v>4889694000</v>
      </c>
      <c r="N1012" s="103">
        <v>3878098000</v>
      </c>
      <c r="O1012" s="103">
        <v>2623099000</v>
      </c>
      <c r="P1012" s="103">
        <v>2434961000</v>
      </c>
    </row>
    <row r="1013" spans="1:16">
      <c r="A1013" s="101" t="s">
        <v>3654</v>
      </c>
      <c r="B1013" s="102" t="s">
        <v>4367</v>
      </c>
      <c r="C1013" s="101" t="s">
        <v>5359</v>
      </c>
      <c r="D1013" s="101" t="s">
        <v>5360</v>
      </c>
      <c r="E1013" s="103">
        <v>11726582</v>
      </c>
      <c r="F1013" s="103">
        <v>9996055</v>
      </c>
      <c r="G1013" s="103">
        <v>29777649</v>
      </c>
      <c r="H1013" s="103">
        <v>39070877</v>
      </c>
      <c r="I1013" s="103">
        <v>50596126</v>
      </c>
      <c r="J1013" s="103">
        <v>46176813</v>
      </c>
      <c r="K1013" s="103">
        <v>42330868</v>
      </c>
      <c r="L1013" s="103">
        <v>48269166</v>
      </c>
      <c r="M1013" s="103">
        <v>56112767</v>
      </c>
      <c r="N1013" s="103">
        <v>53811779</v>
      </c>
      <c r="O1013" s="103">
        <v>31004620</v>
      </c>
      <c r="P1013" s="103">
        <v>21826812</v>
      </c>
    </row>
    <row r="1014" spans="1:16">
      <c r="A1014" s="101" t="s">
        <v>2700</v>
      </c>
      <c r="B1014" s="102" t="s">
        <v>2701</v>
      </c>
      <c r="C1014" s="101" t="s">
        <v>5359</v>
      </c>
      <c r="D1014" s="101" t="s">
        <v>5360</v>
      </c>
      <c r="E1014" s="103">
        <v>29239200</v>
      </c>
      <c r="F1014" s="103">
        <v>20912339</v>
      </c>
      <c r="G1014" s="103">
        <v>21461253</v>
      </c>
      <c r="H1014" s="103">
        <v>10922676</v>
      </c>
      <c r="I1014" s="103">
        <v>8787265</v>
      </c>
      <c r="J1014" s="103">
        <v>9971977</v>
      </c>
      <c r="K1014" s="103">
        <v>11735882</v>
      </c>
      <c r="L1014" s="103">
        <v>16634914</v>
      </c>
      <c r="M1014" s="103">
        <v>8455510</v>
      </c>
      <c r="N1014" s="103">
        <v>11800158</v>
      </c>
      <c r="O1014" s="103">
        <v>8643325</v>
      </c>
      <c r="P1014" s="103">
        <v>9249593</v>
      </c>
    </row>
    <row r="1015" spans="1:16">
      <c r="A1015" s="101" t="s">
        <v>2334</v>
      </c>
      <c r="B1015" s="102" t="s">
        <v>4368</v>
      </c>
      <c r="C1015" s="101" t="s">
        <v>5359</v>
      </c>
      <c r="D1015" s="101" t="s">
        <v>5360</v>
      </c>
      <c r="E1015" s="103">
        <v>15294035</v>
      </c>
      <c r="F1015" s="103">
        <v>6288680</v>
      </c>
      <c r="G1015" s="103">
        <v>23159853</v>
      </c>
      <c r="H1015" s="103">
        <v>28422595</v>
      </c>
      <c r="I1015" s="103">
        <v>25016087</v>
      </c>
      <c r="J1015" s="103">
        <v>22263941</v>
      </c>
      <c r="K1015" s="103">
        <v>18462108</v>
      </c>
      <c r="L1015" s="103">
        <v>14418212</v>
      </c>
      <c r="M1015" s="103">
        <v>13322917</v>
      </c>
      <c r="N1015" s="103">
        <v>13814357</v>
      </c>
      <c r="O1015" s="103">
        <v>14714345</v>
      </c>
      <c r="P1015" s="103">
        <v>12664320</v>
      </c>
    </row>
    <row r="1016" spans="1:16">
      <c r="A1016" s="101" t="s">
        <v>2113</v>
      </c>
      <c r="B1016" s="102" t="s">
        <v>2114</v>
      </c>
      <c r="C1016" s="101" t="s">
        <v>5359</v>
      </c>
      <c r="D1016" s="101" t="s">
        <v>5360</v>
      </c>
      <c r="E1016" s="103">
        <v>52366207</v>
      </c>
      <c r="F1016" s="103">
        <v>51049690</v>
      </c>
      <c r="G1016" s="103">
        <v>49839011</v>
      </c>
      <c r="H1016" s="103">
        <v>49085177</v>
      </c>
      <c r="I1016" s="103">
        <v>47115413</v>
      </c>
      <c r="J1016" s="103">
        <v>44806998</v>
      </c>
      <c r="K1016" s="103">
        <v>41183240</v>
      </c>
      <c r="L1016" s="103">
        <v>37995757</v>
      </c>
      <c r="M1016" s="103">
        <v>37056485</v>
      </c>
      <c r="N1016" s="103">
        <v>41367971</v>
      </c>
      <c r="O1016" s="103">
        <v>34440728</v>
      </c>
      <c r="P1016" s="103">
        <v>29759180</v>
      </c>
    </row>
    <row r="1017" spans="1:16">
      <c r="A1017" s="101" t="s">
        <v>1079</v>
      </c>
      <c r="B1017" s="102" t="s">
        <v>4369</v>
      </c>
      <c r="C1017" s="101" t="s">
        <v>5359</v>
      </c>
      <c r="D1017" s="101" t="s">
        <v>5360</v>
      </c>
      <c r="E1017" s="103">
        <v>130532099</v>
      </c>
      <c r="F1017" s="103">
        <v>121815940</v>
      </c>
      <c r="G1017" s="103">
        <v>114482625</v>
      </c>
      <c r="H1017" s="103">
        <v>107400968</v>
      </c>
      <c r="I1017" s="103">
        <v>100654033</v>
      </c>
      <c r="J1017" s="103">
        <v>93291701</v>
      </c>
      <c r="K1017" s="103">
        <v>82852070</v>
      </c>
      <c r="L1017" s="103">
        <v>61808802</v>
      </c>
      <c r="M1017" s="103">
        <v>51185396</v>
      </c>
      <c r="N1017" s="103">
        <v>47684216</v>
      </c>
      <c r="O1017" s="103">
        <v>30380908</v>
      </c>
      <c r="P1017" s="103">
        <v>26654408</v>
      </c>
    </row>
    <row r="1018" spans="1:16">
      <c r="A1018" s="101" t="s">
        <v>2177</v>
      </c>
      <c r="B1018" s="102" t="s">
        <v>2178</v>
      </c>
      <c r="C1018" s="101" t="s">
        <v>5359</v>
      </c>
      <c r="D1018" s="101" t="s">
        <v>5360</v>
      </c>
      <c r="E1018" s="103">
        <v>37911096</v>
      </c>
      <c r="F1018" s="103">
        <v>31266059</v>
      </c>
      <c r="G1018" s="103">
        <v>25872545</v>
      </c>
      <c r="H1018" s="103">
        <v>27234526</v>
      </c>
      <c r="I1018" s="103">
        <v>34041081</v>
      </c>
      <c r="J1018" s="103">
        <v>28173380</v>
      </c>
      <c r="K1018" s="103">
        <v>14253811</v>
      </c>
      <c r="L1018" s="103">
        <v>16942781</v>
      </c>
      <c r="M1018" s="103">
        <v>2553932</v>
      </c>
      <c r="N1018" s="103">
        <v>18804817</v>
      </c>
      <c r="O1018" s="103">
        <v>9129355</v>
      </c>
      <c r="P1018" s="103">
        <v>8536855</v>
      </c>
    </row>
    <row r="1019" spans="1:16">
      <c r="A1019" s="101" t="s">
        <v>3306</v>
      </c>
      <c r="B1019" s="102" t="s">
        <v>4370</v>
      </c>
      <c r="C1019" s="101" t="s">
        <v>5359</v>
      </c>
      <c r="D1019" s="101" t="s">
        <v>5360</v>
      </c>
      <c r="E1019" s="103">
        <v>74923569</v>
      </c>
      <c r="F1019" s="103">
        <v>43900659</v>
      </c>
      <c r="G1019" s="103">
        <v>30076505</v>
      </c>
      <c r="H1019" s="103">
        <v>17655852</v>
      </c>
      <c r="I1019" s="103">
        <v>17626213</v>
      </c>
      <c r="J1019" s="103">
        <v>16233863</v>
      </c>
      <c r="K1019" s="103">
        <v>20985007</v>
      </c>
      <c r="L1019" s="103">
        <v>3663642</v>
      </c>
      <c r="M1019" s="103">
        <v>5253727</v>
      </c>
      <c r="N1019" s="103">
        <v>7884362</v>
      </c>
      <c r="O1019" s="103">
        <v>1293697</v>
      </c>
      <c r="P1019" s="103">
        <v>587574</v>
      </c>
    </row>
    <row r="1020" spans="1:16">
      <c r="A1020" s="101" t="s">
        <v>1701</v>
      </c>
      <c r="B1020" s="102" t="s">
        <v>1702</v>
      </c>
      <c r="C1020" s="101" t="s">
        <v>5359</v>
      </c>
      <c r="D1020" s="101" t="s">
        <v>5360</v>
      </c>
      <c r="E1020" s="103">
        <v>242992839</v>
      </c>
      <c r="F1020" s="103">
        <v>212771778</v>
      </c>
      <c r="G1020" s="103">
        <v>165076068</v>
      </c>
      <c r="H1020" s="103">
        <v>164453510</v>
      </c>
      <c r="I1020" s="103">
        <v>149665510</v>
      </c>
      <c r="J1020" s="103">
        <v>138282721</v>
      </c>
      <c r="K1020" s="103">
        <v>121290313</v>
      </c>
      <c r="L1020" s="103">
        <v>109457534</v>
      </c>
      <c r="M1020" s="103">
        <v>85840848</v>
      </c>
      <c r="N1020" s="103">
        <v>75529593</v>
      </c>
      <c r="O1020" s="103">
        <v>59019974</v>
      </c>
      <c r="P1020" s="103">
        <v>52561798</v>
      </c>
    </row>
    <row r="1021" spans="1:16">
      <c r="A1021" s="101" t="s">
        <v>895</v>
      </c>
      <c r="B1021" s="102" t="s">
        <v>896</v>
      </c>
      <c r="C1021" s="101" t="s">
        <v>5359</v>
      </c>
      <c r="D1021" s="101" t="s">
        <v>5360</v>
      </c>
      <c r="E1021" s="103">
        <v>176714447</v>
      </c>
      <c r="F1021" s="103">
        <v>201922348</v>
      </c>
      <c r="G1021" s="103">
        <v>178073846</v>
      </c>
      <c r="H1021" s="103">
        <v>137862407</v>
      </c>
      <c r="I1021" s="103">
        <v>105851381</v>
      </c>
      <c r="J1021" s="103">
        <v>86775941</v>
      </c>
      <c r="K1021" s="103">
        <v>54483208</v>
      </c>
      <c r="L1021" s="103">
        <v>42995589</v>
      </c>
      <c r="M1021" s="103">
        <v>26634882</v>
      </c>
      <c r="N1021" s="103">
        <v>19177941</v>
      </c>
      <c r="O1021" s="103">
        <v>13488805</v>
      </c>
      <c r="P1021" s="103">
        <v>11571421</v>
      </c>
    </row>
    <row r="1022" spans="1:16">
      <c r="A1022" s="101" t="s">
        <v>2867</v>
      </c>
      <c r="B1022" s="102" t="s">
        <v>2868</v>
      </c>
      <c r="C1022" s="101" t="s">
        <v>5359</v>
      </c>
      <c r="D1022" s="101" t="s">
        <v>5360</v>
      </c>
      <c r="E1022" s="103">
        <v>42006621</v>
      </c>
      <c r="F1022" s="103">
        <v>58203985</v>
      </c>
      <c r="G1022" s="103">
        <v>112980405</v>
      </c>
      <c r="H1022" s="103">
        <v>-68555688</v>
      </c>
      <c r="I1022" s="103">
        <v>34084376</v>
      </c>
      <c r="J1022" s="103">
        <v>303749149</v>
      </c>
      <c r="K1022" s="103">
        <v>149490111</v>
      </c>
      <c r="L1022" s="103">
        <v>83769962</v>
      </c>
      <c r="M1022" s="103">
        <v>62185346</v>
      </c>
      <c r="N1022" s="103">
        <v>66946391</v>
      </c>
      <c r="O1022" s="103">
        <v>20838825</v>
      </c>
      <c r="P1022" s="103">
        <v>24362047</v>
      </c>
    </row>
    <row r="1023" spans="1:16">
      <c r="A1023" s="101" t="s">
        <v>3171</v>
      </c>
      <c r="B1023" s="102" t="s">
        <v>3172</v>
      </c>
      <c r="C1023" s="101" t="s">
        <v>5359</v>
      </c>
      <c r="D1023" s="101" t="s">
        <v>5360</v>
      </c>
      <c r="E1023" s="103">
        <v>36043426</v>
      </c>
      <c r="F1023" s="103">
        <v>34666146</v>
      </c>
      <c r="G1023" s="103">
        <v>32318562</v>
      </c>
      <c r="H1023" s="103">
        <v>31394964</v>
      </c>
      <c r="I1023" s="103">
        <v>30507715</v>
      </c>
      <c r="J1023" s="103">
        <v>26524911</v>
      </c>
      <c r="K1023" s="103">
        <v>26385324</v>
      </c>
      <c r="L1023" s="103">
        <v>24935436</v>
      </c>
      <c r="M1023" s="103">
        <v>27156842</v>
      </c>
      <c r="N1023" s="103">
        <v>33239322</v>
      </c>
      <c r="O1023" s="103">
        <v>25446058</v>
      </c>
      <c r="P1023" s="103">
        <v>23589715</v>
      </c>
    </row>
    <row r="1024" spans="1:16">
      <c r="A1024" s="101" t="s">
        <v>5503</v>
      </c>
      <c r="B1024" s="102" t="s">
        <v>5504</v>
      </c>
      <c r="C1024" s="101" t="s">
        <v>5359</v>
      </c>
      <c r="D1024" s="101" t="s">
        <v>5360</v>
      </c>
      <c r="E1024" s="103">
        <v>-17471726</v>
      </c>
      <c r="F1024" s="103">
        <v>-58287896</v>
      </c>
      <c r="G1024" s="103">
        <v>-61497587</v>
      </c>
      <c r="H1024" s="103">
        <v>-59886624</v>
      </c>
      <c r="I1024" s="103">
        <v>-85240456</v>
      </c>
      <c r="J1024" s="103">
        <v>-65767234</v>
      </c>
      <c r="K1024" s="103">
        <v>10277644</v>
      </c>
      <c r="L1024" s="103">
        <v>22929580</v>
      </c>
      <c r="M1024" s="103">
        <v>27939250</v>
      </c>
      <c r="N1024" s="103">
        <v>4812557</v>
      </c>
      <c r="O1024" s="103">
        <v>16646566</v>
      </c>
      <c r="P1024" s="103">
        <v>12605441</v>
      </c>
    </row>
    <row r="1025" spans="1:16">
      <c r="A1025" s="101" t="s">
        <v>3451</v>
      </c>
      <c r="B1025" s="102" t="s">
        <v>3452</v>
      </c>
      <c r="C1025" s="101" t="s">
        <v>5359</v>
      </c>
      <c r="D1025" s="101" t="s">
        <v>5360</v>
      </c>
      <c r="E1025" s="103">
        <v>37029368</v>
      </c>
      <c r="F1025" s="103">
        <v>35972238</v>
      </c>
      <c r="G1025" s="103">
        <v>35395909</v>
      </c>
      <c r="H1025" s="103">
        <v>34566220</v>
      </c>
      <c r="I1025" s="103">
        <v>32301407</v>
      </c>
      <c r="J1025" s="103">
        <v>33473732</v>
      </c>
      <c r="K1025" s="103">
        <v>35201246</v>
      </c>
      <c r="L1025" s="103">
        <v>31049186</v>
      </c>
      <c r="M1025" s="103">
        <v>26504109</v>
      </c>
      <c r="N1025" s="103">
        <v>26939906</v>
      </c>
      <c r="O1025" s="103">
        <v>26002111</v>
      </c>
      <c r="P1025" s="103">
        <v>24113325</v>
      </c>
    </row>
    <row r="1026" spans="1:16">
      <c r="A1026" s="101" t="s">
        <v>3141</v>
      </c>
      <c r="B1026" s="102" t="s">
        <v>3142</v>
      </c>
      <c r="C1026" s="101" t="s">
        <v>5359</v>
      </c>
      <c r="D1026" s="101" t="s">
        <v>5360</v>
      </c>
      <c r="E1026" s="103">
        <v>34229551</v>
      </c>
      <c r="F1026" s="103">
        <v>33345813</v>
      </c>
      <c r="G1026" s="103">
        <v>17213714</v>
      </c>
      <c r="H1026" s="103">
        <v>16352554</v>
      </c>
      <c r="I1026" s="103">
        <v>16217360</v>
      </c>
      <c r="J1026" s="103">
        <v>15305453</v>
      </c>
      <c r="K1026" s="103">
        <v>14902762</v>
      </c>
      <c r="L1026" s="103">
        <v>14540941</v>
      </c>
      <c r="M1026" s="103">
        <v>13928403</v>
      </c>
      <c r="N1026" s="103">
        <v>15126220</v>
      </c>
      <c r="O1026" s="103">
        <v>15877810</v>
      </c>
      <c r="P1026" s="103">
        <v>15836253</v>
      </c>
    </row>
    <row r="1027" spans="1:16">
      <c r="A1027" s="101" t="s">
        <v>589</v>
      </c>
      <c r="B1027" s="102" t="s">
        <v>590</v>
      </c>
      <c r="C1027" s="101" t="s">
        <v>5359</v>
      </c>
      <c r="D1027" s="101" t="s">
        <v>5360</v>
      </c>
      <c r="E1027" s="103">
        <v>421919576</v>
      </c>
      <c r="F1027" s="103">
        <v>416785058</v>
      </c>
      <c r="G1027" s="103">
        <v>407130507</v>
      </c>
      <c r="H1027" s="103">
        <v>382049946</v>
      </c>
      <c r="I1027" s="103">
        <v>425968698</v>
      </c>
      <c r="J1027" s="103">
        <v>379628934</v>
      </c>
      <c r="K1027" s="103">
        <v>339893545</v>
      </c>
      <c r="L1027" s="103">
        <v>319655526</v>
      </c>
      <c r="M1027" s="103">
        <v>245246726</v>
      </c>
      <c r="N1027" s="103">
        <v>223079276</v>
      </c>
      <c r="O1027" s="103">
        <v>209213769</v>
      </c>
      <c r="P1027" s="103">
        <v>200211596</v>
      </c>
    </row>
    <row r="1028" spans="1:16">
      <c r="A1028" s="101" t="s">
        <v>1668</v>
      </c>
      <c r="B1028" s="102" t="s">
        <v>1669</v>
      </c>
      <c r="C1028" s="101" t="s">
        <v>5359</v>
      </c>
      <c r="D1028" s="101" t="s">
        <v>5360</v>
      </c>
      <c r="E1028" s="103">
        <v>164915699</v>
      </c>
      <c r="F1028" s="103">
        <v>150608786</v>
      </c>
      <c r="G1028" s="103">
        <v>127799285</v>
      </c>
      <c r="H1028" s="103">
        <v>131829709</v>
      </c>
      <c r="I1028" s="103">
        <v>113406383</v>
      </c>
      <c r="J1028" s="103">
        <v>105841042</v>
      </c>
      <c r="K1028" s="103">
        <v>110284386</v>
      </c>
      <c r="L1028" s="103">
        <v>74922562</v>
      </c>
      <c r="M1028" s="103">
        <v>67139177</v>
      </c>
      <c r="N1028" s="103">
        <v>73019076</v>
      </c>
      <c r="O1028" s="103">
        <v>62503489</v>
      </c>
      <c r="P1028" s="103">
        <v>58823377</v>
      </c>
    </row>
    <row r="1029" spans="1:16">
      <c r="A1029" s="101" t="s">
        <v>2167</v>
      </c>
      <c r="B1029" s="102" t="s">
        <v>2168</v>
      </c>
      <c r="C1029" s="101" t="s">
        <v>5359</v>
      </c>
      <c r="D1029" s="101" t="s">
        <v>5360</v>
      </c>
      <c r="E1029" s="103">
        <v>8872867</v>
      </c>
      <c r="F1029" s="103">
        <v>10609727</v>
      </c>
      <c r="G1029" s="103">
        <v>9864242</v>
      </c>
      <c r="H1029" s="103">
        <v>15744394</v>
      </c>
      <c r="I1029" s="103">
        <v>15306795</v>
      </c>
      <c r="J1029" s="103">
        <v>924231</v>
      </c>
      <c r="K1029" s="103">
        <v>21883185</v>
      </c>
      <c r="L1029" s="103">
        <v>49841373</v>
      </c>
      <c r="M1029" s="103">
        <v>45931673</v>
      </c>
      <c r="N1029" s="103">
        <v>43567667</v>
      </c>
      <c r="O1029" s="103">
        <v>23592347</v>
      </c>
      <c r="P1029" s="103">
        <v>13044377</v>
      </c>
    </row>
    <row r="1030" spans="1:16">
      <c r="A1030" s="101" t="s">
        <v>1133</v>
      </c>
      <c r="B1030" s="102" t="s">
        <v>1134</v>
      </c>
      <c r="C1030" s="101" t="s">
        <v>5359</v>
      </c>
      <c r="D1030" s="101" t="s">
        <v>5360</v>
      </c>
      <c r="E1030" s="103">
        <v>115469936</v>
      </c>
      <c r="F1030" s="103">
        <v>117071579</v>
      </c>
      <c r="G1030" s="103">
        <v>123400713</v>
      </c>
      <c r="H1030" s="103">
        <v>190464530</v>
      </c>
      <c r="I1030" s="103">
        <v>98652953</v>
      </c>
      <c r="J1030" s="103">
        <v>87299410</v>
      </c>
      <c r="K1030" s="103">
        <v>78385589</v>
      </c>
      <c r="L1030" s="103">
        <v>77075946</v>
      </c>
      <c r="M1030" s="103">
        <v>71613211</v>
      </c>
      <c r="N1030" s="103">
        <v>65045986</v>
      </c>
      <c r="O1030" s="103">
        <v>53753267</v>
      </c>
      <c r="P1030" s="103">
        <v>52356751</v>
      </c>
    </row>
    <row r="1031" spans="1:16">
      <c r="A1031" s="101" t="s">
        <v>3218</v>
      </c>
      <c r="B1031" s="102" t="s">
        <v>3219</v>
      </c>
      <c r="C1031" s="101" t="s">
        <v>5359</v>
      </c>
      <c r="D1031" s="101" t="s">
        <v>5360</v>
      </c>
      <c r="E1031" s="103">
        <v>31381137</v>
      </c>
      <c r="F1031" s="103">
        <v>29401441</v>
      </c>
      <c r="G1031" s="103">
        <v>55163867</v>
      </c>
      <c r="H1031" s="103">
        <v>69513274</v>
      </c>
      <c r="I1031" s="103">
        <v>78045223</v>
      </c>
      <c r="J1031" s="103">
        <v>88933100</v>
      </c>
      <c r="K1031" s="103">
        <v>84208712</v>
      </c>
      <c r="L1031" s="103">
        <v>73138236</v>
      </c>
      <c r="M1031" s="103">
        <v>13482103</v>
      </c>
      <c r="N1031" s="103">
        <v>6203621</v>
      </c>
      <c r="O1031" s="103">
        <v>6291598</v>
      </c>
      <c r="P1031" s="103">
        <v>7243248</v>
      </c>
    </row>
    <row r="1032" spans="1:16">
      <c r="A1032" s="101" t="s">
        <v>2475</v>
      </c>
      <c r="B1032" s="102" t="s">
        <v>4371</v>
      </c>
      <c r="C1032" s="101" t="s">
        <v>5359</v>
      </c>
      <c r="D1032" s="101" t="s">
        <v>5360</v>
      </c>
      <c r="E1032" s="103">
        <v>48493898</v>
      </c>
      <c r="F1032" s="103">
        <v>37056586</v>
      </c>
      <c r="G1032" s="103">
        <v>36072564</v>
      </c>
      <c r="H1032" s="103">
        <v>6447586</v>
      </c>
      <c r="I1032" s="103">
        <v>32879499</v>
      </c>
      <c r="J1032" s="103">
        <v>32889679</v>
      </c>
      <c r="K1032" s="103">
        <v>35515816</v>
      </c>
      <c r="L1032" s="103">
        <v>30035408</v>
      </c>
      <c r="M1032" s="103">
        <v>24331081</v>
      </c>
      <c r="N1032" s="103">
        <v>24820933</v>
      </c>
      <c r="O1032" s="103">
        <v>24756246</v>
      </c>
      <c r="P1032" s="103">
        <v>24467190</v>
      </c>
    </row>
    <row r="1033" spans="1:16">
      <c r="A1033" s="101" t="s">
        <v>985</v>
      </c>
      <c r="B1033" s="102" t="s">
        <v>986</v>
      </c>
      <c r="C1033" s="101" t="s">
        <v>5359</v>
      </c>
      <c r="D1033" s="101" t="s">
        <v>5360</v>
      </c>
      <c r="E1033" s="103">
        <v>143230812</v>
      </c>
      <c r="F1033" s="103">
        <v>148751369</v>
      </c>
      <c r="G1033" s="103">
        <v>113079309</v>
      </c>
      <c r="H1033" s="103">
        <v>98290025</v>
      </c>
      <c r="I1033" s="103">
        <v>89849398</v>
      </c>
      <c r="J1033" s="103">
        <v>68626578</v>
      </c>
      <c r="K1033" s="103">
        <v>54205800</v>
      </c>
      <c r="L1033" s="103">
        <v>51179755</v>
      </c>
      <c r="M1033" s="103">
        <v>31376551</v>
      </c>
      <c r="N1033" s="103">
        <v>31425331</v>
      </c>
      <c r="O1033" s="103">
        <v>29039846</v>
      </c>
      <c r="P1033" s="103">
        <v>26650155</v>
      </c>
    </row>
    <row r="1034" spans="1:16">
      <c r="A1034" s="101" t="s">
        <v>3048</v>
      </c>
      <c r="B1034" s="102" t="s">
        <v>3049</v>
      </c>
      <c r="C1034" s="101" t="s">
        <v>5359</v>
      </c>
      <c r="D1034" s="101" t="s">
        <v>5360</v>
      </c>
      <c r="E1034" s="103">
        <v>55043889</v>
      </c>
      <c r="F1034" s="103">
        <v>50820512</v>
      </c>
      <c r="G1034" s="103">
        <v>47909030</v>
      </c>
      <c r="H1034" s="103">
        <v>46752485</v>
      </c>
      <c r="I1034" s="103">
        <v>42819402</v>
      </c>
      <c r="J1034" s="103">
        <v>40411093</v>
      </c>
      <c r="K1034" s="103">
        <v>25292144</v>
      </c>
      <c r="L1034" s="103">
        <v>29762339</v>
      </c>
      <c r="M1034" s="103">
        <v>7099095</v>
      </c>
      <c r="N1034" s="103">
        <v>6434287</v>
      </c>
      <c r="O1034" s="103">
        <v>6145883</v>
      </c>
      <c r="P1034" s="103">
        <v>5559298</v>
      </c>
    </row>
    <row r="1035" spans="1:16">
      <c r="A1035" s="101" t="s">
        <v>3748</v>
      </c>
      <c r="B1035" s="102" t="s">
        <v>3749</v>
      </c>
      <c r="C1035" s="101" t="s">
        <v>5359</v>
      </c>
      <c r="D1035" s="101" t="s">
        <v>5360</v>
      </c>
      <c r="E1035" s="103">
        <v>19272784</v>
      </c>
      <c r="F1035" s="103">
        <v>22382882</v>
      </c>
      <c r="G1035" s="103">
        <v>27315732</v>
      </c>
      <c r="H1035" s="103">
        <v>23569063</v>
      </c>
      <c r="I1035" s="103">
        <v>22173863</v>
      </c>
      <c r="J1035" s="103">
        <v>22722381</v>
      </c>
      <c r="K1035" s="103">
        <v>24878810</v>
      </c>
      <c r="L1035" s="103">
        <v>19226788</v>
      </c>
      <c r="M1035" s="103">
        <v>18902552</v>
      </c>
      <c r="N1035" s="103">
        <v>18237306</v>
      </c>
      <c r="O1035" s="103">
        <v>17867866</v>
      </c>
      <c r="P1035" s="103">
        <v>17662701</v>
      </c>
    </row>
    <row r="1036" spans="1:16">
      <c r="A1036" s="101" t="s">
        <v>1856</v>
      </c>
      <c r="B1036" s="102" t="s">
        <v>1857</v>
      </c>
      <c r="C1036" s="101" t="s">
        <v>5359</v>
      </c>
      <c r="D1036" s="101" t="s">
        <v>5360</v>
      </c>
      <c r="E1036" s="103">
        <v>19808249</v>
      </c>
      <c r="F1036" s="103">
        <v>8667570</v>
      </c>
      <c r="G1036" s="103">
        <v>13386090</v>
      </c>
      <c r="H1036" s="103">
        <v>19504491</v>
      </c>
      <c r="I1036" s="103">
        <v>22642326</v>
      </c>
      <c r="J1036" s="103">
        <v>21841739</v>
      </c>
      <c r="K1036" s="103">
        <v>17213999</v>
      </c>
      <c r="L1036" s="103">
        <v>13793333</v>
      </c>
      <c r="M1036" s="103">
        <v>6204809</v>
      </c>
      <c r="N1036" s="103">
        <v>29918342</v>
      </c>
      <c r="O1036" s="103">
        <v>9060409</v>
      </c>
      <c r="P1036" s="103">
        <v>9417891</v>
      </c>
    </row>
    <row r="1037" spans="1:16">
      <c r="A1037" s="101" t="s">
        <v>3604</v>
      </c>
      <c r="B1037" s="102" t="s">
        <v>3605</v>
      </c>
      <c r="C1037" s="101" t="s">
        <v>5359</v>
      </c>
      <c r="D1037" s="101" t="s">
        <v>5360</v>
      </c>
      <c r="E1037" s="103">
        <v>42147933</v>
      </c>
      <c r="F1037" s="103">
        <v>35560100</v>
      </c>
      <c r="G1037" s="103">
        <v>34136259</v>
      </c>
      <c r="H1037" s="103">
        <v>32564341</v>
      </c>
      <c r="I1037" s="103">
        <v>30016209</v>
      </c>
      <c r="J1037" s="103">
        <v>27334389</v>
      </c>
      <c r="K1037" s="103">
        <v>26208065</v>
      </c>
      <c r="L1037" s="103">
        <v>23132431</v>
      </c>
      <c r="M1037" s="103">
        <v>18335957</v>
      </c>
      <c r="N1037" s="103">
        <v>18390754</v>
      </c>
      <c r="O1037" s="103">
        <v>15751733</v>
      </c>
      <c r="P1037" s="103">
        <v>14285484</v>
      </c>
    </row>
    <row r="1038" spans="1:16">
      <c r="A1038" s="101" t="s">
        <v>717</v>
      </c>
      <c r="B1038" s="102" t="s">
        <v>718</v>
      </c>
      <c r="C1038" s="101" t="s">
        <v>5359</v>
      </c>
      <c r="D1038" s="101" t="s">
        <v>5360</v>
      </c>
      <c r="E1038" s="103">
        <v>541907831</v>
      </c>
      <c r="F1038" s="103">
        <v>489294150</v>
      </c>
      <c r="G1038" s="103">
        <v>432810481</v>
      </c>
      <c r="H1038" s="103">
        <v>404910434</v>
      </c>
      <c r="I1038" s="103">
        <v>344954782</v>
      </c>
      <c r="J1038" s="103">
        <v>287798658</v>
      </c>
      <c r="K1038" s="103">
        <v>92478672</v>
      </c>
      <c r="L1038" s="103">
        <v>103535147</v>
      </c>
      <c r="M1038" s="103">
        <v>216361193</v>
      </c>
      <c r="N1038" s="103">
        <v>177148235</v>
      </c>
      <c r="O1038" s="103">
        <v>62276250</v>
      </c>
      <c r="P1038" s="103">
        <v>58473414</v>
      </c>
    </row>
    <row r="1039" spans="1:16">
      <c r="A1039" s="101" t="s">
        <v>2850</v>
      </c>
      <c r="B1039" s="102" t="s">
        <v>2851</v>
      </c>
      <c r="C1039" s="101" t="s">
        <v>5359</v>
      </c>
      <c r="D1039" s="101" t="s">
        <v>5360</v>
      </c>
      <c r="E1039" s="103">
        <v>109252494</v>
      </c>
      <c r="F1039" s="103">
        <v>104970126</v>
      </c>
      <c r="G1039" s="103">
        <v>100095261</v>
      </c>
      <c r="H1039" s="103">
        <v>96135080</v>
      </c>
      <c r="I1039" s="103">
        <v>90809250</v>
      </c>
      <c r="J1039" s="103">
        <v>82935377</v>
      </c>
      <c r="K1039" s="103">
        <v>75372858</v>
      </c>
      <c r="L1039" s="103">
        <v>71565876</v>
      </c>
      <c r="M1039" s="103">
        <v>62843703</v>
      </c>
      <c r="N1039" s="103">
        <v>60273784</v>
      </c>
      <c r="O1039" s="103">
        <v>55679392</v>
      </c>
      <c r="P1039" s="103">
        <v>52235792</v>
      </c>
    </row>
    <row r="1040" spans="1:16">
      <c r="A1040" s="101" t="s">
        <v>3419</v>
      </c>
      <c r="B1040" s="102" t="s">
        <v>3420</v>
      </c>
      <c r="C1040" s="101" t="s">
        <v>5359</v>
      </c>
      <c r="D1040" s="101" t="s">
        <v>5360</v>
      </c>
      <c r="E1040" s="103">
        <v>56851776</v>
      </c>
      <c r="F1040" s="103">
        <v>55412462</v>
      </c>
      <c r="G1040" s="103">
        <v>51256853</v>
      </c>
      <c r="H1040" s="103">
        <v>38181099</v>
      </c>
      <c r="I1040" s="103">
        <v>35897962</v>
      </c>
      <c r="J1040" s="103">
        <v>35865392</v>
      </c>
      <c r="K1040" s="103">
        <v>35563605</v>
      </c>
      <c r="L1040" s="103">
        <v>20378927</v>
      </c>
      <c r="M1040" s="103">
        <v>20254881</v>
      </c>
      <c r="N1040" s="103">
        <v>20573980</v>
      </c>
      <c r="O1040" s="103">
        <v>20378563</v>
      </c>
      <c r="P1040" s="103">
        <v>21632599</v>
      </c>
    </row>
    <row r="1041" spans="1:16">
      <c r="A1041" s="101" t="s">
        <v>1850</v>
      </c>
      <c r="B1041" s="102" t="s">
        <v>1851</v>
      </c>
      <c r="C1041" s="101" t="s">
        <v>5359</v>
      </c>
      <c r="D1041" s="101" t="s">
        <v>5360</v>
      </c>
      <c r="E1041" s="103">
        <v>73777613</v>
      </c>
      <c r="F1041" s="103">
        <v>76886942</v>
      </c>
      <c r="G1041" s="103">
        <v>76980357</v>
      </c>
      <c r="H1041" s="103">
        <v>63167700</v>
      </c>
      <c r="I1041" s="103">
        <v>60311513</v>
      </c>
      <c r="J1041" s="103">
        <v>55191881</v>
      </c>
      <c r="K1041" s="103">
        <v>53939320</v>
      </c>
      <c r="L1041" s="103">
        <v>53811987</v>
      </c>
      <c r="M1041" s="103">
        <v>39940190</v>
      </c>
      <c r="N1041" s="103">
        <v>15764200</v>
      </c>
      <c r="O1041" s="103">
        <v>8744123</v>
      </c>
      <c r="P1041" s="103">
        <v>6281435</v>
      </c>
    </row>
    <row r="1042" spans="1:16">
      <c r="A1042" s="101" t="s">
        <v>3135</v>
      </c>
      <c r="B1042" s="102" t="s">
        <v>3136</v>
      </c>
      <c r="C1042" s="101" t="s">
        <v>5359</v>
      </c>
      <c r="D1042" s="101" t="s">
        <v>5360</v>
      </c>
      <c r="E1042" s="103">
        <v>56587693</v>
      </c>
      <c r="F1042" s="103">
        <v>47654658</v>
      </c>
      <c r="G1042" s="103">
        <v>43186992</v>
      </c>
      <c r="H1042" s="103">
        <v>41675957</v>
      </c>
      <c r="I1042" s="103">
        <v>37531884</v>
      </c>
      <c r="J1042" s="103">
        <v>44987102</v>
      </c>
      <c r="K1042" s="103">
        <v>41731462</v>
      </c>
      <c r="L1042" s="103">
        <v>42468551</v>
      </c>
      <c r="M1042" s="103">
        <v>31129309</v>
      </c>
      <c r="N1042" s="103">
        <v>33045882</v>
      </c>
      <c r="O1042" s="103">
        <v>20876093</v>
      </c>
      <c r="P1042" s="103">
        <v>19049911</v>
      </c>
    </row>
    <row r="1043" spans="1:16">
      <c r="A1043" s="101" t="s">
        <v>1117</v>
      </c>
      <c r="B1043" s="102" t="s">
        <v>1118</v>
      </c>
      <c r="C1043" s="101" t="s">
        <v>5359</v>
      </c>
      <c r="D1043" s="101" t="s">
        <v>5360</v>
      </c>
      <c r="E1043" s="103">
        <v>69631694</v>
      </c>
      <c r="F1043" s="103">
        <v>48249148</v>
      </c>
      <c r="G1043" s="103">
        <v>43150041</v>
      </c>
      <c r="H1043" s="103">
        <v>31183206</v>
      </c>
      <c r="I1043" s="103">
        <v>26994463</v>
      </c>
      <c r="J1043" s="103">
        <v>22959137</v>
      </c>
      <c r="K1043" s="103">
        <v>19436232</v>
      </c>
      <c r="L1043" s="103">
        <v>27229785</v>
      </c>
      <c r="M1043" s="103">
        <v>24235202</v>
      </c>
      <c r="N1043" s="103">
        <v>20694703</v>
      </c>
      <c r="O1043" s="103">
        <v>18313039</v>
      </c>
      <c r="P1043" s="103">
        <v>14665530</v>
      </c>
    </row>
    <row r="1044" spans="1:16">
      <c r="A1044" s="101" t="s">
        <v>2186</v>
      </c>
      <c r="B1044" s="102" t="s">
        <v>2187</v>
      </c>
      <c r="C1044" s="101" t="s">
        <v>5359</v>
      </c>
      <c r="D1044" s="101" t="s">
        <v>5360</v>
      </c>
      <c r="E1044" s="103">
        <v>123951323</v>
      </c>
      <c r="F1044" s="103">
        <v>113718994</v>
      </c>
      <c r="G1044" s="103">
        <v>101248884</v>
      </c>
      <c r="H1044" s="103">
        <v>96627847</v>
      </c>
      <c r="I1044" s="103">
        <v>86482341</v>
      </c>
      <c r="J1044" s="103">
        <v>79378144</v>
      </c>
      <c r="K1044" s="103">
        <v>65945685</v>
      </c>
      <c r="L1044" s="103">
        <v>59784289</v>
      </c>
      <c r="M1044" s="103">
        <v>55162139</v>
      </c>
      <c r="N1044" s="103">
        <v>52908894</v>
      </c>
      <c r="O1044" s="103">
        <v>51161507</v>
      </c>
      <c r="P1044" s="103">
        <v>48146847</v>
      </c>
    </row>
    <row r="1045" spans="1:16">
      <c r="A1045" s="101" t="s">
        <v>1874</v>
      </c>
      <c r="B1045" s="102" t="s">
        <v>1875</v>
      </c>
      <c r="C1045" s="101" t="s">
        <v>5359</v>
      </c>
      <c r="D1045" s="101" t="s">
        <v>5360</v>
      </c>
      <c r="E1045" s="103">
        <v>136631023</v>
      </c>
      <c r="F1045" s="103">
        <v>129966956</v>
      </c>
      <c r="G1045" s="103">
        <v>122916132</v>
      </c>
      <c r="H1045" s="103">
        <v>108116238</v>
      </c>
      <c r="I1045" s="103">
        <v>87971711</v>
      </c>
      <c r="J1045" s="103">
        <v>65971065</v>
      </c>
      <c r="K1045" s="103">
        <v>61634052</v>
      </c>
      <c r="L1045" s="103">
        <v>50011766</v>
      </c>
      <c r="M1045" s="103">
        <v>42725345</v>
      </c>
      <c r="N1045" s="103">
        <v>38359394</v>
      </c>
      <c r="O1045" s="103">
        <v>31871259</v>
      </c>
      <c r="P1045" s="103">
        <v>31729340</v>
      </c>
    </row>
    <row r="1046" spans="1:16">
      <c r="A1046" s="101" t="s">
        <v>5505</v>
      </c>
      <c r="B1046" s="102" t="s">
        <v>5506</v>
      </c>
      <c r="C1046" s="101" t="s">
        <v>5359</v>
      </c>
      <c r="D1046" s="101" t="s">
        <v>5360</v>
      </c>
      <c r="E1046" s="103">
        <v>12899495</v>
      </c>
      <c r="F1046" s="103">
        <v>13301794</v>
      </c>
      <c r="G1046" s="103">
        <v>11325050</v>
      </c>
      <c r="H1046" s="103">
        <v>15583746</v>
      </c>
      <c r="I1046" s="103">
        <v>13652296</v>
      </c>
      <c r="J1046" s="103">
        <v>12961419</v>
      </c>
      <c r="K1046" s="103">
        <v>10195484</v>
      </c>
      <c r="L1046" s="103">
        <v>8114118</v>
      </c>
      <c r="M1046" s="103">
        <v>6599225</v>
      </c>
      <c r="N1046" s="103">
        <v>5365663</v>
      </c>
      <c r="O1046" s="103">
        <v>2534474</v>
      </c>
      <c r="P1046" s="103">
        <v>-1094990</v>
      </c>
    </row>
    <row r="1047" spans="1:16">
      <c r="A1047" s="101" t="s">
        <v>2132</v>
      </c>
      <c r="B1047" s="102" t="s">
        <v>2133</v>
      </c>
      <c r="C1047" s="101" t="s">
        <v>5359</v>
      </c>
      <c r="D1047" s="101" t="s">
        <v>5360</v>
      </c>
      <c r="E1047" s="103">
        <v>25823652</v>
      </c>
      <c r="F1047" s="103">
        <v>14086694</v>
      </c>
      <c r="G1047" s="103">
        <v>25040054</v>
      </c>
      <c r="H1047" s="103">
        <v>21570443</v>
      </c>
      <c r="I1047" s="103">
        <v>30737944</v>
      </c>
      <c r="J1047" s="103">
        <v>33585792</v>
      </c>
      <c r="K1047" s="103">
        <v>45173050</v>
      </c>
      <c r="L1047" s="103">
        <v>17107012</v>
      </c>
      <c r="M1047" s="103">
        <v>20352874</v>
      </c>
      <c r="N1047" s="103">
        <v>20089178</v>
      </c>
      <c r="O1047" s="103">
        <v>34395494</v>
      </c>
      <c r="P1047" s="103">
        <v>17446661</v>
      </c>
    </row>
    <row r="1048" spans="1:16">
      <c r="A1048" s="101" t="s">
        <v>2420</v>
      </c>
      <c r="B1048" s="102" t="s">
        <v>328</v>
      </c>
      <c r="C1048" s="101" t="s">
        <v>5359</v>
      </c>
      <c r="D1048" s="101" t="s">
        <v>5360</v>
      </c>
      <c r="E1048" s="103">
        <v>120436090</v>
      </c>
      <c r="F1048" s="103">
        <v>106946928</v>
      </c>
      <c r="G1048" s="103">
        <v>97627292</v>
      </c>
      <c r="H1048" s="103">
        <v>84056750</v>
      </c>
      <c r="I1048" s="103">
        <v>77845457</v>
      </c>
      <c r="J1048" s="103">
        <v>65567623</v>
      </c>
      <c r="K1048" s="103">
        <v>48704021</v>
      </c>
      <c r="L1048" s="103">
        <v>33293174</v>
      </c>
      <c r="M1048" s="103">
        <v>25435111</v>
      </c>
      <c r="N1048" s="103">
        <v>19337118</v>
      </c>
      <c r="O1048" s="103">
        <v>16182827</v>
      </c>
      <c r="P1048" s="103">
        <v>15554236</v>
      </c>
    </row>
    <row r="1049" spans="1:16">
      <c r="A1049" s="101" t="s">
        <v>2384</v>
      </c>
      <c r="B1049" s="102" t="s">
        <v>2385</v>
      </c>
      <c r="C1049" s="101" t="s">
        <v>5359</v>
      </c>
      <c r="D1049" s="101" t="s">
        <v>5360</v>
      </c>
      <c r="E1049" s="103">
        <v>145560563</v>
      </c>
      <c r="F1049" s="103">
        <v>132934595</v>
      </c>
      <c r="G1049" s="103">
        <v>129461780</v>
      </c>
      <c r="H1049" s="103">
        <v>122564243</v>
      </c>
      <c r="I1049" s="103">
        <v>115266066</v>
      </c>
      <c r="J1049" s="103">
        <v>108388556</v>
      </c>
      <c r="K1049" s="103">
        <v>101432486</v>
      </c>
      <c r="L1049" s="103">
        <v>73314013</v>
      </c>
      <c r="M1049" s="103">
        <v>54788362</v>
      </c>
      <c r="N1049" s="103">
        <v>51863580</v>
      </c>
      <c r="O1049" s="103">
        <v>51008459</v>
      </c>
      <c r="P1049" s="103">
        <v>48709692</v>
      </c>
    </row>
    <row r="1050" spans="1:16">
      <c r="A1050" s="101" t="s">
        <v>2782</v>
      </c>
      <c r="B1050" s="102" t="s">
        <v>2783</v>
      </c>
      <c r="C1050" s="101" t="s">
        <v>5359</v>
      </c>
      <c r="D1050" s="101" t="s">
        <v>5360</v>
      </c>
      <c r="E1050" s="103">
        <v>11135229</v>
      </c>
      <c r="F1050" s="103">
        <v>44321348</v>
      </c>
      <c r="G1050" s="103">
        <v>125380047</v>
      </c>
      <c r="H1050" s="103">
        <v>178710276</v>
      </c>
      <c r="I1050" s="103">
        <v>200886493</v>
      </c>
      <c r="J1050" s="103">
        <v>197919469</v>
      </c>
      <c r="K1050" s="103"/>
      <c r="L1050" s="103">
        <v>205143469</v>
      </c>
      <c r="M1050" s="103">
        <v>176941491</v>
      </c>
      <c r="N1050" s="103">
        <v>154021606</v>
      </c>
      <c r="O1050" s="103">
        <v>125970919</v>
      </c>
      <c r="P1050" s="103">
        <v>48073734</v>
      </c>
    </row>
    <row r="1051" spans="1:16">
      <c r="A1051" s="101" t="s">
        <v>2220</v>
      </c>
      <c r="B1051" s="102" t="s">
        <v>2221</v>
      </c>
      <c r="C1051" s="101" t="s">
        <v>5359</v>
      </c>
      <c r="D1051" s="101" t="s">
        <v>5360</v>
      </c>
      <c r="E1051" s="103">
        <v>97854963</v>
      </c>
      <c r="F1051" s="103">
        <v>81713555</v>
      </c>
      <c r="G1051" s="103">
        <v>60063843</v>
      </c>
      <c r="H1051" s="103">
        <v>54462304</v>
      </c>
      <c r="I1051" s="103">
        <v>51087832</v>
      </c>
      <c r="J1051" s="103">
        <v>51197403</v>
      </c>
      <c r="K1051" s="103">
        <v>46747961</v>
      </c>
      <c r="L1051" s="103">
        <v>45122352</v>
      </c>
      <c r="M1051" s="103">
        <v>22816768</v>
      </c>
      <c r="N1051" s="103">
        <v>16434194</v>
      </c>
      <c r="O1051" s="103">
        <v>10266567</v>
      </c>
      <c r="P1051" s="103">
        <v>7532032</v>
      </c>
    </row>
    <row r="1052" spans="1:16">
      <c r="A1052" s="101" t="s">
        <v>2205</v>
      </c>
      <c r="B1052" s="102" t="s">
        <v>2206</v>
      </c>
      <c r="C1052" s="101" t="s">
        <v>5359</v>
      </c>
      <c r="D1052" s="101" t="s">
        <v>5360</v>
      </c>
      <c r="E1052" s="103">
        <v>174032492</v>
      </c>
      <c r="F1052" s="103">
        <v>138571372</v>
      </c>
      <c r="G1052" s="103">
        <v>119210260</v>
      </c>
      <c r="H1052" s="103">
        <v>95988750</v>
      </c>
      <c r="I1052" s="103">
        <v>50005907</v>
      </c>
      <c r="J1052" s="103">
        <v>47968986</v>
      </c>
      <c r="K1052" s="103">
        <v>44569703</v>
      </c>
      <c r="L1052" s="103">
        <v>51520772</v>
      </c>
      <c r="M1052" s="103">
        <v>10917057</v>
      </c>
      <c r="N1052" s="103">
        <v>17363122</v>
      </c>
      <c r="O1052" s="103">
        <v>18557889</v>
      </c>
      <c r="P1052" s="103">
        <v>12803290</v>
      </c>
    </row>
    <row r="1053" spans="1:16">
      <c r="A1053" s="101" t="s">
        <v>954</v>
      </c>
      <c r="B1053" s="102" t="s">
        <v>955</v>
      </c>
      <c r="C1053" s="101" t="s">
        <v>5359</v>
      </c>
      <c r="D1053" s="101" t="s">
        <v>5360</v>
      </c>
      <c r="E1053" s="103">
        <v>172019891</v>
      </c>
      <c r="F1053" s="103">
        <v>161346944</v>
      </c>
      <c r="G1053" s="103">
        <v>151768767</v>
      </c>
      <c r="H1053" s="103">
        <v>143916283</v>
      </c>
      <c r="I1053" s="103">
        <v>140717849</v>
      </c>
      <c r="J1053" s="103">
        <v>129464144</v>
      </c>
      <c r="K1053" s="103">
        <v>131196110</v>
      </c>
      <c r="L1053" s="103">
        <v>99632266</v>
      </c>
      <c r="M1053" s="103">
        <v>88160137</v>
      </c>
      <c r="N1053" s="103">
        <v>91665418</v>
      </c>
      <c r="O1053" s="103">
        <v>87652899</v>
      </c>
      <c r="P1053" s="103">
        <v>78066377</v>
      </c>
    </row>
    <row r="1054" spans="1:16">
      <c r="A1054" s="101" t="s">
        <v>2058</v>
      </c>
      <c r="B1054" s="102" t="s">
        <v>2059</v>
      </c>
      <c r="C1054" s="101" t="s">
        <v>5359</v>
      </c>
      <c r="D1054" s="101" t="s">
        <v>5360</v>
      </c>
      <c r="E1054" s="103">
        <v>16821025</v>
      </c>
      <c r="F1054" s="103">
        <v>16844995</v>
      </c>
      <c r="G1054" s="103">
        <v>11839269</v>
      </c>
      <c r="H1054" s="103">
        <v>11306798</v>
      </c>
      <c r="I1054" s="103">
        <v>24402964</v>
      </c>
      <c r="J1054" s="103">
        <v>18474401</v>
      </c>
      <c r="K1054" s="103"/>
      <c r="L1054" s="103">
        <v>22977529</v>
      </c>
      <c r="M1054" s="103">
        <v>14747488</v>
      </c>
      <c r="N1054" s="103">
        <v>9689145</v>
      </c>
      <c r="O1054" s="103">
        <v>6519744</v>
      </c>
      <c r="P1054" s="103">
        <v>9221031</v>
      </c>
    </row>
    <row r="1055" spans="1:16">
      <c r="A1055" s="101" t="s">
        <v>1142</v>
      </c>
      <c r="B1055" s="102" t="s">
        <v>1143</v>
      </c>
      <c r="C1055" s="101" t="s">
        <v>5359</v>
      </c>
      <c r="D1055" s="101" t="s">
        <v>5360</v>
      </c>
      <c r="E1055" s="103">
        <v>46974113</v>
      </c>
      <c r="F1055" s="103">
        <v>50636089</v>
      </c>
      <c r="G1055" s="103">
        <v>61058087</v>
      </c>
      <c r="H1055" s="103">
        <v>54999206</v>
      </c>
      <c r="I1055" s="103">
        <v>42690396</v>
      </c>
      <c r="J1055" s="103">
        <v>38383955</v>
      </c>
      <c r="K1055" s="103">
        <v>37322145</v>
      </c>
      <c r="L1055" s="103">
        <v>35389740</v>
      </c>
      <c r="M1055" s="103">
        <v>25026828</v>
      </c>
      <c r="N1055" s="103">
        <v>20817685</v>
      </c>
      <c r="O1055" s="103">
        <v>16477616</v>
      </c>
      <c r="P1055" s="103">
        <v>13992790</v>
      </c>
    </row>
    <row r="1056" spans="1:16">
      <c r="A1056" s="101" t="s">
        <v>2816</v>
      </c>
      <c r="B1056" s="102" t="s">
        <v>2817</v>
      </c>
      <c r="C1056" s="101" t="s">
        <v>5359</v>
      </c>
      <c r="D1056" s="101" t="s">
        <v>5360</v>
      </c>
      <c r="E1056" s="103">
        <v>97093599</v>
      </c>
      <c r="F1056" s="103">
        <v>92161282</v>
      </c>
      <c r="G1056" s="103">
        <v>85047945</v>
      </c>
      <c r="H1056" s="103">
        <v>80295565</v>
      </c>
      <c r="I1056" s="103">
        <v>69804666</v>
      </c>
      <c r="J1056" s="103">
        <v>65612819</v>
      </c>
      <c r="K1056" s="103">
        <v>62953973</v>
      </c>
      <c r="L1056" s="103">
        <v>53674248</v>
      </c>
      <c r="M1056" s="103">
        <v>50673719</v>
      </c>
      <c r="N1056" s="103">
        <v>44805862</v>
      </c>
      <c r="O1056" s="103">
        <v>48462394</v>
      </c>
      <c r="P1056" s="103">
        <v>50907330</v>
      </c>
    </row>
    <row r="1057" spans="1:16">
      <c r="A1057" s="101" t="s">
        <v>1191</v>
      </c>
      <c r="B1057" s="102" t="s">
        <v>1192</v>
      </c>
      <c r="C1057" s="101" t="s">
        <v>5359</v>
      </c>
      <c r="D1057" s="101" t="s">
        <v>5360</v>
      </c>
      <c r="E1057" s="103">
        <v>167808930</v>
      </c>
      <c r="F1057" s="103">
        <v>180515468</v>
      </c>
      <c r="G1057" s="103">
        <v>164776335</v>
      </c>
      <c r="H1057" s="103">
        <v>155090249</v>
      </c>
      <c r="I1057" s="103">
        <v>148631018</v>
      </c>
      <c r="J1057" s="103">
        <v>127109043</v>
      </c>
      <c r="K1057" s="103">
        <v>105315122</v>
      </c>
      <c r="L1057" s="103">
        <v>93382288</v>
      </c>
      <c r="M1057" s="103">
        <v>88918776</v>
      </c>
      <c r="N1057" s="103">
        <v>76260979</v>
      </c>
      <c r="O1057" s="103">
        <v>65869015</v>
      </c>
      <c r="P1057" s="103">
        <v>63615249</v>
      </c>
    </row>
    <row r="1058" spans="1:16">
      <c r="A1058" s="101" t="s">
        <v>2939</v>
      </c>
      <c r="B1058" s="102" t="s">
        <v>2940</v>
      </c>
      <c r="C1058" s="101" t="s">
        <v>5359</v>
      </c>
      <c r="D1058" s="101" t="s">
        <v>5360</v>
      </c>
      <c r="E1058" s="103">
        <v>98125557</v>
      </c>
      <c r="F1058" s="103">
        <v>101311957</v>
      </c>
      <c r="G1058" s="103">
        <v>87809439</v>
      </c>
      <c r="H1058" s="103">
        <v>91989606</v>
      </c>
      <c r="I1058" s="103">
        <v>81761422</v>
      </c>
      <c r="J1058" s="103">
        <v>78219864</v>
      </c>
      <c r="K1058" s="103">
        <v>60992591</v>
      </c>
      <c r="L1058" s="103">
        <v>37358560</v>
      </c>
      <c r="M1058" s="103">
        <v>46071526</v>
      </c>
      <c r="N1058" s="103">
        <v>47117356</v>
      </c>
      <c r="O1058" s="103">
        <v>50722808</v>
      </c>
      <c r="P1058" s="103">
        <v>54330448</v>
      </c>
    </row>
    <row r="1059" spans="1:16">
      <c r="A1059" s="101" t="s">
        <v>2933</v>
      </c>
      <c r="B1059" s="102" t="s">
        <v>2934</v>
      </c>
      <c r="C1059" s="101" t="s">
        <v>5364</v>
      </c>
      <c r="D1059" s="101" t="s">
        <v>5360</v>
      </c>
      <c r="E1059" s="103">
        <v>21698854</v>
      </c>
      <c r="F1059" s="103">
        <v>20742715</v>
      </c>
      <c r="G1059" s="103">
        <v>17105018</v>
      </c>
      <c r="H1059" s="103">
        <v>15440574</v>
      </c>
      <c r="I1059" s="103">
        <v>9475633</v>
      </c>
      <c r="J1059" s="103">
        <v>16270682</v>
      </c>
      <c r="K1059" s="103">
        <v>6542394</v>
      </c>
      <c r="L1059" s="103">
        <v>12501044</v>
      </c>
      <c r="M1059" s="103">
        <v>31681297</v>
      </c>
      <c r="N1059" s="103">
        <v>16131914</v>
      </c>
      <c r="O1059" s="103">
        <v>3004180</v>
      </c>
      <c r="P1059" s="103">
        <v>9772766</v>
      </c>
    </row>
    <row r="1060" spans="1:16">
      <c r="A1060" s="101" t="s">
        <v>5507</v>
      </c>
      <c r="B1060" s="102" t="s">
        <v>5508</v>
      </c>
      <c r="C1060" s="101" t="s">
        <v>5359</v>
      </c>
      <c r="D1060" s="101" t="s">
        <v>5360</v>
      </c>
      <c r="E1060" s="103">
        <v>7479901</v>
      </c>
      <c r="F1060" s="103"/>
      <c r="G1060" s="103"/>
      <c r="H1060" s="103"/>
      <c r="I1060" s="103"/>
      <c r="J1060" s="103"/>
      <c r="K1060" s="103"/>
      <c r="L1060" s="103"/>
      <c r="M1060" s="103"/>
      <c r="N1060" s="103"/>
      <c r="O1060" s="103"/>
      <c r="P1060" s="103"/>
    </row>
    <row r="1061" spans="1:16">
      <c r="A1061" s="101" t="s">
        <v>2335</v>
      </c>
      <c r="B1061" s="102" t="s">
        <v>2336</v>
      </c>
      <c r="C1061" s="101" t="s">
        <v>5359</v>
      </c>
      <c r="D1061" s="101" t="s">
        <v>5360</v>
      </c>
      <c r="E1061" s="103">
        <v>163219337</v>
      </c>
      <c r="F1061" s="103">
        <v>128998830</v>
      </c>
      <c r="G1061" s="103">
        <v>116267624</v>
      </c>
      <c r="H1061" s="103">
        <v>113334182</v>
      </c>
      <c r="I1061" s="103">
        <v>96748144</v>
      </c>
      <c r="J1061" s="103">
        <v>91576738</v>
      </c>
      <c r="K1061" s="103">
        <v>86215002</v>
      </c>
      <c r="L1061" s="103">
        <v>81114542</v>
      </c>
      <c r="M1061" s="103">
        <v>71177857</v>
      </c>
      <c r="N1061" s="103">
        <v>63177847</v>
      </c>
      <c r="O1061" s="103">
        <v>66829216</v>
      </c>
      <c r="P1061" s="103">
        <v>68526982</v>
      </c>
    </row>
    <row r="1062" spans="1:16">
      <c r="A1062" s="101" t="s">
        <v>2878</v>
      </c>
      <c r="B1062" s="102" t="s">
        <v>2879</v>
      </c>
      <c r="C1062" s="101" t="s">
        <v>5361</v>
      </c>
      <c r="D1062" s="101" t="s">
        <v>5360</v>
      </c>
      <c r="E1062" s="103"/>
      <c r="F1062" s="103">
        <v>61812260</v>
      </c>
      <c r="G1062" s="103">
        <v>60108360</v>
      </c>
      <c r="H1062" s="103">
        <v>61684764</v>
      </c>
      <c r="I1062" s="103">
        <v>68049502</v>
      </c>
      <c r="J1062" s="103">
        <v>53028661</v>
      </c>
      <c r="K1062" s="103">
        <v>45898094</v>
      </c>
      <c r="L1062" s="103">
        <v>43573126</v>
      </c>
      <c r="M1062" s="103">
        <v>42464333</v>
      </c>
      <c r="N1062" s="103">
        <v>33586082</v>
      </c>
      <c r="O1062" s="103">
        <v>32626578</v>
      </c>
      <c r="P1062" s="103">
        <v>23779782</v>
      </c>
    </row>
    <row r="1063" spans="1:16">
      <c r="A1063" s="101" t="s">
        <v>3446</v>
      </c>
      <c r="B1063" s="102" t="s">
        <v>4372</v>
      </c>
      <c r="C1063" s="101" t="s">
        <v>5359</v>
      </c>
      <c r="D1063" s="101" t="s">
        <v>5360</v>
      </c>
      <c r="E1063" s="103">
        <v>20410589</v>
      </c>
      <c r="F1063" s="103">
        <v>23255153</v>
      </c>
      <c r="G1063" s="103">
        <v>5633811</v>
      </c>
      <c r="H1063" s="103">
        <v>5343220</v>
      </c>
      <c r="I1063" s="103">
        <v>6034652</v>
      </c>
      <c r="J1063" s="103">
        <v>4798377</v>
      </c>
      <c r="K1063" s="103">
        <v>5518066</v>
      </c>
      <c r="L1063" s="103">
        <v>19208989</v>
      </c>
      <c r="M1063" s="103">
        <v>28270273</v>
      </c>
      <c r="N1063" s="103">
        <v>29920852</v>
      </c>
      <c r="O1063" s="103">
        <v>26902726</v>
      </c>
      <c r="P1063" s="103">
        <v>21306815</v>
      </c>
    </row>
    <row r="1064" spans="1:16">
      <c r="A1064" s="101" t="s">
        <v>3660</v>
      </c>
      <c r="B1064" s="102" t="s">
        <v>3661</v>
      </c>
      <c r="C1064" s="101" t="s">
        <v>5359</v>
      </c>
      <c r="D1064" s="101" t="s">
        <v>5360</v>
      </c>
      <c r="E1064" s="103">
        <v>38355406</v>
      </c>
      <c r="F1064" s="103">
        <v>36760340</v>
      </c>
      <c r="G1064" s="103">
        <v>48828313</v>
      </c>
      <c r="H1064" s="103">
        <v>79947588</v>
      </c>
      <c r="I1064" s="103">
        <v>122987838</v>
      </c>
      <c r="J1064" s="103">
        <v>162647856</v>
      </c>
      <c r="K1064" s="103">
        <v>180661074</v>
      </c>
      <c r="L1064" s="103">
        <v>166587280</v>
      </c>
      <c r="M1064" s="103">
        <v>150432060</v>
      </c>
      <c r="N1064" s="103">
        <v>129577769</v>
      </c>
      <c r="O1064" s="103">
        <v>104399603</v>
      </c>
      <c r="P1064" s="103">
        <v>93939975</v>
      </c>
    </row>
    <row r="1065" spans="1:16">
      <c r="A1065" s="101" t="s">
        <v>3163</v>
      </c>
      <c r="B1065" s="102" t="s">
        <v>3164</v>
      </c>
      <c r="C1065" s="101" t="s">
        <v>5359</v>
      </c>
      <c r="D1065" s="101" t="s">
        <v>5360</v>
      </c>
      <c r="E1065" s="103">
        <v>28424428</v>
      </c>
      <c r="F1065" s="103">
        <v>25578257</v>
      </c>
      <c r="G1065" s="103">
        <v>22246625</v>
      </c>
      <c r="H1065" s="103">
        <v>21940227</v>
      </c>
      <c r="I1065" s="103">
        <v>21272483</v>
      </c>
      <c r="J1065" s="103">
        <v>21504588</v>
      </c>
      <c r="K1065" s="103">
        <v>25321651</v>
      </c>
      <c r="L1065" s="103">
        <v>17933523</v>
      </c>
      <c r="M1065" s="103">
        <v>22484072</v>
      </c>
      <c r="N1065" s="103">
        <v>13002592</v>
      </c>
      <c r="O1065" s="103">
        <v>11649595</v>
      </c>
      <c r="P1065" s="103">
        <v>9106922</v>
      </c>
    </row>
    <row r="1066" spans="1:16">
      <c r="A1066" s="101" t="s">
        <v>2662</v>
      </c>
      <c r="B1066" s="102" t="s">
        <v>2663</v>
      </c>
      <c r="C1066" s="101" t="s">
        <v>5359</v>
      </c>
      <c r="D1066" s="101" t="s">
        <v>5360</v>
      </c>
      <c r="E1066" s="103">
        <v>80476321</v>
      </c>
      <c r="F1066" s="103">
        <v>70453508</v>
      </c>
      <c r="G1066" s="103">
        <v>69101364</v>
      </c>
      <c r="H1066" s="103">
        <v>68832274</v>
      </c>
      <c r="I1066" s="103">
        <v>86338771</v>
      </c>
      <c r="J1066" s="103">
        <v>88729271</v>
      </c>
      <c r="K1066" s="103"/>
      <c r="L1066" s="103">
        <v>99662565</v>
      </c>
      <c r="M1066" s="103">
        <v>85565423</v>
      </c>
      <c r="N1066" s="103">
        <v>66399755</v>
      </c>
      <c r="O1066" s="103">
        <v>49019100</v>
      </c>
      <c r="P1066" s="103">
        <v>37786931</v>
      </c>
    </row>
    <row r="1067" spans="1:16">
      <c r="A1067" s="101" t="s">
        <v>2935</v>
      </c>
      <c r="B1067" s="102" t="s">
        <v>2936</v>
      </c>
      <c r="C1067" s="101" t="s">
        <v>5359</v>
      </c>
      <c r="D1067" s="101" t="s">
        <v>5360</v>
      </c>
      <c r="E1067" s="103">
        <v>72972736</v>
      </c>
      <c r="F1067" s="103">
        <v>72311047</v>
      </c>
      <c r="G1067" s="103">
        <v>73068255</v>
      </c>
      <c r="H1067" s="103">
        <v>74867967</v>
      </c>
      <c r="I1067" s="103">
        <v>70025045</v>
      </c>
      <c r="J1067" s="103">
        <v>67316774</v>
      </c>
      <c r="K1067" s="103">
        <v>62893449</v>
      </c>
      <c r="L1067" s="103">
        <v>56986715</v>
      </c>
      <c r="M1067" s="103">
        <v>46572297</v>
      </c>
      <c r="N1067" s="103">
        <v>30190370</v>
      </c>
      <c r="O1067" s="103">
        <v>26470154</v>
      </c>
      <c r="P1067" s="103">
        <v>18403970</v>
      </c>
    </row>
    <row r="1068" spans="1:16">
      <c r="A1068" s="101" t="s">
        <v>1453</v>
      </c>
      <c r="B1068" s="102" t="s">
        <v>4373</v>
      </c>
      <c r="C1068" s="101" t="s">
        <v>5359</v>
      </c>
      <c r="D1068" s="101" t="s">
        <v>5360</v>
      </c>
      <c r="E1068" s="103">
        <v>202691471</v>
      </c>
      <c r="F1068" s="103">
        <v>106460984</v>
      </c>
      <c r="G1068" s="103">
        <v>97982174</v>
      </c>
      <c r="H1068" s="103">
        <v>99671592</v>
      </c>
      <c r="I1068" s="103">
        <v>85556621</v>
      </c>
      <c r="J1068" s="103">
        <v>81059482</v>
      </c>
      <c r="K1068" s="103">
        <v>65500263</v>
      </c>
      <c r="L1068" s="103">
        <v>68212807</v>
      </c>
      <c r="M1068" s="103">
        <v>60644124</v>
      </c>
      <c r="N1068" s="103">
        <v>27305923</v>
      </c>
      <c r="O1068" s="103">
        <v>50570527</v>
      </c>
      <c r="P1068" s="103">
        <v>47597785</v>
      </c>
    </row>
    <row r="1069" spans="1:16">
      <c r="A1069" s="101" t="s">
        <v>3528</v>
      </c>
      <c r="B1069" s="102" t="s">
        <v>3529</v>
      </c>
      <c r="C1069" s="101" t="s">
        <v>5359</v>
      </c>
      <c r="D1069" s="101" t="s">
        <v>5360</v>
      </c>
      <c r="E1069" s="103">
        <v>9758883</v>
      </c>
      <c r="F1069" s="103">
        <v>5851914</v>
      </c>
      <c r="G1069" s="103">
        <v>3828757</v>
      </c>
      <c r="H1069" s="103">
        <v>7182334</v>
      </c>
      <c r="I1069" s="103">
        <v>10536546</v>
      </c>
      <c r="J1069" s="103">
        <v>13287266</v>
      </c>
      <c r="K1069" s="103">
        <v>12663913</v>
      </c>
      <c r="L1069" s="103">
        <v>12569629</v>
      </c>
      <c r="M1069" s="103">
        <v>12394195</v>
      </c>
      <c r="N1069" s="103">
        <v>11468325</v>
      </c>
      <c r="O1069" s="103">
        <v>15736445</v>
      </c>
      <c r="P1069" s="103">
        <v>19618572</v>
      </c>
    </row>
    <row r="1070" spans="1:16">
      <c r="A1070" s="101" t="s">
        <v>1061</v>
      </c>
      <c r="B1070" s="102" t="s">
        <v>1062</v>
      </c>
      <c r="C1070" s="101" t="s">
        <v>5359</v>
      </c>
      <c r="D1070" s="101" t="s">
        <v>5360</v>
      </c>
      <c r="E1070" s="103">
        <v>71202651</v>
      </c>
      <c r="F1070" s="103">
        <v>77202018</v>
      </c>
      <c r="G1070" s="103">
        <v>73887263</v>
      </c>
      <c r="H1070" s="103">
        <v>71647392</v>
      </c>
      <c r="I1070" s="103">
        <v>68131681</v>
      </c>
      <c r="J1070" s="103">
        <v>73797628</v>
      </c>
      <c r="K1070" s="103">
        <v>73427322</v>
      </c>
      <c r="L1070" s="103">
        <v>76317596</v>
      </c>
      <c r="M1070" s="103">
        <v>77064146</v>
      </c>
      <c r="N1070" s="103">
        <v>66825077</v>
      </c>
      <c r="O1070" s="103">
        <v>26721316</v>
      </c>
      <c r="P1070" s="103">
        <v>21828113</v>
      </c>
    </row>
    <row r="1071" spans="1:16">
      <c r="A1071" s="101" t="s">
        <v>1240</v>
      </c>
      <c r="B1071" s="102" t="s">
        <v>1241</v>
      </c>
      <c r="C1071" s="101" t="s">
        <v>5359</v>
      </c>
      <c r="D1071" s="101" t="s">
        <v>5360</v>
      </c>
      <c r="E1071" s="103">
        <v>50650784</v>
      </c>
      <c r="F1071" s="103">
        <v>49012236</v>
      </c>
      <c r="G1071" s="103">
        <v>41921312</v>
      </c>
      <c r="H1071" s="103">
        <v>20077793</v>
      </c>
      <c r="I1071" s="103">
        <v>24047249</v>
      </c>
      <c r="J1071" s="103">
        <v>14318153</v>
      </c>
      <c r="K1071" s="103">
        <v>12670832</v>
      </c>
      <c r="L1071" s="103">
        <v>18210040</v>
      </c>
      <c r="M1071" s="103">
        <v>11728580</v>
      </c>
      <c r="N1071" s="103">
        <v>14659650</v>
      </c>
      <c r="O1071" s="103">
        <v>43776124</v>
      </c>
      <c r="P1071" s="103">
        <v>-1658938</v>
      </c>
    </row>
    <row r="1072" spans="1:16">
      <c r="A1072" s="101" t="s">
        <v>1777</v>
      </c>
      <c r="B1072" s="102" t="s">
        <v>1778</v>
      </c>
      <c r="C1072" s="101" t="s">
        <v>5359</v>
      </c>
      <c r="D1072" s="101" t="s">
        <v>5360</v>
      </c>
      <c r="E1072" s="103">
        <v>181624561</v>
      </c>
      <c r="F1072" s="103">
        <v>181737115</v>
      </c>
      <c r="G1072" s="103">
        <v>167188026</v>
      </c>
      <c r="H1072" s="103">
        <v>190203135</v>
      </c>
      <c r="I1072" s="103">
        <v>180940102</v>
      </c>
      <c r="J1072" s="103">
        <v>138117440</v>
      </c>
      <c r="K1072" s="103">
        <v>156390593</v>
      </c>
      <c r="L1072" s="103">
        <v>140386565</v>
      </c>
      <c r="M1072" s="103">
        <v>123163027</v>
      </c>
      <c r="N1072" s="103">
        <v>102784194</v>
      </c>
      <c r="O1072" s="103">
        <v>85170614</v>
      </c>
      <c r="P1072" s="103">
        <v>71892605</v>
      </c>
    </row>
    <row r="1073" spans="1:16">
      <c r="A1073" s="101" t="s">
        <v>3323</v>
      </c>
      <c r="B1073" s="102" t="s">
        <v>4374</v>
      </c>
      <c r="C1073" s="101" t="s">
        <v>5359</v>
      </c>
      <c r="D1073" s="101" t="s">
        <v>5360</v>
      </c>
      <c r="E1073" s="103">
        <v>50172356</v>
      </c>
      <c r="F1073" s="103">
        <v>48479970</v>
      </c>
      <c r="G1073" s="103">
        <v>53329238</v>
      </c>
      <c r="H1073" s="103">
        <v>54516280</v>
      </c>
      <c r="I1073" s="103">
        <v>50540330</v>
      </c>
      <c r="J1073" s="103">
        <v>48498099</v>
      </c>
      <c r="K1073" s="103">
        <v>32467784</v>
      </c>
      <c r="L1073" s="103">
        <v>39169779</v>
      </c>
      <c r="M1073" s="103">
        <v>52472165</v>
      </c>
      <c r="N1073" s="103">
        <v>63642419</v>
      </c>
      <c r="O1073" s="103">
        <v>52447875</v>
      </c>
      <c r="P1073" s="103">
        <v>39724336</v>
      </c>
    </row>
    <row r="1074" spans="1:16">
      <c r="A1074" s="101" t="s">
        <v>3411</v>
      </c>
      <c r="B1074" s="102" t="s">
        <v>3412</v>
      </c>
      <c r="C1074" s="101" t="s">
        <v>5359</v>
      </c>
      <c r="D1074" s="101" t="s">
        <v>5360</v>
      </c>
      <c r="E1074" s="103">
        <v>86504815</v>
      </c>
      <c r="F1074" s="103">
        <v>84369117</v>
      </c>
      <c r="G1074" s="103">
        <v>83437691</v>
      </c>
      <c r="H1074" s="103">
        <v>89459484</v>
      </c>
      <c r="I1074" s="103">
        <v>86351606</v>
      </c>
      <c r="J1074" s="103">
        <v>91822420</v>
      </c>
      <c r="K1074" s="103">
        <v>100611003</v>
      </c>
      <c r="L1074" s="103">
        <v>89471041</v>
      </c>
      <c r="M1074" s="103">
        <v>76358425</v>
      </c>
      <c r="N1074" s="103">
        <v>71432100</v>
      </c>
      <c r="O1074" s="103">
        <v>67850112</v>
      </c>
      <c r="P1074" s="103">
        <v>65521739</v>
      </c>
    </row>
    <row r="1075" spans="1:16">
      <c r="A1075" s="101" t="s">
        <v>2519</v>
      </c>
      <c r="B1075" s="102" t="s">
        <v>2520</v>
      </c>
      <c r="C1075" s="101" t="s">
        <v>5359</v>
      </c>
      <c r="D1075" s="101" t="s">
        <v>5360</v>
      </c>
      <c r="E1075" s="103">
        <v>61384424</v>
      </c>
      <c r="F1075" s="103">
        <v>58932150</v>
      </c>
      <c r="G1075" s="103">
        <v>54798460</v>
      </c>
      <c r="H1075" s="103">
        <v>40991722</v>
      </c>
      <c r="I1075" s="103">
        <v>43398216</v>
      </c>
      <c r="J1075" s="103">
        <v>47260728</v>
      </c>
      <c r="K1075" s="103">
        <v>42219075</v>
      </c>
      <c r="L1075" s="103">
        <v>36604519</v>
      </c>
      <c r="M1075" s="103">
        <v>16646973</v>
      </c>
      <c r="N1075" s="103">
        <v>25092614</v>
      </c>
      <c r="O1075" s="103">
        <v>21340160</v>
      </c>
      <c r="P1075" s="103">
        <v>31384212</v>
      </c>
    </row>
    <row r="1076" spans="1:16">
      <c r="A1076" s="101" t="s">
        <v>1053</v>
      </c>
      <c r="B1076" s="102" t="s">
        <v>1054</v>
      </c>
      <c r="C1076" s="101" t="s">
        <v>5359</v>
      </c>
      <c r="D1076" s="101" t="s">
        <v>5360</v>
      </c>
      <c r="E1076" s="103">
        <v>112166755</v>
      </c>
      <c r="F1076" s="103">
        <v>104899504</v>
      </c>
      <c r="G1076" s="103">
        <v>98831703</v>
      </c>
      <c r="H1076" s="103">
        <v>90119748</v>
      </c>
      <c r="I1076" s="103">
        <v>78637513</v>
      </c>
      <c r="J1076" s="103">
        <v>68681085</v>
      </c>
      <c r="K1076" s="103">
        <v>56566970</v>
      </c>
      <c r="L1076" s="103">
        <v>34727575</v>
      </c>
      <c r="M1076" s="103">
        <v>2454909</v>
      </c>
      <c r="N1076" s="103">
        <v>77491539</v>
      </c>
      <c r="O1076" s="103">
        <v>61123460</v>
      </c>
      <c r="P1076" s="103">
        <v>21037098</v>
      </c>
    </row>
    <row r="1077" spans="1:16">
      <c r="A1077" s="101" t="s">
        <v>3773</v>
      </c>
      <c r="B1077" s="102" t="s">
        <v>4375</v>
      </c>
      <c r="C1077" s="101" t="s">
        <v>5359</v>
      </c>
      <c r="D1077" s="101" t="s">
        <v>5360</v>
      </c>
      <c r="E1077" s="103">
        <v>19450664</v>
      </c>
      <c r="F1077" s="103">
        <v>17507077</v>
      </c>
      <c r="G1077" s="103">
        <v>26590968</v>
      </c>
      <c r="H1077" s="103">
        <v>29270267</v>
      </c>
      <c r="I1077" s="103">
        <v>31754169</v>
      </c>
      <c r="J1077" s="103">
        <v>44448106</v>
      </c>
      <c r="K1077" s="103">
        <v>57568229</v>
      </c>
      <c r="L1077" s="103">
        <v>52795072</v>
      </c>
      <c r="M1077" s="103">
        <v>36414301</v>
      </c>
      <c r="N1077" s="103">
        <v>33300388</v>
      </c>
      <c r="O1077" s="103">
        <v>29417731</v>
      </c>
      <c r="P1077" s="103">
        <v>29406166</v>
      </c>
    </row>
    <row r="1078" spans="1:16">
      <c r="A1078" s="101" t="s">
        <v>1824</v>
      </c>
      <c r="B1078" s="102" t="s">
        <v>1825</v>
      </c>
      <c r="C1078" s="101" t="s">
        <v>5359</v>
      </c>
      <c r="D1078" s="101" t="s">
        <v>5360</v>
      </c>
      <c r="E1078" s="103">
        <v>23323721</v>
      </c>
      <c r="F1078" s="103">
        <v>24636163</v>
      </c>
      <c r="G1078" s="103">
        <v>25064816</v>
      </c>
      <c r="H1078" s="103">
        <v>14406108</v>
      </c>
      <c r="I1078" s="103">
        <v>18705536</v>
      </c>
      <c r="J1078" s="103">
        <v>21326404</v>
      </c>
      <c r="K1078" s="103">
        <v>18533044</v>
      </c>
      <c r="L1078" s="103">
        <v>15356516</v>
      </c>
      <c r="M1078" s="103">
        <v>17560922</v>
      </c>
      <c r="N1078" s="103">
        <v>17893634</v>
      </c>
      <c r="O1078" s="103">
        <v>26237263</v>
      </c>
      <c r="P1078" s="103">
        <v>34769725</v>
      </c>
    </row>
    <row r="1079" spans="1:16">
      <c r="A1079" s="101" t="s">
        <v>4376</v>
      </c>
      <c r="B1079" s="102" t="s">
        <v>4377</v>
      </c>
      <c r="C1079" s="101" t="s">
        <v>5359</v>
      </c>
      <c r="D1079" s="101" t="s">
        <v>5360</v>
      </c>
      <c r="E1079" s="103">
        <v>59066951</v>
      </c>
      <c r="F1079" s="103">
        <v>62845628</v>
      </c>
      <c r="G1079" s="103"/>
      <c r="H1079" s="103"/>
      <c r="I1079" s="103"/>
      <c r="J1079" s="103">
        <v>10626099</v>
      </c>
      <c r="K1079" s="103">
        <v>10169474</v>
      </c>
      <c r="L1079" s="103">
        <v>10426235</v>
      </c>
      <c r="M1079" s="103">
        <v>8376072</v>
      </c>
      <c r="N1079" s="103">
        <v>8057165</v>
      </c>
      <c r="O1079" s="103">
        <v>7262013</v>
      </c>
      <c r="P1079" s="103">
        <v>6215402</v>
      </c>
    </row>
    <row r="1080" spans="1:16">
      <c r="A1080" s="101" t="s">
        <v>711</v>
      </c>
      <c r="B1080" s="102" t="s">
        <v>712</v>
      </c>
      <c r="C1080" s="101" t="s">
        <v>5359</v>
      </c>
      <c r="D1080" s="101" t="s">
        <v>5360</v>
      </c>
      <c r="E1080" s="103">
        <v>568716191</v>
      </c>
      <c r="F1080" s="103">
        <v>496352152</v>
      </c>
      <c r="G1080" s="103">
        <v>477486450</v>
      </c>
      <c r="H1080" s="103">
        <v>461684708</v>
      </c>
      <c r="I1080" s="103">
        <v>373014633</v>
      </c>
      <c r="J1080" s="103">
        <v>356308138</v>
      </c>
      <c r="K1080" s="103">
        <v>278254661</v>
      </c>
      <c r="L1080" s="103">
        <v>228292994</v>
      </c>
      <c r="M1080" s="103">
        <v>222704201</v>
      </c>
      <c r="N1080" s="103">
        <v>202313125</v>
      </c>
      <c r="O1080" s="103">
        <v>171198798</v>
      </c>
      <c r="P1080" s="103">
        <v>114558760</v>
      </c>
    </row>
    <row r="1081" spans="1:16">
      <c r="A1081" s="101" t="s">
        <v>2841</v>
      </c>
      <c r="B1081" s="102" t="s">
        <v>2842</v>
      </c>
      <c r="C1081" s="101" t="s">
        <v>5359</v>
      </c>
      <c r="D1081" s="101" t="s">
        <v>5360</v>
      </c>
      <c r="E1081" s="103">
        <v>88413776</v>
      </c>
      <c r="F1081" s="103">
        <v>82657338</v>
      </c>
      <c r="G1081" s="103">
        <v>72034318</v>
      </c>
      <c r="H1081" s="103">
        <v>65712398</v>
      </c>
      <c r="I1081" s="103">
        <v>59962472</v>
      </c>
      <c r="J1081" s="103">
        <v>56994433</v>
      </c>
      <c r="K1081" s="103">
        <v>55531122</v>
      </c>
      <c r="L1081" s="103">
        <v>49734226</v>
      </c>
      <c r="M1081" s="103">
        <v>47868354</v>
      </c>
      <c r="N1081" s="103">
        <v>45428125</v>
      </c>
      <c r="O1081" s="103">
        <v>39442784</v>
      </c>
      <c r="P1081" s="103">
        <v>33931047</v>
      </c>
    </row>
    <row r="1082" spans="1:16">
      <c r="A1082" s="101" t="s">
        <v>2392</v>
      </c>
      <c r="B1082" s="102" t="s">
        <v>2393</v>
      </c>
      <c r="C1082" s="101" t="s">
        <v>5359</v>
      </c>
      <c r="D1082" s="101" t="s">
        <v>5360</v>
      </c>
      <c r="E1082" s="103">
        <v>97628729</v>
      </c>
      <c r="F1082" s="103">
        <v>93801958</v>
      </c>
      <c r="G1082" s="103">
        <v>84382738</v>
      </c>
      <c r="H1082" s="103">
        <v>76098742</v>
      </c>
      <c r="I1082" s="103">
        <v>71857892</v>
      </c>
      <c r="J1082" s="103">
        <v>74111872</v>
      </c>
      <c r="K1082" s="103">
        <v>100933361</v>
      </c>
      <c r="L1082" s="103">
        <v>101452298</v>
      </c>
      <c r="M1082" s="103">
        <v>60706290</v>
      </c>
      <c r="N1082" s="103">
        <v>49497821</v>
      </c>
      <c r="O1082" s="103">
        <v>34132292</v>
      </c>
      <c r="P1082" s="103">
        <v>26044075</v>
      </c>
    </row>
    <row r="1083" spans="1:16">
      <c r="A1083" s="101" t="s">
        <v>3423</v>
      </c>
      <c r="B1083" s="102" t="s">
        <v>4378</v>
      </c>
      <c r="C1083" s="101" t="s">
        <v>5359</v>
      </c>
      <c r="D1083" s="101" t="s">
        <v>5360</v>
      </c>
      <c r="E1083" s="103">
        <v>15319817</v>
      </c>
      <c r="F1083" s="103">
        <v>17758963</v>
      </c>
      <c r="G1083" s="103">
        <v>8299715</v>
      </c>
      <c r="H1083" s="103">
        <v>9721398</v>
      </c>
      <c r="I1083" s="103">
        <v>27593592</v>
      </c>
      <c r="J1083" s="103">
        <v>30980383</v>
      </c>
      <c r="K1083" s="103">
        <v>26134059</v>
      </c>
      <c r="L1083" s="103">
        <v>72441</v>
      </c>
      <c r="M1083" s="103">
        <v>18113657</v>
      </c>
      <c r="N1083" s="103">
        <v>16028321</v>
      </c>
      <c r="O1083" s="103">
        <v>5257977</v>
      </c>
      <c r="P1083" s="103">
        <v>8627258</v>
      </c>
    </row>
    <row r="1084" spans="1:16">
      <c r="A1084" s="101" t="s">
        <v>5509</v>
      </c>
      <c r="B1084" s="102" t="s">
        <v>5510</v>
      </c>
      <c r="C1084" s="101" t="s">
        <v>5359</v>
      </c>
      <c r="D1084" s="101" t="s">
        <v>5360</v>
      </c>
      <c r="E1084" s="103">
        <v>-1439030</v>
      </c>
      <c r="F1084" s="103">
        <v>-2065616</v>
      </c>
      <c r="G1084" s="103">
        <v>-1312346</v>
      </c>
      <c r="H1084" s="103">
        <v>-1834929</v>
      </c>
      <c r="I1084" s="103">
        <v>8564086</v>
      </c>
      <c r="J1084" s="103">
        <v>11815802</v>
      </c>
      <c r="K1084" s="103">
        <v>6799805</v>
      </c>
      <c r="L1084" s="103">
        <v>2349857</v>
      </c>
      <c r="M1084" s="103">
        <v>903169</v>
      </c>
      <c r="N1084" s="103">
        <v>220121</v>
      </c>
      <c r="O1084" s="103">
        <v>-439366</v>
      </c>
      <c r="P1084" s="103">
        <v>-2612123</v>
      </c>
    </row>
    <row r="1085" spans="1:16">
      <c r="A1085" s="101" t="s">
        <v>2724</v>
      </c>
      <c r="B1085" s="102" t="s">
        <v>4379</v>
      </c>
      <c r="C1085" s="101" t="s">
        <v>5359</v>
      </c>
      <c r="D1085" s="101" t="s">
        <v>5360</v>
      </c>
      <c r="E1085" s="103">
        <v>47254151</v>
      </c>
      <c r="F1085" s="103">
        <v>58301196</v>
      </c>
      <c r="G1085" s="103">
        <v>61270070</v>
      </c>
      <c r="H1085" s="103">
        <v>63463468</v>
      </c>
      <c r="I1085" s="103">
        <v>63691605</v>
      </c>
      <c r="J1085" s="103">
        <v>52332576</v>
      </c>
      <c r="K1085" s="103">
        <v>53099714</v>
      </c>
      <c r="L1085" s="103">
        <v>41015571</v>
      </c>
      <c r="M1085" s="103">
        <v>54173641</v>
      </c>
      <c r="N1085" s="103">
        <v>52333985</v>
      </c>
      <c r="O1085" s="103">
        <v>48943794</v>
      </c>
      <c r="P1085" s="103">
        <v>41046745</v>
      </c>
    </row>
    <row r="1086" spans="1:16">
      <c r="A1086" s="101" t="s">
        <v>593</v>
      </c>
      <c r="B1086" s="102" t="s">
        <v>594</v>
      </c>
      <c r="C1086" s="101" t="s">
        <v>5359</v>
      </c>
      <c r="D1086" s="101" t="s">
        <v>5360</v>
      </c>
      <c r="E1086" s="103">
        <v>1455308916</v>
      </c>
      <c r="F1086" s="103">
        <v>1356851030</v>
      </c>
      <c r="G1086" s="103">
        <v>1265544676</v>
      </c>
      <c r="H1086" s="103">
        <v>1155191109</v>
      </c>
      <c r="I1086" s="103">
        <v>974682757</v>
      </c>
      <c r="J1086" s="103">
        <v>869250948</v>
      </c>
      <c r="K1086" s="103">
        <v>732151350</v>
      </c>
      <c r="L1086" s="103">
        <v>321890872</v>
      </c>
      <c r="M1086" s="103">
        <v>236070632</v>
      </c>
      <c r="N1086" s="103">
        <v>176277884</v>
      </c>
      <c r="O1086" s="103">
        <v>130714742</v>
      </c>
      <c r="P1086" s="103">
        <v>88201485</v>
      </c>
    </row>
    <row r="1087" spans="1:16">
      <c r="A1087" s="101" t="s">
        <v>2275</v>
      </c>
      <c r="B1087" s="102" t="s">
        <v>2276</v>
      </c>
      <c r="C1087" s="101" t="s">
        <v>5359</v>
      </c>
      <c r="D1087" s="101" t="s">
        <v>5360</v>
      </c>
      <c r="E1087" s="103">
        <v>32721195</v>
      </c>
      <c r="F1087" s="103">
        <v>19836006</v>
      </c>
      <c r="G1087" s="103">
        <v>54973213</v>
      </c>
      <c r="H1087" s="103">
        <v>66649649</v>
      </c>
      <c r="I1087" s="103">
        <v>75988047</v>
      </c>
      <c r="J1087" s="103">
        <v>98749729</v>
      </c>
      <c r="K1087" s="103">
        <v>95775859</v>
      </c>
      <c r="L1087" s="103">
        <v>86084083</v>
      </c>
      <c r="M1087" s="103">
        <v>85262722</v>
      </c>
      <c r="N1087" s="103">
        <v>38645759</v>
      </c>
      <c r="O1087" s="103">
        <v>31228901</v>
      </c>
      <c r="P1087" s="103">
        <v>25814690</v>
      </c>
    </row>
    <row r="1088" spans="1:16">
      <c r="A1088" s="101" t="s">
        <v>2658</v>
      </c>
      <c r="B1088" s="102" t="s">
        <v>2659</v>
      </c>
      <c r="C1088" s="101" t="s">
        <v>5359</v>
      </c>
      <c r="D1088" s="101" t="s">
        <v>5360</v>
      </c>
      <c r="E1088" s="103">
        <v>66354292</v>
      </c>
      <c r="F1088" s="103">
        <v>64523116</v>
      </c>
      <c r="G1088" s="103">
        <v>56457868</v>
      </c>
      <c r="H1088" s="103">
        <v>53340675</v>
      </c>
      <c r="I1088" s="103">
        <v>31689523</v>
      </c>
      <c r="J1088" s="103">
        <v>33502657</v>
      </c>
      <c r="K1088" s="103">
        <v>39111316</v>
      </c>
      <c r="L1088" s="103">
        <v>31133822</v>
      </c>
      <c r="M1088" s="103">
        <v>20351325</v>
      </c>
      <c r="N1088" s="103">
        <v>19486088</v>
      </c>
      <c r="O1088" s="103">
        <v>9863373</v>
      </c>
      <c r="P1088" s="103">
        <v>7729547</v>
      </c>
    </row>
    <row r="1089" spans="1:16">
      <c r="A1089" s="101" t="s">
        <v>2974</v>
      </c>
      <c r="B1089" s="102" t="s">
        <v>2975</v>
      </c>
      <c r="C1089" s="101" t="s">
        <v>5359</v>
      </c>
      <c r="D1089" s="101" t="s">
        <v>5360</v>
      </c>
      <c r="E1089" s="103">
        <v>7742795</v>
      </c>
      <c r="F1089" s="103">
        <v>11057589</v>
      </c>
      <c r="G1089" s="103">
        <v>12938464</v>
      </c>
      <c r="H1089" s="103">
        <v>11387938</v>
      </c>
      <c r="I1089" s="103">
        <v>13114097</v>
      </c>
      <c r="J1089" s="103">
        <v>16015971</v>
      </c>
      <c r="K1089" s="103"/>
      <c r="L1089" s="103">
        <v>13599536</v>
      </c>
      <c r="M1089" s="103">
        <v>11945394</v>
      </c>
      <c r="N1089" s="103">
        <v>9746823</v>
      </c>
      <c r="O1089" s="103">
        <v>14256480</v>
      </c>
      <c r="P1089" s="103">
        <v>10691348</v>
      </c>
    </row>
    <row r="1090" spans="1:16">
      <c r="A1090" s="101" t="s">
        <v>3675</v>
      </c>
      <c r="B1090" s="102" t="s">
        <v>3676</v>
      </c>
      <c r="C1090" s="101" t="s">
        <v>5359</v>
      </c>
      <c r="D1090" s="101" t="s">
        <v>5360</v>
      </c>
      <c r="E1090" s="103">
        <v>29303270</v>
      </c>
      <c r="F1090" s="103">
        <v>27521036</v>
      </c>
      <c r="G1090" s="103">
        <v>35979710</v>
      </c>
      <c r="H1090" s="103">
        <v>72188838</v>
      </c>
      <c r="I1090" s="103">
        <v>75430175</v>
      </c>
      <c r="J1090" s="103">
        <v>87870216</v>
      </c>
      <c r="K1090" s="103">
        <v>87722817</v>
      </c>
      <c r="L1090" s="103">
        <v>113523017</v>
      </c>
      <c r="M1090" s="103">
        <v>112221343</v>
      </c>
      <c r="N1090" s="103">
        <v>107697679</v>
      </c>
      <c r="O1090" s="103">
        <v>49940647</v>
      </c>
      <c r="P1090" s="103">
        <v>43546009</v>
      </c>
    </row>
    <row r="1091" spans="1:16">
      <c r="A1091" s="101" t="s">
        <v>4380</v>
      </c>
      <c r="B1091" s="102" t="s">
        <v>4381</v>
      </c>
      <c r="C1091" s="101" t="s">
        <v>5359</v>
      </c>
      <c r="D1091" s="101" t="s">
        <v>5360</v>
      </c>
      <c r="E1091" s="103">
        <v>9841246</v>
      </c>
      <c r="F1091" s="103">
        <v>10252615</v>
      </c>
      <c r="G1091" s="103"/>
      <c r="H1091" s="103"/>
      <c r="I1091" s="103"/>
      <c r="J1091" s="103"/>
      <c r="K1091" s="103"/>
      <c r="L1091" s="103"/>
      <c r="M1091" s="103"/>
      <c r="N1091" s="103"/>
      <c r="O1091" s="103">
        <v>-612255</v>
      </c>
      <c r="P1091" s="103">
        <v>-684260</v>
      </c>
    </row>
    <row r="1092" spans="1:16">
      <c r="A1092" s="101" t="s">
        <v>3715</v>
      </c>
      <c r="B1092" s="102" t="s">
        <v>3716</v>
      </c>
      <c r="C1092" s="101" t="s">
        <v>5359</v>
      </c>
      <c r="D1092" s="101" t="s">
        <v>5360</v>
      </c>
      <c r="E1092" s="103">
        <v>34051959</v>
      </c>
      <c r="F1092" s="103">
        <v>30451420</v>
      </c>
      <c r="G1092" s="103">
        <v>28106273</v>
      </c>
      <c r="H1092" s="103">
        <v>27800335</v>
      </c>
      <c r="I1092" s="103">
        <v>25176008</v>
      </c>
      <c r="J1092" s="103">
        <v>20327400</v>
      </c>
      <c r="K1092" s="103">
        <v>15629847</v>
      </c>
      <c r="L1092" s="103">
        <v>13629585</v>
      </c>
      <c r="M1092" s="103">
        <v>16413944</v>
      </c>
      <c r="N1092" s="103">
        <v>14902558</v>
      </c>
      <c r="O1092" s="103">
        <v>16476576</v>
      </c>
      <c r="P1092" s="103">
        <v>20772293</v>
      </c>
    </row>
    <row r="1093" spans="1:16">
      <c r="A1093" s="101" t="s">
        <v>3608</v>
      </c>
      <c r="B1093" s="102" t="s">
        <v>4382</v>
      </c>
      <c r="C1093" s="101" t="s">
        <v>5359</v>
      </c>
      <c r="D1093" s="101" t="s">
        <v>5360</v>
      </c>
      <c r="E1093" s="103">
        <v>23692934</v>
      </c>
      <c r="F1093" s="103">
        <v>17052838</v>
      </c>
      <c r="G1093" s="103">
        <v>13308487</v>
      </c>
      <c r="H1093" s="103">
        <v>6258423</v>
      </c>
      <c r="I1093" s="103">
        <v>9399694</v>
      </c>
      <c r="J1093" s="103">
        <v>10041935</v>
      </c>
      <c r="K1093" s="103">
        <v>7856907</v>
      </c>
      <c r="L1093" s="103">
        <v>32774111</v>
      </c>
      <c r="M1093" s="103">
        <v>9447070</v>
      </c>
      <c r="N1093" s="103">
        <v>17912486</v>
      </c>
      <c r="O1093" s="103">
        <v>17277015</v>
      </c>
      <c r="P1093" s="103">
        <v>15829976</v>
      </c>
    </row>
    <row r="1094" spans="1:16">
      <c r="A1094" s="101" t="s">
        <v>2287</v>
      </c>
      <c r="B1094" s="102" t="s">
        <v>2288</v>
      </c>
      <c r="C1094" s="101" t="s">
        <v>5359</v>
      </c>
      <c r="D1094" s="101" t="s">
        <v>5360</v>
      </c>
      <c r="E1094" s="103">
        <v>177839753</v>
      </c>
      <c r="F1094" s="103">
        <v>174633764</v>
      </c>
      <c r="G1094" s="103">
        <v>171357536</v>
      </c>
      <c r="H1094" s="103">
        <v>168590479</v>
      </c>
      <c r="I1094" s="103">
        <v>161019225</v>
      </c>
      <c r="J1094" s="103">
        <v>137784468</v>
      </c>
      <c r="K1094" s="103">
        <v>132818663</v>
      </c>
      <c r="L1094" s="103">
        <v>113480194</v>
      </c>
      <c r="M1094" s="103">
        <v>108256537</v>
      </c>
      <c r="N1094" s="103">
        <v>100245989</v>
      </c>
      <c r="O1094" s="103">
        <v>83094442</v>
      </c>
      <c r="P1094" s="103">
        <v>79257453</v>
      </c>
    </row>
    <row r="1095" spans="1:16">
      <c r="A1095" s="101" t="s">
        <v>3692</v>
      </c>
      <c r="B1095" s="102" t="s">
        <v>3693</v>
      </c>
      <c r="C1095" s="101" t="s">
        <v>5359</v>
      </c>
      <c r="D1095" s="101" t="s">
        <v>5360</v>
      </c>
      <c r="E1095" s="103">
        <v>9164220</v>
      </c>
      <c r="F1095" s="103">
        <v>7052713</v>
      </c>
      <c r="G1095" s="103">
        <v>5252531</v>
      </c>
      <c r="H1095" s="103">
        <v>8824235</v>
      </c>
      <c r="I1095" s="103">
        <v>10170825</v>
      </c>
      <c r="J1095" s="103">
        <v>11529774</v>
      </c>
      <c r="K1095" s="103"/>
      <c r="L1095" s="103">
        <v>15504035</v>
      </c>
      <c r="M1095" s="103">
        <v>7283656</v>
      </c>
      <c r="N1095" s="103">
        <v>6658341</v>
      </c>
      <c r="O1095" s="103">
        <v>20542621</v>
      </c>
      <c r="P1095" s="103">
        <v>17543700</v>
      </c>
    </row>
    <row r="1096" spans="1:16">
      <c r="A1096" s="101" t="s">
        <v>2263</v>
      </c>
      <c r="B1096" s="102" t="s">
        <v>2264</v>
      </c>
      <c r="C1096" s="101" t="s">
        <v>5359</v>
      </c>
      <c r="D1096" s="101" t="s">
        <v>5360</v>
      </c>
      <c r="E1096" s="103">
        <v>204308058</v>
      </c>
      <c r="F1096" s="103">
        <v>175334728</v>
      </c>
      <c r="G1096" s="103">
        <v>166329959</v>
      </c>
      <c r="H1096" s="103">
        <v>169546373</v>
      </c>
      <c r="I1096" s="103">
        <v>174192036</v>
      </c>
      <c r="J1096" s="103">
        <v>223523863</v>
      </c>
      <c r="K1096" s="103">
        <v>250603094</v>
      </c>
      <c r="L1096" s="103">
        <v>250219044</v>
      </c>
      <c r="M1096" s="103">
        <v>216852977</v>
      </c>
      <c r="N1096" s="103">
        <v>275321983</v>
      </c>
      <c r="O1096" s="103">
        <v>267016248</v>
      </c>
      <c r="P1096" s="103">
        <v>273308018</v>
      </c>
    </row>
    <row r="1097" spans="1:16">
      <c r="A1097" s="101" t="s">
        <v>3645</v>
      </c>
      <c r="B1097" s="102" t="s">
        <v>3646</v>
      </c>
      <c r="C1097" s="101" t="s">
        <v>5359</v>
      </c>
      <c r="D1097" s="101" t="s">
        <v>5360</v>
      </c>
      <c r="E1097" s="103">
        <v>25742913</v>
      </c>
      <c r="F1097" s="103">
        <v>24686014</v>
      </c>
      <c r="G1097" s="103">
        <v>18564824</v>
      </c>
      <c r="H1097" s="103">
        <v>15537002</v>
      </c>
      <c r="I1097" s="103">
        <v>13982434</v>
      </c>
      <c r="J1097" s="103">
        <v>22027108</v>
      </c>
      <c r="K1097" s="103">
        <v>25697244</v>
      </c>
      <c r="L1097" s="103">
        <v>25998529</v>
      </c>
      <c r="M1097" s="103">
        <v>16635101</v>
      </c>
      <c r="N1097" s="103">
        <v>12258974</v>
      </c>
      <c r="O1097" s="103">
        <v>10621407</v>
      </c>
      <c r="P1097" s="103">
        <v>7647320</v>
      </c>
    </row>
    <row r="1098" spans="1:16">
      <c r="A1098" s="101" t="s">
        <v>837</v>
      </c>
      <c r="B1098" s="102" t="s">
        <v>838</v>
      </c>
      <c r="C1098" s="101" t="s">
        <v>5359</v>
      </c>
      <c r="D1098" s="101" t="s">
        <v>5360</v>
      </c>
      <c r="E1098" s="103">
        <v>200921229</v>
      </c>
      <c r="F1098" s="103">
        <v>178149871</v>
      </c>
      <c r="G1098" s="103">
        <v>156260851</v>
      </c>
      <c r="H1098" s="103">
        <v>139437196</v>
      </c>
      <c r="I1098" s="103">
        <v>121596759</v>
      </c>
      <c r="J1098" s="103">
        <v>104417131</v>
      </c>
      <c r="K1098" s="103"/>
      <c r="L1098" s="103">
        <v>69586193</v>
      </c>
      <c r="M1098" s="103">
        <v>65881190</v>
      </c>
      <c r="N1098" s="103">
        <v>62390098</v>
      </c>
      <c r="O1098" s="103">
        <v>56694239</v>
      </c>
      <c r="P1098" s="103">
        <v>47776242</v>
      </c>
    </row>
    <row r="1099" spans="1:16">
      <c r="A1099" s="101" t="s">
        <v>2359</v>
      </c>
      <c r="B1099" s="102" t="s">
        <v>4383</v>
      </c>
      <c r="C1099" s="101" t="s">
        <v>5359</v>
      </c>
      <c r="D1099" s="101" t="s">
        <v>5360</v>
      </c>
      <c r="E1099" s="103">
        <v>47429953</v>
      </c>
      <c r="F1099" s="103">
        <v>28915893</v>
      </c>
      <c r="G1099" s="103">
        <v>20483185</v>
      </c>
      <c r="H1099" s="103">
        <v>19022820</v>
      </c>
      <c r="I1099" s="103">
        <v>17091171</v>
      </c>
      <c r="J1099" s="103">
        <v>18598940</v>
      </c>
      <c r="K1099" s="103">
        <v>14038764</v>
      </c>
      <c r="L1099" s="103">
        <v>8790659</v>
      </c>
      <c r="M1099" s="103">
        <v>19933027</v>
      </c>
      <c r="N1099" s="103">
        <v>21628092</v>
      </c>
      <c r="O1099" s="103">
        <v>20214647</v>
      </c>
      <c r="P1099" s="103">
        <v>12627983</v>
      </c>
    </row>
    <row r="1100" spans="1:16">
      <c r="A1100" s="101" t="s">
        <v>2328</v>
      </c>
      <c r="B1100" s="102" t="s">
        <v>2329</v>
      </c>
      <c r="C1100" s="101" t="s">
        <v>5359</v>
      </c>
      <c r="D1100" s="101" t="s">
        <v>5360</v>
      </c>
      <c r="E1100" s="103">
        <v>102690774</v>
      </c>
      <c r="F1100" s="103">
        <v>75538409</v>
      </c>
      <c r="G1100" s="103">
        <v>72870720</v>
      </c>
      <c r="H1100" s="103">
        <v>61837831</v>
      </c>
      <c r="I1100" s="103">
        <v>60003004</v>
      </c>
      <c r="J1100" s="103">
        <v>61758223</v>
      </c>
      <c r="K1100" s="103">
        <v>61766778</v>
      </c>
      <c r="L1100" s="103">
        <v>48637675</v>
      </c>
      <c r="M1100" s="103">
        <v>49859402</v>
      </c>
      <c r="N1100" s="103">
        <v>40159982</v>
      </c>
      <c r="O1100" s="103">
        <v>31432553</v>
      </c>
      <c r="P1100" s="103">
        <v>33715427</v>
      </c>
    </row>
    <row r="1101" spans="1:16">
      <c r="A1101" s="101" t="s">
        <v>2226</v>
      </c>
      <c r="B1101" s="102" t="s">
        <v>2227</v>
      </c>
      <c r="C1101" s="101" t="s">
        <v>5359</v>
      </c>
      <c r="D1101" s="101" t="s">
        <v>5360</v>
      </c>
      <c r="E1101" s="103">
        <v>27145714</v>
      </c>
      <c r="F1101" s="103">
        <v>22441499</v>
      </c>
      <c r="G1101" s="103">
        <v>17834038</v>
      </c>
      <c r="H1101" s="103">
        <v>9381806</v>
      </c>
      <c r="I1101" s="103">
        <v>65183235</v>
      </c>
      <c r="J1101" s="103">
        <v>65991108</v>
      </c>
      <c r="K1101" s="103">
        <v>66254600</v>
      </c>
      <c r="L1101" s="103">
        <v>85360424</v>
      </c>
      <c r="M1101" s="103">
        <v>52626267</v>
      </c>
      <c r="N1101" s="103">
        <v>37149352</v>
      </c>
      <c r="O1101" s="103">
        <v>20239580</v>
      </c>
      <c r="P1101" s="103">
        <v>12610442</v>
      </c>
    </row>
    <row r="1102" spans="1:16">
      <c r="A1102" s="101" t="s">
        <v>797</v>
      </c>
      <c r="B1102" s="102" t="s">
        <v>798</v>
      </c>
      <c r="C1102" s="101" t="s">
        <v>5359</v>
      </c>
      <c r="D1102" s="101" t="s">
        <v>5360</v>
      </c>
      <c r="E1102" s="103">
        <v>1718488390</v>
      </c>
      <c r="F1102" s="103">
        <v>1525989008</v>
      </c>
      <c r="G1102" s="103">
        <v>1486525166</v>
      </c>
      <c r="H1102" s="103">
        <v>1394999947</v>
      </c>
      <c r="I1102" s="103">
        <v>1391334158</v>
      </c>
      <c r="J1102" s="103">
        <v>1342792823</v>
      </c>
      <c r="K1102" s="103">
        <v>1232310135</v>
      </c>
      <c r="L1102" s="103">
        <v>750133193</v>
      </c>
      <c r="M1102" s="103">
        <v>743314906</v>
      </c>
      <c r="N1102" s="103">
        <v>647748465</v>
      </c>
      <c r="O1102" s="103">
        <v>590680708</v>
      </c>
      <c r="P1102" s="103">
        <v>511442337</v>
      </c>
    </row>
    <row r="1103" spans="1:16">
      <c r="A1103" s="101" t="s">
        <v>2839</v>
      </c>
      <c r="B1103" s="102" t="s">
        <v>2840</v>
      </c>
      <c r="C1103" s="101" t="s">
        <v>5359</v>
      </c>
      <c r="D1103" s="101" t="s">
        <v>5360</v>
      </c>
      <c r="E1103" s="103">
        <v>104009492</v>
      </c>
      <c r="F1103" s="103">
        <v>84424194</v>
      </c>
      <c r="G1103" s="103">
        <v>76870712</v>
      </c>
      <c r="H1103" s="103">
        <v>70732343</v>
      </c>
      <c r="I1103" s="103">
        <v>63365888</v>
      </c>
      <c r="J1103" s="103">
        <v>56318092</v>
      </c>
      <c r="K1103" s="103">
        <v>53721824</v>
      </c>
      <c r="L1103" s="103">
        <v>54285046</v>
      </c>
      <c r="M1103" s="103">
        <v>47446697</v>
      </c>
      <c r="N1103" s="103">
        <v>50049358</v>
      </c>
      <c r="O1103" s="103">
        <v>38951629</v>
      </c>
      <c r="P1103" s="103">
        <v>33017582</v>
      </c>
    </row>
    <row r="1104" spans="1:16">
      <c r="A1104" s="101" t="s">
        <v>2173</v>
      </c>
      <c r="B1104" s="102" t="s">
        <v>2174</v>
      </c>
      <c r="C1104" s="101" t="s">
        <v>5359</v>
      </c>
      <c r="D1104" s="101" t="s">
        <v>5360</v>
      </c>
      <c r="E1104" s="103">
        <v>101107635</v>
      </c>
      <c r="F1104" s="103">
        <v>46806888</v>
      </c>
      <c r="G1104" s="103">
        <v>49002643</v>
      </c>
      <c r="H1104" s="103">
        <v>48997280</v>
      </c>
      <c r="I1104" s="103">
        <v>31590684</v>
      </c>
      <c r="J1104" s="103">
        <v>18034249</v>
      </c>
      <c r="K1104" s="103">
        <v>18405116</v>
      </c>
      <c r="L1104" s="103">
        <v>9412145</v>
      </c>
      <c r="M1104" s="103">
        <v>24753170</v>
      </c>
      <c r="N1104" s="103">
        <v>20701209</v>
      </c>
      <c r="O1104" s="103">
        <v>7058589</v>
      </c>
      <c r="P1104" s="103">
        <v>3419499</v>
      </c>
    </row>
    <row r="1105" spans="1:16">
      <c r="A1105" s="101" t="s">
        <v>1878</v>
      </c>
      <c r="B1105" s="102" t="s">
        <v>1879</v>
      </c>
      <c r="C1105" s="101" t="s">
        <v>5359</v>
      </c>
      <c r="D1105" s="101" t="s">
        <v>5360</v>
      </c>
      <c r="E1105" s="103">
        <v>150672602</v>
      </c>
      <c r="F1105" s="103">
        <v>147388031</v>
      </c>
      <c r="G1105" s="103">
        <v>143299665</v>
      </c>
      <c r="H1105" s="103">
        <v>122872342</v>
      </c>
      <c r="I1105" s="103">
        <v>122658995</v>
      </c>
      <c r="J1105" s="103">
        <v>115628756</v>
      </c>
      <c r="K1105" s="103">
        <v>111668115</v>
      </c>
      <c r="L1105" s="103">
        <v>82100637</v>
      </c>
      <c r="M1105" s="103">
        <v>70021122</v>
      </c>
      <c r="N1105" s="103">
        <v>70399486</v>
      </c>
      <c r="O1105" s="103">
        <v>64368072</v>
      </c>
      <c r="P1105" s="103">
        <v>56284831</v>
      </c>
    </row>
    <row r="1106" spans="1:16">
      <c r="A1106" s="101" t="s">
        <v>1605</v>
      </c>
      <c r="B1106" s="102" t="s">
        <v>1606</v>
      </c>
      <c r="C1106" s="101" t="s">
        <v>5359</v>
      </c>
      <c r="D1106" s="101" t="s">
        <v>5360</v>
      </c>
      <c r="E1106" s="103">
        <v>157305151</v>
      </c>
      <c r="F1106" s="103">
        <v>155793640</v>
      </c>
      <c r="G1106" s="103">
        <v>147974309</v>
      </c>
      <c r="H1106" s="103">
        <v>131600954</v>
      </c>
      <c r="I1106" s="103">
        <v>124359910</v>
      </c>
      <c r="J1106" s="103">
        <v>121263433</v>
      </c>
      <c r="K1106" s="103">
        <v>105705638</v>
      </c>
      <c r="L1106" s="103">
        <v>80510970</v>
      </c>
      <c r="M1106" s="103">
        <v>66112541</v>
      </c>
      <c r="N1106" s="103">
        <v>56801230</v>
      </c>
      <c r="O1106" s="103">
        <v>44037333</v>
      </c>
      <c r="P1106" s="103">
        <v>35828984</v>
      </c>
    </row>
    <row r="1107" spans="1:16">
      <c r="A1107" s="101" t="s">
        <v>5511</v>
      </c>
      <c r="B1107" s="102" t="s">
        <v>5512</v>
      </c>
      <c r="C1107" s="101" t="s">
        <v>5359</v>
      </c>
      <c r="D1107" s="101" t="s">
        <v>5360</v>
      </c>
      <c r="E1107" s="103">
        <v>11526811</v>
      </c>
      <c r="F1107" s="103">
        <v>7011168</v>
      </c>
      <c r="G1107" s="103">
        <v>5739905</v>
      </c>
      <c r="H1107" s="103">
        <v>4633616</v>
      </c>
      <c r="I1107" s="103">
        <v>3999940</v>
      </c>
      <c r="J1107" s="103"/>
      <c r="K1107" s="103"/>
      <c r="L1107" s="103"/>
      <c r="M1107" s="103"/>
      <c r="N1107" s="103"/>
      <c r="O1107" s="103"/>
      <c r="P1107" s="103"/>
    </row>
    <row r="1108" spans="1:16">
      <c r="A1108" s="101" t="s">
        <v>2762</v>
      </c>
      <c r="B1108" s="102" t="s">
        <v>2763</v>
      </c>
      <c r="C1108" s="101" t="s">
        <v>5359</v>
      </c>
      <c r="D1108" s="101" t="s">
        <v>5360</v>
      </c>
      <c r="E1108" s="103">
        <v>60287746</v>
      </c>
      <c r="F1108" s="103">
        <v>50957480</v>
      </c>
      <c r="G1108" s="103">
        <v>47838518</v>
      </c>
      <c r="H1108" s="103">
        <v>39713904</v>
      </c>
      <c r="I1108" s="103">
        <v>49479045</v>
      </c>
      <c r="J1108" s="103">
        <v>46116514</v>
      </c>
      <c r="K1108" s="103">
        <v>48164899</v>
      </c>
      <c r="L1108" s="103">
        <v>41851171</v>
      </c>
      <c r="M1108" s="103">
        <v>34077502</v>
      </c>
      <c r="N1108" s="103">
        <v>44218978</v>
      </c>
      <c r="O1108" s="103">
        <v>41934726</v>
      </c>
      <c r="P1108" s="103">
        <v>47943497</v>
      </c>
    </row>
    <row r="1109" spans="1:16">
      <c r="A1109" s="101" t="s">
        <v>1854</v>
      </c>
      <c r="B1109" s="102" t="s">
        <v>1855</v>
      </c>
      <c r="C1109" s="101" t="s">
        <v>5359</v>
      </c>
      <c r="D1109" s="101" t="s">
        <v>5360</v>
      </c>
      <c r="E1109" s="103">
        <v>41158925</v>
      </c>
      <c r="F1109" s="103">
        <v>32898054</v>
      </c>
      <c r="G1109" s="103">
        <v>26554433</v>
      </c>
      <c r="H1109" s="103">
        <v>22887278</v>
      </c>
      <c r="I1109" s="103">
        <v>25670976</v>
      </c>
      <c r="J1109" s="103">
        <v>25028868</v>
      </c>
      <c r="K1109" s="103">
        <v>21102868</v>
      </c>
      <c r="L1109" s="103">
        <v>18012372</v>
      </c>
      <c r="M1109" s="103">
        <v>16373727</v>
      </c>
      <c r="N1109" s="103">
        <v>13627869</v>
      </c>
      <c r="O1109" s="103">
        <v>11651607</v>
      </c>
      <c r="P1109" s="103">
        <v>10541999</v>
      </c>
    </row>
    <row r="1110" spans="1:16">
      <c r="A1110" s="101" t="s">
        <v>3426</v>
      </c>
      <c r="B1110" s="102" t="s">
        <v>3427</v>
      </c>
      <c r="C1110" s="101" t="s">
        <v>5359</v>
      </c>
      <c r="D1110" s="101" t="s">
        <v>5360</v>
      </c>
      <c r="E1110" s="103">
        <v>27216857</v>
      </c>
      <c r="F1110" s="103">
        <v>24810020</v>
      </c>
      <c r="G1110" s="103">
        <v>25163741</v>
      </c>
      <c r="H1110" s="103">
        <v>15735583</v>
      </c>
      <c r="I1110" s="103">
        <v>12507146</v>
      </c>
      <c r="J1110" s="103">
        <v>9862632</v>
      </c>
      <c r="K1110" s="103">
        <v>6927291</v>
      </c>
      <c r="L1110" s="103">
        <v>4726304</v>
      </c>
      <c r="M1110" s="103">
        <v>4356894</v>
      </c>
      <c r="N1110" s="103">
        <v>2484049</v>
      </c>
      <c r="O1110" s="103">
        <v>2245093</v>
      </c>
      <c r="P1110" s="103">
        <v>1737133</v>
      </c>
    </row>
    <row r="1111" spans="1:16">
      <c r="A1111" s="101" t="s">
        <v>2360</v>
      </c>
      <c r="B1111" s="102" t="s">
        <v>2361</v>
      </c>
      <c r="C1111" s="101" t="s">
        <v>5359</v>
      </c>
      <c r="D1111" s="101" t="s">
        <v>5360</v>
      </c>
      <c r="E1111" s="103">
        <v>51590684</v>
      </c>
      <c r="F1111" s="103">
        <v>50870179</v>
      </c>
      <c r="G1111" s="103">
        <v>42943889</v>
      </c>
      <c r="H1111" s="103">
        <v>43489598</v>
      </c>
      <c r="I1111" s="103">
        <v>39831452</v>
      </c>
      <c r="J1111" s="103">
        <v>37944482</v>
      </c>
      <c r="K1111" s="103">
        <v>31126500</v>
      </c>
      <c r="L1111" s="103">
        <v>21329393</v>
      </c>
      <c r="M1111" s="103">
        <v>19552812</v>
      </c>
      <c r="N1111" s="103">
        <v>9650004</v>
      </c>
      <c r="O1111" s="103">
        <v>6265469</v>
      </c>
      <c r="P1111" s="103">
        <v>4160821</v>
      </c>
    </row>
    <row r="1112" spans="1:16">
      <c r="A1112" s="101" t="s">
        <v>1743</v>
      </c>
      <c r="B1112" s="102" t="s">
        <v>1744</v>
      </c>
      <c r="C1112" s="101" t="s">
        <v>5359</v>
      </c>
      <c r="D1112" s="101" t="s">
        <v>5360</v>
      </c>
      <c r="E1112" s="103">
        <v>144902929</v>
      </c>
      <c r="F1112" s="103">
        <v>144613784</v>
      </c>
      <c r="G1112" s="103">
        <v>146201429</v>
      </c>
      <c r="H1112" s="103">
        <v>133195826</v>
      </c>
      <c r="I1112" s="103">
        <v>146871115</v>
      </c>
      <c r="J1112" s="103">
        <v>155169394</v>
      </c>
      <c r="K1112" s="103">
        <v>155761273</v>
      </c>
      <c r="L1112" s="103">
        <v>161314072</v>
      </c>
      <c r="M1112" s="103">
        <v>149811905</v>
      </c>
      <c r="N1112" s="103">
        <v>88460078</v>
      </c>
      <c r="O1112" s="103">
        <v>78272686</v>
      </c>
      <c r="P1112" s="103">
        <v>77279737</v>
      </c>
    </row>
    <row r="1113" spans="1:16">
      <c r="A1113" s="101" t="s">
        <v>3568</v>
      </c>
      <c r="B1113" s="102" t="s">
        <v>3569</v>
      </c>
      <c r="C1113" s="101" t="s">
        <v>5359</v>
      </c>
      <c r="D1113" s="101" t="s">
        <v>5360</v>
      </c>
      <c r="E1113" s="103">
        <v>20677403</v>
      </c>
      <c r="F1113" s="103">
        <v>18226118</v>
      </c>
      <c r="G1113" s="103">
        <v>8287539</v>
      </c>
      <c r="H1113" s="103">
        <v>16511535</v>
      </c>
      <c r="I1113" s="103">
        <v>8438225</v>
      </c>
      <c r="J1113" s="103">
        <v>3135322</v>
      </c>
      <c r="K1113" s="103">
        <v>15842879</v>
      </c>
      <c r="L1113" s="103">
        <v>24444066</v>
      </c>
      <c r="M1113" s="103">
        <v>16565432</v>
      </c>
      <c r="N1113" s="103">
        <v>18168616</v>
      </c>
      <c r="O1113" s="103">
        <v>28360080</v>
      </c>
      <c r="P1113" s="103">
        <v>14108089</v>
      </c>
    </row>
    <row r="1114" spans="1:16">
      <c r="A1114" s="101" t="s">
        <v>1381</v>
      </c>
      <c r="B1114" s="102" t="s">
        <v>1382</v>
      </c>
      <c r="C1114" s="101" t="s">
        <v>5359</v>
      </c>
      <c r="D1114" s="101" t="s">
        <v>5360</v>
      </c>
      <c r="E1114" s="103">
        <v>41356115</v>
      </c>
      <c r="F1114" s="103">
        <v>30943756</v>
      </c>
      <c r="G1114" s="103">
        <v>7957566</v>
      </c>
      <c r="H1114" s="103">
        <v>7319136</v>
      </c>
      <c r="I1114" s="103">
        <v>8207024</v>
      </c>
      <c r="J1114" s="103">
        <v>3900823</v>
      </c>
      <c r="K1114" s="103">
        <v>10692718</v>
      </c>
      <c r="L1114" s="103">
        <v>12267025</v>
      </c>
      <c r="M1114" s="103">
        <v>7472582</v>
      </c>
      <c r="N1114" s="103">
        <v>22708661</v>
      </c>
      <c r="O1114" s="103">
        <v>23813596</v>
      </c>
      <c r="P1114" s="103">
        <v>17674673</v>
      </c>
    </row>
    <row r="1115" spans="1:16">
      <c r="A1115" s="101" t="s">
        <v>877</v>
      </c>
      <c r="B1115" s="102" t="s">
        <v>4384</v>
      </c>
      <c r="C1115" s="101" t="s">
        <v>5359</v>
      </c>
      <c r="D1115" s="101" t="s">
        <v>5360</v>
      </c>
      <c r="E1115" s="103">
        <v>94849572</v>
      </c>
      <c r="F1115" s="103">
        <v>90856720</v>
      </c>
      <c r="G1115" s="103">
        <v>82105095</v>
      </c>
      <c r="H1115" s="103">
        <v>36596246</v>
      </c>
      <c r="I1115" s="103">
        <v>29516945</v>
      </c>
      <c r="J1115" s="103">
        <v>24402497</v>
      </c>
      <c r="K1115" s="103">
        <v>16286769</v>
      </c>
      <c r="L1115" s="103">
        <v>11040160</v>
      </c>
      <c r="M1115" s="103">
        <v>7921715</v>
      </c>
      <c r="N1115" s="103">
        <v>7500346</v>
      </c>
      <c r="O1115" s="103">
        <v>4016387</v>
      </c>
      <c r="P1115" s="103">
        <v>8890651</v>
      </c>
    </row>
    <row r="1116" spans="1:16">
      <c r="A1116" s="101" t="s">
        <v>2908</v>
      </c>
      <c r="B1116" s="102" t="s">
        <v>2909</v>
      </c>
      <c r="C1116" s="101" t="s">
        <v>5359</v>
      </c>
      <c r="D1116" s="101" t="s">
        <v>5360</v>
      </c>
      <c r="E1116" s="103">
        <v>16400328</v>
      </c>
      <c r="F1116" s="103">
        <v>15762070</v>
      </c>
      <c r="G1116" s="103">
        <v>15154060</v>
      </c>
      <c r="H1116" s="103">
        <v>15171273</v>
      </c>
      <c r="I1116" s="103">
        <v>14794284</v>
      </c>
      <c r="J1116" s="103">
        <v>14284106</v>
      </c>
      <c r="K1116" s="103">
        <v>16598043</v>
      </c>
      <c r="L1116" s="103">
        <v>15587462</v>
      </c>
      <c r="M1116" s="103">
        <v>14674227</v>
      </c>
      <c r="N1116" s="103">
        <v>12111093</v>
      </c>
      <c r="O1116" s="103">
        <v>5329886</v>
      </c>
      <c r="P1116" s="103">
        <v>17064117</v>
      </c>
    </row>
    <row r="1117" spans="1:16">
      <c r="A1117" s="101" t="s">
        <v>1812</v>
      </c>
      <c r="B1117" s="102" t="s">
        <v>1813</v>
      </c>
      <c r="C1117" s="101" t="s">
        <v>5359</v>
      </c>
      <c r="D1117" s="101" t="s">
        <v>5360</v>
      </c>
      <c r="E1117" s="103">
        <v>73080105</v>
      </c>
      <c r="F1117" s="103">
        <v>33507892</v>
      </c>
      <c r="G1117" s="103">
        <v>19105544</v>
      </c>
      <c r="H1117" s="103">
        <v>30445624</v>
      </c>
      <c r="I1117" s="103">
        <v>37818427</v>
      </c>
      <c r="J1117" s="103">
        <v>39921267</v>
      </c>
      <c r="K1117" s="103">
        <v>9093709</v>
      </c>
      <c r="L1117" s="103">
        <v>15692897</v>
      </c>
      <c r="M1117" s="103">
        <v>27337047</v>
      </c>
      <c r="N1117" s="103">
        <v>28270166</v>
      </c>
      <c r="O1117" s="103">
        <v>28383268</v>
      </c>
      <c r="P1117" s="103">
        <v>20742966</v>
      </c>
    </row>
    <row r="1118" spans="1:16">
      <c r="A1118" s="101" t="s">
        <v>1662</v>
      </c>
      <c r="B1118" s="102" t="s">
        <v>1663</v>
      </c>
      <c r="C1118" s="101" t="s">
        <v>5359</v>
      </c>
      <c r="D1118" s="101" t="s">
        <v>5360</v>
      </c>
      <c r="E1118" s="103">
        <v>144765967</v>
      </c>
      <c r="F1118" s="103">
        <v>100608178</v>
      </c>
      <c r="G1118" s="103">
        <v>67841570</v>
      </c>
      <c r="H1118" s="103">
        <v>64484023</v>
      </c>
      <c r="I1118" s="103">
        <v>48559716</v>
      </c>
      <c r="J1118" s="103">
        <v>32670837</v>
      </c>
      <c r="K1118" s="103">
        <v>32334660</v>
      </c>
      <c r="L1118" s="103">
        <v>6440868</v>
      </c>
      <c r="M1118" s="103">
        <v>4653272</v>
      </c>
      <c r="N1118" s="103">
        <v>8139527</v>
      </c>
      <c r="O1118" s="103">
        <v>9522288</v>
      </c>
      <c r="P1118" s="103">
        <v>2970060</v>
      </c>
    </row>
    <row r="1119" spans="1:16">
      <c r="A1119" s="101" t="s">
        <v>1818</v>
      </c>
      <c r="B1119" s="102" t="s">
        <v>1819</v>
      </c>
      <c r="C1119" s="101" t="s">
        <v>5361</v>
      </c>
      <c r="D1119" s="101" t="s">
        <v>5360</v>
      </c>
      <c r="E1119" s="103"/>
      <c r="F1119" s="103">
        <v>34603759</v>
      </c>
      <c r="G1119" s="103">
        <v>37939808</v>
      </c>
      <c r="H1119" s="103">
        <v>42992826</v>
      </c>
      <c r="I1119" s="103">
        <v>47776707</v>
      </c>
      <c r="J1119" s="103">
        <v>29676313</v>
      </c>
      <c r="K1119" s="103">
        <v>18667553</v>
      </c>
      <c r="L1119" s="103">
        <v>11150904</v>
      </c>
      <c r="M1119" s="103">
        <v>11033943</v>
      </c>
      <c r="N1119" s="103">
        <v>7253913</v>
      </c>
      <c r="O1119" s="103">
        <v>7180848</v>
      </c>
      <c r="P1119" s="103">
        <v>6964809</v>
      </c>
    </row>
    <row r="1120" spans="1:16">
      <c r="A1120" s="101" t="s">
        <v>1987</v>
      </c>
      <c r="B1120" s="102" t="s">
        <v>1988</v>
      </c>
      <c r="C1120" s="101" t="s">
        <v>5359</v>
      </c>
      <c r="D1120" s="101" t="s">
        <v>5360</v>
      </c>
      <c r="E1120" s="103">
        <v>101420805</v>
      </c>
      <c r="F1120" s="103">
        <v>96795854</v>
      </c>
      <c r="G1120" s="103">
        <v>95421578</v>
      </c>
      <c r="H1120" s="103">
        <v>88332879</v>
      </c>
      <c r="I1120" s="103">
        <v>84750472</v>
      </c>
      <c r="J1120" s="103">
        <v>79058613</v>
      </c>
      <c r="K1120" s="103">
        <v>72670788</v>
      </c>
      <c r="L1120" s="103">
        <v>66012457</v>
      </c>
      <c r="M1120" s="103">
        <v>55980416</v>
      </c>
      <c r="N1120" s="103">
        <v>59303630</v>
      </c>
      <c r="O1120" s="103">
        <v>50545996</v>
      </c>
      <c r="P1120" s="103">
        <v>58573366</v>
      </c>
    </row>
    <row r="1121" spans="1:16">
      <c r="A1121" s="101" t="s">
        <v>3631</v>
      </c>
      <c r="B1121" s="102" t="s">
        <v>3632</v>
      </c>
      <c r="C1121" s="101" t="s">
        <v>5359</v>
      </c>
      <c r="D1121" s="101" t="s">
        <v>5360</v>
      </c>
      <c r="E1121" s="103">
        <v>50318637</v>
      </c>
      <c r="F1121" s="103">
        <v>45894411</v>
      </c>
      <c r="G1121" s="103">
        <v>49117049</v>
      </c>
      <c r="H1121" s="103">
        <v>50452685</v>
      </c>
      <c r="I1121" s="103">
        <v>49933835</v>
      </c>
      <c r="J1121" s="103">
        <v>56498450</v>
      </c>
      <c r="K1121" s="103">
        <v>61361773</v>
      </c>
      <c r="L1121" s="103">
        <v>64485481</v>
      </c>
      <c r="M1121" s="103">
        <v>59169510</v>
      </c>
      <c r="N1121" s="103">
        <v>55898954</v>
      </c>
      <c r="O1121" s="103">
        <v>44099503</v>
      </c>
      <c r="P1121" s="103">
        <v>41154670</v>
      </c>
    </row>
    <row r="1122" spans="1:16">
      <c r="A1122" s="101" t="s">
        <v>3611</v>
      </c>
      <c r="B1122" s="102" t="s">
        <v>3612</v>
      </c>
      <c r="C1122" s="101" t="s">
        <v>5359</v>
      </c>
      <c r="D1122" s="101" t="s">
        <v>5360</v>
      </c>
      <c r="E1122" s="103">
        <v>38426436</v>
      </c>
      <c r="F1122" s="103">
        <v>38569996</v>
      </c>
      <c r="G1122" s="103">
        <v>38119861</v>
      </c>
      <c r="H1122" s="103"/>
      <c r="I1122" s="103"/>
      <c r="J1122" s="103">
        <v>26864575</v>
      </c>
      <c r="K1122" s="103">
        <v>25359261</v>
      </c>
      <c r="L1122" s="103">
        <v>23777448</v>
      </c>
      <c r="M1122" s="103">
        <v>23729760</v>
      </c>
      <c r="N1122" s="103">
        <v>15698052</v>
      </c>
      <c r="O1122" s="103">
        <v>16474631</v>
      </c>
      <c r="P1122" s="103">
        <v>9056556</v>
      </c>
    </row>
    <row r="1123" spans="1:16">
      <c r="A1123" s="101" t="s">
        <v>3462</v>
      </c>
      <c r="B1123" s="102" t="s">
        <v>3463</v>
      </c>
      <c r="C1123" s="101" t="s">
        <v>5359</v>
      </c>
      <c r="D1123" s="101" t="s">
        <v>5360</v>
      </c>
      <c r="E1123" s="103">
        <v>64342984</v>
      </c>
      <c r="F1123" s="103">
        <v>52540705</v>
      </c>
      <c r="G1123" s="103">
        <v>44349455</v>
      </c>
      <c r="H1123" s="103">
        <v>35595632</v>
      </c>
      <c r="I1123" s="103">
        <v>37054839</v>
      </c>
      <c r="J1123" s="103">
        <v>29597029</v>
      </c>
      <c r="K1123" s="103">
        <v>28548926</v>
      </c>
      <c r="L1123" s="103">
        <v>24914385</v>
      </c>
      <c r="M1123" s="103">
        <v>25349856</v>
      </c>
      <c r="N1123" s="103">
        <v>25567746</v>
      </c>
      <c r="O1123" s="103">
        <v>14685395</v>
      </c>
      <c r="P1123" s="103">
        <v>8266101</v>
      </c>
    </row>
    <row r="1124" spans="1:16">
      <c r="A1124" s="101" t="s">
        <v>2595</v>
      </c>
      <c r="B1124" s="102" t="s">
        <v>4385</v>
      </c>
      <c r="C1124" s="101" t="s">
        <v>5359</v>
      </c>
      <c r="D1124" s="101" t="s">
        <v>5360</v>
      </c>
      <c r="E1124" s="103">
        <v>160085486</v>
      </c>
      <c r="F1124" s="103">
        <v>104083316</v>
      </c>
      <c r="G1124" s="103">
        <v>99651288</v>
      </c>
      <c r="H1124" s="103">
        <v>86755669</v>
      </c>
      <c r="I1124" s="103">
        <v>86923097</v>
      </c>
      <c r="J1124" s="103">
        <v>80420628</v>
      </c>
      <c r="K1124" s="103">
        <v>69152678</v>
      </c>
      <c r="L1124" s="103">
        <v>54604925</v>
      </c>
      <c r="M1124" s="103">
        <v>52739221</v>
      </c>
      <c r="N1124" s="103">
        <v>50926885</v>
      </c>
      <c r="O1124" s="103">
        <v>22036968</v>
      </c>
      <c r="P1124" s="103">
        <v>20908887</v>
      </c>
    </row>
    <row r="1125" spans="1:16">
      <c r="A1125" s="101" t="s">
        <v>1455</v>
      </c>
      <c r="B1125" s="102" t="s">
        <v>1456</v>
      </c>
      <c r="C1125" s="101" t="s">
        <v>5359</v>
      </c>
      <c r="D1125" s="101" t="s">
        <v>5360</v>
      </c>
      <c r="E1125" s="103">
        <v>38134629</v>
      </c>
      <c r="F1125" s="103">
        <v>48056922</v>
      </c>
      <c r="G1125" s="103">
        <v>47552576</v>
      </c>
      <c r="H1125" s="103">
        <v>18376107</v>
      </c>
      <c r="I1125" s="103">
        <v>25781537</v>
      </c>
      <c r="J1125" s="103">
        <v>36398806</v>
      </c>
      <c r="K1125" s="103">
        <v>84641686</v>
      </c>
      <c r="L1125" s="103">
        <v>112202079</v>
      </c>
      <c r="M1125" s="103">
        <v>144756368</v>
      </c>
      <c r="N1125" s="103">
        <v>130203681</v>
      </c>
      <c r="O1125" s="103">
        <v>76633655</v>
      </c>
      <c r="P1125" s="103">
        <v>126225339</v>
      </c>
    </row>
    <row r="1126" spans="1:16">
      <c r="A1126" s="101" t="s">
        <v>1170</v>
      </c>
      <c r="B1126" s="102" t="s">
        <v>1171</v>
      </c>
      <c r="C1126" s="101" t="s">
        <v>5359</v>
      </c>
      <c r="D1126" s="101" t="s">
        <v>5360</v>
      </c>
      <c r="E1126" s="103">
        <v>90894199</v>
      </c>
      <c r="F1126" s="103">
        <v>99139537</v>
      </c>
      <c r="G1126" s="103">
        <v>85441845</v>
      </c>
      <c r="H1126" s="103">
        <v>92190190</v>
      </c>
      <c r="I1126" s="103">
        <v>62338843</v>
      </c>
      <c r="J1126" s="103">
        <v>44799270</v>
      </c>
      <c r="K1126" s="103">
        <v>38769728</v>
      </c>
      <c r="L1126" s="103">
        <v>39795273</v>
      </c>
      <c r="M1126" s="103">
        <v>31537115</v>
      </c>
      <c r="N1126" s="103">
        <v>31576841</v>
      </c>
      <c r="O1126" s="103">
        <v>30694727</v>
      </c>
      <c r="P1126" s="103">
        <v>30638774</v>
      </c>
    </row>
    <row r="1127" spans="1:16">
      <c r="A1127" s="101" t="s">
        <v>913</v>
      </c>
      <c r="B1127" s="102" t="s">
        <v>914</v>
      </c>
      <c r="C1127" s="101" t="s">
        <v>5359</v>
      </c>
      <c r="D1127" s="101" t="s">
        <v>5360</v>
      </c>
      <c r="E1127" s="103">
        <v>251394018</v>
      </c>
      <c r="F1127" s="103">
        <v>283143463</v>
      </c>
      <c r="G1127" s="103">
        <v>266774544</v>
      </c>
      <c r="H1127" s="103">
        <v>244462421</v>
      </c>
      <c r="I1127" s="103">
        <v>188350675</v>
      </c>
      <c r="J1127" s="103">
        <v>195608756</v>
      </c>
      <c r="K1127" s="103">
        <v>186905806</v>
      </c>
      <c r="L1127" s="103">
        <v>162910930</v>
      </c>
      <c r="M1127" s="103">
        <v>99052845</v>
      </c>
      <c r="N1127" s="103">
        <v>67352310</v>
      </c>
      <c r="O1127" s="103">
        <v>71058863</v>
      </c>
      <c r="P1127" s="103">
        <v>76078892</v>
      </c>
    </row>
    <row r="1128" spans="1:16">
      <c r="A1128" s="101" t="s">
        <v>3354</v>
      </c>
      <c r="B1128" s="102" t="s">
        <v>5513</v>
      </c>
      <c r="C1128" s="101" t="s">
        <v>5359</v>
      </c>
      <c r="D1128" s="101" t="s">
        <v>5360</v>
      </c>
      <c r="E1128" s="103">
        <v>11572324</v>
      </c>
      <c r="F1128" s="103">
        <v>13432710</v>
      </c>
      <c r="G1128" s="103">
        <v>-22715615</v>
      </c>
      <c r="H1128" s="103">
        <v>10948763</v>
      </c>
      <c r="I1128" s="103">
        <v>15221967</v>
      </c>
      <c r="J1128" s="103">
        <v>17543585</v>
      </c>
      <c r="K1128" s="103">
        <v>14421489</v>
      </c>
      <c r="L1128" s="103">
        <v>3472601</v>
      </c>
      <c r="M1128" s="103">
        <v>10183587</v>
      </c>
      <c r="N1128" s="103">
        <v>1247161</v>
      </c>
      <c r="O1128" s="103">
        <v>11672191</v>
      </c>
      <c r="P1128" s="103">
        <v>654042</v>
      </c>
    </row>
    <row r="1129" spans="1:16">
      <c r="A1129" s="101" t="s">
        <v>761</v>
      </c>
      <c r="B1129" s="102" t="s">
        <v>762</v>
      </c>
      <c r="C1129" s="101" t="s">
        <v>5359</v>
      </c>
      <c r="D1129" s="101" t="s">
        <v>5360</v>
      </c>
      <c r="E1129" s="103">
        <v>919619977</v>
      </c>
      <c r="F1129" s="103">
        <v>909695675</v>
      </c>
      <c r="G1129" s="103">
        <v>916485278</v>
      </c>
      <c r="H1129" s="103">
        <v>1653137417</v>
      </c>
      <c r="I1129" s="103">
        <v>1505198843</v>
      </c>
      <c r="J1129" s="103">
        <v>1362496757</v>
      </c>
      <c r="K1129" s="103">
        <v>1216738845</v>
      </c>
      <c r="L1129" s="103">
        <v>871615045</v>
      </c>
      <c r="M1129" s="103">
        <v>772968314</v>
      </c>
      <c r="N1129" s="103">
        <v>569264384</v>
      </c>
      <c r="O1129" s="103">
        <v>495620166</v>
      </c>
      <c r="P1129" s="103">
        <v>491311575</v>
      </c>
    </row>
    <row r="1130" spans="1:16">
      <c r="A1130" s="101" t="s">
        <v>2460</v>
      </c>
      <c r="B1130" s="102" t="s">
        <v>2461</v>
      </c>
      <c r="C1130" s="101" t="s">
        <v>5359</v>
      </c>
      <c r="D1130" s="101" t="s">
        <v>5360</v>
      </c>
      <c r="E1130" s="103">
        <v>116100981</v>
      </c>
      <c r="F1130" s="103">
        <v>106999976</v>
      </c>
      <c r="G1130" s="103">
        <v>87479788</v>
      </c>
      <c r="H1130" s="103">
        <v>93812716</v>
      </c>
      <c r="I1130" s="103">
        <v>90008477</v>
      </c>
      <c r="J1130" s="103">
        <v>72364123</v>
      </c>
      <c r="K1130" s="103">
        <v>66555820</v>
      </c>
      <c r="L1130" s="103">
        <v>57804871</v>
      </c>
      <c r="M1130" s="103">
        <v>48409900</v>
      </c>
      <c r="N1130" s="103">
        <v>52069133</v>
      </c>
      <c r="O1130" s="103">
        <v>47255560</v>
      </c>
      <c r="P1130" s="103">
        <v>46857696</v>
      </c>
    </row>
    <row r="1131" spans="1:16">
      <c r="A1131" s="101" t="s">
        <v>2195</v>
      </c>
      <c r="B1131" s="102" t="s">
        <v>2196</v>
      </c>
      <c r="C1131" s="101" t="s">
        <v>5359</v>
      </c>
      <c r="D1131" s="101" t="s">
        <v>5360</v>
      </c>
      <c r="E1131" s="103">
        <v>99860562</v>
      </c>
      <c r="F1131" s="103">
        <v>98943930</v>
      </c>
      <c r="G1131" s="103">
        <v>89070132</v>
      </c>
      <c r="H1131" s="103">
        <v>86309149</v>
      </c>
      <c r="I1131" s="103">
        <v>82223388</v>
      </c>
      <c r="J1131" s="103">
        <v>69486190</v>
      </c>
      <c r="K1131" s="103">
        <v>66818238</v>
      </c>
      <c r="L1131" s="103">
        <v>61394081</v>
      </c>
      <c r="M1131" s="103">
        <v>48885684</v>
      </c>
      <c r="N1131" s="103">
        <v>45429969</v>
      </c>
      <c r="O1131" s="103">
        <v>45821989</v>
      </c>
      <c r="P1131" s="103">
        <v>40357158</v>
      </c>
    </row>
    <row r="1132" spans="1:16">
      <c r="A1132" s="101" t="s">
        <v>1670</v>
      </c>
      <c r="B1132" s="102" t="s">
        <v>1671</v>
      </c>
      <c r="C1132" s="101" t="s">
        <v>5359</v>
      </c>
      <c r="D1132" s="101" t="s">
        <v>5360</v>
      </c>
      <c r="E1132" s="103">
        <v>64177756</v>
      </c>
      <c r="F1132" s="103">
        <v>51835267</v>
      </c>
      <c r="G1132" s="103">
        <v>46336474</v>
      </c>
      <c r="H1132" s="103">
        <v>11460564</v>
      </c>
      <c r="I1132" s="103">
        <v>62256225</v>
      </c>
      <c r="J1132" s="103">
        <v>60213857</v>
      </c>
      <c r="K1132" s="103">
        <v>71307191</v>
      </c>
      <c r="L1132" s="103">
        <v>72914841</v>
      </c>
      <c r="M1132" s="103">
        <v>54796652</v>
      </c>
      <c r="N1132" s="103">
        <v>40953338</v>
      </c>
      <c r="O1132" s="103">
        <v>29188039</v>
      </c>
      <c r="P1132" s="103">
        <v>28930579</v>
      </c>
    </row>
    <row r="1133" spans="1:16">
      <c r="A1133" s="101" t="s">
        <v>5514</v>
      </c>
      <c r="B1133" s="102" t="s">
        <v>5515</v>
      </c>
      <c r="C1133" s="101" t="s">
        <v>5359</v>
      </c>
      <c r="D1133" s="101" t="s">
        <v>5360</v>
      </c>
      <c r="E1133" s="103">
        <v>8015762</v>
      </c>
      <c r="F1133" s="103">
        <v>7129924</v>
      </c>
      <c r="G1133" s="103">
        <v>6225459</v>
      </c>
      <c r="H1133" s="103">
        <v>5543344</v>
      </c>
      <c r="I1133" s="103">
        <v>9317647</v>
      </c>
      <c r="J1133" s="103">
        <v>13055057</v>
      </c>
      <c r="K1133" s="103">
        <v>18221429</v>
      </c>
      <c r="L1133" s="103">
        <v>17853187</v>
      </c>
      <c r="M1133" s="103">
        <v>13465073</v>
      </c>
      <c r="N1133" s="103">
        <v>9320130</v>
      </c>
      <c r="O1133" s="103">
        <v>8036878</v>
      </c>
      <c r="P1133" s="103">
        <v>10107118</v>
      </c>
    </row>
    <row r="1134" spans="1:16">
      <c r="A1134" s="101" t="s">
        <v>2557</v>
      </c>
      <c r="B1134" s="102" t="s">
        <v>2558</v>
      </c>
      <c r="C1134" s="101" t="s">
        <v>5359</v>
      </c>
      <c r="D1134" s="101" t="s">
        <v>5360</v>
      </c>
      <c r="E1134" s="103">
        <v>94249404</v>
      </c>
      <c r="F1134" s="103">
        <v>81735306</v>
      </c>
      <c r="G1134" s="103">
        <v>89306591</v>
      </c>
      <c r="H1134" s="103">
        <v>92981189</v>
      </c>
      <c r="I1134" s="103">
        <v>92502259</v>
      </c>
      <c r="J1134" s="103">
        <v>80109830</v>
      </c>
      <c r="K1134" s="103">
        <v>40249636</v>
      </c>
      <c r="L1134" s="103">
        <v>21990256</v>
      </c>
      <c r="M1134" s="103">
        <v>8997620</v>
      </c>
      <c r="N1134" s="103">
        <v>8574180</v>
      </c>
      <c r="O1134" s="103">
        <v>1729588</v>
      </c>
      <c r="P1134" s="103">
        <v>6726727</v>
      </c>
    </row>
    <row r="1135" spans="1:16">
      <c r="A1135" s="101" t="s">
        <v>5516</v>
      </c>
      <c r="B1135" s="102" t="s">
        <v>5517</v>
      </c>
      <c r="C1135" s="101" t="s">
        <v>5359</v>
      </c>
      <c r="D1135" s="101" t="s">
        <v>5360</v>
      </c>
      <c r="E1135" s="103">
        <v>10014828</v>
      </c>
      <c r="F1135" s="103">
        <v>6376114</v>
      </c>
      <c r="G1135" s="103">
        <v>5717602</v>
      </c>
      <c r="H1135" s="103">
        <v>4988484</v>
      </c>
      <c r="I1135" s="103">
        <v>4780116</v>
      </c>
      <c r="J1135" s="103">
        <v>4547021</v>
      </c>
      <c r="K1135" s="103">
        <v>5400662</v>
      </c>
      <c r="L1135" s="103">
        <v>4426766</v>
      </c>
      <c r="M1135" s="103">
        <v>4180437</v>
      </c>
      <c r="N1135" s="103">
        <v>4223062</v>
      </c>
      <c r="O1135" s="103">
        <v>595224</v>
      </c>
      <c r="P1135" s="103"/>
    </row>
    <row r="1136" spans="1:16">
      <c r="A1136" s="101" t="s">
        <v>5518</v>
      </c>
      <c r="B1136" s="102" t="s">
        <v>5519</v>
      </c>
      <c r="C1136" s="101" t="s">
        <v>5359</v>
      </c>
      <c r="D1136" s="101" t="s">
        <v>5360</v>
      </c>
      <c r="E1136" s="103">
        <v>1951222</v>
      </c>
      <c r="F1136" s="103">
        <v>1837088</v>
      </c>
      <c r="G1136" s="103">
        <v>2382680</v>
      </c>
      <c r="H1136" s="103">
        <v>2676233</v>
      </c>
      <c r="I1136" s="103">
        <v>2460215</v>
      </c>
      <c r="J1136" s="103">
        <v>2047402</v>
      </c>
      <c r="K1136" s="103">
        <v>1869916</v>
      </c>
      <c r="L1136" s="103">
        <v>1595375</v>
      </c>
      <c r="M1136" s="103">
        <v>1725799</v>
      </c>
      <c r="N1136" s="103">
        <v>804228</v>
      </c>
      <c r="O1136" s="103">
        <v>2218618</v>
      </c>
      <c r="P1136" s="103">
        <v>311692</v>
      </c>
    </row>
    <row r="1137" spans="1:16">
      <c r="A1137" s="101" t="s">
        <v>2505</v>
      </c>
      <c r="B1137" s="102" t="s">
        <v>2506</v>
      </c>
      <c r="C1137" s="101" t="s">
        <v>5359</v>
      </c>
      <c r="D1137" s="101" t="s">
        <v>5360</v>
      </c>
      <c r="E1137" s="103">
        <v>105085432</v>
      </c>
      <c r="F1137" s="103">
        <v>106376069</v>
      </c>
      <c r="G1137" s="103">
        <v>105507662</v>
      </c>
      <c r="H1137" s="103">
        <v>106256399</v>
      </c>
      <c r="I1137" s="103">
        <v>97501696</v>
      </c>
      <c r="J1137" s="103">
        <v>93155586</v>
      </c>
      <c r="K1137" s="103">
        <v>98016501</v>
      </c>
      <c r="L1137" s="103">
        <v>80299416</v>
      </c>
      <c r="M1137" s="103">
        <v>59856921</v>
      </c>
      <c r="N1137" s="103">
        <v>44697187</v>
      </c>
      <c r="O1137" s="103">
        <v>39461562</v>
      </c>
      <c r="P1137" s="103">
        <v>20346274</v>
      </c>
    </row>
    <row r="1138" spans="1:16">
      <c r="A1138" s="101" t="s">
        <v>769</v>
      </c>
      <c r="B1138" s="102" t="s">
        <v>770</v>
      </c>
      <c r="C1138" s="101" t="s">
        <v>5359</v>
      </c>
      <c r="D1138" s="101" t="s">
        <v>5360</v>
      </c>
      <c r="E1138" s="103">
        <v>233925477</v>
      </c>
      <c r="F1138" s="103">
        <v>212467074</v>
      </c>
      <c r="G1138" s="103">
        <v>193877031</v>
      </c>
      <c r="H1138" s="103">
        <v>166440194</v>
      </c>
      <c r="I1138" s="103">
        <v>90756741</v>
      </c>
      <c r="J1138" s="103">
        <v>68284539</v>
      </c>
      <c r="K1138" s="103">
        <v>53404583</v>
      </c>
      <c r="L1138" s="103">
        <v>38583003</v>
      </c>
      <c r="M1138" s="103">
        <v>14471019</v>
      </c>
      <c r="N1138" s="103">
        <v>9113488</v>
      </c>
      <c r="O1138" s="103">
        <v>7870085</v>
      </c>
      <c r="P1138" s="103">
        <v>6838191</v>
      </c>
    </row>
    <row r="1139" spans="1:16">
      <c r="A1139" s="101" t="s">
        <v>1912</v>
      </c>
      <c r="B1139" s="102" t="s">
        <v>1913</v>
      </c>
      <c r="C1139" s="101" t="s">
        <v>5359</v>
      </c>
      <c r="D1139" s="101" t="s">
        <v>5360</v>
      </c>
      <c r="E1139" s="103">
        <v>135164315</v>
      </c>
      <c r="F1139" s="103">
        <v>127375911</v>
      </c>
      <c r="G1139" s="103">
        <v>121845142</v>
      </c>
      <c r="H1139" s="103">
        <v>123874070</v>
      </c>
      <c r="I1139" s="103">
        <v>124147305</v>
      </c>
      <c r="J1139" s="103">
        <v>119003593</v>
      </c>
      <c r="K1139" s="103">
        <v>111186663</v>
      </c>
      <c r="L1139" s="103">
        <v>64076893</v>
      </c>
      <c r="M1139" s="103">
        <v>49152580</v>
      </c>
      <c r="N1139" s="103">
        <v>41029282</v>
      </c>
      <c r="O1139" s="103">
        <v>45103342</v>
      </c>
      <c r="P1139" s="103">
        <v>42257055</v>
      </c>
    </row>
    <row r="1140" spans="1:16">
      <c r="A1140" s="101" t="s">
        <v>1527</v>
      </c>
      <c r="B1140" s="102" t="s">
        <v>1528</v>
      </c>
      <c r="C1140" s="101" t="s">
        <v>5359</v>
      </c>
      <c r="D1140" s="101" t="s">
        <v>5360</v>
      </c>
      <c r="E1140" s="103">
        <v>71525723</v>
      </c>
      <c r="F1140" s="103">
        <v>67295344</v>
      </c>
      <c r="G1140" s="103">
        <v>55839477</v>
      </c>
      <c r="H1140" s="103">
        <v>53357750</v>
      </c>
      <c r="I1140" s="103">
        <v>52037883</v>
      </c>
      <c r="J1140" s="103">
        <v>50117513</v>
      </c>
      <c r="K1140" s="103">
        <v>55778014</v>
      </c>
      <c r="L1140" s="103">
        <v>56330648</v>
      </c>
      <c r="M1140" s="103">
        <v>60555668</v>
      </c>
      <c r="N1140" s="103">
        <v>23843584</v>
      </c>
      <c r="O1140" s="103">
        <v>13131125</v>
      </c>
      <c r="P1140" s="103">
        <v>7973449</v>
      </c>
    </row>
    <row r="1141" spans="1:16">
      <c r="A1141" s="101" t="s">
        <v>5520</v>
      </c>
      <c r="B1141" s="102" t="s">
        <v>5521</v>
      </c>
      <c r="C1141" s="101" t="s">
        <v>5359</v>
      </c>
      <c r="D1141" s="101" t="s">
        <v>5360</v>
      </c>
      <c r="E1141" s="103">
        <v>1734999</v>
      </c>
      <c r="F1141" s="103">
        <v>1862575</v>
      </c>
      <c r="G1141" s="103">
        <v>1676719</v>
      </c>
      <c r="H1141" s="103">
        <v>1135963</v>
      </c>
      <c r="I1141" s="103">
        <v>208959</v>
      </c>
      <c r="J1141" s="103">
        <v>67568</v>
      </c>
      <c r="K1141" s="103">
        <v>855976</v>
      </c>
      <c r="L1141" s="103">
        <v>617374</v>
      </c>
      <c r="M1141" s="103">
        <v>364774</v>
      </c>
      <c r="N1141" s="103">
        <v>24852</v>
      </c>
      <c r="O1141" s="103">
        <v>224385</v>
      </c>
      <c r="P1141" s="103">
        <v>563026</v>
      </c>
    </row>
    <row r="1142" spans="1:16">
      <c r="A1142" s="101" t="s">
        <v>3351</v>
      </c>
      <c r="B1142" s="102" t="s">
        <v>4386</v>
      </c>
      <c r="C1142" s="101" t="s">
        <v>5359</v>
      </c>
      <c r="D1142" s="101" t="s">
        <v>5360</v>
      </c>
      <c r="E1142" s="103">
        <v>40309002</v>
      </c>
      <c r="F1142" s="103">
        <v>13306103</v>
      </c>
      <c r="G1142" s="103">
        <v>15159676</v>
      </c>
      <c r="H1142" s="103">
        <v>17025038</v>
      </c>
      <c r="I1142" s="103">
        <v>23195126</v>
      </c>
      <c r="J1142" s="103">
        <v>28253625</v>
      </c>
      <c r="K1142" s="103">
        <v>25974209</v>
      </c>
      <c r="L1142" s="103">
        <v>32223360</v>
      </c>
      <c r="M1142" s="103">
        <v>30870988</v>
      </c>
      <c r="N1142" s="103">
        <v>30318886</v>
      </c>
      <c r="O1142" s="103">
        <v>30378332</v>
      </c>
      <c r="P1142" s="103">
        <v>31581090</v>
      </c>
    </row>
    <row r="1143" spans="1:16">
      <c r="A1143" s="101" t="s">
        <v>2553</v>
      </c>
      <c r="B1143" s="102" t="s">
        <v>2554</v>
      </c>
      <c r="C1143" s="101" t="s">
        <v>5359</v>
      </c>
      <c r="D1143" s="101" t="s">
        <v>5360</v>
      </c>
      <c r="E1143" s="103">
        <v>108119575</v>
      </c>
      <c r="F1143" s="103">
        <v>97041430</v>
      </c>
      <c r="G1143" s="103">
        <v>89168025</v>
      </c>
      <c r="H1143" s="103">
        <v>84288981</v>
      </c>
      <c r="I1143" s="103">
        <v>75652503</v>
      </c>
      <c r="J1143" s="103">
        <v>72690081</v>
      </c>
      <c r="K1143" s="103">
        <v>71069290</v>
      </c>
      <c r="L1143" s="103">
        <v>61819902</v>
      </c>
      <c r="M1143" s="103">
        <v>56134990</v>
      </c>
      <c r="N1143" s="103">
        <v>51089997</v>
      </c>
      <c r="O1143" s="103">
        <v>43468898</v>
      </c>
      <c r="P1143" s="103">
        <v>23584125</v>
      </c>
    </row>
    <row r="1144" spans="1:16">
      <c r="A1144" s="101" t="s">
        <v>4387</v>
      </c>
      <c r="B1144" s="102" t="s">
        <v>4388</v>
      </c>
      <c r="C1144" s="101" t="s">
        <v>5359</v>
      </c>
      <c r="D1144" s="101" t="s">
        <v>5360</v>
      </c>
      <c r="E1144" s="103">
        <v>25968677</v>
      </c>
      <c r="F1144" s="103">
        <v>14939681</v>
      </c>
      <c r="G1144" s="103">
        <v>9430032</v>
      </c>
      <c r="H1144" s="103">
        <v>8206214</v>
      </c>
      <c r="I1144" s="103">
        <v>4455605</v>
      </c>
      <c r="J1144" s="103"/>
      <c r="K1144" s="103"/>
      <c r="L1144" s="103"/>
      <c r="M1144" s="103"/>
      <c r="N1144" s="103">
        <v>1006802</v>
      </c>
      <c r="O1144" s="103">
        <v>949830</v>
      </c>
      <c r="P1144" s="103">
        <v>1175179</v>
      </c>
    </row>
    <row r="1145" spans="1:16">
      <c r="A1145" s="101" t="s">
        <v>3558</v>
      </c>
      <c r="B1145" s="102" t="s">
        <v>4389</v>
      </c>
      <c r="C1145" s="101" t="s">
        <v>5359</v>
      </c>
      <c r="D1145" s="101" t="s">
        <v>5360</v>
      </c>
      <c r="E1145" s="103">
        <v>9594893</v>
      </c>
      <c r="F1145" s="103">
        <v>12958485</v>
      </c>
      <c r="G1145" s="103">
        <v>13496836</v>
      </c>
      <c r="H1145" s="103">
        <v>6825426</v>
      </c>
      <c r="I1145" s="103">
        <v>8872529</v>
      </c>
      <c r="J1145" s="103">
        <v>8835715</v>
      </c>
      <c r="K1145" s="103">
        <v>3897862</v>
      </c>
      <c r="L1145" s="103">
        <v>5838323</v>
      </c>
      <c r="M1145" s="103">
        <v>7496247</v>
      </c>
      <c r="N1145" s="103">
        <v>11357886</v>
      </c>
      <c r="O1145" s="103">
        <v>46130320</v>
      </c>
      <c r="P1145" s="103">
        <v>12886913</v>
      </c>
    </row>
    <row r="1146" spans="1:16">
      <c r="A1146" s="101" t="s">
        <v>1844</v>
      </c>
      <c r="B1146" s="102" t="s">
        <v>1845</v>
      </c>
      <c r="C1146" s="101" t="s">
        <v>5359</v>
      </c>
      <c r="D1146" s="101" t="s">
        <v>5360</v>
      </c>
      <c r="E1146" s="103">
        <v>114017912</v>
      </c>
      <c r="F1146" s="103">
        <v>100082011</v>
      </c>
      <c r="G1146" s="103">
        <v>71438321</v>
      </c>
      <c r="H1146" s="103">
        <v>40750869</v>
      </c>
      <c r="I1146" s="103">
        <v>57222341</v>
      </c>
      <c r="J1146" s="103">
        <v>65176482</v>
      </c>
      <c r="K1146" s="103">
        <v>52384296</v>
      </c>
      <c r="L1146" s="103">
        <v>42348113</v>
      </c>
      <c r="M1146" s="103">
        <v>45451169</v>
      </c>
      <c r="N1146" s="103">
        <v>37637584</v>
      </c>
      <c r="O1146" s="103">
        <v>36006137</v>
      </c>
      <c r="P1146" s="103">
        <v>41367607</v>
      </c>
    </row>
    <row r="1147" spans="1:16">
      <c r="A1147" s="101" t="s">
        <v>1539</v>
      </c>
      <c r="B1147" s="102" t="s">
        <v>1540</v>
      </c>
      <c r="C1147" s="101" t="s">
        <v>5359</v>
      </c>
      <c r="D1147" s="101" t="s">
        <v>5360</v>
      </c>
      <c r="E1147" s="103">
        <v>150453694</v>
      </c>
      <c r="F1147" s="103">
        <v>115175255</v>
      </c>
      <c r="G1147" s="103">
        <v>96976035</v>
      </c>
      <c r="H1147" s="103">
        <v>89946849</v>
      </c>
      <c r="I1147" s="103">
        <v>69095238</v>
      </c>
      <c r="J1147" s="103">
        <v>72090402</v>
      </c>
      <c r="K1147" s="103">
        <v>72385350</v>
      </c>
      <c r="L1147" s="103">
        <v>74744087</v>
      </c>
      <c r="M1147" s="103">
        <v>56836193</v>
      </c>
      <c r="N1147" s="103">
        <v>62099786</v>
      </c>
      <c r="O1147" s="103">
        <v>67362833</v>
      </c>
      <c r="P1147" s="103">
        <v>52399913</v>
      </c>
    </row>
    <row r="1148" spans="1:16">
      <c r="A1148" s="101" t="s">
        <v>3509</v>
      </c>
      <c r="B1148" s="102" t="s">
        <v>3510</v>
      </c>
      <c r="C1148" s="101" t="s">
        <v>5359</v>
      </c>
      <c r="D1148" s="101" t="s">
        <v>5360</v>
      </c>
      <c r="E1148" s="103">
        <v>14934835</v>
      </c>
      <c r="F1148" s="103">
        <v>17671852</v>
      </c>
      <c r="G1148" s="103">
        <v>16851693</v>
      </c>
      <c r="H1148" s="103">
        <v>23060853</v>
      </c>
      <c r="I1148" s="103">
        <v>29702534</v>
      </c>
      <c r="J1148" s="103">
        <v>27576797</v>
      </c>
      <c r="K1148" s="103">
        <v>21685404</v>
      </c>
      <c r="L1148" s="103">
        <v>10920683</v>
      </c>
      <c r="M1148" s="103">
        <v>7768531</v>
      </c>
      <c r="N1148" s="103">
        <v>6514699</v>
      </c>
      <c r="O1148" s="103">
        <v>4817592</v>
      </c>
      <c r="P1148" s="103">
        <v>4108770</v>
      </c>
    </row>
    <row r="1149" spans="1:16">
      <c r="A1149" s="101" t="s">
        <v>591</v>
      </c>
      <c r="B1149" s="102" t="s">
        <v>592</v>
      </c>
      <c r="C1149" s="101" t="s">
        <v>5359</v>
      </c>
      <c r="D1149" s="101" t="s">
        <v>5360</v>
      </c>
      <c r="E1149" s="103">
        <v>1391985408</v>
      </c>
      <c r="F1149" s="103">
        <v>1358737356</v>
      </c>
      <c r="G1149" s="103">
        <v>1660987989</v>
      </c>
      <c r="H1149" s="103">
        <v>1713495163</v>
      </c>
      <c r="I1149" s="103">
        <v>1113761921</v>
      </c>
      <c r="J1149" s="103">
        <v>1052235321</v>
      </c>
      <c r="K1149" s="103">
        <v>1000796971</v>
      </c>
      <c r="L1149" s="103">
        <v>977168253</v>
      </c>
      <c r="M1149" s="103">
        <v>831944269</v>
      </c>
      <c r="N1149" s="103">
        <v>466656799</v>
      </c>
      <c r="O1149" s="103">
        <v>433099895</v>
      </c>
      <c r="P1149" s="103">
        <v>304591868</v>
      </c>
    </row>
    <row r="1150" spans="1:16">
      <c r="A1150" s="101" t="s">
        <v>2995</v>
      </c>
      <c r="B1150" s="102" t="s">
        <v>2996</v>
      </c>
      <c r="C1150" s="101" t="s">
        <v>5359</v>
      </c>
      <c r="D1150" s="101" t="s">
        <v>5360</v>
      </c>
      <c r="E1150" s="103">
        <v>49110570</v>
      </c>
      <c r="F1150" s="103">
        <v>43090664</v>
      </c>
      <c r="G1150" s="103">
        <v>38189442</v>
      </c>
      <c r="H1150" s="103">
        <v>36165960</v>
      </c>
      <c r="I1150" s="103">
        <v>28140925</v>
      </c>
      <c r="J1150" s="103">
        <v>23910878</v>
      </c>
      <c r="K1150" s="103">
        <v>24088946</v>
      </c>
      <c r="L1150" s="103">
        <v>23458120</v>
      </c>
      <c r="M1150" s="103">
        <v>17250683</v>
      </c>
      <c r="N1150" s="103">
        <v>10668165</v>
      </c>
      <c r="O1150" s="103">
        <v>7437312</v>
      </c>
      <c r="P1150" s="103">
        <v>5655112</v>
      </c>
    </row>
    <row r="1151" spans="1:16">
      <c r="A1151" s="101" t="s">
        <v>2966</v>
      </c>
      <c r="B1151" s="102" t="s">
        <v>2967</v>
      </c>
      <c r="C1151" s="101" t="s">
        <v>5359</v>
      </c>
      <c r="D1151" s="101" t="s">
        <v>5360</v>
      </c>
      <c r="E1151" s="103">
        <v>64590053</v>
      </c>
      <c r="F1151" s="103">
        <v>57013807</v>
      </c>
      <c r="G1151" s="103">
        <v>31805447</v>
      </c>
      <c r="H1151" s="103">
        <v>22045852</v>
      </c>
      <c r="I1151" s="103">
        <v>18997124</v>
      </c>
      <c r="J1151" s="103">
        <v>25471341</v>
      </c>
      <c r="K1151" s="103">
        <v>45045084</v>
      </c>
      <c r="L1151" s="103">
        <v>33256958</v>
      </c>
      <c r="M1151" s="103">
        <v>16047481</v>
      </c>
      <c r="N1151" s="103">
        <v>11912482</v>
      </c>
      <c r="O1151" s="103">
        <v>9473684</v>
      </c>
      <c r="P1151" s="103">
        <v>6922275</v>
      </c>
    </row>
    <row r="1152" spans="1:16">
      <c r="A1152" s="101" t="s">
        <v>2052</v>
      </c>
      <c r="B1152" s="102" t="s">
        <v>2053</v>
      </c>
      <c r="C1152" s="101" t="s">
        <v>5359</v>
      </c>
      <c r="D1152" s="101" t="s">
        <v>5360</v>
      </c>
      <c r="E1152" s="103">
        <v>26114903</v>
      </c>
      <c r="F1152" s="103">
        <v>34531438</v>
      </c>
      <c r="G1152" s="103">
        <v>30201874</v>
      </c>
      <c r="H1152" s="103">
        <v>29536970</v>
      </c>
      <c r="I1152" s="103">
        <v>31423237</v>
      </c>
      <c r="J1152" s="103">
        <v>37840377</v>
      </c>
      <c r="K1152" s="103">
        <v>42412001</v>
      </c>
      <c r="L1152" s="103">
        <v>41754148</v>
      </c>
      <c r="M1152" s="103">
        <v>34695694</v>
      </c>
      <c r="N1152" s="103">
        <v>35748982</v>
      </c>
      <c r="O1152" s="103">
        <v>41917665</v>
      </c>
      <c r="P1152" s="103">
        <v>48281038</v>
      </c>
    </row>
    <row r="1153" spans="1:16">
      <c r="A1153" s="101" t="s">
        <v>1589</v>
      </c>
      <c r="B1153" s="102" t="s">
        <v>1590</v>
      </c>
      <c r="C1153" s="101" t="s">
        <v>5359</v>
      </c>
      <c r="D1153" s="101" t="s">
        <v>5360</v>
      </c>
      <c r="E1153" s="103">
        <v>113988546</v>
      </c>
      <c r="F1153" s="103">
        <v>94049532</v>
      </c>
      <c r="G1153" s="103">
        <v>82284086</v>
      </c>
      <c r="H1153" s="103">
        <v>77943545</v>
      </c>
      <c r="I1153" s="103">
        <v>77431613</v>
      </c>
      <c r="J1153" s="103">
        <v>72957922</v>
      </c>
      <c r="K1153" s="103">
        <v>62015821</v>
      </c>
      <c r="L1153" s="103">
        <v>44194545</v>
      </c>
      <c r="M1153" s="103">
        <v>39763224</v>
      </c>
      <c r="N1153" s="103">
        <v>35105570</v>
      </c>
      <c r="O1153" s="103">
        <v>29132549</v>
      </c>
      <c r="P1153" s="103">
        <v>23344527</v>
      </c>
    </row>
    <row r="1154" spans="1:16">
      <c r="A1154" s="101" t="s">
        <v>3455</v>
      </c>
      <c r="B1154" s="102" t="s">
        <v>3456</v>
      </c>
      <c r="C1154" s="101" t="s">
        <v>5359</v>
      </c>
      <c r="D1154" s="101" t="s">
        <v>5360</v>
      </c>
      <c r="E1154" s="103">
        <v>38679206</v>
      </c>
      <c r="F1154" s="103">
        <v>25799815</v>
      </c>
      <c r="G1154" s="103">
        <v>24749276</v>
      </c>
      <c r="H1154" s="103">
        <v>27835478</v>
      </c>
      <c r="I1154" s="103">
        <v>30649675</v>
      </c>
      <c r="J1154" s="103">
        <v>32041904</v>
      </c>
      <c r="K1154" s="103">
        <v>30991500</v>
      </c>
      <c r="L1154" s="103">
        <v>31100384</v>
      </c>
      <c r="M1154" s="103">
        <v>28593427</v>
      </c>
      <c r="N1154" s="103">
        <v>26297443</v>
      </c>
      <c r="O1154" s="103">
        <v>24959291</v>
      </c>
      <c r="P1154" s="103">
        <v>28077678</v>
      </c>
    </row>
    <row r="1155" spans="1:16">
      <c r="A1155" s="101" t="s">
        <v>3243</v>
      </c>
      <c r="B1155" s="102" t="s">
        <v>4390</v>
      </c>
      <c r="C1155" s="101" t="s">
        <v>5359</v>
      </c>
      <c r="D1155" s="101" t="s">
        <v>5360</v>
      </c>
      <c r="E1155" s="103">
        <v>125382874</v>
      </c>
      <c r="F1155" s="103">
        <v>88708123</v>
      </c>
      <c r="G1155" s="103">
        <v>90622248</v>
      </c>
      <c r="H1155" s="103">
        <v>89131125</v>
      </c>
      <c r="I1155" s="103">
        <v>103520628</v>
      </c>
      <c r="J1155" s="103">
        <v>100694294</v>
      </c>
      <c r="K1155" s="103">
        <v>99029845</v>
      </c>
      <c r="L1155" s="103">
        <v>97259859</v>
      </c>
      <c r="M1155" s="103">
        <v>87466974</v>
      </c>
      <c r="N1155" s="103">
        <v>76471101</v>
      </c>
      <c r="O1155" s="103">
        <v>31116859</v>
      </c>
      <c r="P1155" s="103">
        <v>22372953</v>
      </c>
    </row>
    <row r="1156" spans="1:16">
      <c r="A1156" s="101" t="s">
        <v>3771</v>
      </c>
      <c r="B1156" s="102" t="s">
        <v>3772</v>
      </c>
      <c r="C1156" s="101" t="s">
        <v>5359</v>
      </c>
      <c r="D1156" s="101" t="s">
        <v>5360</v>
      </c>
      <c r="E1156" s="103">
        <v>12606766</v>
      </c>
      <c r="F1156" s="103">
        <v>11915256</v>
      </c>
      <c r="G1156" s="103">
        <v>10883901</v>
      </c>
      <c r="H1156" s="103">
        <v>10395800</v>
      </c>
      <c r="I1156" s="103">
        <v>9760849</v>
      </c>
      <c r="J1156" s="103">
        <v>8363701</v>
      </c>
      <c r="K1156" s="103">
        <v>6953682</v>
      </c>
      <c r="L1156" s="103">
        <v>5255868</v>
      </c>
      <c r="M1156" s="103">
        <v>4150502</v>
      </c>
      <c r="N1156" s="103">
        <v>3479110</v>
      </c>
      <c r="O1156" s="103">
        <v>2567116</v>
      </c>
      <c r="P1156" s="103">
        <v>2058602</v>
      </c>
    </row>
    <row r="1157" spans="1:16">
      <c r="A1157" s="101" t="s">
        <v>767</v>
      </c>
      <c r="B1157" s="102" t="s">
        <v>768</v>
      </c>
      <c r="C1157" s="101" t="s">
        <v>5359</v>
      </c>
      <c r="D1157" s="101" t="s">
        <v>5360</v>
      </c>
      <c r="E1157" s="103">
        <v>680590454</v>
      </c>
      <c r="F1157" s="103">
        <v>659939124</v>
      </c>
      <c r="G1157" s="103">
        <v>577022009</v>
      </c>
      <c r="H1157" s="103">
        <v>523635877</v>
      </c>
      <c r="I1157" s="103">
        <v>449871902</v>
      </c>
      <c r="J1157" s="103">
        <v>436999283</v>
      </c>
      <c r="K1157" s="103">
        <v>417913739</v>
      </c>
      <c r="L1157" s="103">
        <v>358654385</v>
      </c>
      <c r="M1157" s="103">
        <v>364670312</v>
      </c>
      <c r="N1157" s="103">
        <v>190352728</v>
      </c>
      <c r="O1157" s="103">
        <v>145929692</v>
      </c>
      <c r="P1157" s="103">
        <v>108386876</v>
      </c>
    </row>
    <row r="1158" spans="1:16">
      <c r="A1158" s="101" t="s">
        <v>2831</v>
      </c>
      <c r="B1158" s="102" t="s">
        <v>2832</v>
      </c>
      <c r="C1158" s="101" t="s">
        <v>5359</v>
      </c>
      <c r="D1158" s="101" t="s">
        <v>5360</v>
      </c>
      <c r="E1158" s="103">
        <v>136842911</v>
      </c>
      <c r="F1158" s="103">
        <v>101729977</v>
      </c>
      <c r="G1158" s="103">
        <v>92781686</v>
      </c>
      <c r="H1158" s="103">
        <v>100363012</v>
      </c>
      <c r="I1158" s="103">
        <v>95354213</v>
      </c>
      <c r="J1158" s="103">
        <v>86282336</v>
      </c>
      <c r="K1158" s="103">
        <v>72368450</v>
      </c>
      <c r="L1158" s="103">
        <v>55524725</v>
      </c>
      <c r="M1158" s="103">
        <v>45143927</v>
      </c>
      <c r="N1158" s="103">
        <v>39258969</v>
      </c>
      <c r="O1158" s="103">
        <v>55204729</v>
      </c>
      <c r="P1158" s="103">
        <v>54290401</v>
      </c>
    </row>
    <row r="1159" spans="1:16">
      <c r="A1159" s="101" t="s">
        <v>2686</v>
      </c>
      <c r="B1159" s="102" t="s">
        <v>2687</v>
      </c>
      <c r="C1159" s="101" t="s">
        <v>5359</v>
      </c>
      <c r="D1159" s="101" t="s">
        <v>5360</v>
      </c>
      <c r="E1159" s="103">
        <v>155025210</v>
      </c>
      <c r="F1159" s="103">
        <v>144226552</v>
      </c>
      <c r="G1159" s="103">
        <v>130690321</v>
      </c>
      <c r="H1159" s="103">
        <v>127052339</v>
      </c>
      <c r="I1159" s="103">
        <v>117105756</v>
      </c>
      <c r="J1159" s="103">
        <v>121829827</v>
      </c>
      <c r="K1159" s="103">
        <v>111602320</v>
      </c>
      <c r="L1159" s="103">
        <v>110971468</v>
      </c>
      <c r="M1159" s="103">
        <v>80810558</v>
      </c>
      <c r="N1159" s="103">
        <v>81035327</v>
      </c>
      <c r="O1159" s="103">
        <v>85445732</v>
      </c>
      <c r="P1159" s="103">
        <v>83270279</v>
      </c>
    </row>
    <row r="1160" spans="1:16">
      <c r="A1160" s="101" t="s">
        <v>1150</v>
      </c>
      <c r="B1160" s="102" t="s">
        <v>4391</v>
      </c>
      <c r="C1160" s="101" t="s">
        <v>5359</v>
      </c>
      <c r="D1160" s="101" t="s">
        <v>5360</v>
      </c>
      <c r="E1160" s="103">
        <v>38424327</v>
      </c>
      <c r="F1160" s="103">
        <v>41012233</v>
      </c>
      <c r="G1160" s="103">
        <v>42784467</v>
      </c>
      <c r="H1160" s="103">
        <v>23675093</v>
      </c>
      <c r="I1160" s="103">
        <v>22455976</v>
      </c>
      <c r="J1160" s="103">
        <v>21285166</v>
      </c>
      <c r="K1160" s="103">
        <v>18646667</v>
      </c>
      <c r="L1160" s="103">
        <v>12894249</v>
      </c>
      <c r="M1160" s="103">
        <v>19170535</v>
      </c>
      <c r="N1160" s="103">
        <v>21459171</v>
      </c>
      <c r="O1160" s="103">
        <v>12000247</v>
      </c>
      <c r="P1160" s="103">
        <v>8906392</v>
      </c>
    </row>
    <row r="1161" spans="1:16">
      <c r="A1161" s="101" t="s">
        <v>1697</v>
      </c>
      <c r="B1161" s="102" t="s">
        <v>1698</v>
      </c>
      <c r="C1161" s="101" t="s">
        <v>5359</v>
      </c>
      <c r="D1161" s="101" t="s">
        <v>5360</v>
      </c>
      <c r="E1161" s="103">
        <v>50351648</v>
      </c>
      <c r="F1161" s="103">
        <v>34626496</v>
      </c>
      <c r="G1161" s="103">
        <v>40801118</v>
      </c>
      <c r="H1161" s="103">
        <v>57331414</v>
      </c>
      <c r="I1161" s="103">
        <v>52019097</v>
      </c>
      <c r="J1161" s="103">
        <v>61745063</v>
      </c>
      <c r="K1161" s="103">
        <v>63171207</v>
      </c>
      <c r="L1161" s="103">
        <v>73566371</v>
      </c>
      <c r="M1161" s="103">
        <v>93360780</v>
      </c>
      <c r="N1161" s="103">
        <v>94547426</v>
      </c>
      <c r="O1161" s="103">
        <v>31664295</v>
      </c>
      <c r="P1161" s="103">
        <v>14100250</v>
      </c>
    </row>
    <row r="1162" spans="1:16">
      <c r="A1162" s="101" t="s">
        <v>2320</v>
      </c>
      <c r="B1162" s="102" t="s">
        <v>4392</v>
      </c>
      <c r="C1162" s="101" t="s">
        <v>5359</v>
      </c>
      <c r="D1162" s="101" t="s">
        <v>5360</v>
      </c>
      <c r="E1162" s="103">
        <v>24050681</v>
      </c>
      <c r="F1162" s="103">
        <v>27862303</v>
      </c>
      <c r="G1162" s="103">
        <v>31249436</v>
      </c>
      <c r="H1162" s="103">
        <v>28378929</v>
      </c>
      <c r="I1162" s="103">
        <v>27354877</v>
      </c>
      <c r="J1162" s="103">
        <v>28409452</v>
      </c>
      <c r="K1162" s="103">
        <v>26973340</v>
      </c>
      <c r="L1162" s="103">
        <v>17049206</v>
      </c>
      <c r="M1162" s="103">
        <v>19493440</v>
      </c>
      <c r="N1162" s="103">
        <v>33258943</v>
      </c>
      <c r="O1162" s="103">
        <v>31535673</v>
      </c>
      <c r="P1162" s="103">
        <v>33204366</v>
      </c>
    </row>
    <row r="1163" spans="1:16">
      <c r="A1163" s="101" t="s">
        <v>3736</v>
      </c>
      <c r="B1163" s="102" t="s">
        <v>3737</v>
      </c>
      <c r="C1163" s="101" t="s">
        <v>5359</v>
      </c>
      <c r="D1163" s="101" t="s">
        <v>5360</v>
      </c>
      <c r="E1163" s="103"/>
      <c r="F1163" s="103"/>
      <c r="G1163" s="103">
        <v>31346757</v>
      </c>
      <c r="H1163" s="103">
        <v>21820032</v>
      </c>
      <c r="I1163" s="103">
        <v>17056299</v>
      </c>
      <c r="J1163" s="103">
        <v>9850558</v>
      </c>
      <c r="K1163" s="103">
        <v>9964248</v>
      </c>
      <c r="L1163" s="103">
        <v>12514175</v>
      </c>
      <c r="M1163" s="103">
        <v>11921695</v>
      </c>
      <c r="N1163" s="103">
        <v>6402248</v>
      </c>
      <c r="O1163" s="103">
        <v>12222977</v>
      </c>
      <c r="P1163" s="103">
        <v>7921823</v>
      </c>
    </row>
    <row r="1164" spans="1:16">
      <c r="A1164" s="101" t="s">
        <v>5522</v>
      </c>
      <c r="B1164" s="102" t="s">
        <v>5523</v>
      </c>
      <c r="C1164" s="101" t="s">
        <v>5359</v>
      </c>
      <c r="D1164" s="101" t="s">
        <v>5360</v>
      </c>
      <c r="E1164" s="103"/>
      <c r="F1164" s="103"/>
      <c r="G1164" s="103"/>
      <c r="H1164" s="103"/>
      <c r="I1164" s="103"/>
      <c r="J1164" s="103">
        <v>15367096</v>
      </c>
      <c r="K1164" s="103">
        <v>21882671</v>
      </c>
      <c r="L1164" s="103">
        <v>10656691</v>
      </c>
      <c r="M1164" s="103">
        <v>14059578</v>
      </c>
      <c r="N1164" s="103">
        <v>11799986</v>
      </c>
      <c r="O1164" s="103">
        <v>15390604</v>
      </c>
      <c r="P1164" s="103">
        <v>7489724</v>
      </c>
    </row>
    <row r="1165" spans="1:16">
      <c r="A1165" s="101" t="s">
        <v>2682</v>
      </c>
      <c r="B1165" s="102" t="s">
        <v>2683</v>
      </c>
      <c r="C1165" s="101" t="s">
        <v>5359</v>
      </c>
      <c r="D1165" s="101" t="s">
        <v>5360</v>
      </c>
      <c r="E1165" s="103">
        <v>99724655</v>
      </c>
      <c r="F1165" s="103">
        <v>105821322</v>
      </c>
      <c r="G1165" s="103">
        <v>101292462</v>
      </c>
      <c r="H1165" s="103">
        <v>100605682</v>
      </c>
      <c r="I1165" s="103">
        <v>95440597</v>
      </c>
      <c r="J1165" s="103">
        <v>95055919</v>
      </c>
      <c r="K1165" s="103">
        <v>105085907</v>
      </c>
      <c r="L1165" s="103">
        <v>68893189</v>
      </c>
      <c r="M1165" s="103">
        <v>61167686</v>
      </c>
      <c r="N1165" s="103">
        <v>56217831</v>
      </c>
      <c r="O1165" s="103">
        <v>47515424</v>
      </c>
      <c r="P1165" s="103">
        <v>41789889</v>
      </c>
    </row>
    <row r="1166" spans="1:16">
      <c r="A1166" s="101" t="s">
        <v>3270</v>
      </c>
      <c r="B1166" s="102" t="s">
        <v>3271</v>
      </c>
      <c r="C1166" s="101" t="s">
        <v>5359</v>
      </c>
      <c r="D1166" s="101" t="s">
        <v>5360</v>
      </c>
      <c r="E1166" s="103">
        <v>18802405</v>
      </c>
      <c r="F1166" s="103">
        <v>21364927</v>
      </c>
      <c r="G1166" s="103">
        <v>16673576</v>
      </c>
      <c r="H1166" s="103">
        <v>28513129</v>
      </c>
      <c r="I1166" s="103">
        <v>28661849</v>
      </c>
      <c r="J1166" s="103">
        <v>29977670</v>
      </c>
      <c r="K1166" s="103">
        <v>24521935</v>
      </c>
      <c r="L1166" s="103">
        <v>16714285</v>
      </c>
      <c r="M1166" s="103">
        <v>6701923</v>
      </c>
      <c r="N1166" s="103">
        <v>18142790</v>
      </c>
      <c r="O1166" s="103">
        <v>41203928</v>
      </c>
      <c r="P1166" s="103">
        <v>4390723</v>
      </c>
    </row>
    <row r="1167" spans="1:16">
      <c r="A1167" s="101" t="s">
        <v>3526</v>
      </c>
      <c r="B1167" s="102" t="s">
        <v>3527</v>
      </c>
      <c r="C1167" s="101" t="s">
        <v>5359</v>
      </c>
      <c r="D1167" s="101" t="s">
        <v>5360</v>
      </c>
      <c r="E1167" s="103">
        <v>19757839</v>
      </c>
      <c r="F1167" s="103">
        <v>10668318</v>
      </c>
      <c r="G1167" s="103">
        <v>10655232</v>
      </c>
      <c r="H1167" s="103">
        <v>18121551</v>
      </c>
      <c r="I1167" s="103">
        <v>16322232</v>
      </c>
      <c r="J1167" s="103">
        <v>19370498</v>
      </c>
      <c r="K1167" s="103">
        <v>19383952</v>
      </c>
      <c r="L1167" s="103">
        <v>18991991</v>
      </c>
      <c r="M1167" s="103">
        <v>17857599</v>
      </c>
      <c r="N1167" s="103">
        <v>22311396</v>
      </c>
      <c r="O1167" s="103">
        <v>19077774</v>
      </c>
      <c r="P1167" s="103">
        <v>21791497</v>
      </c>
    </row>
    <row r="1168" spans="1:16">
      <c r="A1168" s="101" t="s">
        <v>3081</v>
      </c>
      <c r="B1168" s="102" t="s">
        <v>3082</v>
      </c>
      <c r="C1168" s="101" t="s">
        <v>5359</v>
      </c>
      <c r="D1168" s="101" t="s">
        <v>5360</v>
      </c>
      <c r="E1168" s="103">
        <v>35252964</v>
      </c>
      <c r="F1168" s="103">
        <v>32893330</v>
      </c>
      <c r="G1168" s="103">
        <v>31959919</v>
      </c>
      <c r="H1168" s="103">
        <v>30971340</v>
      </c>
      <c r="I1168" s="103">
        <v>28818171</v>
      </c>
      <c r="J1168" s="103">
        <v>30522420</v>
      </c>
      <c r="K1168" s="103">
        <v>36062580</v>
      </c>
      <c r="L1168" s="103">
        <v>34934915</v>
      </c>
      <c r="M1168" s="103">
        <v>19577288</v>
      </c>
      <c r="N1168" s="103">
        <v>17853488</v>
      </c>
      <c r="O1168" s="103">
        <v>16014822</v>
      </c>
      <c r="P1168" s="103">
        <v>13363702</v>
      </c>
    </row>
    <row r="1169" spans="1:16">
      <c r="A1169" s="101" t="s">
        <v>3782</v>
      </c>
      <c r="B1169" s="102" t="s">
        <v>3783</v>
      </c>
      <c r="C1169" s="101" t="s">
        <v>5359</v>
      </c>
      <c r="D1169" s="101" t="s">
        <v>5360</v>
      </c>
      <c r="E1169" s="103">
        <v>30957878</v>
      </c>
      <c r="F1169" s="103">
        <v>15106359</v>
      </c>
      <c r="G1169" s="103">
        <v>13827947</v>
      </c>
      <c r="H1169" s="103">
        <v>7573346</v>
      </c>
      <c r="I1169" s="103">
        <v>7161766</v>
      </c>
      <c r="J1169" s="103">
        <v>5682123</v>
      </c>
      <c r="K1169" s="103">
        <v>22185111</v>
      </c>
      <c r="L1169" s="103">
        <v>32252470</v>
      </c>
      <c r="M1169" s="103">
        <v>22632837</v>
      </c>
      <c r="N1169" s="103">
        <v>19474721</v>
      </c>
      <c r="O1169" s="103">
        <v>14890509</v>
      </c>
      <c r="P1169" s="103">
        <v>11916168</v>
      </c>
    </row>
    <row r="1170" spans="1:16">
      <c r="A1170" s="101" t="s">
        <v>1615</v>
      </c>
      <c r="B1170" s="102" t="s">
        <v>1616</v>
      </c>
      <c r="C1170" s="101" t="s">
        <v>5359</v>
      </c>
      <c r="D1170" s="101" t="s">
        <v>5360</v>
      </c>
      <c r="E1170" s="103">
        <v>77248383</v>
      </c>
      <c r="F1170" s="103">
        <v>68856570</v>
      </c>
      <c r="G1170" s="103">
        <v>60755375</v>
      </c>
      <c r="H1170" s="103">
        <v>61243666</v>
      </c>
      <c r="I1170" s="103">
        <v>61878915</v>
      </c>
      <c r="J1170" s="103">
        <v>48779817</v>
      </c>
      <c r="K1170" s="103">
        <v>39166871</v>
      </c>
      <c r="L1170" s="103">
        <v>31181720</v>
      </c>
      <c r="M1170" s="103">
        <v>23352098</v>
      </c>
      <c r="N1170" s="103">
        <v>19187323</v>
      </c>
      <c r="O1170" s="103">
        <v>17252573</v>
      </c>
      <c r="P1170" s="103">
        <v>15841799</v>
      </c>
    </row>
    <row r="1171" spans="1:16">
      <c r="A1171" s="101" t="s">
        <v>2101</v>
      </c>
      <c r="B1171" s="102" t="s">
        <v>2102</v>
      </c>
      <c r="C1171" s="101" t="s">
        <v>5359</v>
      </c>
      <c r="D1171" s="101" t="s">
        <v>5360</v>
      </c>
      <c r="E1171" s="103">
        <v>79629268</v>
      </c>
      <c r="F1171" s="103">
        <v>78362518</v>
      </c>
      <c r="G1171" s="103">
        <v>72834452</v>
      </c>
      <c r="H1171" s="103">
        <v>60895354</v>
      </c>
      <c r="I1171" s="103">
        <v>55591933</v>
      </c>
      <c r="J1171" s="103">
        <v>48518971</v>
      </c>
      <c r="K1171" s="103">
        <v>45555322</v>
      </c>
      <c r="L1171" s="103">
        <v>43968505</v>
      </c>
      <c r="M1171" s="103">
        <v>42804424</v>
      </c>
      <c r="N1171" s="103">
        <v>47213675</v>
      </c>
      <c r="O1171" s="103">
        <v>45313338</v>
      </c>
      <c r="P1171" s="103">
        <v>41910116</v>
      </c>
    </row>
    <row r="1172" spans="1:16">
      <c r="A1172" s="101" t="s">
        <v>2596</v>
      </c>
      <c r="B1172" s="102" t="s">
        <v>2597</v>
      </c>
      <c r="C1172" s="101" t="s">
        <v>5359</v>
      </c>
      <c r="D1172" s="101" t="s">
        <v>5360</v>
      </c>
      <c r="E1172" s="103">
        <v>9748017</v>
      </c>
      <c r="F1172" s="103">
        <v>12103873</v>
      </c>
      <c r="G1172" s="103">
        <v>12127423</v>
      </c>
      <c r="H1172" s="103">
        <v>5869139</v>
      </c>
      <c r="I1172" s="103">
        <v>7873803</v>
      </c>
      <c r="J1172" s="103">
        <v>9361384</v>
      </c>
      <c r="K1172" s="103">
        <v>7837537</v>
      </c>
      <c r="L1172" s="103">
        <v>8290491</v>
      </c>
      <c r="M1172" s="103">
        <v>7255300</v>
      </c>
      <c r="N1172" s="103">
        <v>9631616</v>
      </c>
      <c r="O1172" s="103">
        <v>11404991</v>
      </c>
      <c r="P1172" s="103">
        <v>10050350</v>
      </c>
    </row>
    <row r="1173" spans="1:16">
      <c r="A1173" s="101" t="s">
        <v>2517</v>
      </c>
      <c r="B1173" s="102" t="s">
        <v>2518</v>
      </c>
      <c r="C1173" s="101" t="s">
        <v>5359</v>
      </c>
      <c r="D1173" s="101" t="s">
        <v>5360</v>
      </c>
      <c r="E1173" s="103">
        <v>84603185</v>
      </c>
      <c r="F1173" s="103">
        <v>80099833</v>
      </c>
      <c r="G1173" s="103">
        <v>75871711</v>
      </c>
      <c r="H1173" s="103">
        <v>70928539</v>
      </c>
      <c r="I1173" s="103">
        <v>61046736</v>
      </c>
      <c r="J1173" s="103">
        <v>54616696</v>
      </c>
      <c r="K1173" s="103">
        <v>48238442</v>
      </c>
      <c r="L1173" s="103">
        <v>39965869</v>
      </c>
      <c r="M1173" s="103">
        <v>35236909</v>
      </c>
      <c r="N1173" s="103">
        <v>30081295</v>
      </c>
      <c r="O1173" s="103">
        <v>29060197</v>
      </c>
      <c r="P1173" s="103">
        <v>26911230</v>
      </c>
    </row>
    <row r="1174" spans="1:16">
      <c r="A1174" s="101" t="s">
        <v>1747</v>
      </c>
      <c r="B1174" s="102" t="s">
        <v>1748</v>
      </c>
      <c r="C1174" s="101" t="s">
        <v>5359</v>
      </c>
      <c r="D1174" s="101" t="s">
        <v>5360</v>
      </c>
      <c r="E1174" s="103">
        <v>29949005</v>
      </c>
      <c r="F1174" s="103">
        <v>27000241</v>
      </c>
      <c r="G1174" s="103">
        <v>14516748</v>
      </c>
      <c r="H1174" s="103">
        <v>22521941</v>
      </c>
      <c r="I1174" s="103">
        <v>13879625</v>
      </c>
      <c r="J1174" s="103">
        <v>13504578</v>
      </c>
      <c r="K1174" s="103">
        <v>15653426</v>
      </c>
      <c r="L1174" s="103">
        <v>10550849</v>
      </c>
      <c r="M1174" s="103">
        <v>12370960</v>
      </c>
      <c r="N1174" s="103">
        <v>13113930</v>
      </c>
      <c r="O1174" s="103">
        <v>12273034</v>
      </c>
      <c r="P1174" s="103">
        <v>12117373</v>
      </c>
    </row>
    <row r="1175" spans="1:16">
      <c r="A1175" s="101" t="s">
        <v>2203</v>
      </c>
      <c r="B1175" s="102" t="s">
        <v>2204</v>
      </c>
      <c r="C1175" s="101" t="s">
        <v>5359</v>
      </c>
      <c r="D1175" s="101" t="s">
        <v>5360</v>
      </c>
      <c r="E1175" s="103">
        <v>25573062</v>
      </c>
      <c r="F1175" s="103">
        <v>23798380</v>
      </c>
      <c r="G1175" s="103">
        <v>24941082</v>
      </c>
      <c r="H1175" s="103">
        <v>33483425</v>
      </c>
      <c r="I1175" s="103">
        <v>35450520</v>
      </c>
      <c r="J1175" s="103">
        <v>37800784</v>
      </c>
      <c r="K1175" s="103">
        <v>37142695</v>
      </c>
      <c r="L1175" s="103">
        <v>28778434</v>
      </c>
      <c r="M1175" s="103">
        <v>28167781</v>
      </c>
      <c r="N1175" s="103">
        <v>35525266</v>
      </c>
      <c r="O1175" s="103">
        <v>37561692</v>
      </c>
      <c r="P1175" s="103">
        <v>3393378</v>
      </c>
    </row>
    <row r="1176" spans="1:16">
      <c r="A1176" s="101" t="s">
        <v>4393</v>
      </c>
      <c r="B1176" s="102" t="s">
        <v>4394</v>
      </c>
      <c r="C1176" s="101" t="s">
        <v>5359</v>
      </c>
      <c r="D1176" s="101" t="s">
        <v>5360</v>
      </c>
      <c r="E1176" s="103">
        <v>34023831</v>
      </c>
      <c r="F1176" s="103">
        <v>16639307</v>
      </c>
      <c r="G1176" s="103"/>
      <c r="H1176" s="103"/>
      <c r="I1176" s="103"/>
      <c r="J1176" s="103"/>
      <c r="K1176" s="103"/>
      <c r="L1176" s="103"/>
      <c r="M1176" s="103">
        <v>1984597</v>
      </c>
      <c r="N1176" s="103">
        <v>2051424</v>
      </c>
      <c r="O1176" s="103"/>
      <c r="P1176" s="103"/>
    </row>
    <row r="1177" spans="1:16">
      <c r="A1177" s="101" t="s">
        <v>1810</v>
      </c>
      <c r="B1177" s="102" t="s">
        <v>1811</v>
      </c>
      <c r="C1177" s="101" t="s">
        <v>5359</v>
      </c>
      <c r="D1177" s="101" t="s">
        <v>5360</v>
      </c>
      <c r="E1177" s="103">
        <v>175886525</v>
      </c>
      <c r="F1177" s="103">
        <v>171410847</v>
      </c>
      <c r="G1177" s="103">
        <v>171942276</v>
      </c>
      <c r="H1177" s="103">
        <v>166276655</v>
      </c>
      <c r="I1177" s="103">
        <v>154943698</v>
      </c>
      <c r="J1177" s="103">
        <v>148103301</v>
      </c>
      <c r="K1177" s="103">
        <v>139179658</v>
      </c>
      <c r="L1177" s="103">
        <v>82678254</v>
      </c>
      <c r="M1177" s="103">
        <v>49730320</v>
      </c>
      <c r="N1177" s="103">
        <v>44813969</v>
      </c>
      <c r="O1177" s="103">
        <v>34546838</v>
      </c>
      <c r="P1177" s="103">
        <v>28220305</v>
      </c>
    </row>
    <row r="1178" spans="1:16">
      <c r="A1178" s="101" t="s">
        <v>3201</v>
      </c>
      <c r="B1178" s="102" t="s">
        <v>3202</v>
      </c>
      <c r="C1178" s="101" t="s">
        <v>5359</v>
      </c>
      <c r="D1178" s="101" t="s">
        <v>5360</v>
      </c>
      <c r="E1178" s="103">
        <v>87846855</v>
      </c>
      <c r="F1178" s="103">
        <v>82429662</v>
      </c>
      <c r="G1178" s="103">
        <v>76482227</v>
      </c>
      <c r="H1178" s="103">
        <v>73263436</v>
      </c>
      <c r="I1178" s="103">
        <v>78016942</v>
      </c>
      <c r="J1178" s="103">
        <v>77380317</v>
      </c>
      <c r="K1178" s="103">
        <v>75810293</v>
      </c>
      <c r="L1178" s="103">
        <v>69281121</v>
      </c>
      <c r="M1178" s="103">
        <v>56966618</v>
      </c>
      <c r="N1178" s="103">
        <v>48104017</v>
      </c>
      <c r="O1178" s="103">
        <v>37007028</v>
      </c>
      <c r="P1178" s="103">
        <v>33358520</v>
      </c>
    </row>
    <row r="1179" spans="1:16">
      <c r="A1179" s="101" t="s">
        <v>3139</v>
      </c>
      <c r="B1179" s="102" t="s">
        <v>3140</v>
      </c>
      <c r="C1179" s="101" t="s">
        <v>5359</v>
      </c>
      <c r="D1179" s="101" t="s">
        <v>5360</v>
      </c>
      <c r="E1179" s="103">
        <v>57377383</v>
      </c>
      <c r="F1179" s="103">
        <v>50662509</v>
      </c>
      <c r="G1179" s="103">
        <v>49611833</v>
      </c>
      <c r="H1179" s="103">
        <v>47677800</v>
      </c>
      <c r="I1179" s="103">
        <v>46649599</v>
      </c>
      <c r="J1179" s="103">
        <v>46040062</v>
      </c>
      <c r="K1179" s="103">
        <v>47807361</v>
      </c>
      <c r="L1179" s="103">
        <v>47626953</v>
      </c>
      <c r="M1179" s="103">
        <v>43921255</v>
      </c>
      <c r="N1179" s="103">
        <v>24790206</v>
      </c>
      <c r="O1179" s="103">
        <v>22756309</v>
      </c>
      <c r="P1179" s="103">
        <v>19413452</v>
      </c>
    </row>
    <row r="1180" spans="1:16">
      <c r="A1180" s="101" t="s">
        <v>3501</v>
      </c>
      <c r="B1180" s="102" t="s">
        <v>3502</v>
      </c>
      <c r="C1180" s="101" t="s">
        <v>5359</v>
      </c>
      <c r="D1180" s="101" t="s">
        <v>5360</v>
      </c>
      <c r="E1180" s="103">
        <v>19721144</v>
      </c>
      <c r="F1180" s="103">
        <v>9764625</v>
      </c>
      <c r="G1180" s="103">
        <v>22324492</v>
      </c>
      <c r="H1180" s="103">
        <v>17392433</v>
      </c>
      <c r="I1180" s="103">
        <v>32064252</v>
      </c>
      <c r="J1180" s="103">
        <v>34469711</v>
      </c>
      <c r="K1180" s="103">
        <v>43341641</v>
      </c>
      <c r="L1180" s="103">
        <v>42692479</v>
      </c>
      <c r="M1180" s="103">
        <v>39090056</v>
      </c>
      <c r="N1180" s="103">
        <v>44214923</v>
      </c>
      <c r="O1180" s="103">
        <v>39872935</v>
      </c>
      <c r="P1180" s="103">
        <v>34851689</v>
      </c>
    </row>
    <row r="1181" spans="1:16">
      <c r="A1181" s="101" t="s">
        <v>2788</v>
      </c>
      <c r="B1181" s="102" t="s">
        <v>4395</v>
      </c>
      <c r="C1181" s="101" t="s">
        <v>5359</v>
      </c>
      <c r="D1181" s="101" t="s">
        <v>5360</v>
      </c>
      <c r="E1181" s="103">
        <v>69993527</v>
      </c>
      <c r="F1181" s="103">
        <v>56688729</v>
      </c>
      <c r="G1181" s="103">
        <v>45779176</v>
      </c>
      <c r="H1181" s="103">
        <v>41745370</v>
      </c>
      <c r="I1181" s="103">
        <v>20181125</v>
      </c>
      <c r="J1181" s="103">
        <v>38645362</v>
      </c>
      <c r="K1181" s="103">
        <v>32706964</v>
      </c>
      <c r="L1181" s="103">
        <v>31761340</v>
      </c>
      <c r="M1181" s="103">
        <v>24562318</v>
      </c>
      <c r="N1181" s="103">
        <v>26824773</v>
      </c>
      <c r="O1181" s="103">
        <v>26899985</v>
      </c>
      <c r="P1181" s="103">
        <v>26562645</v>
      </c>
    </row>
    <row r="1182" spans="1:16">
      <c r="A1182" s="101" t="s">
        <v>2373</v>
      </c>
      <c r="B1182" s="102" t="s">
        <v>2374</v>
      </c>
      <c r="C1182" s="101" t="s">
        <v>5359</v>
      </c>
      <c r="D1182" s="101" t="s">
        <v>5360</v>
      </c>
      <c r="E1182" s="103">
        <v>49705690</v>
      </c>
      <c r="F1182" s="103">
        <v>51720935</v>
      </c>
      <c r="G1182" s="103">
        <v>48861233</v>
      </c>
      <c r="H1182" s="103">
        <v>52157734</v>
      </c>
      <c r="I1182" s="103">
        <v>53342212</v>
      </c>
      <c r="J1182" s="103">
        <v>52084002</v>
      </c>
      <c r="K1182" s="103">
        <v>47761312</v>
      </c>
      <c r="L1182" s="103">
        <v>35833905</v>
      </c>
      <c r="M1182" s="103">
        <v>28452079</v>
      </c>
      <c r="N1182" s="103">
        <v>18452440</v>
      </c>
      <c r="O1182" s="103">
        <v>13385821</v>
      </c>
      <c r="P1182" s="103">
        <v>14988682</v>
      </c>
    </row>
    <row r="1183" spans="1:16">
      <c r="A1183" s="101" t="s">
        <v>3541</v>
      </c>
      <c r="B1183" s="102" t="s">
        <v>4396</v>
      </c>
      <c r="C1183" s="101" t="s">
        <v>5359</v>
      </c>
      <c r="D1183" s="101" t="s">
        <v>5360</v>
      </c>
      <c r="E1183" s="103">
        <v>44733004</v>
      </c>
      <c r="F1183" s="103">
        <v>28500163</v>
      </c>
      <c r="G1183" s="103">
        <v>4029986</v>
      </c>
      <c r="H1183" s="103">
        <v>12427671</v>
      </c>
      <c r="I1183" s="103">
        <v>38783158</v>
      </c>
      <c r="J1183" s="103">
        <v>40417515</v>
      </c>
      <c r="K1183" s="103">
        <v>45350636</v>
      </c>
      <c r="L1183" s="103">
        <v>42849610</v>
      </c>
      <c r="M1183" s="103">
        <v>37708445</v>
      </c>
      <c r="N1183" s="103">
        <v>50688231</v>
      </c>
      <c r="O1183" s="103">
        <v>54475395</v>
      </c>
      <c r="P1183" s="103">
        <v>55451317</v>
      </c>
    </row>
    <row r="1184" spans="1:16">
      <c r="A1184" s="101" t="s">
        <v>2579</v>
      </c>
      <c r="B1184" s="102" t="s">
        <v>2580</v>
      </c>
      <c r="C1184" s="101" t="s">
        <v>5359</v>
      </c>
      <c r="D1184" s="101" t="s">
        <v>5360</v>
      </c>
      <c r="E1184" s="103">
        <v>77476875</v>
      </c>
      <c r="F1184" s="103">
        <v>74296809</v>
      </c>
      <c r="G1184" s="103">
        <v>71033563</v>
      </c>
      <c r="H1184" s="103">
        <v>68179748</v>
      </c>
      <c r="I1184" s="103">
        <v>69517135</v>
      </c>
      <c r="J1184" s="103">
        <v>68507309</v>
      </c>
      <c r="K1184" s="103">
        <v>67390021</v>
      </c>
      <c r="L1184" s="103">
        <v>59290418</v>
      </c>
      <c r="M1184" s="103">
        <v>56156343</v>
      </c>
      <c r="N1184" s="103">
        <v>54288637</v>
      </c>
      <c r="O1184" s="103">
        <v>47753046</v>
      </c>
      <c r="P1184" s="103">
        <v>44174415</v>
      </c>
    </row>
    <row r="1185" spans="1:16">
      <c r="A1185" s="101" t="s">
        <v>5524</v>
      </c>
      <c r="B1185" s="102" t="s">
        <v>5525</v>
      </c>
      <c r="C1185" s="101" t="s">
        <v>5359</v>
      </c>
      <c r="D1185" s="101" t="s">
        <v>5360</v>
      </c>
      <c r="E1185" s="103">
        <v>8087208</v>
      </c>
      <c r="F1185" s="103">
        <v>7049275</v>
      </c>
      <c r="G1185" s="103">
        <v>6316260</v>
      </c>
      <c r="H1185" s="103">
        <v>5895693</v>
      </c>
      <c r="I1185" s="103">
        <v>5680016</v>
      </c>
      <c r="J1185" s="103">
        <v>4533698</v>
      </c>
      <c r="K1185" s="103">
        <v>15333718</v>
      </c>
      <c r="L1185" s="103">
        <v>14421246</v>
      </c>
      <c r="M1185" s="103">
        <v>11378277</v>
      </c>
      <c r="N1185" s="103">
        <v>5993342</v>
      </c>
      <c r="O1185" s="103">
        <v>4935169</v>
      </c>
      <c r="P1185" s="103">
        <v>4050630</v>
      </c>
    </row>
    <row r="1186" spans="1:16">
      <c r="A1186" s="101" t="s">
        <v>3069</v>
      </c>
      <c r="B1186" s="102" t="s">
        <v>3070</v>
      </c>
      <c r="C1186" s="101" t="s">
        <v>5359</v>
      </c>
      <c r="D1186" s="101" t="s">
        <v>5360</v>
      </c>
      <c r="E1186" s="103">
        <v>52772980</v>
      </c>
      <c r="F1186" s="103">
        <v>52203345</v>
      </c>
      <c r="G1186" s="103">
        <v>51007007</v>
      </c>
      <c r="H1186" s="103">
        <v>48252713</v>
      </c>
      <c r="I1186" s="103">
        <v>44526558</v>
      </c>
      <c r="J1186" s="103">
        <v>37178464</v>
      </c>
      <c r="K1186" s="103">
        <v>33203960</v>
      </c>
      <c r="L1186" s="103">
        <v>29350641</v>
      </c>
      <c r="M1186" s="103">
        <v>28149457</v>
      </c>
      <c r="N1186" s="103">
        <v>27279056</v>
      </c>
      <c r="O1186" s="103">
        <v>27079503</v>
      </c>
      <c r="P1186" s="103">
        <v>14718668</v>
      </c>
    </row>
    <row r="1187" spans="1:16">
      <c r="A1187" s="101" t="s">
        <v>5526</v>
      </c>
      <c r="B1187" s="102" t="s">
        <v>5527</v>
      </c>
      <c r="C1187" s="101" t="s">
        <v>5359</v>
      </c>
      <c r="D1187" s="101" t="s">
        <v>5360</v>
      </c>
      <c r="E1187" s="103"/>
      <c r="F1187" s="103"/>
      <c r="G1187" s="103"/>
      <c r="H1187" s="103"/>
      <c r="I1187" s="103"/>
      <c r="J1187" s="103"/>
      <c r="K1187" s="103"/>
      <c r="L1187" s="103">
        <v>3411189</v>
      </c>
      <c r="M1187" s="103">
        <v>3530305</v>
      </c>
      <c r="N1187" s="103">
        <v>3768607</v>
      </c>
      <c r="O1187" s="103">
        <v>3374272</v>
      </c>
      <c r="P1187" s="103">
        <v>2766891</v>
      </c>
    </row>
    <row r="1188" spans="1:16">
      <c r="A1188" s="101" t="s">
        <v>2856</v>
      </c>
      <c r="B1188" s="102" t="s">
        <v>4397</v>
      </c>
      <c r="C1188" s="101" t="s">
        <v>5359</v>
      </c>
      <c r="D1188" s="101" t="s">
        <v>5360</v>
      </c>
      <c r="E1188" s="103">
        <v>20752354</v>
      </c>
      <c r="F1188" s="103">
        <v>30693367</v>
      </c>
      <c r="G1188" s="103">
        <v>29780708</v>
      </c>
      <c r="H1188" s="103">
        <v>21270164</v>
      </c>
      <c r="I1188" s="103">
        <v>25075511</v>
      </c>
      <c r="J1188" s="103">
        <v>19839978</v>
      </c>
      <c r="K1188" s="103">
        <v>23676044</v>
      </c>
      <c r="L1188" s="103">
        <v>11571493</v>
      </c>
      <c r="M1188" s="103">
        <v>6606269</v>
      </c>
      <c r="N1188" s="103">
        <v>21998175</v>
      </c>
      <c r="O1188" s="103">
        <v>25768132</v>
      </c>
      <c r="P1188" s="103">
        <v>10818481</v>
      </c>
    </row>
    <row r="1189" spans="1:16">
      <c r="A1189" s="101" t="s">
        <v>3774</v>
      </c>
      <c r="B1189" s="102" t="s">
        <v>5528</v>
      </c>
      <c r="C1189" s="101" t="s">
        <v>5359</v>
      </c>
      <c r="D1189" s="101" t="s">
        <v>5360</v>
      </c>
      <c r="E1189" s="103">
        <v>9348851</v>
      </c>
      <c r="F1189" s="103">
        <v>13885045</v>
      </c>
      <c r="G1189" s="103">
        <v>4381083</v>
      </c>
      <c r="H1189" s="103">
        <v>8017808</v>
      </c>
      <c r="I1189" s="103">
        <v>6502872</v>
      </c>
      <c r="J1189" s="103"/>
      <c r="K1189" s="103">
        <v>17765615</v>
      </c>
      <c r="L1189" s="103">
        <v>12125736</v>
      </c>
      <c r="M1189" s="103">
        <v>1715317</v>
      </c>
      <c r="N1189" s="103">
        <v>30729329</v>
      </c>
      <c r="O1189" s="103">
        <v>20641369</v>
      </c>
      <c r="P1189" s="103">
        <v>11199892</v>
      </c>
    </row>
    <row r="1190" spans="1:16">
      <c r="A1190" s="101" t="s">
        <v>386</v>
      </c>
      <c r="B1190" s="102" t="s">
        <v>387</v>
      </c>
      <c r="C1190" s="101" t="s">
        <v>5359</v>
      </c>
      <c r="D1190" s="101" t="s">
        <v>5360</v>
      </c>
      <c r="E1190" s="103">
        <v>11987094000</v>
      </c>
      <c r="F1190" s="103">
        <v>11626572000</v>
      </c>
      <c r="G1190" s="103">
        <v>11719423000</v>
      </c>
      <c r="H1190" s="103">
        <v>11739202000</v>
      </c>
      <c r="I1190" s="103">
        <v>11799089000</v>
      </c>
      <c r="J1190" s="103">
        <v>12893959000</v>
      </c>
      <c r="K1190" s="103">
        <v>12644140000</v>
      </c>
      <c r="L1190" s="103">
        <v>11804178000</v>
      </c>
      <c r="M1190" s="103">
        <v>8319458000</v>
      </c>
      <c r="N1190" s="103">
        <v>7177880000</v>
      </c>
      <c r="O1190" s="103">
        <v>5967191000</v>
      </c>
      <c r="P1190" s="103">
        <v>6027808000</v>
      </c>
    </row>
    <row r="1191" spans="1:16">
      <c r="A1191" s="101" t="s">
        <v>3421</v>
      </c>
      <c r="B1191" s="102" t="s">
        <v>3422</v>
      </c>
      <c r="C1191" s="101" t="s">
        <v>5359</v>
      </c>
      <c r="D1191" s="101" t="s">
        <v>5360</v>
      </c>
      <c r="E1191" s="103">
        <v>53967494</v>
      </c>
      <c r="F1191" s="103">
        <v>32992623</v>
      </c>
      <c r="G1191" s="103">
        <v>31211754</v>
      </c>
      <c r="H1191" s="103">
        <v>25785979</v>
      </c>
      <c r="I1191" s="103">
        <v>24528574</v>
      </c>
      <c r="J1191" s="103">
        <v>26501411</v>
      </c>
      <c r="K1191" s="103">
        <v>26746095</v>
      </c>
      <c r="L1191" s="103">
        <v>21306982</v>
      </c>
      <c r="M1191" s="103">
        <v>23681783</v>
      </c>
      <c r="N1191" s="103">
        <v>17574813</v>
      </c>
      <c r="O1191" s="103">
        <v>12111655</v>
      </c>
      <c r="P1191" s="103">
        <v>10013858</v>
      </c>
    </row>
    <row r="1192" spans="1:16">
      <c r="A1192" s="101" t="s">
        <v>1806</v>
      </c>
      <c r="B1192" s="102" t="s">
        <v>1807</v>
      </c>
      <c r="C1192" s="101" t="s">
        <v>5359</v>
      </c>
      <c r="D1192" s="101" t="s">
        <v>5360</v>
      </c>
      <c r="E1192" s="103">
        <v>86928845</v>
      </c>
      <c r="F1192" s="103">
        <v>83307386</v>
      </c>
      <c r="G1192" s="103">
        <v>74350888</v>
      </c>
      <c r="H1192" s="103">
        <v>65598063</v>
      </c>
      <c r="I1192" s="103">
        <v>57564527</v>
      </c>
      <c r="J1192" s="103">
        <v>48143561</v>
      </c>
      <c r="K1192" s="103">
        <v>43011116</v>
      </c>
      <c r="L1192" s="103">
        <v>38865341</v>
      </c>
      <c r="M1192" s="103">
        <v>34962154</v>
      </c>
      <c r="N1192" s="103">
        <v>33220261</v>
      </c>
      <c r="O1192" s="103">
        <v>29558118</v>
      </c>
      <c r="P1192" s="103">
        <v>26980176</v>
      </c>
    </row>
    <row r="1193" spans="1:16">
      <c r="A1193" s="101" t="s">
        <v>2299</v>
      </c>
      <c r="B1193" s="102" t="s">
        <v>2300</v>
      </c>
      <c r="C1193" s="101" t="s">
        <v>5359</v>
      </c>
      <c r="D1193" s="101" t="s">
        <v>5360</v>
      </c>
      <c r="E1193" s="103">
        <v>144464005</v>
      </c>
      <c r="F1193" s="103">
        <v>142287916</v>
      </c>
      <c r="G1193" s="103">
        <v>129910145</v>
      </c>
      <c r="H1193" s="103">
        <v>114616133</v>
      </c>
      <c r="I1193" s="103">
        <v>89423491</v>
      </c>
      <c r="J1193" s="103">
        <v>73201343</v>
      </c>
      <c r="K1193" s="103">
        <v>68067105</v>
      </c>
      <c r="L1193" s="103">
        <v>57630820</v>
      </c>
      <c r="M1193" s="103">
        <v>45316308</v>
      </c>
      <c r="N1193" s="103">
        <v>46354419</v>
      </c>
      <c r="O1193" s="103">
        <v>44353972</v>
      </c>
      <c r="P1193" s="103">
        <v>43774189</v>
      </c>
    </row>
    <row r="1194" spans="1:16">
      <c r="A1194" s="101" t="s">
        <v>1421</v>
      </c>
      <c r="B1194" s="102" t="s">
        <v>1422</v>
      </c>
      <c r="C1194" s="101" t="s">
        <v>5359</v>
      </c>
      <c r="D1194" s="101" t="s">
        <v>5360</v>
      </c>
      <c r="E1194" s="103">
        <v>72104812</v>
      </c>
      <c r="F1194" s="103">
        <v>68824942</v>
      </c>
      <c r="G1194" s="103">
        <v>76153191</v>
      </c>
      <c r="H1194" s="103">
        <v>74019999</v>
      </c>
      <c r="I1194" s="103">
        <v>66363903</v>
      </c>
      <c r="J1194" s="103">
        <v>50893358</v>
      </c>
      <c r="K1194" s="103">
        <v>45248456</v>
      </c>
      <c r="L1194" s="103">
        <v>32835517</v>
      </c>
      <c r="M1194" s="103">
        <v>16018927</v>
      </c>
      <c r="N1194" s="103">
        <v>8445991</v>
      </c>
      <c r="O1194" s="103">
        <v>6690726</v>
      </c>
      <c r="P1194" s="103">
        <v>5360281</v>
      </c>
    </row>
    <row r="1195" spans="1:16">
      <c r="A1195" s="101" t="s">
        <v>2740</v>
      </c>
      <c r="B1195" s="102" t="s">
        <v>2741</v>
      </c>
      <c r="C1195" s="101" t="s">
        <v>5359</v>
      </c>
      <c r="D1195" s="101" t="s">
        <v>5360</v>
      </c>
      <c r="E1195" s="103">
        <v>33647312</v>
      </c>
      <c r="F1195" s="103">
        <v>35044279</v>
      </c>
      <c r="G1195" s="103">
        <v>33898025</v>
      </c>
      <c r="H1195" s="103">
        <v>33243189</v>
      </c>
      <c r="I1195" s="103">
        <v>35719694</v>
      </c>
      <c r="J1195" s="103">
        <v>25224382</v>
      </c>
      <c r="K1195" s="103">
        <v>27791018</v>
      </c>
      <c r="L1195" s="103">
        <v>25220719</v>
      </c>
      <c r="M1195" s="103">
        <v>33611048</v>
      </c>
      <c r="N1195" s="103">
        <v>33472248</v>
      </c>
      <c r="O1195" s="103">
        <v>30968438</v>
      </c>
      <c r="P1195" s="103">
        <v>29159608</v>
      </c>
    </row>
    <row r="1196" spans="1:16">
      <c r="A1196" s="101" t="s">
        <v>5529</v>
      </c>
      <c r="B1196" s="102" t="s">
        <v>5530</v>
      </c>
      <c r="C1196" s="101" t="s">
        <v>5359</v>
      </c>
      <c r="D1196" s="101" t="s">
        <v>5360</v>
      </c>
      <c r="E1196" s="103">
        <v>4422678</v>
      </c>
      <c r="F1196" s="103"/>
      <c r="G1196" s="103"/>
      <c r="H1196" s="103">
        <v>-1788056</v>
      </c>
      <c r="I1196" s="103">
        <v>438233</v>
      </c>
      <c r="J1196" s="103">
        <v>127077</v>
      </c>
      <c r="K1196" s="103">
        <v>-272154</v>
      </c>
      <c r="L1196" s="103">
        <v>-554655</v>
      </c>
      <c r="M1196" s="103">
        <v>1313164</v>
      </c>
      <c r="N1196" s="103">
        <v>2781612</v>
      </c>
      <c r="O1196" s="103">
        <v>5728799</v>
      </c>
      <c r="P1196" s="103">
        <v>4928454</v>
      </c>
    </row>
    <row r="1197" spans="1:16">
      <c r="A1197" s="101" t="s">
        <v>5531</v>
      </c>
      <c r="B1197" s="102" t="s">
        <v>5532</v>
      </c>
      <c r="C1197" s="101" t="s">
        <v>5359</v>
      </c>
      <c r="D1197" s="101" t="s">
        <v>5360</v>
      </c>
      <c r="E1197" s="103">
        <v>345688</v>
      </c>
      <c r="F1197" s="103">
        <v>244160</v>
      </c>
      <c r="G1197" s="103">
        <v>1785176</v>
      </c>
      <c r="H1197" s="103">
        <v>1916069</v>
      </c>
      <c r="I1197" s="103">
        <v>2325771</v>
      </c>
      <c r="J1197" s="103">
        <v>4206974</v>
      </c>
      <c r="K1197" s="103">
        <v>5370299</v>
      </c>
      <c r="L1197" s="103">
        <v>5264029</v>
      </c>
      <c r="M1197" s="103">
        <v>5162747</v>
      </c>
      <c r="N1197" s="103">
        <v>4622522</v>
      </c>
      <c r="O1197" s="103">
        <v>4646055</v>
      </c>
      <c r="P1197" s="103">
        <v>4697609</v>
      </c>
    </row>
    <row r="1198" spans="1:16">
      <c r="A1198" s="101" t="s">
        <v>2193</v>
      </c>
      <c r="B1198" s="102" t="s">
        <v>2194</v>
      </c>
      <c r="C1198" s="101" t="s">
        <v>5359</v>
      </c>
      <c r="D1198" s="101" t="s">
        <v>5360</v>
      </c>
      <c r="E1198" s="103">
        <v>89527838</v>
      </c>
      <c r="F1198" s="103">
        <v>87347960</v>
      </c>
      <c r="G1198" s="103">
        <v>79617850</v>
      </c>
      <c r="H1198" s="103">
        <v>83439324</v>
      </c>
      <c r="I1198" s="103">
        <v>68591896</v>
      </c>
      <c r="J1198" s="103">
        <v>54960916</v>
      </c>
      <c r="K1198" s="103">
        <v>57782187</v>
      </c>
      <c r="L1198" s="103">
        <v>35628683</v>
      </c>
      <c r="M1198" s="103">
        <v>20357136</v>
      </c>
      <c r="N1198" s="103">
        <v>13154913</v>
      </c>
      <c r="O1198" s="103">
        <v>6158765</v>
      </c>
      <c r="P1198" s="103">
        <v>41505242</v>
      </c>
    </row>
    <row r="1199" spans="1:16">
      <c r="A1199" s="101" t="s">
        <v>2418</v>
      </c>
      <c r="B1199" s="102" t="s">
        <v>2419</v>
      </c>
      <c r="C1199" s="101" t="s">
        <v>5359</v>
      </c>
      <c r="D1199" s="101" t="s">
        <v>5360</v>
      </c>
      <c r="E1199" s="103">
        <v>31385543</v>
      </c>
      <c r="F1199" s="103">
        <v>29631418</v>
      </c>
      <c r="G1199" s="103">
        <v>20302934</v>
      </c>
      <c r="H1199" s="103">
        <v>22278561</v>
      </c>
      <c r="I1199" s="103">
        <v>32340867</v>
      </c>
      <c r="J1199" s="103">
        <v>32297611</v>
      </c>
      <c r="K1199" s="103">
        <v>32094239</v>
      </c>
      <c r="L1199" s="103">
        <v>60467802</v>
      </c>
      <c r="M1199" s="103">
        <v>44070011</v>
      </c>
      <c r="N1199" s="103">
        <v>63475328</v>
      </c>
      <c r="O1199" s="103">
        <v>63347428</v>
      </c>
      <c r="P1199" s="103">
        <v>63196915</v>
      </c>
    </row>
    <row r="1200" spans="1:16">
      <c r="A1200" s="101" t="s">
        <v>2209</v>
      </c>
      <c r="B1200" s="102" t="s">
        <v>2210</v>
      </c>
      <c r="C1200" s="101" t="s">
        <v>5359</v>
      </c>
      <c r="D1200" s="101" t="s">
        <v>5360</v>
      </c>
      <c r="E1200" s="103">
        <v>87705444</v>
      </c>
      <c r="F1200" s="103">
        <v>50298938</v>
      </c>
      <c r="G1200" s="103">
        <v>54994274</v>
      </c>
      <c r="H1200" s="103">
        <v>45673897</v>
      </c>
      <c r="I1200" s="103">
        <v>41533673</v>
      </c>
      <c r="J1200" s="103">
        <v>41087344</v>
      </c>
      <c r="K1200" s="103">
        <v>42242956</v>
      </c>
      <c r="L1200" s="103">
        <v>36594707</v>
      </c>
      <c r="M1200" s="103">
        <v>34899601</v>
      </c>
      <c r="N1200" s="103">
        <v>20035350</v>
      </c>
      <c r="O1200" s="103">
        <v>26094104</v>
      </c>
      <c r="P1200" s="103">
        <v>25185905</v>
      </c>
    </row>
    <row r="1201" spans="1:16">
      <c r="A1201" s="101" t="s">
        <v>1974</v>
      </c>
      <c r="B1201" s="102" t="s">
        <v>4398</v>
      </c>
      <c r="C1201" s="101" t="s">
        <v>5359</v>
      </c>
      <c r="D1201" s="101" t="s">
        <v>5360</v>
      </c>
      <c r="E1201" s="103">
        <v>104306961</v>
      </c>
      <c r="F1201" s="103">
        <v>6570555</v>
      </c>
      <c r="G1201" s="103">
        <v>40634118</v>
      </c>
      <c r="H1201" s="103">
        <v>39286234</v>
      </c>
      <c r="I1201" s="103">
        <v>16814807</v>
      </c>
      <c r="J1201" s="103">
        <v>24773157</v>
      </c>
      <c r="K1201" s="103">
        <v>31402443</v>
      </c>
      <c r="L1201" s="103">
        <v>42801913</v>
      </c>
      <c r="M1201" s="103">
        <v>38164130</v>
      </c>
      <c r="N1201" s="103">
        <v>6913949</v>
      </c>
      <c r="O1201" s="103">
        <v>2611228</v>
      </c>
      <c r="P1201" s="103">
        <v>3390386</v>
      </c>
    </row>
    <row r="1202" spans="1:16">
      <c r="A1202" s="101" t="s">
        <v>1151</v>
      </c>
      <c r="B1202" s="102" t="s">
        <v>1152</v>
      </c>
      <c r="C1202" s="101" t="s">
        <v>5359</v>
      </c>
      <c r="D1202" s="101" t="s">
        <v>5360</v>
      </c>
      <c r="E1202" s="103">
        <v>45294448</v>
      </c>
      <c r="F1202" s="103">
        <v>68150996</v>
      </c>
      <c r="G1202" s="103">
        <v>56469965</v>
      </c>
      <c r="H1202" s="103">
        <v>60715619</v>
      </c>
      <c r="I1202" s="103">
        <v>68123168</v>
      </c>
      <c r="J1202" s="103">
        <v>62266167</v>
      </c>
      <c r="K1202" s="103">
        <v>55022189</v>
      </c>
      <c r="L1202" s="103">
        <v>53214613</v>
      </c>
      <c r="M1202" s="103">
        <v>42796275</v>
      </c>
      <c r="N1202" s="103">
        <v>28099526</v>
      </c>
      <c r="O1202" s="103">
        <v>22615389</v>
      </c>
      <c r="P1202" s="103">
        <v>11310109</v>
      </c>
    </row>
    <row r="1203" spans="1:16">
      <c r="A1203" s="101" t="s">
        <v>3348</v>
      </c>
      <c r="B1203" s="102" t="s">
        <v>3349</v>
      </c>
      <c r="C1203" s="101" t="s">
        <v>5361</v>
      </c>
      <c r="D1203" s="101" t="s">
        <v>5360</v>
      </c>
      <c r="E1203" s="103"/>
      <c r="F1203" s="103">
        <v>40212768</v>
      </c>
      <c r="G1203" s="103">
        <v>36751504</v>
      </c>
      <c r="H1203" s="103">
        <v>33280577</v>
      </c>
      <c r="I1203" s="103">
        <v>29920742</v>
      </c>
      <c r="J1203" s="103">
        <v>26609378</v>
      </c>
      <c r="K1203" s="103">
        <v>24475824</v>
      </c>
      <c r="L1203" s="103">
        <v>23001864</v>
      </c>
      <c r="M1203" s="103">
        <v>21610107</v>
      </c>
      <c r="N1203" s="103">
        <v>21059407</v>
      </c>
      <c r="O1203" s="103">
        <v>16891530</v>
      </c>
      <c r="P1203" s="103">
        <v>15102052</v>
      </c>
    </row>
    <row r="1204" spans="1:16">
      <c r="A1204" s="101" t="s">
        <v>1254</v>
      </c>
      <c r="B1204" s="102" t="s">
        <v>1255</v>
      </c>
      <c r="C1204" s="101" t="s">
        <v>5359</v>
      </c>
      <c r="D1204" s="101" t="s">
        <v>5360</v>
      </c>
      <c r="E1204" s="103">
        <v>66150932</v>
      </c>
      <c r="F1204" s="103">
        <v>61055167</v>
      </c>
      <c r="G1204" s="103">
        <v>58000228</v>
      </c>
      <c r="H1204" s="103">
        <v>60393321</v>
      </c>
      <c r="I1204" s="103">
        <v>60142472</v>
      </c>
      <c r="J1204" s="103">
        <v>56145683</v>
      </c>
      <c r="K1204" s="103">
        <v>52587840</v>
      </c>
      <c r="L1204" s="103">
        <v>51847248</v>
      </c>
      <c r="M1204" s="103">
        <v>43064646</v>
      </c>
      <c r="N1204" s="103">
        <v>41558854</v>
      </c>
      <c r="O1204" s="103">
        <v>42495231</v>
      </c>
      <c r="P1204" s="103">
        <v>29635517</v>
      </c>
    </row>
    <row r="1205" spans="1:16">
      <c r="A1205" s="101" t="s">
        <v>1303</v>
      </c>
      <c r="B1205" s="102" t="s">
        <v>1304</v>
      </c>
      <c r="C1205" s="101" t="s">
        <v>5359</v>
      </c>
      <c r="D1205" s="101" t="s">
        <v>5360</v>
      </c>
      <c r="E1205" s="103">
        <v>57246097</v>
      </c>
      <c r="F1205" s="103">
        <v>47510687</v>
      </c>
      <c r="G1205" s="103">
        <v>42458440</v>
      </c>
      <c r="H1205" s="103">
        <v>36081005</v>
      </c>
      <c r="I1205" s="103">
        <v>32003980</v>
      </c>
      <c r="J1205" s="103">
        <v>27089304</v>
      </c>
      <c r="K1205" s="103">
        <v>56671856</v>
      </c>
      <c r="L1205" s="103">
        <v>42460481</v>
      </c>
      <c r="M1205" s="103">
        <v>42767625</v>
      </c>
      <c r="N1205" s="103">
        <v>43185736</v>
      </c>
      <c r="O1205" s="103">
        <v>15270954</v>
      </c>
      <c r="P1205" s="103">
        <v>13381754</v>
      </c>
    </row>
    <row r="1206" spans="1:16">
      <c r="A1206" s="101" t="s">
        <v>2538</v>
      </c>
      <c r="B1206" s="102" t="s">
        <v>2539</v>
      </c>
      <c r="C1206" s="101" t="s">
        <v>5359</v>
      </c>
      <c r="D1206" s="101" t="s">
        <v>5360</v>
      </c>
      <c r="E1206" s="103">
        <v>101085142</v>
      </c>
      <c r="F1206" s="103">
        <v>79168720</v>
      </c>
      <c r="G1206" s="103">
        <v>78513665</v>
      </c>
      <c r="H1206" s="103">
        <v>77517430</v>
      </c>
      <c r="I1206" s="103">
        <v>76575056</v>
      </c>
      <c r="J1206" s="103">
        <v>74859447</v>
      </c>
      <c r="K1206" s="103">
        <v>37297500</v>
      </c>
      <c r="L1206" s="103">
        <v>30705850</v>
      </c>
      <c r="M1206" s="103">
        <v>21787426</v>
      </c>
      <c r="N1206" s="103">
        <v>21062196</v>
      </c>
      <c r="O1206" s="103">
        <v>19279402</v>
      </c>
      <c r="P1206" s="103">
        <v>13262933</v>
      </c>
    </row>
    <row r="1207" spans="1:16">
      <c r="A1207" s="101" t="s">
        <v>1139</v>
      </c>
      <c r="B1207" s="102" t="s">
        <v>4399</v>
      </c>
      <c r="C1207" s="101" t="s">
        <v>5359</v>
      </c>
      <c r="D1207" s="101" t="s">
        <v>5360</v>
      </c>
      <c r="E1207" s="103">
        <v>76062267</v>
      </c>
      <c r="F1207" s="103">
        <v>63262852</v>
      </c>
      <c r="G1207" s="103">
        <v>116649430</v>
      </c>
      <c r="H1207" s="103">
        <v>108062988</v>
      </c>
      <c r="I1207" s="103">
        <v>88776603</v>
      </c>
      <c r="J1207" s="103">
        <v>84299642</v>
      </c>
      <c r="K1207" s="103">
        <v>80452337</v>
      </c>
      <c r="L1207" s="103">
        <v>77052805</v>
      </c>
      <c r="M1207" s="103">
        <v>72607196</v>
      </c>
      <c r="N1207" s="103">
        <v>68213144</v>
      </c>
      <c r="O1207" s="103">
        <v>58310812</v>
      </c>
      <c r="P1207" s="103">
        <v>19790461</v>
      </c>
    </row>
    <row r="1208" spans="1:16">
      <c r="A1208" s="101" t="s">
        <v>1322</v>
      </c>
      <c r="B1208" s="102" t="s">
        <v>4400</v>
      </c>
      <c r="C1208" s="101" t="s">
        <v>5359</v>
      </c>
      <c r="D1208" s="101" t="s">
        <v>5360</v>
      </c>
      <c r="E1208" s="103">
        <v>38597566</v>
      </c>
      <c r="F1208" s="103">
        <v>40228842</v>
      </c>
      <c r="G1208" s="103">
        <v>42578341</v>
      </c>
      <c r="H1208" s="103">
        <v>45037635</v>
      </c>
      <c r="I1208" s="103">
        <v>49181261</v>
      </c>
      <c r="J1208" s="103">
        <v>52806001</v>
      </c>
      <c r="K1208" s="103">
        <v>55233159</v>
      </c>
      <c r="L1208" s="103">
        <v>51950415</v>
      </c>
      <c r="M1208" s="103">
        <v>24024780</v>
      </c>
      <c r="N1208" s="103">
        <v>27486242</v>
      </c>
      <c r="O1208" s="103">
        <v>25484151</v>
      </c>
      <c r="P1208" s="103">
        <v>19664511</v>
      </c>
    </row>
    <row r="1209" spans="1:16">
      <c r="A1209" s="101" t="s">
        <v>1511</v>
      </c>
      <c r="B1209" s="102" t="s">
        <v>1512</v>
      </c>
      <c r="C1209" s="101" t="s">
        <v>5359</v>
      </c>
      <c r="D1209" s="101" t="s">
        <v>5360</v>
      </c>
      <c r="E1209" s="103">
        <v>120631568</v>
      </c>
      <c r="F1209" s="103">
        <v>137539844</v>
      </c>
      <c r="G1209" s="103">
        <v>131572371</v>
      </c>
      <c r="H1209" s="103">
        <v>117219313</v>
      </c>
      <c r="I1209" s="103">
        <v>138317456</v>
      </c>
      <c r="J1209" s="103">
        <v>149681628</v>
      </c>
      <c r="K1209" s="103">
        <v>93988186</v>
      </c>
      <c r="L1209" s="103">
        <v>57166368</v>
      </c>
      <c r="M1209" s="103">
        <v>46113444</v>
      </c>
      <c r="N1209" s="103">
        <v>58922704</v>
      </c>
      <c r="O1209" s="103">
        <v>57253354</v>
      </c>
      <c r="P1209" s="103">
        <v>54271245</v>
      </c>
    </row>
    <row r="1210" spans="1:16">
      <c r="A1210" s="101" t="s">
        <v>5533</v>
      </c>
      <c r="B1210" s="102" t="s">
        <v>5534</v>
      </c>
      <c r="C1210" s="101" t="s">
        <v>5359</v>
      </c>
      <c r="D1210" s="101" t="s">
        <v>5360</v>
      </c>
      <c r="E1210" s="103">
        <v>6288404</v>
      </c>
      <c r="F1210" s="103">
        <v>7662716</v>
      </c>
      <c r="G1210" s="103">
        <v>4542866</v>
      </c>
      <c r="H1210" s="103">
        <v>3334951</v>
      </c>
      <c r="I1210" s="103">
        <v>2685283</v>
      </c>
      <c r="J1210" s="103">
        <v>2234962</v>
      </c>
      <c r="K1210" s="103">
        <v>-2090889</v>
      </c>
      <c r="L1210" s="103">
        <v>-2199285</v>
      </c>
      <c r="M1210" s="103">
        <v>-2626511</v>
      </c>
      <c r="N1210" s="103">
        <v>-2748472</v>
      </c>
      <c r="O1210" s="103">
        <v>-2503161</v>
      </c>
      <c r="P1210" s="103">
        <v>-2567814</v>
      </c>
    </row>
    <row r="1211" spans="1:16">
      <c r="A1211" s="101" t="s">
        <v>1555</v>
      </c>
      <c r="B1211" s="102" t="s">
        <v>1556</v>
      </c>
      <c r="C1211" s="101" t="s">
        <v>5359</v>
      </c>
      <c r="D1211" s="101" t="s">
        <v>5360</v>
      </c>
      <c r="E1211" s="103">
        <v>76212576</v>
      </c>
      <c r="F1211" s="103">
        <v>57622898</v>
      </c>
      <c r="G1211" s="103">
        <v>46557011</v>
      </c>
      <c r="H1211" s="103"/>
      <c r="I1211" s="103"/>
      <c r="J1211" s="103">
        <v>10947460</v>
      </c>
      <c r="K1211" s="103">
        <v>10714372</v>
      </c>
      <c r="L1211" s="103">
        <v>10544747</v>
      </c>
      <c r="M1211" s="103">
        <v>10211520</v>
      </c>
      <c r="N1211" s="103">
        <v>3761384</v>
      </c>
      <c r="O1211" s="103">
        <v>3338821</v>
      </c>
      <c r="P1211" s="103">
        <v>3276637</v>
      </c>
    </row>
    <row r="1212" spans="1:16">
      <c r="A1212" s="101" t="s">
        <v>1880</v>
      </c>
      <c r="B1212" s="102" t="s">
        <v>1881</v>
      </c>
      <c r="C1212" s="101" t="s">
        <v>5359</v>
      </c>
      <c r="D1212" s="101" t="s">
        <v>5360</v>
      </c>
      <c r="E1212" s="103">
        <v>155015893</v>
      </c>
      <c r="F1212" s="103">
        <v>131006198</v>
      </c>
      <c r="G1212" s="103">
        <v>136463728</v>
      </c>
      <c r="H1212" s="103">
        <v>143049335</v>
      </c>
      <c r="I1212" s="103">
        <v>89837434</v>
      </c>
      <c r="J1212" s="103">
        <v>73706004</v>
      </c>
      <c r="K1212" s="103">
        <v>43317846</v>
      </c>
      <c r="L1212" s="103">
        <v>37097914</v>
      </c>
      <c r="M1212" s="103">
        <v>32239500</v>
      </c>
      <c r="N1212" s="103">
        <v>23020304</v>
      </c>
      <c r="O1212" s="103">
        <v>21881400</v>
      </c>
      <c r="P1212" s="103">
        <v>7661086</v>
      </c>
    </row>
    <row r="1213" spans="1:16">
      <c r="A1213" s="101" t="s">
        <v>3417</v>
      </c>
      <c r="B1213" s="102" t="s">
        <v>4401</v>
      </c>
      <c r="C1213" s="101" t="s">
        <v>5359</v>
      </c>
      <c r="D1213" s="101" t="s">
        <v>5360</v>
      </c>
      <c r="E1213" s="103">
        <v>27684971</v>
      </c>
      <c r="F1213" s="103">
        <v>25895032</v>
      </c>
      <c r="G1213" s="103">
        <v>13441167</v>
      </c>
      <c r="H1213" s="103">
        <v>11034434</v>
      </c>
      <c r="I1213" s="103">
        <v>7041413</v>
      </c>
      <c r="J1213" s="103">
        <v>15233757</v>
      </c>
      <c r="K1213" s="103">
        <v>16727900</v>
      </c>
      <c r="L1213" s="103">
        <v>19941041</v>
      </c>
      <c r="M1213" s="103">
        <v>15626605</v>
      </c>
      <c r="N1213" s="103">
        <v>10613501</v>
      </c>
      <c r="O1213" s="103">
        <v>8746568</v>
      </c>
      <c r="P1213" s="103">
        <v>4566702</v>
      </c>
    </row>
    <row r="1214" spans="1:16">
      <c r="A1214" s="101" t="s">
        <v>4402</v>
      </c>
      <c r="B1214" s="102" t="s">
        <v>4403</v>
      </c>
      <c r="C1214" s="101" t="s">
        <v>5359</v>
      </c>
      <c r="D1214" s="101" t="s">
        <v>5360</v>
      </c>
      <c r="E1214" s="103">
        <v>16347076</v>
      </c>
      <c r="F1214" s="103">
        <v>15815699</v>
      </c>
      <c r="G1214" s="103"/>
      <c r="H1214" s="103"/>
      <c r="I1214" s="103">
        <v>11324005</v>
      </c>
      <c r="J1214" s="103">
        <v>11040747</v>
      </c>
      <c r="K1214" s="103">
        <v>10601003</v>
      </c>
      <c r="L1214" s="103">
        <v>9725363</v>
      </c>
      <c r="M1214" s="103">
        <v>8945633</v>
      </c>
      <c r="N1214" s="103">
        <v>7051844</v>
      </c>
      <c r="O1214" s="103">
        <v>6835489</v>
      </c>
      <c r="P1214" s="103">
        <v>6954130</v>
      </c>
    </row>
    <row r="1215" spans="1:16">
      <c r="A1215" s="101" t="s">
        <v>3617</v>
      </c>
      <c r="B1215" s="102" t="s">
        <v>3618</v>
      </c>
      <c r="C1215" s="101" t="s">
        <v>5359</v>
      </c>
      <c r="D1215" s="101" t="s">
        <v>5360</v>
      </c>
      <c r="E1215" s="103">
        <v>44493684</v>
      </c>
      <c r="F1215" s="103">
        <v>45179343</v>
      </c>
      <c r="G1215" s="103">
        <v>50683612</v>
      </c>
      <c r="H1215" s="103">
        <v>49685811</v>
      </c>
      <c r="I1215" s="103">
        <v>53684854</v>
      </c>
      <c r="J1215" s="103">
        <v>56754888</v>
      </c>
      <c r="K1215" s="103">
        <v>55759670</v>
      </c>
      <c r="L1215" s="103">
        <v>52555725</v>
      </c>
      <c r="M1215" s="103">
        <v>50466923</v>
      </c>
      <c r="N1215" s="103">
        <v>44574550</v>
      </c>
      <c r="O1215" s="103">
        <v>40394742</v>
      </c>
      <c r="P1215" s="103">
        <v>38250157</v>
      </c>
    </row>
    <row r="1216" spans="1:16">
      <c r="A1216" s="101" t="s">
        <v>1359</v>
      </c>
      <c r="B1216" s="102" t="s">
        <v>1360</v>
      </c>
      <c r="C1216" s="101" t="s">
        <v>5359</v>
      </c>
      <c r="D1216" s="101" t="s">
        <v>5360</v>
      </c>
      <c r="E1216" s="103">
        <v>362476661</v>
      </c>
      <c r="F1216" s="103">
        <v>336372147</v>
      </c>
      <c r="G1216" s="103">
        <v>311031414</v>
      </c>
      <c r="H1216" s="103">
        <v>287350225</v>
      </c>
      <c r="I1216" s="103">
        <v>265922526</v>
      </c>
      <c r="J1216" s="103">
        <v>250879959</v>
      </c>
      <c r="K1216" s="103">
        <v>236643505</v>
      </c>
      <c r="L1216" s="103">
        <v>236847234</v>
      </c>
      <c r="M1216" s="103">
        <v>129530897</v>
      </c>
      <c r="N1216" s="103">
        <v>130688265</v>
      </c>
      <c r="O1216" s="103">
        <v>126737924</v>
      </c>
      <c r="P1216" s="103">
        <v>126336489</v>
      </c>
    </row>
    <row r="1217" spans="1:16">
      <c r="A1217" s="101" t="s">
        <v>2848</v>
      </c>
      <c r="B1217" s="102" t="s">
        <v>2849</v>
      </c>
      <c r="C1217" s="101" t="s">
        <v>5359</v>
      </c>
      <c r="D1217" s="101" t="s">
        <v>5360</v>
      </c>
      <c r="E1217" s="103">
        <v>96102345</v>
      </c>
      <c r="F1217" s="103">
        <v>80763376</v>
      </c>
      <c r="G1217" s="103">
        <v>76739382</v>
      </c>
      <c r="H1217" s="103">
        <v>72785226</v>
      </c>
      <c r="I1217" s="103">
        <v>68254573</v>
      </c>
      <c r="J1217" s="103">
        <v>64039529</v>
      </c>
      <c r="K1217" s="103">
        <v>59941588</v>
      </c>
      <c r="L1217" s="103">
        <v>55297981</v>
      </c>
      <c r="M1217" s="103">
        <v>38494965</v>
      </c>
      <c r="N1217" s="103">
        <v>32908186</v>
      </c>
      <c r="O1217" s="103">
        <v>29591244</v>
      </c>
      <c r="P1217" s="103">
        <v>28898916</v>
      </c>
    </row>
    <row r="1218" spans="1:16">
      <c r="A1218" s="101" t="s">
        <v>3085</v>
      </c>
      <c r="B1218" s="102" t="s">
        <v>3086</v>
      </c>
      <c r="C1218" s="101" t="s">
        <v>5359</v>
      </c>
      <c r="D1218" s="101" t="s">
        <v>5360</v>
      </c>
      <c r="E1218" s="103">
        <v>36466562</v>
      </c>
      <c r="F1218" s="103">
        <v>33898623</v>
      </c>
      <c r="G1218" s="103">
        <v>38020225</v>
      </c>
      <c r="H1218" s="103">
        <v>42382720</v>
      </c>
      <c r="I1218" s="103">
        <v>42741805</v>
      </c>
      <c r="J1218" s="103">
        <v>39144044</v>
      </c>
      <c r="K1218" s="103">
        <v>39486766</v>
      </c>
      <c r="L1218" s="103">
        <v>15089506</v>
      </c>
      <c r="M1218" s="103">
        <v>11208912</v>
      </c>
      <c r="N1218" s="103">
        <v>8896310</v>
      </c>
      <c r="O1218" s="103">
        <v>6857651</v>
      </c>
      <c r="P1218" s="103">
        <v>6031532</v>
      </c>
    </row>
    <row r="1219" spans="1:16">
      <c r="A1219" s="101" t="s">
        <v>1966</v>
      </c>
      <c r="B1219" s="102" t="s">
        <v>1967</v>
      </c>
      <c r="C1219" s="101" t="s">
        <v>5359</v>
      </c>
      <c r="D1219" s="101" t="s">
        <v>5360</v>
      </c>
      <c r="E1219" s="103">
        <v>65551427</v>
      </c>
      <c r="F1219" s="103">
        <v>56586835</v>
      </c>
      <c r="G1219" s="103">
        <v>54341095</v>
      </c>
      <c r="H1219" s="103">
        <v>47502189</v>
      </c>
      <c r="I1219" s="103">
        <v>33729687</v>
      </c>
      <c r="J1219" s="103">
        <v>30154057</v>
      </c>
      <c r="K1219" s="103">
        <v>26381753</v>
      </c>
      <c r="L1219" s="103">
        <v>18191985</v>
      </c>
      <c r="M1219" s="103">
        <v>6371499</v>
      </c>
      <c r="N1219" s="103">
        <v>16319529</v>
      </c>
      <c r="O1219" s="103">
        <v>13904803</v>
      </c>
      <c r="P1219" s="103">
        <v>3223731</v>
      </c>
    </row>
    <row r="1220" spans="1:16">
      <c r="A1220" s="101" t="s">
        <v>2960</v>
      </c>
      <c r="B1220" s="102" t="s">
        <v>2961</v>
      </c>
      <c r="C1220" s="101" t="s">
        <v>5359</v>
      </c>
      <c r="D1220" s="101" t="s">
        <v>5360</v>
      </c>
      <c r="E1220" s="103">
        <v>40243078</v>
      </c>
      <c r="F1220" s="103">
        <v>37369824</v>
      </c>
      <c r="G1220" s="103">
        <v>42055608</v>
      </c>
      <c r="H1220" s="103">
        <v>41768521</v>
      </c>
      <c r="I1220" s="103">
        <v>39379367</v>
      </c>
      <c r="J1220" s="103">
        <v>30564009</v>
      </c>
      <c r="K1220" s="103">
        <v>29427815</v>
      </c>
      <c r="L1220" s="103">
        <v>22645648</v>
      </c>
      <c r="M1220" s="103">
        <v>21330375</v>
      </c>
      <c r="N1220" s="103">
        <v>22720002</v>
      </c>
      <c r="O1220" s="103">
        <v>24024559</v>
      </c>
      <c r="P1220" s="103">
        <v>10554669</v>
      </c>
    </row>
    <row r="1221" spans="1:16">
      <c r="A1221" s="101" t="s">
        <v>1181</v>
      </c>
      <c r="B1221" s="102" t="s">
        <v>1182</v>
      </c>
      <c r="C1221" s="101" t="s">
        <v>5359</v>
      </c>
      <c r="D1221" s="101" t="s">
        <v>5360</v>
      </c>
      <c r="E1221" s="103">
        <v>136416698</v>
      </c>
      <c r="F1221" s="103">
        <v>129075610</v>
      </c>
      <c r="G1221" s="103">
        <v>63238747</v>
      </c>
      <c r="H1221" s="103">
        <v>52511808</v>
      </c>
      <c r="I1221" s="103">
        <v>43300181</v>
      </c>
      <c r="J1221" s="103">
        <v>38749537</v>
      </c>
      <c r="K1221" s="103">
        <v>33460162</v>
      </c>
      <c r="L1221" s="103">
        <v>12553272</v>
      </c>
      <c r="M1221" s="103">
        <v>8971306</v>
      </c>
      <c r="N1221" s="103">
        <v>8287339</v>
      </c>
      <c r="O1221" s="103">
        <v>7785172</v>
      </c>
      <c r="P1221" s="103">
        <v>4164405</v>
      </c>
    </row>
    <row r="1222" spans="1:16">
      <c r="A1222" s="101" t="s">
        <v>388</v>
      </c>
      <c r="B1222" s="102" t="s">
        <v>389</v>
      </c>
      <c r="C1222" s="101" t="s">
        <v>5359</v>
      </c>
      <c r="D1222" s="101" t="s">
        <v>5360</v>
      </c>
      <c r="E1222" s="103">
        <v>2053638429</v>
      </c>
      <c r="F1222" s="103">
        <v>1694233629</v>
      </c>
      <c r="G1222" s="103">
        <v>1247394391</v>
      </c>
      <c r="H1222" s="103">
        <v>1087131958</v>
      </c>
      <c r="I1222" s="103">
        <v>1050148749</v>
      </c>
      <c r="J1222" s="103">
        <v>899546489</v>
      </c>
      <c r="K1222" s="103">
        <v>780830066</v>
      </c>
      <c r="L1222" s="103">
        <v>285672461</v>
      </c>
      <c r="M1222" s="103">
        <v>219716740</v>
      </c>
      <c r="N1222" s="103">
        <v>25313821</v>
      </c>
      <c r="O1222" s="103">
        <v>23627620</v>
      </c>
      <c r="P1222" s="103">
        <v>17832060</v>
      </c>
    </row>
    <row r="1223" spans="1:16">
      <c r="A1223" s="101" t="s">
        <v>2122</v>
      </c>
      <c r="B1223" s="102" t="s">
        <v>2123</v>
      </c>
      <c r="C1223" s="101" t="s">
        <v>5359</v>
      </c>
      <c r="D1223" s="101" t="s">
        <v>5360</v>
      </c>
      <c r="E1223" s="103">
        <v>84431325</v>
      </c>
      <c r="F1223" s="103">
        <v>80093401</v>
      </c>
      <c r="G1223" s="103">
        <v>77353770</v>
      </c>
      <c r="H1223" s="103">
        <v>74214272</v>
      </c>
      <c r="I1223" s="103">
        <v>71382505</v>
      </c>
      <c r="J1223" s="103">
        <v>68075986</v>
      </c>
      <c r="K1223" s="103">
        <v>63636707</v>
      </c>
      <c r="L1223" s="103">
        <v>58218333</v>
      </c>
      <c r="M1223" s="103">
        <v>50325371</v>
      </c>
      <c r="N1223" s="103">
        <v>47256546</v>
      </c>
      <c r="O1223" s="103">
        <v>46329924</v>
      </c>
      <c r="P1223" s="103">
        <v>42787501</v>
      </c>
    </row>
    <row r="1224" spans="1:16">
      <c r="A1224" s="101" t="s">
        <v>3042</v>
      </c>
      <c r="B1224" s="102" t="s">
        <v>3043</v>
      </c>
      <c r="C1224" s="101" t="s">
        <v>5359</v>
      </c>
      <c r="D1224" s="101" t="s">
        <v>5360</v>
      </c>
      <c r="E1224" s="103">
        <v>32983334</v>
      </c>
      <c r="F1224" s="103">
        <v>24304754</v>
      </c>
      <c r="G1224" s="103">
        <v>24209467</v>
      </c>
      <c r="H1224" s="103">
        <v>22214099</v>
      </c>
      <c r="I1224" s="103">
        <v>21376599</v>
      </c>
      <c r="J1224" s="103">
        <v>19763005</v>
      </c>
      <c r="K1224" s="103">
        <v>19192162</v>
      </c>
      <c r="L1224" s="103">
        <v>17052286</v>
      </c>
      <c r="M1224" s="103">
        <v>14447241</v>
      </c>
      <c r="N1224" s="103">
        <v>14002206</v>
      </c>
      <c r="O1224" s="103">
        <v>6751820</v>
      </c>
      <c r="P1224" s="103">
        <v>5702879</v>
      </c>
    </row>
    <row r="1225" spans="1:16">
      <c r="A1225" s="101" t="s">
        <v>1111</v>
      </c>
      <c r="B1225" s="102" t="s">
        <v>1112</v>
      </c>
      <c r="C1225" s="101" t="s">
        <v>5359</v>
      </c>
      <c r="D1225" s="101" t="s">
        <v>5360</v>
      </c>
      <c r="E1225" s="103">
        <v>233361323</v>
      </c>
      <c r="F1225" s="103">
        <v>225274266</v>
      </c>
      <c r="G1225" s="103">
        <v>208743280</v>
      </c>
      <c r="H1225" s="103">
        <v>190205489</v>
      </c>
      <c r="I1225" s="103">
        <v>169347449</v>
      </c>
      <c r="J1225" s="103">
        <v>114240374</v>
      </c>
      <c r="K1225" s="103">
        <v>99899586</v>
      </c>
      <c r="L1225" s="103">
        <v>58106292</v>
      </c>
      <c r="M1225" s="103">
        <v>52608107</v>
      </c>
      <c r="N1225" s="103">
        <v>54771502</v>
      </c>
      <c r="O1225" s="103">
        <v>46942590</v>
      </c>
      <c r="P1225" s="103">
        <v>39632165</v>
      </c>
    </row>
    <row r="1226" spans="1:16">
      <c r="A1226" s="101" t="s">
        <v>5535</v>
      </c>
      <c r="B1226" s="102" t="s">
        <v>5536</v>
      </c>
      <c r="C1226" s="101" t="s">
        <v>5359</v>
      </c>
      <c r="D1226" s="101" t="s">
        <v>5360</v>
      </c>
      <c r="E1226" s="103"/>
      <c r="F1226" s="103"/>
      <c r="G1226" s="103">
        <v>19564233</v>
      </c>
      <c r="H1226" s="103">
        <v>18390060</v>
      </c>
      <c r="I1226" s="103">
        <v>17006551</v>
      </c>
      <c r="J1226" s="103">
        <v>20835131</v>
      </c>
      <c r="K1226" s="103">
        <v>27010676</v>
      </c>
      <c r="L1226" s="103">
        <v>38888579</v>
      </c>
      <c r="M1226" s="103">
        <v>43235258</v>
      </c>
      <c r="N1226" s="103">
        <v>80382315</v>
      </c>
      <c r="O1226" s="103">
        <v>76328038</v>
      </c>
      <c r="P1226" s="103">
        <v>87444569</v>
      </c>
    </row>
    <row r="1227" spans="1:16">
      <c r="A1227" s="101" t="s">
        <v>5537</v>
      </c>
      <c r="B1227" s="102" t="s">
        <v>5538</v>
      </c>
      <c r="C1227" s="101" t="s">
        <v>5359</v>
      </c>
      <c r="D1227" s="101" t="s">
        <v>5360</v>
      </c>
      <c r="E1227" s="103">
        <v>31177179</v>
      </c>
      <c r="F1227" s="103">
        <v>33376014</v>
      </c>
      <c r="G1227" s="103">
        <v>32718792</v>
      </c>
      <c r="H1227" s="103">
        <v>29909373</v>
      </c>
      <c r="I1227" s="103">
        <v>32172974</v>
      </c>
      <c r="J1227" s="103">
        <v>31074416</v>
      </c>
      <c r="K1227" s="103">
        <v>26850373</v>
      </c>
      <c r="L1227" s="103">
        <v>23503135</v>
      </c>
      <c r="M1227" s="103">
        <v>19459584</v>
      </c>
      <c r="N1227" s="103">
        <v>17090791</v>
      </c>
      <c r="O1227" s="103">
        <v>13962260</v>
      </c>
      <c r="P1227" s="103">
        <v>9851234</v>
      </c>
    </row>
    <row r="1228" spans="1:16">
      <c r="A1228" s="101" t="s">
        <v>1082</v>
      </c>
      <c r="B1228" s="102" t="s">
        <v>1083</v>
      </c>
      <c r="C1228" s="101" t="s">
        <v>5359</v>
      </c>
      <c r="D1228" s="101" t="s">
        <v>5360</v>
      </c>
      <c r="E1228" s="103">
        <v>344647583</v>
      </c>
      <c r="F1228" s="103">
        <v>236234422</v>
      </c>
      <c r="G1228" s="103">
        <v>214425697</v>
      </c>
      <c r="H1228" s="103">
        <v>168412367</v>
      </c>
      <c r="I1228" s="103">
        <v>157246082</v>
      </c>
      <c r="J1228" s="103">
        <v>128268037</v>
      </c>
      <c r="K1228" s="103">
        <v>123683082</v>
      </c>
      <c r="L1228" s="103">
        <v>116490879</v>
      </c>
      <c r="M1228" s="103">
        <v>42142261</v>
      </c>
      <c r="N1228" s="103">
        <v>48676051</v>
      </c>
      <c r="O1228" s="103">
        <v>27412679</v>
      </c>
      <c r="P1228" s="103">
        <v>11563588</v>
      </c>
    </row>
    <row r="1229" spans="1:16">
      <c r="A1229" s="101" t="s">
        <v>2464</v>
      </c>
      <c r="B1229" s="102" t="s">
        <v>2465</v>
      </c>
      <c r="C1229" s="101" t="s">
        <v>5359</v>
      </c>
      <c r="D1229" s="101" t="s">
        <v>5360</v>
      </c>
      <c r="E1229" s="103">
        <v>131657611</v>
      </c>
      <c r="F1229" s="103">
        <v>91162589</v>
      </c>
      <c r="G1229" s="103">
        <v>69238944</v>
      </c>
      <c r="H1229" s="103">
        <v>103621719</v>
      </c>
      <c r="I1229" s="103">
        <v>112682768</v>
      </c>
      <c r="J1229" s="103">
        <v>157936816</v>
      </c>
      <c r="K1229" s="103">
        <v>158912815</v>
      </c>
      <c r="L1229" s="103">
        <v>150512060</v>
      </c>
      <c r="M1229" s="103">
        <v>111765174</v>
      </c>
      <c r="N1229" s="103">
        <v>135591209</v>
      </c>
      <c r="O1229" s="103">
        <v>133239657</v>
      </c>
      <c r="P1229" s="103">
        <v>120878925</v>
      </c>
    </row>
    <row r="1230" spans="1:16">
      <c r="A1230" s="101" t="s">
        <v>2386</v>
      </c>
      <c r="B1230" s="102" t="s">
        <v>2387</v>
      </c>
      <c r="C1230" s="101" t="s">
        <v>5359</v>
      </c>
      <c r="D1230" s="101" t="s">
        <v>5360</v>
      </c>
      <c r="E1230" s="103">
        <v>64644096</v>
      </c>
      <c r="F1230" s="103">
        <v>60989732</v>
      </c>
      <c r="G1230" s="103">
        <v>58170978</v>
      </c>
      <c r="H1230" s="103">
        <v>54608034</v>
      </c>
      <c r="I1230" s="103">
        <v>51159436</v>
      </c>
      <c r="J1230" s="103">
        <v>47496796</v>
      </c>
      <c r="K1230" s="103">
        <v>44800407</v>
      </c>
      <c r="L1230" s="103">
        <v>23766663</v>
      </c>
      <c r="M1230" s="103">
        <v>23112974</v>
      </c>
      <c r="N1230" s="103">
        <v>24189846</v>
      </c>
      <c r="O1230" s="103">
        <v>16096866</v>
      </c>
      <c r="P1230" s="103">
        <v>15424381</v>
      </c>
    </row>
    <row r="1231" spans="1:16">
      <c r="A1231" s="101" t="s">
        <v>2852</v>
      </c>
      <c r="B1231" s="102" t="s">
        <v>2853</v>
      </c>
      <c r="C1231" s="101" t="s">
        <v>5359</v>
      </c>
      <c r="D1231" s="101" t="s">
        <v>5360</v>
      </c>
      <c r="E1231" s="103">
        <v>28211729</v>
      </c>
      <c r="F1231" s="103">
        <v>28981567</v>
      </c>
      <c r="G1231" s="103">
        <v>28259886</v>
      </c>
      <c r="H1231" s="103">
        <v>30421490</v>
      </c>
      <c r="I1231" s="103">
        <v>30046268</v>
      </c>
      <c r="J1231" s="103">
        <v>24412243</v>
      </c>
      <c r="K1231" s="103">
        <v>19068657</v>
      </c>
      <c r="L1231" s="103">
        <v>11530636</v>
      </c>
      <c r="M1231" s="103">
        <v>9106285</v>
      </c>
      <c r="N1231" s="103">
        <v>8502976</v>
      </c>
      <c r="O1231" s="103">
        <v>4737642</v>
      </c>
      <c r="P1231" s="103">
        <v>-1532437</v>
      </c>
    </row>
    <row r="1232" spans="1:16">
      <c r="A1232" s="101" t="s">
        <v>647</v>
      </c>
      <c r="B1232" s="102" t="s">
        <v>648</v>
      </c>
      <c r="C1232" s="101" t="s">
        <v>5359</v>
      </c>
      <c r="D1232" s="101" t="s">
        <v>5360</v>
      </c>
      <c r="E1232" s="103">
        <v>238995235</v>
      </c>
      <c r="F1232" s="103">
        <v>199846242</v>
      </c>
      <c r="G1232" s="103">
        <v>139421845</v>
      </c>
      <c r="H1232" s="103">
        <v>129705402</v>
      </c>
      <c r="I1232" s="103">
        <v>125601996</v>
      </c>
      <c r="J1232" s="103">
        <v>106103705</v>
      </c>
      <c r="K1232" s="103">
        <v>86303427</v>
      </c>
      <c r="L1232" s="103">
        <v>22625453</v>
      </c>
      <c r="M1232" s="103">
        <v>119001713</v>
      </c>
      <c r="N1232" s="103">
        <v>141002056</v>
      </c>
      <c r="O1232" s="103">
        <v>151968445</v>
      </c>
      <c r="P1232" s="103">
        <v>178960210</v>
      </c>
    </row>
    <row r="1233" spans="1:16">
      <c r="A1233" s="101" t="s">
        <v>884</v>
      </c>
      <c r="B1233" s="102" t="s">
        <v>885</v>
      </c>
      <c r="C1233" s="101" t="s">
        <v>5359</v>
      </c>
      <c r="D1233" s="101" t="s">
        <v>5360</v>
      </c>
      <c r="E1233" s="103">
        <v>60320167</v>
      </c>
      <c r="F1233" s="103">
        <v>51232648</v>
      </c>
      <c r="G1233" s="103">
        <v>23566919</v>
      </c>
      <c r="H1233" s="103">
        <v>10166418</v>
      </c>
      <c r="I1233" s="103">
        <v>7562818</v>
      </c>
      <c r="J1233" s="103">
        <v>6998528</v>
      </c>
      <c r="K1233" s="103">
        <v>6941575</v>
      </c>
      <c r="L1233" s="103">
        <v>5073717</v>
      </c>
      <c r="M1233" s="103">
        <v>7326931</v>
      </c>
      <c r="N1233" s="103">
        <v>10698965</v>
      </c>
      <c r="O1233" s="103">
        <v>6687303</v>
      </c>
      <c r="P1233" s="103">
        <v>10104035</v>
      </c>
    </row>
    <row r="1234" spans="1:16">
      <c r="A1234" s="101" t="s">
        <v>3615</v>
      </c>
      <c r="B1234" s="102" t="s">
        <v>3616</v>
      </c>
      <c r="C1234" s="101" t="s">
        <v>5359</v>
      </c>
      <c r="D1234" s="101" t="s">
        <v>5360</v>
      </c>
      <c r="E1234" s="103">
        <v>19783010</v>
      </c>
      <c r="F1234" s="103">
        <v>17764132</v>
      </c>
      <c r="G1234" s="103">
        <v>16672116</v>
      </c>
      <c r="H1234" s="103">
        <v>25142475</v>
      </c>
      <c r="I1234" s="103">
        <v>26373611</v>
      </c>
      <c r="J1234" s="103">
        <v>27002763</v>
      </c>
      <c r="K1234" s="103">
        <v>24841159</v>
      </c>
      <c r="L1234" s="103">
        <v>15802318</v>
      </c>
      <c r="M1234" s="103">
        <v>12293961</v>
      </c>
      <c r="N1234" s="103">
        <v>6822273</v>
      </c>
      <c r="O1234" s="103">
        <v>6882452</v>
      </c>
      <c r="P1234" s="103">
        <v>6471906</v>
      </c>
    </row>
    <row r="1235" spans="1:16">
      <c r="A1235" s="101" t="s">
        <v>685</v>
      </c>
      <c r="B1235" s="102" t="s">
        <v>686</v>
      </c>
      <c r="C1235" s="101" t="s">
        <v>5359</v>
      </c>
      <c r="D1235" s="101" t="s">
        <v>5360</v>
      </c>
      <c r="E1235" s="103">
        <v>493080442</v>
      </c>
      <c r="F1235" s="103">
        <v>472983128</v>
      </c>
      <c r="G1235" s="103">
        <v>471121480</v>
      </c>
      <c r="H1235" s="103">
        <v>459101918</v>
      </c>
      <c r="I1235" s="103">
        <v>452176088</v>
      </c>
      <c r="J1235" s="103">
        <v>438961811</v>
      </c>
      <c r="K1235" s="103">
        <v>420287461</v>
      </c>
      <c r="L1235" s="103">
        <v>275282838</v>
      </c>
      <c r="M1235" s="103">
        <v>203647615</v>
      </c>
      <c r="N1235" s="103">
        <v>193396318</v>
      </c>
      <c r="O1235" s="103">
        <v>170651382</v>
      </c>
      <c r="P1235" s="103">
        <v>159339365</v>
      </c>
    </row>
    <row r="1236" spans="1:16">
      <c r="A1236" s="101" t="s">
        <v>2814</v>
      </c>
      <c r="B1236" s="102" t="s">
        <v>2815</v>
      </c>
      <c r="C1236" s="101" t="s">
        <v>5359</v>
      </c>
      <c r="D1236" s="101" t="s">
        <v>5360</v>
      </c>
      <c r="E1236" s="103">
        <v>43749703</v>
      </c>
      <c r="F1236" s="103">
        <v>48609448</v>
      </c>
      <c r="G1236" s="103">
        <v>53459140</v>
      </c>
      <c r="H1236" s="103">
        <v>51515165</v>
      </c>
      <c r="I1236" s="103">
        <v>38696007</v>
      </c>
      <c r="J1236" s="103">
        <v>27555506</v>
      </c>
      <c r="K1236" s="103">
        <v>19271753</v>
      </c>
      <c r="L1236" s="103">
        <v>22147456</v>
      </c>
      <c r="M1236" s="103">
        <v>19047114</v>
      </c>
      <c r="N1236" s="103">
        <v>15421963</v>
      </c>
      <c r="O1236" s="103">
        <v>18605585</v>
      </c>
      <c r="P1236" s="103">
        <v>17221192</v>
      </c>
    </row>
    <row r="1237" spans="1:16">
      <c r="A1237" s="101" t="s">
        <v>2337</v>
      </c>
      <c r="B1237" s="102" t="s">
        <v>2338</v>
      </c>
      <c r="C1237" s="101" t="s">
        <v>5359</v>
      </c>
      <c r="D1237" s="101" t="s">
        <v>5360</v>
      </c>
      <c r="E1237" s="103">
        <v>42234485</v>
      </c>
      <c r="F1237" s="103">
        <v>42035018</v>
      </c>
      <c r="G1237" s="103">
        <v>45324051</v>
      </c>
      <c r="H1237" s="103">
        <v>40966721</v>
      </c>
      <c r="I1237" s="103">
        <v>34905340</v>
      </c>
      <c r="J1237" s="103">
        <v>26125289</v>
      </c>
      <c r="K1237" s="103">
        <v>21128540</v>
      </c>
      <c r="L1237" s="103">
        <v>16799493</v>
      </c>
      <c r="M1237" s="103">
        <v>20233435</v>
      </c>
      <c r="N1237" s="103">
        <v>24289332</v>
      </c>
      <c r="O1237" s="103">
        <v>17052516</v>
      </c>
      <c r="P1237" s="103">
        <v>14908277</v>
      </c>
    </row>
    <row r="1238" spans="1:16">
      <c r="A1238" s="101" t="s">
        <v>3169</v>
      </c>
      <c r="B1238" s="102" t="s">
        <v>3170</v>
      </c>
      <c r="C1238" s="101" t="s">
        <v>5359</v>
      </c>
      <c r="D1238" s="101" t="s">
        <v>5360</v>
      </c>
      <c r="E1238" s="103">
        <v>22234397</v>
      </c>
      <c r="F1238" s="103">
        <v>24016626</v>
      </c>
      <c r="G1238" s="103">
        <v>25569132</v>
      </c>
      <c r="H1238" s="103">
        <v>39448192</v>
      </c>
      <c r="I1238" s="103">
        <v>35947160</v>
      </c>
      <c r="J1238" s="103">
        <v>41248239</v>
      </c>
      <c r="K1238" s="103">
        <v>38153179</v>
      </c>
      <c r="L1238" s="103">
        <v>28820560</v>
      </c>
      <c r="M1238" s="103">
        <v>15641176</v>
      </c>
      <c r="N1238" s="103">
        <v>26215555</v>
      </c>
      <c r="O1238" s="103">
        <v>23793340</v>
      </c>
      <c r="P1238" s="103">
        <v>24004296</v>
      </c>
    </row>
    <row r="1239" spans="1:16">
      <c r="A1239" s="101" t="s">
        <v>2097</v>
      </c>
      <c r="B1239" s="102" t="s">
        <v>2098</v>
      </c>
      <c r="C1239" s="101" t="s">
        <v>5359</v>
      </c>
      <c r="D1239" s="101" t="s">
        <v>5360</v>
      </c>
      <c r="E1239" s="103">
        <v>124146823</v>
      </c>
      <c r="F1239" s="103">
        <v>111937277</v>
      </c>
      <c r="G1239" s="103">
        <v>100682030</v>
      </c>
      <c r="H1239" s="103">
        <v>90241449</v>
      </c>
      <c r="I1239" s="103">
        <v>83683462</v>
      </c>
      <c r="J1239" s="103">
        <v>79372186</v>
      </c>
      <c r="K1239" s="103">
        <v>72179360</v>
      </c>
      <c r="L1239" s="103">
        <v>46461698</v>
      </c>
      <c r="M1239" s="103">
        <v>37431902</v>
      </c>
      <c r="N1239" s="103">
        <v>29252250</v>
      </c>
      <c r="O1239" s="103">
        <v>23465613</v>
      </c>
      <c r="P1239" s="103">
        <v>23665070</v>
      </c>
    </row>
    <row r="1240" spans="1:16">
      <c r="A1240" s="101" t="s">
        <v>3517</v>
      </c>
      <c r="B1240" s="102" t="s">
        <v>4406</v>
      </c>
      <c r="C1240" s="101" t="s">
        <v>5359</v>
      </c>
      <c r="D1240" s="101" t="s">
        <v>5360</v>
      </c>
      <c r="E1240" s="103">
        <v>41479573</v>
      </c>
      <c r="F1240" s="103">
        <v>35842109</v>
      </c>
      <c r="G1240" s="103">
        <v>39778189</v>
      </c>
      <c r="H1240" s="103">
        <v>36224720</v>
      </c>
      <c r="I1240" s="103">
        <v>33693725</v>
      </c>
      <c r="J1240" s="103">
        <v>28797801</v>
      </c>
      <c r="K1240" s="103">
        <v>24529366</v>
      </c>
      <c r="L1240" s="103">
        <v>20951792</v>
      </c>
      <c r="M1240" s="103">
        <v>17319957</v>
      </c>
      <c r="N1240" s="103">
        <v>14202015</v>
      </c>
      <c r="O1240" s="103">
        <v>16031321</v>
      </c>
      <c r="P1240" s="103">
        <v>24286729</v>
      </c>
    </row>
    <row r="1241" spans="1:16">
      <c r="A1241" s="101" t="s">
        <v>771</v>
      </c>
      <c r="B1241" s="102" t="s">
        <v>772</v>
      </c>
      <c r="C1241" s="101" t="s">
        <v>5359</v>
      </c>
      <c r="D1241" s="101" t="s">
        <v>5360</v>
      </c>
      <c r="E1241" s="103">
        <v>499492956</v>
      </c>
      <c r="F1241" s="103">
        <v>480071725</v>
      </c>
      <c r="G1241" s="103">
        <v>443079931</v>
      </c>
      <c r="H1241" s="103">
        <v>433672380</v>
      </c>
      <c r="I1241" s="103">
        <v>383241330</v>
      </c>
      <c r="J1241" s="103">
        <v>358451140</v>
      </c>
      <c r="K1241" s="103">
        <v>317618384</v>
      </c>
      <c r="L1241" s="103">
        <v>314240750</v>
      </c>
      <c r="M1241" s="103">
        <v>273245242</v>
      </c>
      <c r="N1241" s="103">
        <v>263758858</v>
      </c>
      <c r="O1241" s="103">
        <v>212492941</v>
      </c>
      <c r="P1241" s="103">
        <v>176511820</v>
      </c>
    </row>
    <row r="1242" spans="1:16">
      <c r="A1242" s="101" t="s">
        <v>1651</v>
      </c>
      <c r="B1242" s="102" t="s">
        <v>1652</v>
      </c>
      <c r="C1242" s="101" t="s">
        <v>5359</v>
      </c>
      <c r="D1242" s="101" t="s">
        <v>5360</v>
      </c>
      <c r="E1242" s="103">
        <v>155698283</v>
      </c>
      <c r="F1242" s="103">
        <v>151800717</v>
      </c>
      <c r="G1242" s="103">
        <v>147906986</v>
      </c>
      <c r="H1242" s="103">
        <v>143609955</v>
      </c>
      <c r="I1242" s="103">
        <v>137003970</v>
      </c>
      <c r="J1242" s="103">
        <v>130042915</v>
      </c>
      <c r="K1242" s="103">
        <v>93208328</v>
      </c>
      <c r="L1242" s="103">
        <v>78957618</v>
      </c>
      <c r="M1242" s="103">
        <v>67584194</v>
      </c>
      <c r="N1242" s="103">
        <v>67464029</v>
      </c>
      <c r="O1242" s="103">
        <v>60291336</v>
      </c>
      <c r="P1242" s="103">
        <v>54450760</v>
      </c>
    </row>
    <row r="1243" spans="1:16">
      <c r="A1243" s="101" t="s">
        <v>2859</v>
      </c>
      <c r="B1243" s="102" t="s">
        <v>2860</v>
      </c>
      <c r="C1243" s="101" t="s">
        <v>5359</v>
      </c>
      <c r="D1243" s="101" t="s">
        <v>5360</v>
      </c>
      <c r="E1243" s="103">
        <v>126432772</v>
      </c>
      <c r="F1243" s="103">
        <v>118069130</v>
      </c>
      <c r="G1243" s="103">
        <v>108793327</v>
      </c>
      <c r="H1243" s="103">
        <v>101350337</v>
      </c>
      <c r="I1243" s="103">
        <v>100280544</v>
      </c>
      <c r="J1243" s="103">
        <v>100177471</v>
      </c>
      <c r="K1243" s="103"/>
      <c r="L1243" s="103">
        <v>70035626</v>
      </c>
      <c r="M1243" s="103">
        <v>54332823</v>
      </c>
      <c r="N1243" s="103">
        <v>35198994</v>
      </c>
      <c r="O1243" s="103">
        <v>30413733</v>
      </c>
      <c r="P1243" s="103">
        <v>29844430</v>
      </c>
    </row>
    <row r="1244" spans="1:16">
      <c r="A1244" s="101" t="s">
        <v>2105</v>
      </c>
      <c r="B1244" s="102" t="s">
        <v>2106</v>
      </c>
      <c r="C1244" s="101" t="s">
        <v>5359</v>
      </c>
      <c r="D1244" s="101" t="s">
        <v>5360</v>
      </c>
      <c r="E1244" s="103">
        <v>35012390</v>
      </c>
      <c r="F1244" s="103">
        <v>31670001</v>
      </c>
      <c r="G1244" s="103">
        <v>7720589</v>
      </c>
      <c r="H1244" s="103">
        <v>6587984</v>
      </c>
      <c r="I1244" s="103">
        <v>13306066</v>
      </c>
      <c r="J1244" s="103">
        <v>13289954</v>
      </c>
      <c r="K1244" s="103">
        <v>13640022</v>
      </c>
      <c r="L1244" s="103">
        <v>15683724</v>
      </c>
      <c r="M1244" s="103">
        <v>20588073</v>
      </c>
      <c r="N1244" s="103">
        <v>27929118</v>
      </c>
      <c r="O1244" s="103">
        <v>10471442</v>
      </c>
      <c r="P1244" s="103">
        <v>2302325</v>
      </c>
    </row>
    <row r="1245" spans="1:16">
      <c r="A1245" s="101" t="s">
        <v>478</v>
      </c>
      <c r="B1245" s="102" t="s">
        <v>479</v>
      </c>
      <c r="C1245" s="101" t="s">
        <v>5359</v>
      </c>
      <c r="D1245" s="101" t="s">
        <v>5360</v>
      </c>
      <c r="E1245" s="103">
        <v>3693836239</v>
      </c>
      <c r="F1245" s="103">
        <v>3449880036</v>
      </c>
      <c r="G1245" s="103">
        <v>3244340554</v>
      </c>
      <c r="H1245" s="103">
        <v>3021058093</v>
      </c>
      <c r="I1245" s="103">
        <v>2748751360</v>
      </c>
      <c r="J1245" s="103">
        <v>2443489836</v>
      </c>
      <c r="K1245" s="103">
        <v>2042801635</v>
      </c>
      <c r="L1245" s="103">
        <v>1714251670</v>
      </c>
      <c r="M1245" s="103">
        <v>1497871902</v>
      </c>
      <c r="N1245" s="103">
        <v>1315534496</v>
      </c>
      <c r="O1245" s="103">
        <v>1090464574</v>
      </c>
      <c r="P1245" s="103">
        <v>907669030</v>
      </c>
    </row>
    <row r="1246" spans="1:16">
      <c r="A1246" s="101" t="s">
        <v>5539</v>
      </c>
      <c r="B1246" s="102" t="s">
        <v>5540</v>
      </c>
      <c r="C1246" s="101" t="s">
        <v>5359</v>
      </c>
      <c r="D1246" s="101" t="s">
        <v>5360</v>
      </c>
      <c r="E1246" s="103">
        <v>35952343</v>
      </c>
      <c r="F1246" s="103">
        <v>41497084</v>
      </c>
      <c r="G1246" s="103">
        <v>40475400</v>
      </c>
      <c r="H1246" s="103">
        <v>-272359</v>
      </c>
      <c r="I1246" s="103">
        <v>-42864823</v>
      </c>
      <c r="J1246" s="103">
        <v>-23830254</v>
      </c>
      <c r="K1246" s="103">
        <v>-24771318</v>
      </c>
      <c r="L1246" s="103">
        <v>14520052</v>
      </c>
      <c r="M1246" s="103">
        <v>19777283</v>
      </c>
      <c r="N1246" s="103">
        <v>12367947</v>
      </c>
      <c r="O1246" s="103">
        <v>5200183</v>
      </c>
      <c r="P1246" s="103">
        <v>1425785</v>
      </c>
    </row>
    <row r="1247" spans="1:16">
      <c r="A1247" s="101" t="s">
        <v>3525</v>
      </c>
      <c r="B1247" s="102" t="s">
        <v>4409</v>
      </c>
      <c r="C1247" s="101" t="s">
        <v>5359</v>
      </c>
      <c r="D1247" s="101" t="s">
        <v>5360</v>
      </c>
      <c r="E1247" s="103">
        <v>14132224</v>
      </c>
      <c r="F1247" s="103">
        <v>22171163</v>
      </c>
      <c r="G1247" s="103">
        <v>20650866</v>
      </c>
      <c r="H1247" s="103">
        <v>23638792</v>
      </c>
      <c r="I1247" s="103">
        <v>21480304</v>
      </c>
      <c r="J1247" s="103">
        <v>22120536</v>
      </c>
      <c r="K1247" s="103">
        <v>12328342</v>
      </c>
      <c r="L1247" s="103">
        <v>7380627</v>
      </c>
      <c r="M1247" s="103">
        <v>7209676</v>
      </c>
      <c r="N1247" s="103">
        <v>5212646</v>
      </c>
      <c r="O1247" s="103"/>
      <c r="P1247" s="103"/>
    </row>
    <row r="1248" spans="1:16">
      <c r="A1248" s="101" t="s">
        <v>3388</v>
      </c>
      <c r="B1248" s="102" t="s">
        <v>3389</v>
      </c>
      <c r="C1248" s="101" t="s">
        <v>5359</v>
      </c>
      <c r="D1248" s="101" t="s">
        <v>5360</v>
      </c>
      <c r="E1248" s="103">
        <v>26479575</v>
      </c>
      <c r="F1248" s="103">
        <v>31018628</v>
      </c>
      <c r="G1248" s="103">
        <v>27952736</v>
      </c>
      <c r="H1248" s="103">
        <v>27652592</v>
      </c>
      <c r="I1248" s="103">
        <v>25106139</v>
      </c>
      <c r="J1248" s="103">
        <v>27385844</v>
      </c>
      <c r="K1248" s="103">
        <v>27223320</v>
      </c>
      <c r="L1248" s="103">
        <v>25839424</v>
      </c>
      <c r="M1248" s="103">
        <v>23608812</v>
      </c>
      <c r="N1248" s="103">
        <v>22973969</v>
      </c>
      <c r="O1248" s="103">
        <v>18818072</v>
      </c>
      <c r="P1248" s="103">
        <v>14561484</v>
      </c>
    </row>
    <row r="1249" spans="1:16">
      <c r="A1249" s="101" t="s">
        <v>4410</v>
      </c>
      <c r="B1249" s="102" t="s">
        <v>4411</v>
      </c>
      <c r="C1249" s="101" t="s">
        <v>5359</v>
      </c>
      <c r="D1249" s="101" t="s">
        <v>5360</v>
      </c>
      <c r="E1249" s="103">
        <v>396414468</v>
      </c>
      <c r="F1249" s="103">
        <v>312791847</v>
      </c>
      <c r="G1249" s="103">
        <v>301468493</v>
      </c>
      <c r="H1249" s="103">
        <v>298043470</v>
      </c>
      <c r="I1249" s="103">
        <v>274689710</v>
      </c>
      <c r="J1249" s="103">
        <v>269232674</v>
      </c>
      <c r="K1249" s="103">
        <v>274237759</v>
      </c>
      <c r="L1249" s="103">
        <v>280075071</v>
      </c>
      <c r="M1249" s="103">
        <v>284541433</v>
      </c>
      <c r="N1249" s="103">
        <v>122634644</v>
      </c>
      <c r="O1249" s="103">
        <v>121991586</v>
      </c>
      <c r="P1249" s="103">
        <v>97053535</v>
      </c>
    </row>
    <row r="1250" spans="1:16">
      <c r="A1250" s="101" t="s">
        <v>3063</v>
      </c>
      <c r="B1250" s="102" t="s">
        <v>3064</v>
      </c>
      <c r="C1250" s="101" t="s">
        <v>5359</v>
      </c>
      <c r="D1250" s="101" t="s">
        <v>5360</v>
      </c>
      <c r="E1250" s="103">
        <v>125944600</v>
      </c>
      <c r="F1250" s="103">
        <v>122086188</v>
      </c>
      <c r="G1250" s="103">
        <v>131295132</v>
      </c>
      <c r="H1250" s="103">
        <v>132129917</v>
      </c>
      <c r="I1250" s="103">
        <v>135514981</v>
      </c>
      <c r="J1250" s="103">
        <v>121678913</v>
      </c>
      <c r="K1250" s="103">
        <v>120243397</v>
      </c>
      <c r="L1250" s="103">
        <v>122216460</v>
      </c>
      <c r="M1250" s="103">
        <v>63819371</v>
      </c>
      <c r="N1250" s="103">
        <v>62902417</v>
      </c>
      <c r="O1250" s="103">
        <v>59814846</v>
      </c>
      <c r="P1250" s="103">
        <v>57827266</v>
      </c>
    </row>
    <row r="1251" spans="1:16">
      <c r="A1251" s="101" t="s">
        <v>1441</v>
      </c>
      <c r="B1251" s="102" t="s">
        <v>1442</v>
      </c>
      <c r="C1251" s="101" t="s">
        <v>5359</v>
      </c>
      <c r="D1251" s="101" t="s">
        <v>5360</v>
      </c>
      <c r="E1251" s="103">
        <v>69714907</v>
      </c>
      <c r="F1251" s="103">
        <v>62163034</v>
      </c>
      <c r="G1251" s="103">
        <v>56419734</v>
      </c>
      <c r="H1251" s="103">
        <v>53439808</v>
      </c>
      <c r="I1251" s="103">
        <v>44030897</v>
      </c>
      <c r="J1251" s="103">
        <v>50109247</v>
      </c>
      <c r="K1251" s="103">
        <v>50972211</v>
      </c>
      <c r="L1251" s="103">
        <v>29993557</v>
      </c>
      <c r="M1251" s="103">
        <v>26187471</v>
      </c>
      <c r="N1251" s="103">
        <v>22916076</v>
      </c>
      <c r="O1251" s="103">
        <v>20888289</v>
      </c>
      <c r="P1251" s="103">
        <v>14726595</v>
      </c>
    </row>
    <row r="1252" spans="1:16">
      <c r="A1252" s="101" t="s">
        <v>3563</v>
      </c>
      <c r="B1252" s="102" t="s">
        <v>3564</v>
      </c>
      <c r="C1252" s="101" t="s">
        <v>5359</v>
      </c>
      <c r="D1252" s="101" t="s">
        <v>5360</v>
      </c>
      <c r="E1252" s="103">
        <v>48381391</v>
      </c>
      <c r="F1252" s="103">
        <v>43533229</v>
      </c>
      <c r="G1252" s="103">
        <v>41967020</v>
      </c>
      <c r="H1252" s="103">
        <v>45688955</v>
      </c>
      <c r="I1252" s="103">
        <v>41020597</v>
      </c>
      <c r="J1252" s="103">
        <v>40503579</v>
      </c>
      <c r="K1252" s="103">
        <v>37471703</v>
      </c>
      <c r="L1252" s="103">
        <v>33435215</v>
      </c>
      <c r="M1252" s="103">
        <v>28996462</v>
      </c>
      <c r="N1252" s="103">
        <v>26833369</v>
      </c>
      <c r="O1252" s="103">
        <v>24474733</v>
      </c>
      <c r="P1252" s="103">
        <v>24038048</v>
      </c>
    </row>
    <row r="1253" spans="1:16">
      <c r="A1253" s="101" t="s">
        <v>809</v>
      </c>
      <c r="B1253" s="102" t="s">
        <v>810</v>
      </c>
      <c r="C1253" s="101" t="s">
        <v>5359</v>
      </c>
      <c r="D1253" s="101" t="s">
        <v>5360</v>
      </c>
      <c r="E1253" s="103">
        <v>1805003172</v>
      </c>
      <c r="F1253" s="103">
        <v>1721654077</v>
      </c>
      <c r="G1253" s="103">
        <v>1633131474</v>
      </c>
      <c r="H1253" s="103">
        <v>1600021457</v>
      </c>
      <c r="I1253" s="103">
        <v>1523805417</v>
      </c>
      <c r="J1253" s="103">
        <v>1378763646</v>
      </c>
      <c r="K1253" s="103">
        <v>1390406473</v>
      </c>
      <c r="L1253" s="103">
        <v>869484204</v>
      </c>
      <c r="M1253" s="103">
        <v>713033278</v>
      </c>
      <c r="N1253" s="103">
        <v>714614395</v>
      </c>
      <c r="O1253" s="103">
        <v>707480939</v>
      </c>
      <c r="P1253" s="103">
        <v>675731482</v>
      </c>
    </row>
    <row r="1254" spans="1:16">
      <c r="A1254" s="101" t="s">
        <v>4412</v>
      </c>
      <c r="B1254" s="102" t="s">
        <v>4413</v>
      </c>
      <c r="C1254" s="101" t="s">
        <v>5359</v>
      </c>
      <c r="D1254" s="101" t="s">
        <v>5360</v>
      </c>
      <c r="E1254" s="103">
        <v>97753291</v>
      </c>
      <c r="F1254" s="103">
        <v>51401973</v>
      </c>
      <c r="G1254" s="103">
        <v>39611371</v>
      </c>
      <c r="H1254" s="103">
        <v>59945597</v>
      </c>
      <c r="I1254" s="103">
        <v>48282696</v>
      </c>
      <c r="J1254" s="103"/>
      <c r="K1254" s="103"/>
      <c r="L1254" s="103">
        <v>-86607504</v>
      </c>
      <c r="M1254" s="103">
        <v>-88296311</v>
      </c>
      <c r="N1254" s="103">
        <v>-13701618</v>
      </c>
      <c r="O1254" s="103">
        <v>27606154</v>
      </c>
      <c r="P1254" s="103">
        <v>56256936</v>
      </c>
    </row>
    <row r="1255" spans="1:16">
      <c r="A1255" s="101" t="s">
        <v>2950</v>
      </c>
      <c r="B1255" s="102" t="s">
        <v>2951</v>
      </c>
      <c r="C1255" s="101" t="s">
        <v>5359</v>
      </c>
      <c r="D1255" s="101" t="s">
        <v>5360</v>
      </c>
      <c r="E1255" s="103">
        <v>66969704</v>
      </c>
      <c r="F1255" s="103">
        <v>65482350</v>
      </c>
      <c r="G1255" s="103">
        <v>68287974</v>
      </c>
      <c r="H1255" s="103">
        <v>68507034</v>
      </c>
      <c r="I1255" s="103">
        <v>69309577</v>
      </c>
      <c r="J1255" s="103">
        <v>74001588</v>
      </c>
      <c r="K1255" s="103">
        <v>64346570</v>
      </c>
      <c r="L1255" s="103">
        <v>45987802</v>
      </c>
      <c r="M1255" s="103">
        <v>20900621</v>
      </c>
      <c r="N1255" s="103">
        <v>11624587</v>
      </c>
      <c r="O1255" s="103">
        <v>6790465</v>
      </c>
      <c r="P1255" s="103">
        <v>5682124</v>
      </c>
    </row>
    <row r="1256" spans="1:16">
      <c r="A1256" s="101" t="s">
        <v>584</v>
      </c>
      <c r="B1256" s="102" t="s">
        <v>585</v>
      </c>
      <c r="C1256" s="101" t="s">
        <v>5359</v>
      </c>
      <c r="D1256" s="101" t="s">
        <v>5360</v>
      </c>
      <c r="E1256" s="103">
        <v>1895661368</v>
      </c>
      <c r="F1256" s="103">
        <v>1782827719</v>
      </c>
      <c r="G1256" s="103">
        <v>1685134723</v>
      </c>
      <c r="H1256" s="103">
        <v>1595040061</v>
      </c>
      <c r="I1256" s="103">
        <v>1474404272</v>
      </c>
      <c r="J1256" s="103">
        <v>1427922828</v>
      </c>
      <c r="K1256" s="103">
        <v>998770022</v>
      </c>
      <c r="L1256" s="103">
        <v>648910533</v>
      </c>
      <c r="M1256" s="103">
        <v>539609980</v>
      </c>
      <c r="N1256" s="103">
        <v>418075250</v>
      </c>
      <c r="O1256" s="103">
        <v>240478633</v>
      </c>
      <c r="P1256" s="103">
        <v>231665047</v>
      </c>
    </row>
    <row r="1257" spans="1:16">
      <c r="A1257" s="101" t="s">
        <v>2265</v>
      </c>
      <c r="B1257" s="102" t="s">
        <v>2266</v>
      </c>
      <c r="C1257" s="101" t="s">
        <v>5359</v>
      </c>
      <c r="D1257" s="101" t="s">
        <v>5360</v>
      </c>
      <c r="E1257" s="103">
        <v>109089571</v>
      </c>
      <c r="F1257" s="103">
        <v>105044969</v>
      </c>
      <c r="G1257" s="103">
        <v>97605178</v>
      </c>
      <c r="H1257" s="103">
        <v>76442349</v>
      </c>
      <c r="I1257" s="103">
        <v>67510158</v>
      </c>
      <c r="J1257" s="103">
        <v>63075257</v>
      </c>
      <c r="K1257" s="103">
        <v>55925344</v>
      </c>
      <c r="L1257" s="103">
        <v>50138895</v>
      </c>
      <c r="M1257" s="103">
        <v>51322230</v>
      </c>
      <c r="N1257" s="103">
        <v>18638455</v>
      </c>
      <c r="O1257" s="103">
        <v>15121158</v>
      </c>
      <c r="P1257" s="103">
        <v>13313380</v>
      </c>
    </row>
    <row r="1258" spans="1:16">
      <c r="A1258" s="101" t="s">
        <v>2612</v>
      </c>
      <c r="B1258" s="102" t="s">
        <v>2613</v>
      </c>
      <c r="C1258" s="101" t="s">
        <v>5359</v>
      </c>
      <c r="D1258" s="101" t="s">
        <v>5360</v>
      </c>
      <c r="E1258" s="103">
        <v>24637968</v>
      </c>
      <c r="F1258" s="103">
        <v>30758702</v>
      </c>
      <c r="G1258" s="103">
        <v>40679602</v>
      </c>
      <c r="H1258" s="103">
        <v>37878259</v>
      </c>
      <c r="I1258" s="103">
        <v>42229412</v>
      </c>
      <c r="J1258" s="103">
        <v>39220961</v>
      </c>
      <c r="K1258" s="103">
        <v>32672226</v>
      </c>
      <c r="L1258" s="103">
        <v>42876800</v>
      </c>
      <c r="M1258" s="103">
        <v>41800204</v>
      </c>
      <c r="N1258" s="103">
        <v>43859210</v>
      </c>
      <c r="O1258" s="103">
        <v>33300949</v>
      </c>
      <c r="P1258" s="103">
        <v>31234167</v>
      </c>
    </row>
    <row r="1259" spans="1:16">
      <c r="A1259" s="101" t="s">
        <v>1389</v>
      </c>
      <c r="B1259" s="102" t="s">
        <v>1390</v>
      </c>
      <c r="C1259" s="101" t="s">
        <v>5359</v>
      </c>
      <c r="D1259" s="101" t="s">
        <v>5360</v>
      </c>
      <c r="E1259" s="103">
        <v>-611390735</v>
      </c>
      <c r="F1259" s="103">
        <v>106740122</v>
      </c>
      <c r="G1259" s="103">
        <v>-2235395</v>
      </c>
      <c r="H1259" s="103">
        <v>123481858</v>
      </c>
      <c r="I1259" s="103">
        <v>216355997</v>
      </c>
      <c r="J1259" s="103">
        <v>365152076</v>
      </c>
      <c r="K1259" s="103">
        <v>356341296</v>
      </c>
      <c r="L1259" s="103">
        <v>343825897</v>
      </c>
      <c r="M1259" s="103">
        <v>283998477</v>
      </c>
      <c r="N1259" s="103">
        <v>156630007</v>
      </c>
      <c r="O1259" s="103">
        <v>118573457</v>
      </c>
      <c r="P1259" s="103">
        <v>97538890</v>
      </c>
    </row>
    <row r="1260" spans="1:16">
      <c r="A1260" s="101" t="s">
        <v>2159</v>
      </c>
      <c r="B1260" s="102" t="s">
        <v>2160</v>
      </c>
      <c r="C1260" s="101" t="s">
        <v>5359</v>
      </c>
      <c r="D1260" s="101" t="s">
        <v>5360</v>
      </c>
      <c r="E1260" s="103">
        <v>60365232</v>
      </c>
      <c r="F1260" s="103">
        <v>54880257</v>
      </c>
      <c r="G1260" s="103">
        <v>51989345</v>
      </c>
      <c r="H1260" s="103">
        <v>48122904</v>
      </c>
      <c r="I1260" s="103">
        <v>44120856</v>
      </c>
      <c r="J1260" s="103">
        <v>40082946</v>
      </c>
      <c r="K1260" s="103">
        <v>38178391</v>
      </c>
      <c r="L1260" s="103">
        <v>33980722</v>
      </c>
      <c r="M1260" s="103">
        <v>28998087</v>
      </c>
      <c r="N1260" s="103">
        <v>24549455</v>
      </c>
      <c r="O1260" s="103">
        <v>16144318</v>
      </c>
      <c r="P1260" s="103">
        <v>13952589</v>
      </c>
    </row>
    <row r="1261" spans="1:16">
      <c r="A1261" s="101" t="s">
        <v>2573</v>
      </c>
      <c r="B1261" s="102" t="s">
        <v>2574</v>
      </c>
      <c r="C1261" s="101" t="s">
        <v>5359</v>
      </c>
      <c r="D1261" s="101" t="s">
        <v>5360</v>
      </c>
      <c r="E1261" s="103">
        <v>46687020</v>
      </c>
      <c r="F1261" s="103">
        <v>52594249</v>
      </c>
      <c r="G1261" s="103">
        <v>52566076</v>
      </c>
      <c r="H1261" s="103">
        <v>64243834</v>
      </c>
      <c r="I1261" s="103">
        <v>68949995</v>
      </c>
      <c r="J1261" s="103">
        <v>79947424</v>
      </c>
      <c r="K1261" s="103">
        <v>81129772</v>
      </c>
      <c r="L1261" s="103">
        <v>78936368</v>
      </c>
      <c r="M1261" s="103">
        <v>70928020</v>
      </c>
      <c r="N1261" s="103">
        <v>67686267</v>
      </c>
      <c r="O1261" s="103">
        <v>62645169</v>
      </c>
      <c r="P1261" s="103">
        <v>57319321</v>
      </c>
    </row>
    <row r="1262" spans="1:16">
      <c r="A1262" s="101" t="s">
        <v>1690</v>
      </c>
      <c r="B1262" s="102" t="s">
        <v>4414</v>
      </c>
      <c r="C1262" s="101" t="s">
        <v>5359</v>
      </c>
      <c r="D1262" s="101" t="s">
        <v>5360</v>
      </c>
      <c r="E1262" s="103">
        <v>126541743</v>
      </c>
      <c r="F1262" s="103">
        <v>119958636</v>
      </c>
      <c r="G1262" s="103">
        <v>85715137</v>
      </c>
      <c r="H1262" s="103">
        <v>72468002</v>
      </c>
      <c r="I1262" s="103">
        <v>56101034</v>
      </c>
      <c r="J1262" s="103">
        <v>48299511</v>
      </c>
      <c r="K1262" s="103">
        <v>40907942</v>
      </c>
      <c r="L1262" s="103">
        <v>31543432</v>
      </c>
      <c r="M1262" s="103">
        <v>30577223</v>
      </c>
      <c r="N1262" s="103">
        <v>29411016</v>
      </c>
      <c r="O1262" s="103">
        <v>27689100</v>
      </c>
      <c r="P1262" s="103">
        <v>22357790</v>
      </c>
    </row>
    <row r="1263" spans="1:16">
      <c r="A1263" s="101" t="s">
        <v>3350</v>
      </c>
      <c r="B1263" s="102" t="s">
        <v>4415</v>
      </c>
      <c r="C1263" s="101" t="s">
        <v>5359</v>
      </c>
      <c r="D1263" s="101" t="s">
        <v>5360</v>
      </c>
      <c r="E1263" s="103">
        <v>26415255</v>
      </c>
      <c r="F1263" s="103">
        <v>9628230</v>
      </c>
      <c r="G1263" s="103">
        <v>24136210</v>
      </c>
      <c r="H1263" s="103">
        <v>52174048</v>
      </c>
      <c r="I1263" s="103">
        <v>55323908</v>
      </c>
      <c r="J1263" s="103">
        <v>54000568</v>
      </c>
      <c r="K1263" s="103">
        <v>50002950</v>
      </c>
      <c r="L1263" s="103">
        <v>43797643</v>
      </c>
      <c r="M1263" s="103">
        <v>54067877</v>
      </c>
      <c r="N1263" s="103">
        <v>59602690</v>
      </c>
      <c r="O1263" s="103">
        <v>48937724</v>
      </c>
      <c r="P1263" s="103">
        <v>51329724</v>
      </c>
    </row>
    <row r="1264" spans="1:16">
      <c r="A1264" s="101" t="s">
        <v>5541</v>
      </c>
      <c r="B1264" s="102" t="s">
        <v>5542</v>
      </c>
      <c r="C1264" s="101" t="s">
        <v>5359</v>
      </c>
      <c r="D1264" s="101" t="s">
        <v>5360</v>
      </c>
      <c r="E1264" s="103">
        <v>10549111</v>
      </c>
      <c r="F1264" s="103">
        <v>10552404</v>
      </c>
      <c r="G1264" s="103">
        <v>10002116</v>
      </c>
      <c r="H1264" s="103">
        <v>1700713</v>
      </c>
      <c r="I1264" s="103">
        <v>132775</v>
      </c>
      <c r="J1264" s="103">
        <v>17453984</v>
      </c>
      <c r="K1264" s="103">
        <v>16514928</v>
      </c>
      <c r="L1264" s="103">
        <v>-18602319</v>
      </c>
      <c r="M1264" s="103">
        <v>14967742</v>
      </c>
      <c r="N1264" s="103">
        <v>10800267</v>
      </c>
      <c r="O1264" s="103">
        <v>5422908</v>
      </c>
      <c r="P1264" s="103">
        <v>3555778</v>
      </c>
    </row>
    <row r="1265" spans="1:16">
      <c r="A1265" s="101" t="s">
        <v>931</v>
      </c>
      <c r="B1265" s="102" t="s">
        <v>932</v>
      </c>
      <c r="C1265" s="101" t="s">
        <v>5359</v>
      </c>
      <c r="D1265" s="101" t="s">
        <v>5360</v>
      </c>
      <c r="E1265" s="103">
        <v>840245178</v>
      </c>
      <c r="F1265" s="103">
        <v>778341267</v>
      </c>
      <c r="G1265" s="103">
        <v>739028863</v>
      </c>
      <c r="H1265" s="103">
        <v>726796224</v>
      </c>
      <c r="I1265" s="103">
        <v>689641163</v>
      </c>
      <c r="J1265" s="103">
        <v>694633417</v>
      </c>
      <c r="K1265" s="103">
        <v>669602003</v>
      </c>
      <c r="L1265" s="103">
        <v>495484004</v>
      </c>
      <c r="M1265" s="103">
        <v>424052994</v>
      </c>
      <c r="N1265" s="103">
        <v>371118109</v>
      </c>
      <c r="O1265" s="103">
        <v>384189588</v>
      </c>
      <c r="P1265" s="103">
        <v>342672611</v>
      </c>
    </row>
    <row r="1266" spans="1:16">
      <c r="A1266" s="101" t="s">
        <v>3524</v>
      </c>
      <c r="B1266" s="102" t="s">
        <v>4416</v>
      </c>
      <c r="C1266" s="101" t="s">
        <v>5359</v>
      </c>
      <c r="D1266" s="101" t="s">
        <v>5360</v>
      </c>
      <c r="E1266" s="103">
        <v>29314220</v>
      </c>
      <c r="F1266" s="103">
        <v>13046950</v>
      </c>
      <c r="G1266" s="103">
        <v>13071590</v>
      </c>
      <c r="H1266" s="103">
        <v>13600150</v>
      </c>
      <c r="I1266" s="103">
        <v>7744725</v>
      </c>
      <c r="J1266" s="103">
        <v>7373045</v>
      </c>
      <c r="K1266" s="103">
        <v>3538060</v>
      </c>
      <c r="L1266" s="103">
        <v>15829278</v>
      </c>
      <c r="M1266" s="103">
        <v>16641123</v>
      </c>
      <c r="N1266" s="103">
        <v>19441792</v>
      </c>
      <c r="O1266" s="103">
        <v>6853541</v>
      </c>
      <c r="P1266" s="103">
        <v>5081766</v>
      </c>
    </row>
    <row r="1267" spans="1:16">
      <c r="A1267" s="101" t="s">
        <v>1021</v>
      </c>
      <c r="B1267" s="102" t="s">
        <v>1022</v>
      </c>
      <c r="C1267" s="101" t="s">
        <v>5359</v>
      </c>
      <c r="D1267" s="101" t="s">
        <v>5360</v>
      </c>
      <c r="E1267" s="103">
        <v>242604496</v>
      </c>
      <c r="F1267" s="103">
        <v>250186857</v>
      </c>
      <c r="G1267" s="103">
        <v>402355162</v>
      </c>
      <c r="H1267" s="103">
        <v>375542990</v>
      </c>
      <c r="I1267" s="103">
        <v>358636125</v>
      </c>
      <c r="J1267" s="103">
        <v>335370593</v>
      </c>
      <c r="K1267" s="103">
        <v>280120232</v>
      </c>
      <c r="L1267" s="103">
        <v>235296097</v>
      </c>
      <c r="M1267" s="103">
        <v>166958995</v>
      </c>
      <c r="N1267" s="103">
        <v>160951435</v>
      </c>
      <c r="O1267" s="103">
        <v>115353810</v>
      </c>
      <c r="P1267" s="103">
        <v>90534928</v>
      </c>
    </row>
    <row r="1268" spans="1:16">
      <c r="A1268" s="101" t="s">
        <v>5543</v>
      </c>
      <c r="B1268" s="102" t="s">
        <v>5544</v>
      </c>
      <c r="C1268" s="101" t="s">
        <v>5359</v>
      </c>
      <c r="D1268" s="101" t="s">
        <v>5360</v>
      </c>
      <c r="E1268" s="103">
        <v>4091451</v>
      </c>
      <c r="F1268" s="103">
        <v>5100624</v>
      </c>
      <c r="G1268" s="103">
        <v>5761629</v>
      </c>
      <c r="H1268" s="103">
        <v>6263299</v>
      </c>
      <c r="I1268" s="103">
        <v>6306133</v>
      </c>
      <c r="J1268" s="103">
        <v>6295058</v>
      </c>
      <c r="K1268" s="103">
        <v>6107275</v>
      </c>
      <c r="L1268" s="103">
        <v>5950268</v>
      </c>
      <c r="M1268" s="103">
        <v>6055863</v>
      </c>
      <c r="N1268" s="103">
        <v>7136880</v>
      </c>
      <c r="O1268" s="103">
        <v>7795731</v>
      </c>
      <c r="P1268" s="103">
        <v>7761200</v>
      </c>
    </row>
    <row r="1269" spans="1:16">
      <c r="A1269" s="101" t="s">
        <v>3639</v>
      </c>
      <c r="B1269" s="102" t="s">
        <v>3640</v>
      </c>
      <c r="C1269" s="101" t="s">
        <v>5359</v>
      </c>
      <c r="D1269" s="101" t="s">
        <v>5360</v>
      </c>
      <c r="E1269" s="103">
        <v>50543449</v>
      </c>
      <c r="F1269" s="103">
        <v>47899837</v>
      </c>
      <c r="G1269" s="103">
        <v>45622956</v>
      </c>
      <c r="H1269" s="103">
        <v>34835843</v>
      </c>
      <c r="I1269" s="103">
        <v>34258551</v>
      </c>
      <c r="J1269" s="103"/>
      <c r="K1269" s="103"/>
      <c r="L1269" s="103">
        <v>17202879</v>
      </c>
      <c r="M1269" s="103">
        <v>15071266</v>
      </c>
      <c r="N1269" s="103">
        <v>12695653</v>
      </c>
      <c r="O1269" s="103">
        <v>10827787</v>
      </c>
      <c r="P1269" s="103">
        <v>9886152</v>
      </c>
    </row>
    <row r="1270" spans="1:16">
      <c r="A1270" s="101" t="s">
        <v>4417</v>
      </c>
      <c r="B1270" s="102" t="s">
        <v>4418</v>
      </c>
      <c r="C1270" s="101" t="s">
        <v>5359</v>
      </c>
      <c r="D1270" s="101" t="s">
        <v>5360</v>
      </c>
      <c r="E1270" s="103">
        <v>42964993</v>
      </c>
      <c r="F1270" s="103">
        <v>18763431</v>
      </c>
      <c r="G1270" s="103">
        <v>16185012</v>
      </c>
      <c r="H1270" s="103">
        <v>12768411</v>
      </c>
      <c r="I1270" s="103">
        <v>11165480</v>
      </c>
      <c r="J1270" s="103">
        <v>9487240</v>
      </c>
      <c r="K1270" s="103">
        <v>8890878</v>
      </c>
      <c r="L1270" s="103">
        <v>8162328</v>
      </c>
      <c r="M1270" s="103">
        <v>7750386</v>
      </c>
      <c r="N1270" s="103">
        <v>6387943</v>
      </c>
      <c r="O1270" s="103">
        <v>5840951</v>
      </c>
      <c r="P1270" s="103">
        <v>4595372</v>
      </c>
    </row>
    <row r="1271" spans="1:16">
      <c r="A1271" s="101" t="s">
        <v>3511</v>
      </c>
      <c r="B1271" s="102" t="s">
        <v>3512</v>
      </c>
      <c r="C1271" s="101" t="s">
        <v>5359</v>
      </c>
      <c r="D1271" s="101" t="s">
        <v>5360</v>
      </c>
      <c r="E1271" s="103">
        <v>9718896</v>
      </c>
      <c r="F1271" s="103">
        <v>66834618</v>
      </c>
      <c r="G1271" s="103">
        <v>69342526</v>
      </c>
      <c r="H1271" s="103">
        <v>70322617</v>
      </c>
      <c r="I1271" s="103">
        <v>68612691</v>
      </c>
      <c r="J1271" s="103">
        <v>71187814</v>
      </c>
      <c r="K1271" s="103">
        <v>64458598</v>
      </c>
      <c r="L1271" s="103">
        <v>24787270</v>
      </c>
      <c r="M1271" s="103">
        <v>6698465</v>
      </c>
      <c r="N1271" s="103">
        <v>24045431</v>
      </c>
      <c r="O1271" s="103">
        <v>22828178</v>
      </c>
      <c r="P1271" s="103">
        <v>18104813</v>
      </c>
    </row>
    <row r="1272" spans="1:16">
      <c r="A1272" s="101" t="s">
        <v>2620</v>
      </c>
      <c r="B1272" s="102" t="s">
        <v>2621</v>
      </c>
      <c r="C1272" s="101" t="s">
        <v>5359</v>
      </c>
      <c r="D1272" s="101" t="s">
        <v>5360</v>
      </c>
      <c r="E1272" s="103">
        <v>48693977</v>
      </c>
      <c r="F1272" s="103">
        <v>45226867</v>
      </c>
      <c r="G1272" s="103">
        <v>42787539</v>
      </c>
      <c r="H1272" s="103">
        <v>40128702</v>
      </c>
      <c r="I1272" s="103">
        <v>38926551</v>
      </c>
      <c r="J1272" s="103">
        <v>39482504</v>
      </c>
      <c r="K1272" s="103">
        <v>33445441</v>
      </c>
      <c r="L1272" s="103">
        <v>29475672</v>
      </c>
      <c r="M1272" s="103">
        <v>25290553</v>
      </c>
      <c r="N1272" s="103">
        <v>23777681</v>
      </c>
      <c r="O1272" s="103">
        <v>21497350</v>
      </c>
      <c r="P1272" s="103">
        <v>19460332</v>
      </c>
    </row>
    <row r="1273" spans="1:16">
      <c r="A1273" s="101" t="s">
        <v>1842</v>
      </c>
      <c r="B1273" s="102" t="s">
        <v>1843</v>
      </c>
      <c r="C1273" s="101" t="s">
        <v>5359</v>
      </c>
      <c r="D1273" s="101" t="s">
        <v>5360</v>
      </c>
      <c r="E1273" s="103">
        <v>110725081</v>
      </c>
      <c r="F1273" s="103">
        <v>123149827</v>
      </c>
      <c r="G1273" s="103">
        <v>116521181</v>
      </c>
      <c r="H1273" s="103">
        <v>92558872</v>
      </c>
      <c r="I1273" s="103">
        <v>79290658</v>
      </c>
      <c r="J1273" s="103">
        <v>73114304</v>
      </c>
      <c r="K1273" s="103">
        <v>63303808</v>
      </c>
      <c r="L1273" s="103">
        <v>47234386</v>
      </c>
      <c r="M1273" s="103">
        <v>39164595</v>
      </c>
      <c r="N1273" s="103">
        <v>36218605</v>
      </c>
      <c r="O1273" s="103">
        <v>13062945</v>
      </c>
      <c r="P1273" s="103">
        <v>3739281</v>
      </c>
    </row>
    <row r="1274" spans="1:16">
      <c r="A1274" s="101" t="s">
        <v>3574</v>
      </c>
      <c r="B1274" s="102" t="s">
        <v>3575</v>
      </c>
      <c r="C1274" s="101" t="s">
        <v>5359</v>
      </c>
      <c r="D1274" s="101" t="s">
        <v>5360</v>
      </c>
      <c r="E1274" s="103">
        <v>31927876</v>
      </c>
      <c r="F1274" s="103">
        <v>37035308</v>
      </c>
      <c r="G1274" s="103">
        <v>40799216</v>
      </c>
      <c r="H1274" s="103">
        <v>44333368</v>
      </c>
      <c r="I1274" s="103">
        <v>45473711</v>
      </c>
      <c r="J1274" s="103">
        <v>47514687</v>
      </c>
      <c r="K1274" s="103">
        <v>47402464</v>
      </c>
      <c r="L1274" s="103">
        <v>46455434</v>
      </c>
      <c r="M1274" s="103">
        <v>45277660</v>
      </c>
      <c r="N1274" s="103">
        <v>43306857</v>
      </c>
      <c r="O1274" s="103">
        <v>42658024</v>
      </c>
      <c r="P1274" s="103">
        <v>38080326</v>
      </c>
    </row>
    <row r="1275" spans="1:16">
      <c r="A1275" s="101" t="s">
        <v>612</v>
      </c>
      <c r="B1275" s="102" t="s">
        <v>613</v>
      </c>
      <c r="C1275" s="101" t="s">
        <v>5359</v>
      </c>
      <c r="D1275" s="101" t="s">
        <v>5360</v>
      </c>
      <c r="E1275" s="103">
        <v>1102151941</v>
      </c>
      <c r="F1275" s="103">
        <v>1142865670</v>
      </c>
      <c r="G1275" s="103">
        <v>1209023966</v>
      </c>
      <c r="H1275" s="103">
        <v>1017227677</v>
      </c>
      <c r="I1275" s="103">
        <v>810352798</v>
      </c>
      <c r="J1275" s="103">
        <v>448767724</v>
      </c>
      <c r="K1275" s="103">
        <v>392418943</v>
      </c>
      <c r="L1275" s="103">
        <v>2990717</v>
      </c>
      <c r="M1275" s="103">
        <v>847615695</v>
      </c>
      <c r="N1275" s="103">
        <v>816378028</v>
      </c>
      <c r="O1275" s="103">
        <v>861118731</v>
      </c>
      <c r="P1275" s="103">
        <v>947196666</v>
      </c>
    </row>
    <row r="1276" spans="1:16">
      <c r="A1276" s="101" t="s">
        <v>2559</v>
      </c>
      <c r="B1276" s="102" t="s">
        <v>2560</v>
      </c>
      <c r="C1276" s="101" t="s">
        <v>5359</v>
      </c>
      <c r="D1276" s="101" t="s">
        <v>5360</v>
      </c>
      <c r="E1276" s="103">
        <v>67194685</v>
      </c>
      <c r="F1276" s="103">
        <v>76879983</v>
      </c>
      <c r="G1276" s="103">
        <v>80625682</v>
      </c>
      <c r="H1276" s="103">
        <v>78845692</v>
      </c>
      <c r="I1276" s="103">
        <v>76050223</v>
      </c>
      <c r="J1276" s="103">
        <v>69070722</v>
      </c>
      <c r="K1276" s="103">
        <v>54934008</v>
      </c>
      <c r="L1276" s="103">
        <v>45705121</v>
      </c>
      <c r="M1276" s="103">
        <v>46221610</v>
      </c>
      <c r="N1276" s="103">
        <v>44561076</v>
      </c>
      <c r="O1276" s="103">
        <v>35254280</v>
      </c>
      <c r="P1276" s="103">
        <v>32873910</v>
      </c>
    </row>
    <row r="1277" spans="1:16">
      <c r="A1277" s="101" t="s">
        <v>3447</v>
      </c>
      <c r="B1277" s="102" t="s">
        <v>3448</v>
      </c>
      <c r="C1277" s="101" t="s">
        <v>5359</v>
      </c>
      <c r="D1277" s="101" t="s">
        <v>5360</v>
      </c>
      <c r="E1277" s="103">
        <v>37277240</v>
      </c>
      <c r="F1277" s="103">
        <v>41395001</v>
      </c>
      <c r="G1277" s="103">
        <v>41148289</v>
      </c>
      <c r="H1277" s="103">
        <v>38622482</v>
      </c>
      <c r="I1277" s="103">
        <v>30382516</v>
      </c>
      <c r="J1277" s="103">
        <v>21282594</v>
      </c>
      <c r="K1277" s="103">
        <v>21781595</v>
      </c>
      <c r="L1277" s="103">
        <v>20281086</v>
      </c>
      <c r="M1277" s="103">
        <v>19611156</v>
      </c>
      <c r="N1277" s="103">
        <v>18869457</v>
      </c>
      <c r="O1277" s="103">
        <v>15929207</v>
      </c>
      <c r="P1277" s="103">
        <v>13837293</v>
      </c>
    </row>
    <row r="1278" spans="1:16">
      <c r="A1278" s="101" t="s">
        <v>4419</v>
      </c>
      <c r="B1278" s="102" t="s">
        <v>4420</v>
      </c>
      <c r="C1278" s="101" t="s">
        <v>5359</v>
      </c>
      <c r="D1278" s="101" t="s">
        <v>5360</v>
      </c>
      <c r="E1278" s="103">
        <v>134357179</v>
      </c>
      <c r="F1278" s="103">
        <v>91305709</v>
      </c>
      <c r="G1278" s="103">
        <v>64337876</v>
      </c>
      <c r="H1278" s="103"/>
      <c r="I1278" s="103"/>
      <c r="J1278" s="103"/>
      <c r="K1278" s="103"/>
      <c r="L1278" s="103">
        <v>51770248</v>
      </c>
      <c r="M1278" s="103">
        <v>43592841</v>
      </c>
      <c r="N1278" s="103">
        <v>46316847</v>
      </c>
      <c r="O1278" s="103">
        <v>34436235</v>
      </c>
      <c r="P1278" s="103">
        <v>30960406</v>
      </c>
    </row>
    <row r="1279" spans="1:16">
      <c r="A1279" s="101" t="s">
        <v>3804</v>
      </c>
      <c r="B1279" s="102" t="s">
        <v>3805</v>
      </c>
      <c r="C1279" s="101" t="s">
        <v>5359</v>
      </c>
      <c r="D1279" s="101" t="s">
        <v>5360</v>
      </c>
      <c r="E1279" s="103">
        <v>12084378</v>
      </c>
      <c r="F1279" s="103">
        <v>15301172</v>
      </c>
      <c r="G1279" s="103">
        <v>3703952</v>
      </c>
      <c r="H1279" s="103">
        <v>20498547</v>
      </c>
      <c r="I1279" s="103">
        <v>38262772</v>
      </c>
      <c r="J1279" s="103">
        <v>47488204</v>
      </c>
      <c r="K1279" s="103">
        <v>48311137</v>
      </c>
      <c r="L1279" s="103">
        <v>36246255</v>
      </c>
      <c r="M1279" s="103">
        <v>32141443</v>
      </c>
      <c r="N1279" s="103">
        <v>53412824</v>
      </c>
      <c r="O1279" s="103">
        <v>54751675</v>
      </c>
      <c r="P1279" s="103">
        <v>40650508</v>
      </c>
    </row>
    <row r="1280" spans="1:16">
      <c r="A1280" s="101" t="s">
        <v>3622</v>
      </c>
      <c r="B1280" s="102" t="s">
        <v>3623</v>
      </c>
      <c r="C1280" s="101" t="s">
        <v>5359</v>
      </c>
      <c r="D1280" s="101" t="s">
        <v>5360</v>
      </c>
      <c r="E1280" s="103">
        <v>7011765</v>
      </c>
      <c r="F1280" s="103">
        <v>13824104</v>
      </c>
      <c r="G1280" s="103">
        <v>42996769</v>
      </c>
      <c r="H1280" s="103">
        <v>54483545</v>
      </c>
      <c r="I1280" s="103">
        <v>59211498</v>
      </c>
      <c r="J1280" s="103">
        <v>57002721</v>
      </c>
      <c r="K1280" s="103">
        <v>55152960</v>
      </c>
      <c r="L1280" s="103">
        <v>54935965</v>
      </c>
      <c r="M1280" s="103">
        <v>64405153</v>
      </c>
      <c r="N1280" s="103">
        <v>39717262</v>
      </c>
      <c r="O1280" s="103">
        <v>39541048</v>
      </c>
      <c r="P1280" s="103">
        <v>39355605</v>
      </c>
    </row>
    <row r="1281" spans="1:16">
      <c r="A1281" s="101" t="s">
        <v>5545</v>
      </c>
      <c r="B1281" s="102" t="s">
        <v>5546</v>
      </c>
      <c r="C1281" s="101" t="s">
        <v>5359</v>
      </c>
      <c r="D1281" s="101" t="s">
        <v>5360</v>
      </c>
      <c r="E1281" s="103">
        <v>104859798</v>
      </c>
      <c r="F1281" s="103">
        <v>104264745</v>
      </c>
      <c r="G1281" s="103">
        <v>99228864</v>
      </c>
      <c r="H1281" s="103">
        <v>87711586</v>
      </c>
      <c r="I1281" s="103">
        <v>71194992</v>
      </c>
      <c r="J1281" s="103">
        <v>57559213</v>
      </c>
      <c r="K1281" s="103">
        <v>87213894</v>
      </c>
      <c r="L1281" s="103">
        <v>106141251</v>
      </c>
      <c r="M1281" s="103">
        <v>115419064</v>
      </c>
      <c r="N1281" s="103">
        <v>142016499</v>
      </c>
      <c r="O1281" s="103">
        <v>44363088</v>
      </c>
      <c r="P1281" s="103">
        <v>34928869</v>
      </c>
    </row>
    <row r="1282" spans="1:16">
      <c r="A1282" s="101" t="s">
        <v>5547</v>
      </c>
      <c r="B1282" s="102" t="s">
        <v>5548</v>
      </c>
      <c r="C1282" s="101" t="s">
        <v>5359</v>
      </c>
      <c r="D1282" s="101" t="s">
        <v>5360</v>
      </c>
      <c r="E1282" s="103">
        <v>15727744</v>
      </c>
      <c r="F1282" s="103">
        <v>14922611</v>
      </c>
      <c r="G1282" s="103">
        <v>14803464</v>
      </c>
      <c r="H1282" s="103">
        <v>14531413</v>
      </c>
      <c r="I1282" s="103">
        <v>17460179</v>
      </c>
      <c r="J1282" s="103">
        <v>18822826</v>
      </c>
      <c r="K1282" s="103">
        <v>17846238</v>
      </c>
      <c r="L1282" s="103">
        <v>14386578</v>
      </c>
      <c r="M1282" s="103">
        <v>11731941</v>
      </c>
      <c r="N1282" s="103">
        <v>9680220</v>
      </c>
      <c r="O1282" s="103">
        <v>8440561</v>
      </c>
      <c r="P1282" s="103">
        <v>7202457</v>
      </c>
    </row>
    <row r="1283" spans="1:16">
      <c r="A1283" s="101" t="s">
        <v>5549</v>
      </c>
      <c r="B1283" s="102" t="s">
        <v>5550</v>
      </c>
      <c r="C1283" s="101" t="s">
        <v>5359</v>
      </c>
      <c r="D1283" s="101" t="s">
        <v>5360</v>
      </c>
      <c r="E1283" s="103"/>
      <c r="F1283" s="103"/>
      <c r="G1283" s="103"/>
      <c r="H1283" s="103">
        <v>3845445</v>
      </c>
      <c r="I1283" s="103">
        <v>6693829</v>
      </c>
      <c r="J1283" s="103">
        <v>21394202</v>
      </c>
      <c r="K1283" s="103">
        <v>45887602</v>
      </c>
      <c r="L1283" s="103">
        <v>40051592</v>
      </c>
      <c r="M1283" s="103">
        <v>36061380</v>
      </c>
      <c r="N1283" s="103">
        <v>94441772</v>
      </c>
      <c r="O1283" s="103">
        <v>100939692</v>
      </c>
      <c r="P1283" s="103">
        <v>109182979</v>
      </c>
    </row>
    <row r="1284" spans="1:16">
      <c r="A1284" s="101" t="s">
        <v>2236</v>
      </c>
      <c r="B1284" s="102" t="s">
        <v>2237</v>
      </c>
      <c r="C1284" s="101" t="s">
        <v>5359</v>
      </c>
      <c r="D1284" s="101" t="s">
        <v>5360</v>
      </c>
      <c r="E1284" s="103">
        <v>44547758</v>
      </c>
      <c r="F1284" s="103">
        <v>48275261</v>
      </c>
      <c r="G1284" s="103">
        <v>31846831</v>
      </c>
      <c r="H1284" s="103">
        <v>40424102</v>
      </c>
      <c r="I1284" s="103">
        <v>31451962</v>
      </c>
      <c r="J1284" s="103">
        <v>60774056</v>
      </c>
      <c r="K1284" s="103">
        <v>46526547</v>
      </c>
      <c r="L1284" s="103">
        <v>50241344</v>
      </c>
      <c r="M1284" s="103">
        <v>52037458</v>
      </c>
      <c r="N1284" s="103">
        <v>66470823</v>
      </c>
      <c r="O1284" s="103">
        <v>16245902</v>
      </c>
      <c r="P1284" s="103">
        <v>18948745</v>
      </c>
    </row>
    <row r="1285" spans="1:16">
      <c r="A1285" s="101" t="s">
        <v>1649</v>
      </c>
      <c r="B1285" s="102" t="s">
        <v>1650</v>
      </c>
      <c r="C1285" s="101" t="s">
        <v>5359</v>
      </c>
      <c r="D1285" s="101" t="s">
        <v>5360</v>
      </c>
      <c r="E1285" s="103">
        <v>148485686</v>
      </c>
      <c r="F1285" s="103">
        <v>103470383</v>
      </c>
      <c r="G1285" s="103">
        <v>88357948</v>
      </c>
      <c r="H1285" s="103">
        <v>81028927</v>
      </c>
      <c r="I1285" s="103">
        <v>73354458</v>
      </c>
      <c r="J1285" s="103">
        <v>69452526</v>
      </c>
      <c r="K1285" s="103">
        <v>54713921</v>
      </c>
      <c r="L1285" s="103">
        <v>52474271</v>
      </c>
      <c r="M1285" s="103">
        <v>62662811</v>
      </c>
      <c r="N1285" s="103">
        <v>53840799</v>
      </c>
      <c r="O1285" s="103">
        <v>44809602</v>
      </c>
      <c r="P1285" s="103">
        <v>35386580</v>
      </c>
    </row>
    <row r="1286" spans="1:16">
      <c r="A1286" s="101" t="s">
        <v>3719</v>
      </c>
      <c r="B1286" s="102" t="s">
        <v>3720</v>
      </c>
      <c r="C1286" s="101" t="s">
        <v>5359</v>
      </c>
      <c r="D1286" s="101" t="s">
        <v>5360</v>
      </c>
      <c r="E1286" s="103">
        <v>13964376</v>
      </c>
      <c r="F1286" s="103">
        <v>8558537</v>
      </c>
      <c r="G1286" s="103">
        <v>7830386</v>
      </c>
      <c r="H1286" s="103">
        <v>6213335</v>
      </c>
      <c r="I1286" s="103">
        <v>8039408</v>
      </c>
      <c r="J1286" s="103">
        <v>11429368</v>
      </c>
      <c r="K1286" s="103">
        <v>15694519</v>
      </c>
      <c r="L1286" s="103">
        <v>9636223</v>
      </c>
      <c r="M1286" s="103">
        <v>6917051</v>
      </c>
      <c r="N1286" s="103">
        <v>12275953</v>
      </c>
      <c r="O1286" s="103">
        <v>25588415</v>
      </c>
      <c r="P1286" s="103">
        <v>18380312</v>
      </c>
    </row>
    <row r="1287" spans="1:16">
      <c r="A1287" s="101" t="s">
        <v>5551</v>
      </c>
      <c r="B1287" s="102" t="s">
        <v>5552</v>
      </c>
      <c r="C1287" s="101" t="s">
        <v>5359</v>
      </c>
      <c r="D1287" s="101" t="s">
        <v>5360</v>
      </c>
      <c r="E1287" s="103">
        <v>-33904764</v>
      </c>
      <c r="F1287" s="103">
        <v>-9993702</v>
      </c>
      <c r="G1287" s="103">
        <v>11446673</v>
      </c>
      <c r="H1287" s="103">
        <v>30644020</v>
      </c>
      <c r="I1287" s="103">
        <v>32832224</v>
      </c>
      <c r="J1287" s="103">
        <v>27462043</v>
      </c>
      <c r="K1287" s="103">
        <v>47144197</v>
      </c>
      <c r="L1287" s="103">
        <v>62263533</v>
      </c>
      <c r="M1287" s="103">
        <v>72182342</v>
      </c>
      <c r="N1287" s="103">
        <v>92624820</v>
      </c>
      <c r="O1287" s="103">
        <v>76673383</v>
      </c>
      <c r="P1287" s="103">
        <v>63068352</v>
      </c>
    </row>
    <row r="1288" spans="1:16">
      <c r="A1288" s="101" t="s">
        <v>2882</v>
      </c>
      <c r="B1288" s="102" t="s">
        <v>2883</v>
      </c>
      <c r="C1288" s="101" t="s">
        <v>5359</v>
      </c>
      <c r="D1288" s="101" t="s">
        <v>5360</v>
      </c>
      <c r="E1288" s="103">
        <v>70206610</v>
      </c>
      <c r="F1288" s="103">
        <v>69305881</v>
      </c>
      <c r="G1288" s="103">
        <v>68811560</v>
      </c>
      <c r="H1288" s="103">
        <v>71748808</v>
      </c>
      <c r="I1288" s="103">
        <v>66939869</v>
      </c>
      <c r="J1288" s="103">
        <v>56458495</v>
      </c>
      <c r="K1288" s="103">
        <v>57070222</v>
      </c>
      <c r="L1288" s="103">
        <v>56733447</v>
      </c>
      <c r="M1288" s="103">
        <v>55927602</v>
      </c>
      <c r="N1288" s="103">
        <v>54543431</v>
      </c>
      <c r="O1288" s="103">
        <v>55552452</v>
      </c>
      <c r="P1288" s="103">
        <v>53973516</v>
      </c>
    </row>
    <row r="1289" spans="1:16">
      <c r="A1289" s="101" t="s">
        <v>1617</v>
      </c>
      <c r="B1289" s="102" t="s">
        <v>1618</v>
      </c>
      <c r="C1289" s="101" t="s">
        <v>5359</v>
      </c>
      <c r="D1289" s="101" t="s">
        <v>5360</v>
      </c>
      <c r="E1289" s="103">
        <v>214139412</v>
      </c>
      <c r="F1289" s="103">
        <v>197776710</v>
      </c>
      <c r="G1289" s="103">
        <v>176609090</v>
      </c>
      <c r="H1289" s="103">
        <v>156251904</v>
      </c>
      <c r="I1289" s="103">
        <v>136279755</v>
      </c>
      <c r="J1289" s="103">
        <v>131127508</v>
      </c>
      <c r="K1289" s="103">
        <v>117070994</v>
      </c>
      <c r="L1289" s="103">
        <v>96586889</v>
      </c>
      <c r="M1289" s="103">
        <v>85764524</v>
      </c>
      <c r="N1289" s="103">
        <v>93262826</v>
      </c>
      <c r="O1289" s="103">
        <v>77874065</v>
      </c>
      <c r="P1289" s="103">
        <v>67005235</v>
      </c>
    </row>
    <row r="1290" spans="1:16">
      <c r="A1290" s="101" t="s">
        <v>4421</v>
      </c>
      <c r="B1290" s="102" t="s">
        <v>4422</v>
      </c>
      <c r="C1290" s="101" t="s">
        <v>5359</v>
      </c>
      <c r="D1290" s="101" t="s">
        <v>5360</v>
      </c>
      <c r="E1290" s="103">
        <v>158389131</v>
      </c>
      <c r="F1290" s="103">
        <v>145899297</v>
      </c>
      <c r="G1290" s="103">
        <v>117078130</v>
      </c>
      <c r="H1290" s="103">
        <v>101413670</v>
      </c>
      <c r="I1290" s="103">
        <v>101200990</v>
      </c>
      <c r="J1290" s="103">
        <v>109822175</v>
      </c>
      <c r="K1290" s="103">
        <v>98044674</v>
      </c>
      <c r="L1290" s="103">
        <v>90878949</v>
      </c>
      <c r="M1290" s="103">
        <v>64875064</v>
      </c>
      <c r="N1290" s="103">
        <v>40623053</v>
      </c>
      <c r="O1290" s="103">
        <v>22664268</v>
      </c>
      <c r="P1290" s="103">
        <v>13962550</v>
      </c>
    </row>
    <row r="1291" spans="1:16">
      <c r="A1291" s="101" t="s">
        <v>3395</v>
      </c>
      <c r="B1291" s="102" t="s">
        <v>3396</v>
      </c>
      <c r="C1291" s="101" t="s">
        <v>5359</v>
      </c>
      <c r="D1291" s="101" t="s">
        <v>5360</v>
      </c>
      <c r="E1291" s="103">
        <v>71994491</v>
      </c>
      <c r="F1291" s="103">
        <v>70210272</v>
      </c>
      <c r="G1291" s="103">
        <v>73518636</v>
      </c>
      <c r="H1291" s="103">
        <v>73368283</v>
      </c>
      <c r="I1291" s="103">
        <v>75093953</v>
      </c>
      <c r="J1291" s="103">
        <v>77073941</v>
      </c>
      <c r="K1291" s="103">
        <v>74165997</v>
      </c>
      <c r="L1291" s="103">
        <v>68325288</v>
      </c>
      <c r="M1291" s="103">
        <v>49622536</v>
      </c>
      <c r="N1291" s="103">
        <v>32201745</v>
      </c>
      <c r="O1291" s="103">
        <v>30280852</v>
      </c>
      <c r="P1291" s="103">
        <v>21482501</v>
      </c>
    </row>
    <row r="1292" spans="1:16">
      <c r="A1292" s="101" t="s">
        <v>3018</v>
      </c>
      <c r="B1292" s="102" t="s">
        <v>3019</v>
      </c>
      <c r="C1292" s="101" t="s">
        <v>5359</v>
      </c>
      <c r="D1292" s="101" t="s">
        <v>5360</v>
      </c>
      <c r="E1292" s="103">
        <v>61482665</v>
      </c>
      <c r="F1292" s="103">
        <v>62358799</v>
      </c>
      <c r="G1292" s="103">
        <v>63450056</v>
      </c>
      <c r="H1292" s="103">
        <v>72017603</v>
      </c>
      <c r="I1292" s="103">
        <v>62743605</v>
      </c>
      <c r="J1292" s="103">
        <v>47878306</v>
      </c>
      <c r="K1292" s="103">
        <v>37389448</v>
      </c>
      <c r="L1292" s="103">
        <v>38463446</v>
      </c>
      <c r="M1292" s="103">
        <v>35575240</v>
      </c>
      <c r="N1292" s="103">
        <v>16609272</v>
      </c>
      <c r="O1292" s="103">
        <v>8210203</v>
      </c>
      <c r="P1292" s="103">
        <v>5325126</v>
      </c>
    </row>
    <row r="1293" spans="1:16">
      <c r="A1293" s="101" t="s">
        <v>5553</v>
      </c>
      <c r="B1293" s="102" t="s">
        <v>5554</v>
      </c>
      <c r="C1293" s="101" t="s">
        <v>5359</v>
      </c>
      <c r="D1293" s="101" t="s">
        <v>5360</v>
      </c>
      <c r="E1293" s="103">
        <v>44688355</v>
      </c>
      <c r="F1293" s="103">
        <v>38808246</v>
      </c>
      <c r="G1293" s="103">
        <v>36236702</v>
      </c>
      <c r="H1293" s="103">
        <v>33633637</v>
      </c>
      <c r="I1293" s="103">
        <v>30010348</v>
      </c>
      <c r="J1293" s="103">
        <v>27179054</v>
      </c>
      <c r="K1293" s="103">
        <v>24474624</v>
      </c>
      <c r="L1293" s="103">
        <v>21040933</v>
      </c>
      <c r="M1293" s="103">
        <v>18031121</v>
      </c>
      <c r="N1293" s="103">
        <v>16155241</v>
      </c>
      <c r="O1293" s="103">
        <v>14924553</v>
      </c>
      <c r="P1293" s="103">
        <v>13371934</v>
      </c>
    </row>
    <row r="1294" spans="1:16">
      <c r="A1294" s="101" t="s">
        <v>2234</v>
      </c>
      <c r="B1294" s="102" t="s">
        <v>2235</v>
      </c>
      <c r="C1294" s="101" t="s">
        <v>5359</v>
      </c>
      <c r="D1294" s="101" t="s">
        <v>5360</v>
      </c>
      <c r="E1294" s="103">
        <v>73180921</v>
      </c>
      <c r="F1294" s="103">
        <v>70720671</v>
      </c>
      <c r="G1294" s="103">
        <v>64219778</v>
      </c>
      <c r="H1294" s="103">
        <v>60394168</v>
      </c>
      <c r="I1294" s="103">
        <v>12641428</v>
      </c>
      <c r="J1294" s="103">
        <v>8459520</v>
      </c>
      <c r="K1294" s="103">
        <v>5256181</v>
      </c>
      <c r="L1294" s="103">
        <v>3664468</v>
      </c>
      <c r="M1294" s="103">
        <v>4803979</v>
      </c>
      <c r="N1294" s="103">
        <v>5351180</v>
      </c>
      <c r="O1294" s="103">
        <v>2956263</v>
      </c>
      <c r="P1294" s="103">
        <v>2195054</v>
      </c>
    </row>
    <row r="1295" spans="1:16">
      <c r="A1295" s="101" t="s">
        <v>3572</v>
      </c>
      <c r="B1295" s="102" t="s">
        <v>3573</v>
      </c>
      <c r="C1295" s="101" t="s">
        <v>5359</v>
      </c>
      <c r="D1295" s="101" t="s">
        <v>5360</v>
      </c>
      <c r="E1295" s="103">
        <v>40250219</v>
      </c>
      <c r="F1295" s="103">
        <v>39827994</v>
      </c>
      <c r="G1295" s="103">
        <v>41108872</v>
      </c>
      <c r="H1295" s="103">
        <v>44515433</v>
      </c>
      <c r="I1295" s="103">
        <v>46121437</v>
      </c>
      <c r="J1295" s="103">
        <v>48652134</v>
      </c>
      <c r="K1295" s="103">
        <v>47930243</v>
      </c>
      <c r="L1295" s="103">
        <v>52407343</v>
      </c>
      <c r="M1295" s="103">
        <v>59021143</v>
      </c>
      <c r="N1295" s="103">
        <v>49234934</v>
      </c>
      <c r="O1295" s="103">
        <v>33945014</v>
      </c>
      <c r="P1295" s="103">
        <v>31637197</v>
      </c>
    </row>
    <row r="1296" spans="1:16">
      <c r="A1296" s="101" t="s">
        <v>1836</v>
      </c>
      <c r="B1296" s="102" t="s">
        <v>1837</v>
      </c>
      <c r="C1296" s="101" t="s">
        <v>5359</v>
      </c>
      <c r="D1296" s="101" t="s">
        <v>5360</v>
      </c>
      <c r="E1296" s="103">
        <v>171423318</v>
      </c>
      <c r="F1296" s="103">
        <v>177257938</v>
      </c>
      <c r="G1296" s="103">
        <v>138696850</v>
      </c>
      <c r="H1296" s="103">
        <v>215565788</v>
      </c>
      <c r="I1296" s="103">
        <v>182586526</v>
      </c>
      <c r="J1296" s="103">
        <v>138528185</v>
      </c>
      <c r="K1296" s="103">
        <v>100097038</v>
      </c>
      <c r="L1296" s="103">
        <v>70495235</v>
      </c>
      <c r="M1296" s="103">
        <v>38181118</v>
      </c>
      <c r="N1296" s="103">
        <v>50450718</v>
      </c>
      <c r="O1296" s="103">
        <v>45560529</v>
      </c>
      <c r="P1296" s="103">
        <v>27845206</v>
      </c>
    </row>
    <row r="1297" spans="1:16">
      <c r="A1297" s="101" t="s">
        <v>1848</v>
      </c>
      <c r="B1297" s="102" t="s">
        <v>1849</v>
      </c>
      <c r="C1297" s="101" t="s">
        <v>5359</v>
      </c>
      <c r="D1297" s="101" t="s">
        <v>5360</v>
      </c>
      <c r="E1297" s="103">
        <v>179510360</v>
      </c>
      <c r="F1297" s="103">
        <v>168970742</v>
      </c>
      <c r="G1297" s="103">
        <v>172293119</v>
      </c>
      <c r="H1297" s="103">
        <v>146208244</v>
      </c>
      <c r="I1297" s="103">
        <v>117930213</v>
      </c>
      <c r="J1297" s="103">
        <v>102217832</v>
      </c>
      <c r="K1297" s="103">
        <v>88687463</v>
      </c>
      <c r="L1297" s="103">
        <v>84252196</v>
      </c>
      <c r="M1297" s="103">
        <v>80252966</v>
      </c>
      <c r="N1297" s="103">
        <v>62633446</v>
      </c>
      <c r="O1297" s="103">
        <v>52955300</v>
      </c>
      <c r="P1297" s="103">
        <v>49839367</v>
      </c>
    </row>
    <row r="1298" spans="1:16">
      <c r="A1298" s="101" t="s">
        <v>839</v>
      </c>
      <c r="B1298" s="102" t="s">
        <v>840</v>
      </c>
      <c r="C1298" s="101" t="s">
        <v>5359</v>
      </c>
      <c r="D1298" s="101" t="s">
        <v>5360</v>
      </c>
      <c r="E1298" s="103">
        <v>107263377</v>
      </c>
      <c r="F1298" s="103">
        <v>123100719</v>
      </c>
      <c r="G1298" s="103">
        <v>-42441955</v>
      </c>
      <c r="H1298" s="103">
        <v>-66043835</v>
      </c>
      <c r="I1298" s="103">
        <v>616670861</v>
      </c>
      <c r="J1298" s="103">
        <v>704558872</v>
      </c>
      <c r="K1298" s="103">
        <v>583952432</v>
      </c>
      <c r="L1298" s="103">
        <v>543271518</v>
      </c>
      <c r="M1298" s="103">
        <v>554017205</v>
      </c>
      <c r="N1298" s="103">
        <v>300275194</v>
      </c>
      <c r="O1298" s="103">
        <v>209748771</v>
      </c>
      <c r="P1298" s="103">
        <v>171812139</v>
      </c>
    </row>
    <row r="1299" spans="1:16">
      <c r="A1299" s="101" t="s">
        <v>1960</v>
      </c>
      <c r="B1299" s="102" t="s">
        <v>1961</v>
      </c>
      <c r="C1299" s="101" t="s">
        <v>5359</v>
      </c>
      <c r="D1299" s="101" t="s">
        <v>5360</v>
      </c>
      <c r="E1299" s="103">
        <v>105276474</v>
      </c>
      <c r="F1299" s="103">
        <v>104518484</v>
      </c>
      <c r="G1299" s="103">
        <v>100154054</v>
      </c>
      <c r="H1299" s="103">
        <v>96487253</v>
      </c>
      <c r="I1299" s="103">
        <v>85764297</v>
      </c>
      <c r="J1299" s="103">
        <v>89120814</v>
      </c>
      <c r="K1299" s="103">
        <v>89766304</v>
      </c>
      <c r="L1299" s="103">
        <v>94061318</v>
      </c>
      <c r="M1299" s="103">
        <v>95693939</v>
      </c>
      <c r="N1299" s="103">
        <v>96503123</v>
      </c>
      <c r="O1299" s="103">
        <v>100764509</v>
      </c>
      <c r="P1299" s="103">
        <v>96921510</v>
      </c>
    </row>
    <row r="1300" spans="1:16">
      <c r="A1300" s="101" t="s">
        <v>5555</v>
      </c>
      <c r="B1300" s="102" t="s">
        <v>5556</v>
      </c>
      <c r="C1300" s="101" t="s">
        <v>5359</v>
      </c>
      <c r="D1300" s="101" t="s">
        <v>5360</v>
      </c>
      <c r="E1300" s="103">
        <v>254690727</v>
      </c>
      <c r="F1300" s="103">
        <v>246875327</v>
      </c>
      <c r="G1300" s="103">
        <v>248776501</v>
      </c>
      <c r="H1300" s="103">
        <v>257339507</v>
      </c>
      <c r="I1300" s="103">
        <v>277562259</v>
      </c>
      <c r="J1300" s="103">
        <v>303128231</v>
      </c>
      <c r="K1300" s="103">
        <v>98672536</v>
      </c>
      <c r="L1300" s="103">
        <v>49840617</v>
      </c>
      <c r="M1300" s="103">
        <v>45563299</v>
      </c>
      <c r="N1300" s="103">
        <v>40988867</v>
      </c>
      <c r="O1300" s="103">
        <v>36024049</v>
      </c>
      <c r="P1300" s="103">
        <v>31618682</v>
      </c>
    </row>
    <row r="1301" spans="1:16">
      <c r="A1301" s="101" t="s">
        <v>1469</v>
      </c>
      <c r="B1301" s="102" t="s">
        <v>4423</v>
      </c>
      <c r="C1301" s="101" t="s">
        <v>5359</v>
      </c>
      <c r="D1301" s="101" t="s">
        <v>5360</v>
      </c>
      <c r="E1301" s="103">
        <v>217752497</v>
      </c>
      <c r="F1301" s="103">
        <v>204418630</v>
      </c>
      <c r="G1301" s="103">
        <v>179095386</v>
      </c>
      <c r="H1301" s="103">
        <v>159786965</v>
      </c>
      <c r="I1301" s="103">
        <v>141057769</v>
      </c>
      <c r="J1301" s="103">
        <v>127070475</v>
      </c>
      <c r="K1301" s="103">
        <v>121710292</v>
      </c>
      <c r="L1301" s="103">
        <v>100632774</v>
      </c>
      <c r="M1301" s="103">
        <v>66682949</v>
      </c>
      <c r="N1301" s="103">
        <v>54938168</v>
      </c>
      <c r="O1301" s="103">
        <v>36474439</v>
      </c>
      <c r="P1301" s="103">
        <v>24074082</v>
      </c>
    </row>
    <row r="1302" spans="1:16">
      <c r="A1302" s="101" t="s">
        <v>3578</v>
      </c>
      <c r="B1302" s="102" t="s">
        <v>3579</v>
      </c>
      <c r="C1302" s="101" t="s">
        <v>5359</v>
      </c>
      <c r="D1302" s="101" t="s">
        <v>5360</v>
      </c>
      <c r="E1302" s="103">
        <v>55222999</v>
      </c>
      <c r="F1302" s="103">
        <v>50220698</v>
      </c>
      <c r="G1302" s="103">
        <v>28955051</v>
      </c>
      <c r="H1302" s="103">
        <v>34545482</v>
      </c>
      <c r="I1302" s="103">
        <v>32768664</v>
      </c>
      <c r="J1302" s="103">
        <v>35625286</v>
      </c>
      <c r="K1302" s="103">
        <v>39799678</v>
      </c>
      <c r="L1302" s="103">
        <v>31031215</v>
      </c>
      <c r="M1302" s="103">
        <v>19478141</v>
      </c>
      <c r="N1302" s="103">
        <v>17914043</v>
      </c>
      <c r="O1302" s="103">
        <v>33247853</v>
      </c>
      <c r="P1302" s="103">
        <v>31643993</v>
      </c>
    </row>
    <row r="1303" spans="1:16">
      <c r="A1303" s="101" t="s">
        <v>1643</v>
      </c>
      <c r="B1303" s="102" t="s">
        <v>1644</v>
      </c>
      <c r="C1303" s="101" t="s">
        <v>5359</v>
      </c>
      <c r="D1303" s="101" t="s">
        <v>5360</v>
      </c>
      <c r="E1303" s="103">
        <v>62921843</v>
      </c>
      <c r="F1303" s="103">
        <v>55186499</v>
      </c>
      <c r="G1303" s="103">
        <v>48589132</v>
      </c>
      <c r="H1303" s="103">
        <v>43697618</v>
      </c>
      <c r="I1303" s="103">
        <v>39257666</v>
      </c>
      <c r="J1303" s="103">
        <v>36395497</v>
      </c>
      <c r="K1303" s="103">
        <v>29510456</v>
      </c>
      <c r="L1303" s="103">
        <v>21327159</v>
      </c>
      <c r="M1303" s="103">
        <v>18190836</v>
      </c>
      <c r="N1303" s="103">
        <v>16126565</v>
      </c>
      <c r="O1303" s="103">
        <v>14718962</v>
      </c>
      <c r="P1303" s="103">
        <v>13296493</v>
      </c>
    </row>
    <row r="1304" spans="1:16">
      <c r="A1304" s="101" t="s">
        <v>2285</v>
      </c>
      <c r="B1304" s="102" t="s">
        <v>2286</v>
      </c>
      <c r="C1304" s="101" t="s">
        <v>5359</v>
      </c>
      <c r="D1304" s="101" t="s">
        <v>5360</v>
      </c>
      <c r="E1304" s="103">
        <v>121497905</v>
      </c>
      <c r="F1304" s="103">
        <v>86443555</v>
      </c>
      <c r="G1304" s="103">
        <v>79176080</v>
      </c>
      <c r="H1304" s="103">
        <v>77201096</v>
      </c>
      <c r="I1304" s="103">
        <v>12814189</v>
      </c>
      <c r="J1304" s="103">
        <v>15144922</v>
      </c>
      <c r="K1304" s="103"/>
      <c r="L1304" s="103">
        <v>9490602</v>
      </c>
      <c r="M1304" s="103">
        <v>19220103</v>
      </c>
      <c r="N1304" s="103">
        <v>37769880</v>
      </c>
      <c r="O1304" s="103">
        <v>39656581</v>
      </c>
      <c r="P1304" s="103">
        <v>22074078</v>
      </c>
    </row>
    <row r="1305" spans="1:16">
      <c r="A1305" s="101" t="s">
        <v>793</v>
      </c>
      <c r="B1305" s="102" t="s">
        <v>794</v>
      </c>
      <c r="C1305" s="101" t="s">
        <v>5359</v>
      </c>
      <c r="D1305" s="101" t="s">
        <v>5360</v>
      </c>
      <c r="E1305" s="103">
        <v>143312540</v>
      </c>
      <c r="F1305" s="103">
        <v>146484431</v>
      </c>
      <c r="G1305" s="103">
        <v>116577414</v>
      </c>
      <c r="H1305" s="103">
        <v>116423819</v>
      </c>
      <c r="I1305" s="103">
        <v>116413901</v>
      </c>
      <c r="J1305" s="103">
        <v>114286073</v>
      </c>
      <c r="K1305" s="103">
        <v>56007838</v>
      </c>
      <c r="L1305" s="103">
        <v>52012005</v>
      </c>
      <c r="M1305" s="103">
        <v>45940556</v>
      </c>
      <c r="N1305" s="103">
        <v>47026462</v>
      </c>
      <c r="O1305" s="103">
        <v>45482244</v>
      </c>
      <c r="P1305" s="103">
        <v>28513048</v>
      </c>
    </row>
    <row r="1306" spans="1:16">
      <c r="A1306" s="101" t="s">
        <v>580</v>
      </c>
      <c r="B1306" s="102" t="s">
        <v>581</v>
      </c>
      <c r="C1306" s="101" t="s">
        <v>5359</v>
      </c>
      <c r="D1306" s="101" t="s">
        <v>5360</v>
      </c>
      <c r="E1306" s="103">
        <v>634982805</v>
      </c>
      <c r="F1306" s="103">
        <v>509006126</v>
      </c>
      <c r="G1306" s="103">
        <v>210577306</v>
      </c>
      <c r="H1306" s="103">
        <v>107844753</v>
      </c>
      <c r="I1306" s="103">
        <v>91148753</v>
      </c>
      <c r="J1306" s="103">
        <v>70004526</v>
      </c>
      <c r="K1306" s="103">
        <v>62032671</v>
      </c>
      <c r="L1306" s="103">
        <v>57190998</v>
      </c>
      <c r="M1306" s="103">
        <v>49911093</v>
      </c>
      <c r="N1306" s="103">
        <v>44465195</v>
      </c>
      <c r="O1306" s="103">
        <v>21657398</v>
      </c>
      <c r="P1306" s="103">
        <v>17859716</v>
      </c>
    </row>
    <row r="1307" spans="1:16">
      <c r="A1307" s="101" t="s">
        <v>2982</v>
      </c>
      <c r="B1307" s="102" t="s">
        <v>2983</v>
      </c>
      <c r="C1307" s="101" t="s">
        <v>5359</v>
      </c>
      <c r="D1307" s="101" t="s">
        <v>5360</v>
      </c>
      <c r="E1307" s="103">
        <v>43592532</v>
      </c>
      <c r="F1307" s="103">
        <v>45869997</v>
      </c>
      <c r="G1307" s="103">
        <v>41466300</v>
      </c>
      <c r="H1307" s="103">
        <v>35172886</v>
      </c>
      <c r="I1307" s="103">
        <v>33451111</v>
      </c>
      <c r="J1307" s="103">
        <v>37455261</v>
      </c>
      <c r="K1307" s="103">
        <v>37204113</v>
      </c>
      <c r="L1307" s="103">
        <v>31493691</v>
      </c>
      <c r="M1307" s="103">
        <v>29144880</v>
      </c>
      <c r="N1307" s="103">
        <v>23252904</v>
      </c>
      <c r="O1307" s="103">
        <v>21407496</v>
      </c>
      <c r="P1307" s="103">
        <v>17484302</v>
      </c>
    </row>
    <row r="1308" spans="1:16">
      <c r="A1308" s="101" t="s">
        <v>989</v>
      </c>
      <c r="B1308" s="102" t="s">
        <v>990</v>
      </c>
      <c r="C1308" s="101" t="s">
        <v>5359</v>
      </c>
      <c r="D1308" s="101" t="s">
        <v>5360</v>
      </c>
      <c r="E1308" s="103">
        <v>198110743</v>
      </c>
      <c r="F1308" s="103">
        <v>185427529</v>
      </c>
      <c r="G1308" s="103">
        <v>169584228</v>
      </c>
      <c r="H1308" s="103">
        <v>168440700</v>
      </c>
      <c r="I1308" s="103">
        <v>152369431</v>
      </c>
      <c r="J1308" s="103">
        <v>113472007</v>
      </c>
      <c r="K1308" s="103">
        <v>86204359</v>
      </c>
      <c r="L1308" s="103">
        <v>61298845</v>
      </c>
      <c r="M1308" s="103">
        <v>43638500</v>
      </c>
      <c r="N1308" s="103">
        <v>37363889</v>
      </c>
      <c r="O1308" s="103">
        <v>29188293</v>
      </c>
      <c r="P1308" s="103">
        <v>43117963</v>
      </c>
    </row>
    <row r="1309" spans="1:16">
      <c r="A1309" s="101" t="s">
        <v>3694</v>
      </c>
      <c r="B1309" s="102" t="s">
        <v>3695</v>
      </c>
      <c r="C1309" s="101" t="s">
        <v>5359</v>
      </c>
      <c r="D1309" s="101" t="s">
        <v>5360</v>
      </c>
      <c r="E1309" s="103">
        <v>14296275</v>
      </c>
      <c r="F1309" s="103">
        <v>11981488</v>
      </c>
      <c r="G1309" s="103">
        <v>7101297</v>
      </c>
      <c r="H1309" s="103">
        <v>5960142</v>
      </c>
      <c r="I1309" s="103">
        <v>6879398</v>
      </c>
      <c r="J1309" s="103">
        <v>6032007</v>
      </c>
      <c r="K1309" s="103">
        <v>4670953</v>
      </c>
      <c r="L1309" s="103">
        <v>3552316</v>
      </c>
      <c r="M1309" s="103">
        <v>12908764</v>
      </c>
      <c r="N1309" s="103">
        <v>12531918</v>
      </c>
      <c r="O1309" s="103">
        <v>12821213</v>
      </c>
      <c r="P1309" s="103">
        <v>13406403</v>
      </c>
    </row>
    <row r="1310" spans="1:16">
      <c r="A1310" s="101" t="s">
        <v>2684</v>
      </c>
      <c r="B1310" s="102" t="s">
        <v>2685</v>
      </c>
      <c r="C1310" s="101" t="s">
        <v>5359</v>
      </c>
      <c r="D1310" s="101" t="s">
        <v>5360</v>
      </c>
      <c r="E1310" s="103">
        <v>57197975</v>
      </c>
      <c r="F1310" s="103">
        <v>51703813</v>
      </c>
      <c r="G1310" s="103">
        <v>40967650</v>
      </c>
      <c r="H1310" s="103">
        <v>46964744</v>
      </c>
      <c r="I1310" s="103">
        <v>44578332</v>
      </c>
      <c r="J1310" s="103">
        <v>37580721</v>
      </c>
      <c r="K1310" s="103">
        <v>34073827</v>
      </c>
      <c r="L1310" s="103">
        <v>24644171</v>
      </c>
      <c r="M1310" s="103">
        <v>27231322</v>
      </c>
      <c r="N1310" s="103">
        <v>23106808</v>
      </c>
      <c r="O1310" s="103">
        <v>23656862</v>
      </c>
      <c r="P1310" s="103">
        <v>25090778</v>
      </c>
    </row>
    <row r="1311" spans="1:16">
      <c r="A1311" s="101" t="s">
        <v>3204</v>
      </c>
      <c r="B1311" s="102" t="s">
        <v>3205</v>
      </c>
      <c r="C1311" s="101" t="s">
        <v>5359</v>
      </c>
      <c r="D1311" s="101" t="s">
        <v>5360</v>
      </c>
      <c r="E1311" s="103">
        <v>24008670</v>
      </c>
      <c r="F1311" s="103">
        <v>25302367</v>
      </c>
      <c r="G1311" s="103">
        <v>33237751</v>
      </c>
      <c r="H1311" s="103">
        <v>38246414</v>
      </c>
      <c r="I1311" s="103">
        <v>27066131</v>
      </c>
      <c r="J1311" s="103">
        <v>23280810</v>
      </c>
      <c r="K1311" s="103">
        <v>27558613</v>
      </c>
      <c r="L1311" s="103">
        <v>19091169</v>
      </c>
      <c r="M1311" s="103">
        <v>15239367</v>
      </c>
      <c r="N1311" s="103">
        <v>13461886</v>
      </c>
      <c r="O1311" s="103">
        <v>3582286</v>
      </c>
      <c r="P1311" s="103">
        <v>3028561</v>
      </c>
    </row>
    <row r="1312" spans="1:16">
      <c r="A1312" s="101" t="s">
        <v>2869</v>
      </c>
      <c r="B1312" s="102" t="s">
        <v>4424</v>
      </c>
      <c r="C1312" s="101" t="s">
        <v>5359</v>
      </c>
      <c r="D1312" s="101" t="s">
        <v>5360</v>
      </c>
      <c r="E1312" s="103">
        <v>79409236</v>
      </c>
      <c r="F1312" s="103">
        <v>48829357</v>
      </c>
      <c r="G1312" s="103">
        <v>7971772</v>
      </c>
      <c r="H1312" s="103">
        <v>5930774</v>
      </c>
      <c r="I1312" s="103">
        <v>6514861</v>
      </c>
      <c r="J1312" s="103">
        <v>4316388</v>
      </c>
      <c r="K1312" s="103">
        <v>1482192</v>
      </c>
      <c r="L1312" s="103">
        <v>4174886</v>
      </c>
      <c r="M1312" s="103">
        <v>5190684</v>
      </c>
      <c r="N1312" s="103">
        <v>15046349</v>
      </c>
      <c r="O1312" s="103">
        <v>11763681</v>
      </c>
      <c r="P1312" s="103">
        <v>6677941</v>
      </c>
    </row>
    <row r="1313" spans="1:16">
      <c r="A1313" s="101" t="s">
        <v>1933</v>
      </c>
      <c r="B1313" s="102" t="s">
        <v>1934</v>
      </c>
      <c r="C1313" s="101" t="s">
        <v>5359</v>
      </c>
      <c r="D1313" s="101" t="s">
        <v>5360</v>
      </c>
      <c r="E1313" s="103">
        <v>116858133</v>
      </c>
      <c r="F1313" s="103">
        <v>100746337</v>
      </c>
      <c r="G1313" s="103">
        <v>82632194</v>
      </c>
      <c r="H1313" s="103">
        <v>67713646</v>
      </c>
      <c r="I1313" s="103">
        <v>55083780</v>
      </c>
      <c r="J1313" s="103">
        <v>50363565</v>
      </c>
      <c r="K1313" s="103">
        <v>59765879</v>
      </c>
      <c r="L1313" s="103">
        <v>51614884</v>
      </c>
      <c r="M1313" s="103">
        <v>52569640</v>
      </c>
      <c r="N1313" s="103">
        <v>56029796</v>
      </c>
      <c r="O1313" s="103">
        <v>48538087</v>
      </c>
      <c r="P1313" s="103">
        <v>47441953</v>
      </c>
    </row>
    <row r="1314" spans="1:16">
      <c r="A1314" s="101" t="s">
        <v>461</v>
      </c>
      <c r="B1314" s="102" t="s">
        <v>462</v>
      </c>
      <c r="C1314" s="101" t="s">
        <v>5359</v>
      </c>
      <c r="D1314" s="101" t="s">
        <v>5360</v>
      </c>
      <c r="E1314" s="103">
        <v>6964215000</v>
      </c>
      <c r="F1314" s="103">
        <v>6320884000</v>
      </c>
      <c r="G1314" s="103">
        <v>5906871000</v>
      </c>
      <c r="H1314" s="103">
        <v>6574407000</v>
      </c>
      <c r="I1314" s="103">
        <v>6342859000</v>
      </c>
      <c r="J1314" s="103">
        <v>6015656000</v>
      </c>
      <c r="K1314" s="103">
        <v>5364555000</v>
      </c>
      <c r="L1314" s="103">
        <v>4074818000</v>
      </c>
      <c r="M1314" s="103">
        <v>3549092000</v>
      </c>
      <c r="N1314" s="103">
        <v>2797121000</v>
      </c>
      <c r="O1314" s="103">
        <v>2523155000</v>
      </c>
      <c r="P1314" s="103">
        <v>2310586000</v>
      </c>
    </row>
    <row r="1315" spans="1:16">
      <c r="A1315" s="101" t="s">
        <v>3684</v>
      </c>
      <c r="B1315" s="102" t="s">
        <v>3685</v>
      </c>
      <c r="C1315" s="101" t="s">
        <v>5359</v>
      </c>
      <c r="D1315" s="101" t="s">
        <v>5360</v>
      </c>
      <c r="E1315" s="103">
        <v>35189828</v>
      </c>
      <c r="F1315" s="103">
        <v>10866310</v>
      </c>
      <c r="G1315" s="103">
        <v>7537852</v>
      </c>
      <c r="H1315" s="103">
        <v>10795144</v>
      </c>
      <c r="I1315" s="103">
        <v>13659620</v>
      </c>
      <c r="J1315" s="103">
        <v>18359625</v>
      </c>
      <c r="K1315" s="103">
        <v>39013637</v>
      </c>
      <c r="L1315" s="103">
        <v>47401513</v>
      </c>
      <c r="M1315" s="103">
        <v>36984764</v>
      </c>
      <c r="N1315" s="103">
        <v>19796986</v>
      </c>
      <c r="O1315" s="103">
        <v>21245173</v>
      </c>
      <c r="P1315" s="103">
        <v>22241820</v>
      </c>
    </row>
    <row r="1316" spans="1:16">
      <c r="A1316" s="101" t="s">
        <v>2318</v>
      </c>
      <c r="B1316" s="102" t="s">
        <v>2319</v>
      </c>
      <c r="C1316" s="101" t="s">
        <v>5359</v>
      </c>
      <c r="D1316" s="101" t="s">
        <v>5360</v>
      </c>
      <c r="E1316" s="103">
        <v>69741620</v>
      </c>
      <c r="F1316" s="103">
        <v>67166052</v>
      </c>
      <c r="G1316" s="103">
        <v>62654174</v>
      </c>
      <c r="H1316" s="103">
        <v>55763436</v>
      </c>
      <c r="I1316" s="103">
        <v>53201416</v>
      </c>
      <c r="J1316" s="103">
        <v>50518144</v>
      </c>
      <c r="K1316" s="103">
        <v>42925172</v>
      </c>
      <c r="L1316" s="103">
        <v>38623729</v>
      </c>
      <c r="M1316" s="103">
        <v>35052864</v>
      </c>
      <c r="N1316" s="103">
        <v>30738753</v>
      </c>
      <c r="O1316" s="103">
        <v>27747860</v>
      </c>
      <c r="P1316" s="103">
        <v>24880942</v>
      </c>
    </row>
    <row r="1317" spans="1:16">
      <c r="A1317" s="101" t="s">
        <v>614</v>
      </c>
      <c r="B1317" s="102" t="s">
        <v>615</v>
      </c>
      <c r="C1317" s="101" t="s">
        <v>5359</v>
      </c>
      <c r="D1317" s="101" t="s">
        <v>5360</v>
      </c>
      <c r="E1317" s="103">
        <v>373585097</v>
      </c>
      <c r="F1317" s="103">
        <v>421079063</v>
      </c>
      <c r="G1317" s="103">
        <v>381925180</v>
      </c>
      <c r="H1317" s="103">
        <v>372243415</v>
      </c>
      <c r="I1317" s="103">
        <v>345597047</v>
      </c>
      <c r="J1317" s="103">
        <v>305798653</v>
      </c>
      <c r="K1317" s="103">
        <v>289229673</v>
      </c>
      <c r="L1317" s="103">
        <v>230463580</v>
      </c>
      <c r="M1317" s="103">
        <v>195207118</v>
      </c>
      <c r="N1317" s="103">
        <v>179535892</v>
      </c>
      <c r="O1317" s="103">
        <v>176244942</v>
      </c>
      <c r="P1317" s="103">
        <v>161455471</v>
      </c>
    </row>
    <row r="1318" spans="1:16">
      <c r="A1318" s="101" t="s">
        <v>3432</v>
      </c>
      <c r="B1318" s="102" t="s">
        <v>3433</v>
      </c>
      <c r="C1318" s="101" t="s">
        <v>5359</v>
      </c>
      <c r="D1318" s="101" t="s">
        <v>5360</v>
      </c>
      <c r="E1318" s="103">
        <v>51353096</v>
      </c>
      <c r="F1318" s="103">
        <v>49821622</v>
      </c>
      <c r="G1318" s="103">
        <v>52227747</v>
      </c>
      <c r="H1318" s="103">
        <v>51926551</v>
      </c>
      <c r="I1318" s="103">
        <v>51015243</v>
      </c>
      <c r="J1318" s="103">
        <v>51529573</v>
      </c>
      <c r="K1318" s="103">
        <v>52289799</v>
      </c>
      <c r="L1318" s="103">
        <v>42813191</v>
      </c>
      <c r="M1318" s="103">
        <v>42387884</v>
      </c>
      <c r="N1318" s="103">
        <v>39214898</v>
      </c>
      <c r="O1318" s="103">
        <v>37380139</v>
      </c>
      <c r="P1318" s="103">
        <v>32550976</v>
      </c>
    </row>
    <row r="1319" spans="1:16">
      <c r="A1319" s="101" t="s">
        <v>5557</v>
      </c>
      <c r="B1319" s="102" t="s">
        <v>5558</v>
      </c>
      <c r="C1319" s="101" t="s">
        <v>5359</v>
      </c>
      <c r="D1319" s="101" t="s">
        <v>5360</v>
      </c>
      <c r="E1319" s="103">
        <v>87180013</v>
      </c>
      <c r="F1319" s="103">
        <v>83404288</v>
      </c>
      <c r="G1319" s="103">
        <v>76492817</v>
      </c>
      <c r="H1319" s="103">
        <v>64291323</v>
      </c>
      <c r="I1319" s="103">
        <v>56397519</v>
      </c>
      <c r="J1319" s="103">
        <v>48694172</v>
      </c>
      <c r="K1319" s="103">
        <v>41627664</v>
      </c>
      <c r="L1319" s="103">
        <v>35720466</v>
      </c>
      <c r="M1319" s="103">
        <v>29370048</v>
      </c>
      <c r="N1319" s="103">
        <v>24131207</v>
      </c>
      <c r="O1319" s="103">
        <v>19195580</v>
      </c>
      <c r="P1319" s="103">
        <v>14959623</v>
      </c>
    </row>
    <row r="1320" spans="1:16">
      <c r="A1320" s="101" t="s">
        <v>3024</v>
      </c>
      <c r="B1320" s="102" t="s">
        <v>3025</v>
      </c>
      <c r="C1320" s="101" t="s">
        <v>5359</v>
      </c>
      <c r="D1320" s="101" t="s">
        <v>5360</v>
      </c>
      <c r="E1320" s="103">
        <v>44386745</v>
      </c>
      <c r="F1320" s="103">
        <v>43904479</v>
      </c>
      <c r="G1320" s="103">
        <v>37233643</v>
      </c>
      <c r="H1320" s="103">
        <v>37803014</v>
      </c>
      <c r="I1320" s="103">
        <v>30155481</v>
      </c>
      <c r="J1320" s="103">
        <v>33032516</v>
      </c>
      <c r="K1320" s="103">
        <v>36512157</v>
      </c>
      <c r="L1320" s="103">
        <v>38921096</v>
      </c>
      <c r="M1320" s="103">
        <v>34569410</v>
      </c>
      <c r="N1320" s="103">
        <v>31886122</v>
      </c>
      <c r="O1320" s="103">
        <v>28229530</v>
      </c>
      <c r="P1320" s="103">
        <v>26798938</v>
      </c>
    </row>
    <row r="1321" spans="1:16">
      <c r="A1321" s="101" t="s">
        <v>1741</v>
      </c>
      <c r="B1321" s="102" t="s">
        <v>1742</v>
      </c>
      <c r="C1321" s="101" t="s">
        <v>5359</v>
      </c>
      <c r="D1321" s="101" t="s">
        <v>5360</v>
      </c>
      <c r="E1321" s="103">
        <v>168995283</v>
      </c>
      <c r="F1321" s="103">
        <v>151472849</v>
      </c>
      <c r="G1321" s="103">
        <v>131629037</v>
      </c>
      <c r="H1321" s="103">
        <v>113037680</v>
      </c>
      <c r="I1321" s="103">
        <v>99070079</v>
      </c>
      <c r="J1321" s="103">
        <v>98479642</v>
      </c>
      <c r="K1321" s="103">
        <v>87979713</v>
      </c>
      <c r="L1321" s="103">
        <v>74944489</v>
      </c>
      <c r="M1321" s="103">
        <v>71759851</v>
      </c>
      <c r="N1321" s="103">
        <v>79734432</v>
      </c>
      <c r="O1321" s="103">
        <v>79494807</v>
      </c>
      <c r="P1321" s="103">
        <v>38100666</v>
      </c>
    </row>
    <row r="1322" spans="1:16">
      <c r="A1322" s="101" t="s">
        <v>791</v>
      </c>
      <c r="B1322" s="102" t="s">
        <v>792</v>
      </c>
      <c r="C1322" s="101" t="s">
        <v>5359</v>
      </c>
      <c r="D1322" s="101" t="s">
        <v>5360</v>
      </c>
      <c r="E1322" s="103">
        <v>277410005</v>
      </c>
      <c r="F1322" s="103">
        <v>245750758</v>
      </c>
      <c r="G1322" s="103">
        <v>218907009</v>
      </c>
      <c r="H1322" s="103">
        <v>192941266</v>
      </c>
      <c r="I1322" s="103">
        <v>188366616</v>
      </c>
      <c r="J1322" s="103">
        <v>188552339</v>
      </c>
      <c r="K1322" s="103">
        <v>183240150</v>
      </c>
      <c r="L1322" s="103">
        <v>135667704</v>
      </c>
      <c r="M1322" s="103">
        <v>119572778</v>
      </c>
      <c r="N1322" s="103">
        <v>106734472</v>
      </c>
      <c r="O1322" s="103">
        <v>94925555</v>
      </c>
      <c r="P1322" s="103">
        <v>84421950</v>
      </c>
    </row>
    <row r="1323" spans="1:16">
      <c r="A1323" s="101" t="s">
        <v>4425</v>
      </c>
      <c r="B1323" s="102" t="s">
        <v>4426</v>
      </c>
      <c r="C1323" s="101" t="s">
        <v>5359</v>
      </c>
      <c r="D1323" s="101" t="s">
        <v>5360</v>
      </c>
      <c r="E1323" s="103">
        <v>631649110</v>
      </c>
      <c r="F1323" s="103">
        <v>577078418</v>
      </c>
      <c r="G1323" s="103">
        <v>358115843</v>
      </c>
      <c r="H1323" s="103">
        <v>335347919</v>
      </c>
      <c r="I1323" s="103">
        <v>279408777</v>
      </c>
      <c r="J1323" s="103"/>
      <c r="K1323" s="103"/>
      <c r="L1323" s="103">
        <v>235703767</v>
      </c>
      <c r="M1323" s="103">
        <v>197515116</v>
      </c>
      <c r="N1323" s="103">
        <v>153354649</v>
      </c>
      <c r="O1323" s="103">
        <v>117164866</v>
      </c>
      <c r="P1323" s="103">
        <v>102528330</v>
      </c>
    </row>
    <row r="1324" spans="1:16">
      <c r="A1324" s="101" t="s">
        <v>2952</v>
      </c>
      <c r="B1324" s="102" t="s">
        <v>2953</v>
      </c>
      <c r="C1324" s="101" t="s">
        <v>5359</v>
      </c>
      <c r="D1324" s="101" t="s">
        <v>5360</v>
      </c>
      <c r="E1324" s="103">
        <v>70022995</v>
      </c>
      <c r="F1324" s="103">
        <v>61651308</v>
      </c>
      <c r="G1324" s="103">
        <v>52857730</v>
      </c>
      <c r="H1324" s="103">
        <v>45926218</v>
      </c>
      <c r="I1324" s="103">
        <v>40740367</v>
      </c>
      <c r="J1324" s="103">
        <v>33260444</v>
      </c>
      <c r="K1324" s="103">
        <v>29409665</v>
      </c>
      <c r="L1324" s="103">
        <v>26697976</v>
      </c>
      <c r="M1324" s="103">
        <v>25065721</v>
      </c>
      <c r="N1324" s="103">
        <v>22953532</v>
      </c>
      <c r="O1324" s="103">
        <v>21023666</v>
      </c>
      <c r="P1324" s="103">
        <v>21797265</v>
      </c>
    </row>
    <row r="1325" spans="1:16">
      <c r="A1325" s="101" t="s">
        <v>1868</v>
      </c>
      <c r="B1325" s="102" t="s">
        <v>1869</v>
      </c>
      <c r="C1325" s="101" t="s">
        <v>5359</v>
      </c>
      <c r="D1325" s="101" t="s">
        <v>5360</v>
      </c>
      <c r="E1325" s="103">
        <v>133895878</v>
      </c>
      <c r="F1325" s="103">
        <v>134596406</v>
      </c>
      <c r="G1325" s="103">
        <v>111086460</v>
      </c>
      <c r="H1325" s="103">
        <v>95832300</v>
      </c>
      <c r="I1325" s="103">
        <v>120302431</v>
      </c>
      <c r="J1325" s="103">
        <v>121060306</v>
      </c>
      <c r="K1325" s="103">
        <v>113435856</v>
      </c>
      <c r="L1325" s="103">
        <v>104151605</v>
      </c>
      <c r="M1325" s="103">
        <v>45546589</v>
      </c>
      <c r="N1325" s="103">
        <v>58653743</v>
      </c>
      <c r="O1325" s="103">
        <v>44772648</v>
      </c>
      <c r="P1325" s="103">
        <v>42887118</v>
      </c>
    </row>
    <row r="1326" spans="1:16">
      <c r="A1326" s="101" t="s">
        <v>3766</v>
      </c>
      <c r="B1326" s="102" t="s">
        <v>3767</v>
      </c>
      <c r="C1326" s="101" t="s">
        <v>5359</v>
      </c>
      <c r="D1326" s="101" t="s">
        <v>5360</v>
      </c>
      <c r="E1326" s="103">
        <v>20867232</v>
      </c>
      <c r="F1326" s="103">
        <v>25875526</v>
      </c>
      <c r="G1326" s="103">
        <v>22330031</v>
      </c>
      <c r="H1326" s="103">
        <v>24684754</v>
      </c>
      <c r="I1326" s="103">
        <v>26389304</v>
      </c>
      <c r="J1326" s="103">
        <v>25482924</v>
      </c>
      <c r="K1326" s="103">
        <v>27979438</v>
      </c>
      <c r="L1326" s="103">
        <v>21556774</v>
      </c>
      <c r="M1326" s="103">
        <v>21273694</v>
      </c>
      <c r="N1326" s="103">
        <v>18168713</v>
      </c>
      <c r="O1326" s="103">
        <v>22677319</v>
      </c>
      <c r="P1326" s="103">
        <v>21256188</v>
      </c>
    </row>
    <row r="1327" spans="1:16">
      <c r="A1327" s="101" t="s">
        <v>2481</v>
      </c>
      <c r="B1327" s="102" t="s">
        <v>2482</v>
      </c>
      <c r="C1327" s="101" t="s">
        <v>5359</v>
      </c>
      <c r="D1327" s="101" t="s">
        <v>5360</v>
      </c>
      <c r="E1327" s="103">
        <v>52888772</v>
      </c>
      <c r="F1327" s="103">
        <v>50476751</v>
      </c>
      <c r="G1327" s="103">
        <v>44969413</v>
      </c>
      <c r="H1327" s="103">
        <v>41046731</v>
      </c>
      <c r="I1327" s="103">
        <v>35253208</v>
      </c>
      <c r="J1327" s="103">
        <v>27518700</v>
      </c>
      <c r="K1327" s="103">
        <v>22883512</v>
      </c>
      <c r="L1327" s="103">
        <v>19281189</v>
      </c>
      <c r="M1327" s="103">
        <v>15147897</v>
      </c>
      <c r="N1327" s="103">
        <v>15118674</v>
      </c>
      <c r="O1327" s="103">
        <v>10640645</v>
      </c>
      <c r="P1327" s="103">
        <v>8931628</v>
      </c>
    </row>
    <row r="1328" spans="1:16">
      <c r="A1328" s="101" t="s">
        <v>2094</v>
      </c>
      <c r="B1328" s="102" t="s">
        <v>4427</v>
      </c>
      <c r="C1328" s="101" t="s">
        <v>5359</v>
      </c>
      <c r="D1328" s="101" t="s">
        <v>5360</v>
      </c>
      <c r="E1328" s="103">
        <v>42120948</v>
      </c>
      <c r="F1328" s="103">
        <v>34175804</v>
      </c>
      <c r="G1328" s="103">
        <v>33076118</v>
      </c>
      <c r="H1328" s="103">
        <v>36830379</v>
      </c>
      <c r="I1328" s="103">
        <v>32464156</v>
      </c>
      <c r="J1328" s="103">
        <v>54164933</v>
      </c>
      <c r="K1328" s="103">
        <v>59728214</v>
      </c>
      <c r="L1328" s="103">
        <v>36126924</v>
      </c>
      <c r="M1328" s="103">
        <v>45697657</v>
      </c>
      <c r="N1328" s="103">
        <v>35920183</v>
      </c>
      <c r="O1328" s="103">
        <v>45732993</v>
      </c>
      <c r="P1328" s="103">
        <v>42682094</v>
      </c>
    </row>
    <row r="1329" spans="1:16">
      <c r="A1329" s="101" t="s">
        <v>2246</v>
      </c>
      <c r="B1329" s="102" t="s">
        <v>2247</v>
      </c>
      <c r="C1329" s="101" t="s">
        <v>5359</v>
      </c>
      <c r="D1329" s="101" t="s">
        <v>5360</v>
      </c>
      <c r="E1329" s="103">
        <v>190197027</v>
      </c>
      <c r="F1329" s="103">
        <v>178345540</v>
      </c>
      <c r="G1329" s="103">
        <v>162485422</v>
      </c>
      <c r="H1329" s="103">
        <v>154315780</v>
      </c>
      <c r="I1329" s="103">
        <v>127118094</v>
      </c>
      <c r="J1329" s="103">
        <v>112671178</v>
      </c>
      <c r="K1329" s="103">
        <v>90960624</v>
      </c>
      <c r="L1329" s="103">
        <v>88371476</v>
      </c>
      <c r="M1329" s="103">
        <v>81512994</v>
      </c>
      <c r="N1329" s="103">
        <v>72099411</v>
      </c>
      <c r="O1329" s="103">
        <v>62284543</v>
      </c>
      <c r="P1329" s="103">
        <v>58132056</v>
      </c>
    </row>
    <row r="1330" spans="1:16">
      <c r="A1330" s="101" t="s">
        <v>3179</v>
      </c>
      <c r="B1330" s="102" t="s">
        <v>3180</v>
      </c>
      <c r="C1330" s="101" t="s">
        <v>5359</v>
      </c>
      <c r="D1330" s="101" t="s">
        <v>5360</v>
      </c>
      <c r="E1330" s="103">
        <v>41610336</v>
      </c>
      <c r="F1330" s="103">
        <v>29426117</v>
      </c>
      <c r="G1330" s="103">
        <v>26891173</v>
      </c>
      <c r="H1330" s="103">
        <v>23164612</v>
      </c>
      <c r="I1330" s="103">
        <v>19739161</v>
      </c>
      <c r="J1330" s="103">
        <v>16611791</v>
      </c>
      <c r="K1330" s="103">
        <v>14221121</v>
      </c>
      <c r="L1330" s="103">
        <v>9475179</v>
      </c>
      <c r="M1330" s="103">
        <v>7331915</v>
      </c>
      <c r="N1330" s="103">
        <v>5739459</v>
      </c>
      <c r="O1330" s="103">
        <v>5253475</v>
      </c>
      <c r="P1330" s="103">
        <v>2501524</v>
      </c>
    </row>
    <row r="1331" spans="1:16">
      <c r="A1331" s="101" t="s">
        <v>1137</v>
      </c>
      <c r="B1331" s="102" t="s">
        <v>1138</v>
      </c>
      <c r="C1331" s="101" t="s">
        <v>5359</v>
      </c>
      <c r="D1331" s="101" t="s">
        <v>5360</v>
      </c>
      <c r="E1331" s="103">
        <v>392460833</v>
      </c>
      <c r="F1331" s="103">
        <v>391508239</v>
      </c>
      <c r="G1331" s="103">
        <v>378935059</v>
      </c>
      <c r="H1331" s="103">
        <v>365311588</v>
      </c>
      <c r="I1331" s="103">
        <v>357446055</v>
      </c>
      <c r="J1331" s="103">
        <v>247798845</v>
      </c>
      <c r="K1331" s="103">
        <v>174170831</v>
      </c>
      <c r="L1331" s="103">
        <v>161159688</v>
      </c>
      <c r="M1331" s="103">
        <v>168715821</v>
      </c>
      <c r="N1331" s="103">
        <v>143919099</v>
      </c>
      <c r="O1331" s="103">
        <v>183083299</v>
      </c>
      <c r="P1331" s="103">
        <v>231779894</v>
      </c>
    </row>
    <row r="1332" spans="1:16">
      <c r="A1332" s="101" t="s">
        <v>2364</v>
      </c>
      <c r="B1332" s="102" t="s">
        <v>2365</v>
      </c>
      <c r="C1332" s="101" t="s">
        <v>5359</v>
      </c>
      <c r="D1332" s="101" t="s">
        <v>5360</v>
      </c>
      <c r="E1332" s="103">
        <v>89640453</v>
      </c>
      <c r="F1332" s="103">
        <v>69722252</v>
      </c>
      <c r="G1332" s="103">
        <v>68212435</v>
      </c>
      <c r="H1332" s="103">
        <v>81098279</v>
      </c>
      <c r="I1332" s="103">
        <v>72941488</v>
      </c>
      <c r="J1332" s="103">
        <v>98910382</v>
      </c>
      <c r="K1332" s="103">
        <v>117214946</v>
      </c>
      <c r="L1332" s="103">
        <v>65056131</v>
      </c>
      <c r="M1332" s="103">
        <v>67001232</v>
      </c>
      <c r="N1332" s="103">
        <v>57585732</v>
      </c>
      <c r="O1332" s="103">
        <v>66708943</v>
      </c>
      <c r="P1332" s="103">
        <v>63644660</v>
      </c>
    </row>
    <row r="1333" spans="1:16">
      <c r="A1333" s="101" t="s">
        <v>3266</v>
      </c>
      <c r="B1333" s="102" t="s">
        <v>3267</v>
      </c>
      <c r="C1333" s="101" t="s">
        <v>5359</v>
      </c>
      <c r="D1333" s="101" t="s">
        <v>5360</v>
      </c>
      <c r="E1333" s="103">
        <v>70390143</v>
      </c>
      <c r="F1333" s="103">
        <v>63064302</v>
      </c>
      <c r="G1333" s="103">
        <v>60401461</v>
      </c>
      <c r="H1333" s="103">
        <v>58166704</v>
      </c>
      <c r="I1333" s="103">
        <v>56403197</v>
      </c>
      <c r="J1333" s="103">
        <v>54994391</v>
      </c>
      <c r="K1333" s="103">
        <v>53701382</v>
      </c>
      <c r="L1333" s="103">
        <v>47935536</v>
      </c>
      <c r="M1333" s="103">
        <v>44668040</v>
      </c>
      <c r="N1333" s="103">
        <v>26606688</v>
      </c>
      <c r="O1333" s="103">
        <v>22568516</v>
      </c>
      <c r="P1333" s="103">
        <v>18965164</v>
      </c>
    </row>
    <row r="1334" spans="1:16">
      <c r="A1334" s="101" t="s">
        <v>966</v>
      </c>
      <c r="B1334" s="102" t="s">
        <v>967</v>
      </c>
      <c r="C1334" s="101" t="s">
        <v>5359</v>
      </c>
      <c r="D1334" s="101" t="s">
        <v>5360</v>
      </c>
      <c r="E1334" s="103">
        <v>103405522</v>
      </c>
      <c r="F1334" s="103">
        <v>99619916</v>
      </c>
      <c r="G1334" s="103">
        <v>98721901</v>
      </c>
      <c r="H1334" s="103">
        <v>89383581</v>
      </c>
      <c r="I1334" s="103">
        <v>82970607</v>
      </c>
      <c r="J1334" s="103">
        <v>71859168</v>
      </c>
      <c r="K1334" s="103">
        <v>63609445</v>
      </c>
      <c r="L1334" s="103">
        <v>50240881</v>
      </c>
      <c r="M1334" s="103">
        <v>49188038</v>
      </c>
      <c r="N1334" s="103">
        <v>57635730</v>
      </c>
      <c r="O1334" s="103">
        <v>47993149</v>
      </c>
      <c r="P1334" s="103">
        <v>14616997</v>
      </c>
    </row>
    <row r="1335" spans="1:16">
      <c r="A1335" s="101" t="s">
        <v>2362</v>
      </c>
      <c r="B1335" s="102" t="s">
        <v>2363</v>
      </c>
      <c r="C1335" s="101" t="s">
        <v>5359</v>
      </c>
      <c r="D1335" s="101" t="s">
        <v>5360</v>
      </c>
      <c r="E1335" s="103">
        <v>37832769</v>
      </c>
      <c r="F1335" s="103">
        <v>38647786</v>
      </c>
      <c r="G1335" s="103">
        <v>40131706</v>
      </c>
      <c r="H1335" s="103">
        <v>39519957</v>
      </c>
      <c r="I1335" s="103">
        <v>49220691</v>
      </c>
      <c r="J1335" s="103">
        <v>55920819</v>
      </c>
      <c r="K1335" s="103">
        <v>39819586</v>
      </c>
      <c r="L1335" s="103">
        <v>27459099</v>
      </c>
      <c r="M1335" s="103">
        <v>36600679</v>
      </c>
      <c r="N1335" s="103">
        <v>62134800</v>
      </c>
      <c r="O1335" s="103">
        <v>70046408</v>
      </c>
      <c r="P1335" s="103">
        <v>69031641</v>
      </c>
    </row>
    <row r="1336" spans="1:16">
      <c r="A1336" s="101" t="s">
        <v>1358</v>
      </c>
      <c r="B1336" s="102" t="s">
        <v>4428</v>
      </c>
      <c r="C1336" s="101" t="s">
        <v>5359</v>
      </c>
      <c r="D1336" s="101" t="s">
        <v>5360</v>
      </c>
      <c r="E1336" s="103">
        <v>247809669</v>
      </c>
      <c r="F1336" s="103">
        <v>113919036</v>
      </c>
      <c r="G1336" s="103">
        <v>108324187</v>
      </c>
      <c r="H1336" s="103">
        <v>101812858</v>
      </c>
      <c r="I1336" s="103">
        <v>82447309</v>
      </c>
      <c r="J1336" s="103">
        <v>70977649</v>
      </c>
      <c r="K1336" s="103">
        <v>59427170</v>
      </c>
      <c r="L1336" s="103">
        <v>60502201</v>
      </c>
      <c r="M1336" s="103">
        <v>49237332</v>
      </c>
      <c r="N1336" s="103">
        <v>46849223</v>
      </c>
      <c r="O1336" s="103">
        <v>50474395</v>
      </c>
      <c r="P1336" s="103">
        <v>40746006</v>
      </c>
    </row>
    <row r="1337" spans="1:16">
      <c r="A1337" s="101" t="s">
        <v>3890</v>
      </c>
      <c r="B1337" s="102" t="s">
        <v>5559</v>
      </c>
      <c r="C1337" s="101" t="s">
        <v>5359</v>
      </c>
      <c r="D1337" s="101" t="s">
        <v>5360</v>
      </c>
      <c r="E1337" s="103">
        <v>14958255</v>
      </c>
      <c r="F1337" s="103">
        <v>16040184</v>
      </c>
      <c r="G1337" s="103">
        <v>15219854</v>
      </c>
      <c r="H1337" s="103">
        <v>32317358</v>
      </c>
      <c r="I1337" s="103">
        <v>50933714</v>
      </c>
      <c r="J1337" s="103">
        <v>60113632</v>
      </c>
      <c r="K1337" s="103">
        <v>64910032</v>
      </c>
      <c r="L1337" s="103">
        <v>70751339</v>
      </c>
      <c r="M1337" s="103">
        <v>12135524</v>
      </c>
      <c r="N1337" s="103">
        <v>13926112</v>
      </c>
      <c r="O1337" s="103">
        <v>17723742</v>
      </c>
      <c r="P1337" s="103">
        <v>38221958</v>
      </c>
    </row>
    <row r="1338" spans="1:16">
      <c r="A1338" s="101" t="s">
        <v>3497</v>
      </c>
      <c r="B1338" s="102" t="s">
        <v>3498</v>
      </c>
      <c r="C1338" s="101" t="s">
        <v>5359</v>
      </c>
      <c r="D1338" s="101" t="s">
        <v>5360</v>
      </c>
      <c r="E1338" s="103">
        <v>43393759</v>
      </c>
      <c r="F1338" s="103">
        <v>42068974</v>
      </c>
      <c r="G1338" s="103">
        <v>41764989</v>
      </c>
      <c r="H1338" s="103">
        <v>40955588</v>
      </c>
      <c r="I1338" s="103">
        <v>37562060</v>
      </c>
      <c r="J1338" s="103">
        <v>32427089</v>
      </c>
      <c r="K1338" s="103">
        <v>28541464</v>
      </c>
      <c r="L1338" s="103">
        <v>18471353</v>
      </c>
      <c r="M1338" s="103">
        <v>17879166</v>
      </c>
      <c r="N1338" s="103">
        <v>16684123</v>
      </c>
      <c r="O1338" s="103">
        <v>14945561</v>
      </c>
      <c r="P1338" s="103">
        <v>7990530</v>
      </c>
    </row>
    <row r="1339" spans="1:16">
      <c r="A1339" s="101" t="s">
        <v>2066</v>
      </c>
      <c r="B1339" s="102" t="s">
        <v>2067</v>
      </c>
      <c r="C1339" s="101" t="s">
        <v>5359</v>
      </c>
      <c r="D1339" s="101" t="s">
        <v>5360</v>
      </c>
      <c r="E1339" s="103">
        <v>115736082</v>
      </c>
      <c r="F1339" s="103">
        <v>105227965</v>
      </c>
      <c r="G1339" s="103">
        <v>98578928</v>
      </c>
      <c r="H1339" s="103">
        <v>92204539</v>
      </c>
      <c r="I1339" s="103">
        <v>82134421</v>
      </c>
      <c r="J1339" s="103">
        <v>74387895</v>
      </c>
      <c r="K1339" s="103">
        <v>69512564</v>
      </c>
      <c r="L1339" s="103">
        <v>38018828</v>
      </c>
      <c r="M1339" s="103">
        <v>30517069</v>
      </c>
      <c r="N1339" s="103">
        <v>24435291</v>
      </c>
      <c r="O1339" s="103">
        <v>11083929</v>
      </c>
      <c r="P1339" s="103">
        <v>6801882</v>
      </c>
    </row>
    <row r="1340" spans="1:16">
      <c r="A1340" s="101" t="s">
        <v>3122</v>
      </c>
      <c r="B1340" s="102" t="s">
        <v>4429</v>
      </c>
      <c r="C1340" s="101" t="s">
        <v>5359</v>
      </c>
      <c r="D1340" s="101" t="s">
        <v>5360</v>
      </c>
      <c r="E1340" s="103">
        <v>39180500</v>
      </c>
      <c r="F1340" s="103">
        <v>30838863</v>
      </c>
      <c r="G1340" s="103">
        <v>33426943</v>
      </c>
      <c r="H1340" s="103">
        <v>27565629</v>
      </c>
      <c r="I1340" s="103">
        <v>23235140</v>
      </c>
      <c r="J1340" s="103">
        <v>27922508</v>
      </c>
      <c r="K1340" s="103">
        <v>25056805</v>
      </c>
      <c r="L1340" s="103">
        <v>17223789</v>
      </c>
      <c r="M1340" s="103">
        <v>7621400</v>
      </c>
      <c r="N1340" s="103">
        <v>5894717</v>
      </c>
      <c r="O1340" s="103">
        <v>5374869</v>
      </c>
      <c r="P1340" s="103">
        <v>5260581</v>
      </c>
    </row>
    <row r="1341" spans="1:16">
      <c r="A1341" s="101" t="s">
        <v>2240</v>
      </c>
      <c r="B1341" s="102" t="s">
        <v>2241</v>
      </c>
      <c r="C1341" s="101" t="s">
        <v>5359</v>
      </c>
      <c r="D1341" s="101" t="s">
        <v>5360</v>
      </c>
      <c r="E1341" s="103">
        <v>24595094</v>
      </c>
      <c r="F1341" s="103">
        <v>32283814</v>
      </c>
      <c r="G1341" s="103">
        <v>37986589</v>
      </c>
      <c r="H1341" s="103">
        <v>20258582</v>
      </c>
      <c r="I1341" s="103">
        <v>18851841</v>
      </c>
      <c r="J1341" s="103">
        <v>13365969</v>
      </c>
      <c r="K1341" s="103">
        <v>12225814</v>
      </c>
      <c r="L1341" s="103">
        <v>8040290</v>
      </c>
      <c r="M1341" s="103">
        <v>7400599</v>
      </c>
      <c r="N1341" s="103">
        <v>7176880</v>
      </c>
      <c r="O1341" s="103">
        <v>6870836</v>
      </c>
      <c r="P1341" s="103">
        <v>5435267</v>
      </c>
    </row>
    <row r="1342" spans="1:16">
      <c r="A1342" s="101" t="s">
        <v>5560</v>
      </c>
      <c r="B1342" s="102" t="s">
        <v>5561</v>
      </c>
      <c r="C1342" s="101" t="s">
        <v>5359</v>
      </c>
      <c r="D1342" s="101" t="s">
        <v>5360</v>
      </c>
      <c r="E1342" s="103">
        <v>40729698</v>
      </c>
      <c r="F1342" s="103">
        <v>32761796</v>
      </c>
      <c r="G1342" s="103"/>
      <c r="H1342" s="103"/>
      <c r="I1342" s="103"/>
      <c r="J1342" s="103"/>
      <c r="K1342" s="103"/>
      <c r="L1342" s="103"/>
      <c r="M1342" s="103"/>
      <c r="N1342" s="103"/>
      <c r="O1342" s="103"/>
      <c r="P1342" s="103"/>
    </row>
    <row r="1343" spans="1:16">
      <c r="A1343" s="101" t="s">
        <v>2462</v>
      </c>
      <c r="B1343" s="102" t="s">
        <v>2463</v>
      </c>
      <c r="C1343" s="101" t="s">
        <v>5359</v>
      </c>
      <c r="D1343" s="101" t="s">
        <v>5360</v>
      </c>
      <c r="E1343" s="103">
        <v>84812035</v>
      </c>
      <c r="F1343" s="103">
        <v>80656787</v>
      </c>
      <c r="G1343" s="103">
        <v>70238860</v>
      </c>
      <c r="H1343" s="103">
        <v>69637690</v>
      </c>
      <c r="I1343" s="103">
        <v>68219506</v>
      </c>
      <c r="J1343" s="103">
        <v>62218231</v>
      </c>
      <c r="K1343" s="103">
        <v>50900259</v>
      </c>
      <c r="L1343" s="103">
        <v>40983846</v>
      </c>
      <c r="M1343" s="103">
        <v>47362488</v>
      </c>
      <c r="N1343" s="103">
        <v>88483712</v>
      </c>
      <c r="O1343" s="103">
        <v>66450135</v>
      </c>
      <c r="P1343" s="103">
        <v>65076900</v>
      </c>
    </row>
    <row r="1344" spans="1:16">
      <c r="A1344" s="101" t="s">
        <v>3561</v>
      </c>
      <c r="B1344" s="102" t="s">
        <v>3562</v>
      </c>
      <c r="C1344" s="101" t="s">
        <v>5359</v>
      </c>
      <c r="D1344" s="101" t="s">
        <v>5360</v>
      </c>
      <c r="E1344" s="103">
        <v>75733999</v>
      </c>
      <c r="F1344" s="103">
        <v>67688045</v>
      </c>
      <c r="G1344" s="103">
        <v>53684871</v>
      </c>
      <c r="H1344" s="103">
        <v>52876056</v>
      </c>
      <c r="I1344" s="103">
        <v>52188982</v>
      </c>
      <c r="J1344" s="103">
        <v>46870630</v>
      </c>
      <c r="K1344" s="103">
        <v>41980734</v>
      </c>
      <c r="L1344" s="103">
        <v>30864950</v>
      </c>
      <c r="M1344" s="103">
        <v>20739615</v>
      </c>
      <c r="N1344" s="103">
        <v>16894226</v>
      </c>
      <c r="O1344" s="103">
        <v>8662539</v>
      </c>
      <c r="P1344" s="103">
        <v>6288090</v>
      </c>
    </row>
    <row r="1345" spans="1:16">
      <c r="A1345" s="101" t="s">
        <v>2702</v>
      </c>
      <c r="B1345" s="102" t="s">
        <v>2703</v>
      </c>
      <c r="C1345" s="101" t="s">
        <v>5359</v>
      </c>
      <c r="D1345" s="101" t="s">
        <v>5360</v>
      </c>
      <c r="E1345" s="103">
        <v>100657753</v>
      </c>
      <c r="F1345" s="103">
        <v>89246624</v>
      </c>
      <c r="G1345" s="103">
        <v>73234071</v>
      </c>
      <c r="H1345" s="103">
        <v>64341057</v>
      </c>
      <c r="I1345" s="103">
        <v>58881628</v>
      </c>
      <c r="J1345" s="103">
        <v>52570760</v>
      </c>
      <c r="K1345" s="103">
        <v>45995423</v>
      </c>
      <c r="L1345" s="103">
        <v>43189188</v>
      </c>
      <c r="M1345" s="103">
        <v>35077517</v>
      </c>
      <c r="N1345" s="103">
        <v>26467546</v>
      </c>
      <c r="O1345" s="103">
        <v>13017677</v>
      </c>
      <c r="P1345" s="103">
        <v>5962120</v>
      </c>
    </row>
    <row r="1346" spans="1:16">
      <c r="A1346" s="101" t="s">
        <v>676</v>
      </c>
      <c r="B1346" s="102" t="s">
        <v>677</v>
      </c>
      <c r="C1346" s="101" t="s">
        <v>5359</v>
      </c>
      <c r="D1346" s="101" t="s">
        <v>5360</v>
      </c>
      <c r="E1346" s="103">
        <v>857599077</v>
      </c>
      <c r="F1346" s="103">
        <v>479907440</v>
      </c>
      <c r="G1346" s="103">
        <v>573576670</v>
      </c>
      <c r="H1346" s="103">
        <v>501761521</v>
      </c>
      <c r="I1346" s="103">
        <v>407523155</v>
      </c>
      <c r="J1346" s="103">
        <v>308967227</v>
      </c>
      <c r="K1346" s="103">
        <v>316136464</v>
      </c>
      <c r="L1346" s="103">
        <v>163124680</v>
      </c>
      <c r="M1346" s="103">
        <v>137576693</v>
      </c>
      <c r="N1346" s="103">
        <v>126712185</v>
      </c>
      <c r="O1346" s="103">
        <v>49613488</v>
      </c>
      <c r="P1346" s="103">
        <v>39391202</v>
      </c>
    </row>
    <row r="1347" spans="1:16">
      <c r="A1347" s="101" t="s">
        <v>3626</v>
      </c>
      <c r="B1347" s="102" t="s">
        <v>3627</v>
      </c>
      <c r="C1347" s="101" t="s">
        <v>5359</v>
      </c>
      <c r="D1347" s="101" t="s">
        <v>5360</v>
      </c>
      <c r="E1347" s="103">
        <v>35620231</v>
      </c>
      <c r="F1347" s="103">
        <v>34980909</v>
      </c>
      <c r="G1347" s="103">
        <v>34360991</v>
      </c>
      <c r="H1347" s="103">
        <v>33386993</v>
      </c>
      <c r="I1347" s="103">
        <v>32189849</v>
      </c>
      <c r="J1347" s="103">
        <v>29538618</v>
      </c>
      <c r="K1347" s="103">
        <v>26308949</v>
      </c>
      <c r="L1347" s="103">
        <v>22742639</v>
      </c>
      <c r="M1347" s="103">
        <v>19823478</v>
      </c>
      <c r="N1347" s="103">
        <v>17262012</v>
      </c>
      <c r="O1347" s="103">
        <v>6443206</v>
      </c>
      <c r="P1347" s="103">
        <v>4227975</v>
      </c>
    </row>
    <row r="1348" spans="1:16">
      <c r="A1348" s="101" t="s">
        <v>1924</v>
      </c>
      <c r="B1348" s="102" t="s">
        <v>1925</v>
      </c>
      <c r="C1348" s="101" t="s">
        <v>5359</v>
      </c>
      <c r="D1348" s="101" t="s">
        <v>5360</v>
      </c>
      <c r="E1348" s="103">
        <v>82737814</v>
      </c>
      <c r="F1348" s="103">
        <v>74860430</v>
      </c>
      <c r="G1348" s="103">
        <v>70794483</v>
      </c>
      <c r="H1348" s="103">
        <v>103236471</v>
      </c>
      <c r="I1348" s="103">
        <v>87609387</v>
      </c>
      <c r="J1348" s="103">
        <v>73889456</v>
      </c>
      <c r="K1348" s="103">
        <v>60669351</v>
      </c>
      <c r="L1348" s="103">
        <v>58835786</v>
      </c>
      <c r="M1348" s="103">
        <v>34628733</v>
      </c>
      <c r="N1348" s="103">
        <v>36020183</v>
      </c>
      <c r="O1348" s="103">
        <v>43318398</v>
      </c>
      <c r="P1348" s="103">
        <v>45626027</v>
      </c>
    </row>
    <row r="1349" spans="1:16">
      <c r="A1349" s="101" t="s">
        <v>891</v>
      </c>
      <c r="B1349" s="102" t="s">
        <v>892</v>
      </c>
      <c r="C1349" s="101" t="s">
        <v>5359</v>
      </c>
      <c r="D1349" s="101" t="s">
        <v>5360</v>
      </c>
      <c r="E1349" s="103">
        <v>53427409</v>
      </c>
      <c r="F1349" s="103">
        <v>47703618</v>
      </c>
      <c r="G1349" s="103">
        <v>10637179</v>
      </c>
      <c r="H1349" s="103">
        <v>43444275</v>
      </c>
      <c r="I1349" s="103">
        <v>44846712</v>
      </c>
      <c r="J1349" s="103">
        <v>37414220</v>
      </c>
      <c r="K1349" s="103">
        <v>30871946</v>
      </c>
      <c r="L1349" s="103">
        <v>32000287</v>
      </c>
      <c r="M1349" s="103">
        <v>23159911</v>
      </c>
      <c r="N1349" s="103">
        <v>22598700</v>
      </c>
      <c r="O1349" s="103">
        <v>20989405</v>
      </c>
      <c r="P1349" s="103">
        <v>19778728</v>
      </c>
    </row>
    <row r="1350" spans="1:16">
      <c r="A1350" s="101" t="s">
        <v>3262</v>
      </c>
      <c r="B1350" s="102" t="s">
        <v>3263</v>
      </c>
      <c r="C1350" s="101" t="s">
        <v>5359</v>
      </c>
      <c r="D1350" s="101" t="s">
        <v>5360</v>
      </c>
      <c r="E1350" s="103">
        <v>69296536</v>
      </c>
      <c r="F1350" s="103">
        <v>59173963</v>
      </c>
      <c r="G1350" s="103">
        <v>53073891</v>
      </c>
      <c r="H1350" s="103">
        <v>41972959</v>
      </c>
      <c r="I1350" s="103">
        <v>30777810</v>
      </c>
      <c r="J1350" s="103">
        <v>21333651</v>
      </c>
      <c r="K1350" s="103">
        <v>35400741</v>
      </c>
      <c r="L1350" s="103">
        <v>28341928</v>
      </c>
      <c r="M1350" s="103">
        <v>25644372</v>
      </c>
      <c r="N1350" s="103">
        <v>8924395</v>
      </c>
      <c r="O1350" s="103">
        <v>28418444</v>
      </c>
      <c r="P1350" s="103">
        <v>34363977</v>
      </c>
    </row>
    <row r="1351" spans="1:16">
      <c r="A1351" s="101" t="s">
        <v>925</v>
      </c>
      <c r="B1351" s="102" t="s">
        <v>926</v>
      </c>
      <c r="C1351" s="101" t="s">
        <v>5359</v>
      </c>
      <c r="D1351" s="101" t="s">
        <v>5360</v>
      </c>
      <c r="E1351" s="103">
        <v>534264862</v>
      </c>
      <c r="F1351" s="103">
        <v>574672722</v>
      </c>
      <c r="G1351" s="103">
        <v>700701677</v>
      </c>
      <c r="H1351" s="103">
        <v>790037462</v>
      </c>
      <c r="I1351" s="103">
        <v>747771453</v>
      </c>
      <c r="J1351" s="103">
        <v>573683732</v>
      </c>
      <c r="K1351" s="103">
        <v>349362141</v>
      </c>
      <c r="L1351" s="103">
        <v>78237363</v>
      </c>
      <c r="M1351" s="103">
        <v>49244392</v>
      </c>
      <c r="N1351" s="103">
        <v>480322223</v>
      </c>
      <c r="O1351" s="103">
        <v>315151732</v>
      </c>
      <c r="P1351" s="103">
        <v>214115386</v>
      </c>
    </row>
    <row r="1352" spans="1:16">
      <c r="A1352" s="101" t="s">
        <v>2826</v>
      </c>
      <c r="B1352" s="102" t="s">
        <v>2827</v>
      </c>
      <c r="C1352" s="101" t="s">
        <v>5359</v>
      </c>
      <c r="D1352" s="101" t="s">
        <v>5360</v>
      </c>
      <c r="E1352" s="103">
        <v>22742458</v>
      </c>
      <c r="F1352" s="103">
        <v>24653923</v>
      </c>
      <c r="G1352" s="103">
        <v>33898334</v>
      </c>
      <c r="H1352" s="103">
        <v>35389357</v>
      </c>
      <c r="I1352" s="103">
        <v>27850575</v>
      </c>
      <c r="J1352" s="103">
        <v>26812457</v>
      </c>
      <c r="K1352" s="103"/>
      <c r="L1352" s="103">
        <v>44468104</v>
      </c>
      <c r="M1352" s="103">
        <v>6932502</v>
      </c>
      <c r="N1352" s="103">
        <v>21446859</v>
      </c>
      <c r="O1352" s="103">
        <v>19112428</v>
      </c>
      <c r="P1352" s="103">
        <v>24360022</v>
      </c>
    </row>
    <row r="1353" spans="1:16">
      <c r="A1353" s="101" t="s">
        <v>2078</v>
      </c>
      <c r="B1353" s="102" t="s">
        <v>2079</v>
      </c>
      <c r="C1353" s="101" t="s">
        <v>5359</v>
      </c>
      <c r="D1353" s="101" t="s">
        <v>5360</v>
      </c>
      <c r="E1353" s="103">
        <v>112625137</v>
      </c>
      <c r="F1353" s="103">
        <v>126886001</v>
      </c>
      <c r="G1353" s="103">
        <v>147567763</v>
      </c>
      <c r="H1353" s="103">
        <v>183704033</v>
      </c>
      <c r="I1353" s="103">
        <v>191709881</v>
      </c>
      <c r="J1353" s="103">
        <v>198854309</v>
      </c>
      <c r="K1353" s="103">
        <v>194956040</v>
      </c>
      <c r="L1353" s="103">
        <v>186839134</v>
      </c>
      <c r="M1353" s="103">
        <v>122711619</v>
      </c>
      <c r="N1353" s="103">
        <v>108246699</v>
      </c>
      <c r="O1353" s="103">
        <v>87254421</v>
      </c>
      <c r="P1353" s="103">
        <v>68890979</v>
      </c>
    </row>
    <row r="1354" spans="1:16">
      <c r="A1354" s="101" t="s">
        <v>2279</v>
      </c>
      <c r="B1354" s="102" t="s">
        <v>2280</v>
      </c>
      <c r="C1354" s="101" t="s">
        <v>5364</v>
      </c>
      <c r="D1354" s="101" t="s">
        <v>5360</v>
      </c>
      <c r="E1354" s="103">
        <v>90434000</v>
      </c>
      <c r="F1354" s="103">
        <v>75448125</v>
      </c>
      <c r="G1354" s="103">
        <v>63883686</v>
      </c>
      <c r="H1354" s="103">
        <v>63886618</v>
      </c>
      <c r="I1354" s="103">
        <v>60396143</v>
      </c>
      <c r="J1354" s="103">
        <v>50382342</v>
      </c>
      <c r="K1354" s="103">
        <v>46131768</v>
      </c>
      <c r="L1354" s="103">
        <v>39471311</v>
      </c>
      <c r="M1354" s="103">
        <v>15690207</v>
      </c>
      <c r="N1354" s="103">
        <v>9642958</v>
      </c>
      <c r="O1354" s="103">
        <v>8669021</v>
      </c>
      <c r="P1354" s="103">
        <v>15748418</v>
      </c>
    </row>
    <row r="1355" spans="1:16">
      <c r="A1355" s="101" t="s">
        <v>2421</v>
      </c>
      <c r="B1355" s="102" t="s">
        <v>2422</v>
      </c>
      <c r="C1355" s="101" t="s">
        <v>5359</v>
      </c>
      <c r="D1355" s="101" t="s">
        <v>5360</v>
      </c>
      <c r="E1355" s="103">
        <v>80855258</v>
      </c>
      <c r="F1355" s="103">
        <v>72574122</v>
      </c>
      <c r="G1355" s="103">
        <v>64231640</v>
      </c>
      <c r="H1355" s="103">
        <v>60318413</v>
      </c>
      <c r="I1355" s="103">
        <v>54795040</v>
      </c>
      <c r="J1355" s="103">
        <v>49854503</v>
      </c>
      <c r="K1355" s="103">
        <v>47765464</v>
      </c>
      <c r="L1355" s="103">
        <v>35571262</v>
      </c>
      <c r="M1355" s="103">
        <v>33897158</v>
      </c>
      <c r="N1355" s="103">
        <v>35738124</v>
      </c>
      <c r="O1355" s="103">
        <v>32904025</v>
      </c>
      <c r="P1355" s="103">
        <v>28706616</v>
      </c>
    </row>
    <row r="1356" spans="1:16">
      <c r="A1356" s="101" t="s">
        <v>2165</v>
      </c>
      <c r="B1356" s="102" t="s">
        <v>2166</v>
      </c>
      <c r="C1356" s="101" t="s">
        <v>5359</v>
      </c>
      <c r="D1356" s="101" t="s">
        <v>5360</v>
      </c>
      <c r="E1356" s="103">
        <v>115501770</v>
      </c>
      <c r="F1356" s="103">
        <v>115937049</v>
      </c>
      <c r="G1356" s="103">
        <v>115821491</v>
      </c>
      <c r="H1356" s="103">
        <v>106214115</v>
      </c>
      <c r="I1356" s="103">
        <v>98559437</v>
      </c>
      <c r="J1356" s="103">
        <v>90252133</v>
      </c>
      <c r="K1356" s="103">
        <v>81471846</v>
      </c>
      <c r="L1356" s="103">
        <v>51618707</v>
      </c>
      <c r="M1356" s="103">
        <v>45947800</v>
      </c>
      <c r="N1356" s="103">
        <v>46861497</v>
      </c>
      <c r="O1356" s="103">
        <v>42954061</v>
      </c>
      <c r="P1356" s="103">
        <v>40582067</v>
      </c>
    </row>
    <row r="1357" spans="1:16">
      <c r="A1357" s="101" t="s">
        <v>2857</v>
      </c>
      <c r="B1357" s="102" t="s">
        <v>2858</v>
      </c>
      <c r="C1357" s="101" t="s">
        <v>5359</v>
      </c>
      <c r="D1357" s="101" t="s">
        <v>5360</v>
      </c>
      <c r="E1357" s="103">
        <v>57686782</v>
      </c>
      <c r="F1357" s="103">
        <v>54061610</v>
      </c>
      <c r="G1357" s="103">
        <v>48662559</v>
      </c>
      <c r="H1357" s="103">
        <v>41103912</v>
      </c>
      <c r="I1357" s="103">
        <v>34961621</v>
      </c>
      <c r="J1357" s="103">
        <v>27054212</v>
      </c>
      <c r="K1357" s="103">
        <v>23665013</v>
      </c>
      <c r="L1357" s="103">
        <v>17821202</v>
      </c>
      <c r="M1357" s="103">
        <v>16061715</v>
      </c>
      <c r="N1357" s="103">
        <v>17789172</v>
      </c>
      <c r="O1357" s="103">
        <v>13815199</v>
      </c>
      <c r="P1357" s="103">
        <v>4895245</v>
      </c>
    </row>
    <row r="1358" spans="1:16">
      <c r="A1358" s="101" t="s">
        <v>2941</v>
      </c>
      <c r="B1358" s="102" t="s">
        <v>2942</v>
      </c>
      <c r="C1358" s="101" t="s">
        <v>5359</v>
      </c>
      <c r="D1358" s="101" t="s">
        <v>5360</v>
      </c>
      <c r="E1358" s="103">
        <v>46689971</v>
      </c>
      <c r="F1358" s="103">
        <v>46554398</v>
      </c>
      <c r="G1358" s="103">
        <v>44790170</v>
      </c>
      <c r="H1358" s="103">
        <v>31363732</v>
      </c>
      <c r="I1358" s="103">
        <v>24107739</v>
      </c>
      <c r="J1358" s="103">
        <v>13518952</v>
      </c>
      <c r="K1358" s="103">
        <v>14069694</v>
      </c>
      <c r="L1358" s="103">
        <v>18458856</v>
      </c>
      <c r="M1358" s="103">
        <v>21454570</v>
      </c>
      <c r="N1358" s="103">
        <v>17520179</v>
      </c>
      <c r="O1358" s="103">
        <v>10838591</v>
      </c>
      <c r="P1358" s="103">
        <v>10444901</v>
      </c>
    </row>
    <row r="1359" spans="1:16">
      <c r="A1359" s="101" t="s">
        <v>4430</v>
      </c>
      <c r="B1359" s="102" t="s">
        <v>4431</v>
      </c>
      <c r="C1359" s="101" t="s">
        <v>5359</v>
      </c>
      <c r="D1359" s="101" t="s">
        <v>5360</v>
      </c>
      <c r="E1359" s="103">
        <v>23322914</v>
      </c>
      <c r="F1359" s="103"/>
      <c r="G1359" s="103">
        <v>12390350</v>
      </c>
      <c r="H1359" s="103">
        <v>18523421</v>
      </c>
      <c r="I1359" s="103">
        <v>15998985</v>
      </c>
      <c r="J1359" s="103">
        <v>14852676</v>
      </c>
      <c r="K1359" s="103">
        <v>8206691</v>
      </c>
      <c r="L1359" s="103">
        <v>2374106</v>
      </c>
      <c r="M1359" s="103">
        <v>1682142</v>
      </c>
      <c r="N1359" s="103">
        <v>1182845</v>
      </c>
      <c r="O1359" s="103">
        <v>2833860</v>
      </c>
      <c r="P1359" s="103"/>
    </row>
    <row r="1360" spans="1:16">
      <c r="A1360" s="101" t="s">
        <v>3212</v>
      </c>
      <c r="B1360" s="102" t="s">
        <v>3213</v>
      </c>
      <c r="C1360" s="101" t="s">
        <v>5359</v>
      </c>
      <c r="D1360" s="101" t="s">
        <v>5360</v>
      </c>
      <c r="E1360" s="103">
        <v>70207530</v>
      </c>
      <c r="F1360" s="103">
        <v>67332947</v>
      </c>
      <c r="G1360" s="103">
        <v>61362908</v>
      </c>
      <c r="H1360" s="103">
        <v>59298670</v>
      </c>
      <c r="I1360" s="103">
        <v>57679300</v>
      </c>
      <c r="J1360" s="103">
        <v>57721625</v>
      </c>
      <c r="K1360" s="103">
        <v>53303129</v>
      </c>
      <c r="L1360" s="103">
        <v>44444208</v>
      </c>
      <c r="M1360" s="103">
        <v>39411755</v>
      </c>
      <c r="N1360" s="103">
        <v>34435520</v>
      </c>
      <c r="O1360" s="103">
        <v>37707487</v>
      </c>
      <c r="P1360" s="103">
        <v>34717543</v>
      </c>
    </row>
    <row r="1361" spans="1:16">
      <c r="A1361" s="101" t="s">
        <v>2994</v>
      </c>
      <c r="B1361" s="102" t="s">
        <v>4432</v>
      </c>
      <c r="C1361" s="101" t="s">
        <v>5359</v>
      </c>
      <c r="D1361" s="101" t="s">
        <v>5360</v>
      </c>
      <c r="E1361" s="103">
        <v>47178127</v>
      </c>
      <c r="F1361" s="103">
        <v>47979472</v>
      </c>
      <c r="G1361" s="103">
        <v>38461797</v>
      </c>
      <c r="H1361" s="103">
        <v>31259279</v>
      </c>
      <c r="I1361" s="103">
        <v>26990318</v>
      </c>
      <c r="J1361" s="103">
        <v>24505424</v>
      </c>
      <c r="K1361" s="103">
        <v>22991157</v>
      </c>
      <c r="L1361" s="103">
        <v>20359839</v>
      </c>
      <c r="M1361" s="103">
        <v>18528755</v>
      </c>
      <c r="N1361" s="103">
        <v>19975796</v>
      </c>
      <c r="O1361" s="103">
        <v>17698192</v>
      </c>
      <c r="P1361" s="103">
        <v>15949844</v>
      </c>
    </row>
    <row r="1362" spans="1:16">
      <c r="A1362" s="101" t="s">
        <v>2454</v>
      </c>
      <c r="B1362" s="102" t="s">
        <v>2455</v>
      </c>
      <c r="C1362" s="101" t="s">
        <v>5359</v>
      </c>
      <c r="D1362" s="101" t="s">
        <v>5360</v>
      </c>
      <c r="E1362" s="103">
        <v>99708121</v>
      </c>
      <c r="F1362" s="103">
        <v>88846333</v>
      </c>
      <c r="G1362" s="103">
        <v>131013835</v>
      </c>
      <c r="H1362" s="103">
        <v>155292334</v>
      </c>
      <c r="I1362" s="103">
        <v>136400993</v>
      </c>
      <c r="J1362" s="103">
        <v>97307445</v>
      </c>
      <c r="K1362" s="103">
        <v>92556460</v>
      </c>
      <c r="L1362" s="103">
        <v>80329685</v>
      </c>
      <c r="M1362" s="103">
        <v>49699555</v>
      </c>
      <c r="N1362" s="103">
        <v>41383140</v>
      </c>
      <c r="O1362" s="103">
        <v>41570683</v>
      </c>
      <c r="P1362" s="103">
        <v>36042481</v>
      </c>
    </row>
    <row r="1363" spans="1:16">
      <c r="A1363" s="101" t="s">
        <v>3768</v>
      </c>
      <c r="B1363" s="102" t="s">
        <v>4433</v>
      </c>
      <c r="C1363" s="101" t="s">
        <v>5359</v>
      </c>
      <c r="D1363" s="101" t="s">
        <v>5360</v>
      </c>
      <c r="E1363" s="103">
        <v>31515634</v>
      </c>
      <c r="F1363" s="103">
        <v>23473125</v>
      </c>
      <c r="G1363" s="103">
        <v>8002033</v>
      </c>
      <c r="H1363" s="103">
        <v>8770644</v>
      </c>
      <c r="I1363" s="103">
        <v>8495554</v>
      </c>
      <c r="J1363" s="103">
        <v>15325178</v>
      </c>
      <c r="K1363" s="103">
        <v>18476456</v>
      </c>
      <c r="L1363" s="103">
        <v>22364763</v>
      </c>
      <c r="M1363" s="103">
        <v>29199648</v>
      </c>
      <c r="N1363" s="103">
        <v>29000848</v>
      </c>
      <c r="O1363" s="103">
        <v>14630911</v>
      </c>
      <c r="P1363" s="103">
        <v>9793753</v>
      </c>
    </row>
    <row r="1364" spans="1:16">
      <c r="A1364" s="101" t="s">
        <v>1256</v>
      </c>
      <c r="B1364" s="102" t="s">
        <v>1257</v>
      </c>
      <c r="C1364" s="101" t="s">
        <v>5359</v>
      </c>
      <c r="D1364" s="101" t="s">
        <v>5360</v>
      </c>
      <c r="E1364" s="103">
        <v>83158159</v>
      </c>
      <c r="F1364" s="103">
        <v>71940650</v>
      </c>
      <c r="G1364" s="103">
        <v>55027659</v>
      </c>
      <c r="H1364" s="103">
        <v>36163555</v>
      </c>
      <c r="I1364" s="103">
        <v>22373595</v>
      </c>
      <c r="J1364" s="103">
        <v>30371161</v>
      </c>
      <c r="K1364" s="103">
        <v>22016197</v>
      </c>
      <c r="L1364" s="103">
        <v>46100151</v>
      </c>
      <c r="M1364" s="103">
        <v>42562356</v>
      </c>
      <c r="N1364" s="103">
        <v>34679760</v>
      </c>
      <c r="O1364" s="103">
        <v>29640910</v>
      </c>
      <c r="P1364" s="103">
        <v>5251316</v>
      </c>
    </row>
    <row r="1365" spans="1:16">
      <c r="A1365" s="101" t="s">
        <v>2672</v>
      </c>
      <c r="B1365" s="102" t="s">
        <v>2673</v>
      </c>
      <c r="C1365" s="101" t="s">
        <v>5359</v>
      </c>
      <c r="D1365" s="101" t="s">
        <v>5360</v>
      </c>
      <c r="E1365" s="103">
        <v>102695624</v>
      </c>
      <c r="F1365" s="103">
        <v>94781949</v>
      </c>
      <c r="G1365" s="103">
        <v>85532192</v>
      </c>
      <c r="H1365" s="103">
        <v>78530456</v>
      </c>
      <c r="I1365" s="103">
        <v>86538739</v>
      </c>
      <c r="J1365" s="103">
        <v>74856668</v>
      </c>
      <c r="K1365" s="103">
        <v>64740685</v>
      </c>
      <c r="L1365" s="103">
        <v>50160584</v>
      </c>
      <c r="M1365" s="103">
        <v>39226410</v>
      </c>
      <c r="N1365" s="103">
        <v>26253708</v>
      </c>
      <c r="O1365" s="103">
        <v>26877063</v>
      </c>
      <c r="P1365" s="103">
        <v>32300569</v>
      </c>
    </row>
    <row r="1366" spans="1:16">
      <c r="A1366" s="101" t="s">
        <v>1753</v>
      </c>
      <c r="B1366" s="102" t="s">
        <v>1754</v>
      </c>
      <c r="C1366" s="101" t="s">
        <v>5359</v>
      </c>
      <c r="D1366" s="101" t="s">
        <v>5360</v>
      </c>
      <c r="E1366" s="103">
        <v>438591424</v>
      </c>
      <c r="F1366" s="103">
        <v>404519762</v>
      </c>
      <c r="G1366" s="103">
        <v>372522317</v>
      </c>
      <c r="H1366" s="103">
        <v>374755776</v>
      </c>
      <c r="I1366" s="103">
        <v>364202174</v>
      </c>
      <c r="J1366" s="103">
        <v>329385617</v>
      </c>
      <c r="K1366" s="103">
        <v>324972001</v>
      </c>
      <c r="L1366" s="103">
        <v>320500387</v>
      </c>
      <c r="M1366" s="103">
        <v>276787903</v>
      </c>
      <c r="N1366" s="103">
        <v>210749994</v>
      </c>
      <c r="O1366" s="103">
        <v>195610575</v>
      </c>
      <c r="P1366" s="103">
        <v>177319780</v>
      </c>
    </row>
    <row r="1367" spans="1:16">
      <c r="A1367" s="101" t="s">
        <v>757</v>
      </c>
      <c r="B1367" s="102" t="s">
        <v>4434</v>
      </c>
      <c r="C1367" s="101" t="s">
        <v>5359</v>
      </c>
      <c r="D1367" s="101" t="s">
        <v>5360</v>
      </c>
      <c r="E1367" s="103">
        <v>319799725</v>
      </c>
      <c r="F1367" s="103">
        <v>168940780</v>
      </c>
      <c r="G1367" s="103">
        <v>152925034</v>
      </c>
      <c r="H1367" s="103">
        <v>114550300</v>
      </c>
      <c r="I1367" s="103">
        <v>88321069</v>
      </c>
      <c r="J1367" s="103">
        <v>78490320</v>
      </c>
      <c r="K1367" s="103"/>
      <c r="L1367" s="103">
        <v>77601451</v>
      </c>
      <c r="M1367" s="103">
        <v>70468060</v>
      </c>
      <c r="N1367" s="103">
        <v>60668976</v>
      </c>
      <c r="O1367" s="103">
        <v>40488080</v>
      </c>
      <c r="P1367" s="103">
        <v>22284148</v>
      </c>
    </row>
    <row r="1368" spans="1:16">
      <c r="A1368" s="101" t="s">
        <v>3553</v>
      </c>
      <c r="B1368" s="102" t="s">
        <v>3554</v>
      </c>
      <c r="C1368" s="101" t="s">
        <v>5359</v>
      </c>
      <c r="D1368" s="101" t="s">
        <v>5360</v>
      </c>
      <c r="E1368" s="103">
        <v>28238384</v>
      </c>
      <c r="F1368" s="103">
        <v>26412919</v>
      </c>
      <c r="G1368" s="103">
        <v>25487390</v>
      </c>
      <c r="H1368" s="103">
        <v>24302844</v>
      </c>
      <c r="I1368" s="103">
        <v>22674474</v>
      </c>
      <c r="J1368" s="103">
        <v>20950266</v>
      </c>
      <c r="K1368" s="103">
        <v>16826043</v>
      </c>
      <c r="L1368" s="103">
        <v>40666079</v>
      </c>
      <c r="M1368" s="103">
        <v>26206174</v>
      </c>
      <c r="N1368" s="103">
        <v>23974085</v>
      </c>
      <c r="O1368" s="103">
        <v>22018808</v>
      </c>
      <c r="P1368" s="103">
        <v>16769965</v>
      </c>
    </row>
    <row r="1369" spans="1:16">
      <c r="A1369" s="101" t="s">
        <v>1161</v>
      </c>
      <c r="B1369" s="102" t="s">
        <v>1162</v>
      </c>
      <c r="C1369" s="101" t="s">
        <v>5359</v>
      </c>
      <c r="D1369" s="101" t="s">
        <v>5360</v>
      </c>
      <c r="E1369" s="103">
        <v>210902647</v>
      </c>
      <c r="F1369" s="103">
        <v>182646463</v>
      </c>
      <c r="G1369" s="103">
        <v>172154133</v>
      </c>
      <c r="H1369" s="103">
        <v>159767487</v>
      </c>
      <c r="I1369" s="103">
        <v>124550874</v>
      </c>
      <c r="J1369" s="103">
        <v>74730453</v>
      </c>
      <c r="K1369" s="103">
        <v>51260175</v>
      </c>
      <c r="L1369" s="103">
        <v>32451126</v>
      </c>
      <c r="M1369" s="103">
        <v>24292284</v>
      </c>
      <c r="N1369" s="103">
        <v>27206021</v>
      </c>
      <c r="O1369" s="103">
        <v>20962403</v>
      </c>
      <c r="P1369" s="103">
        <v>10679751</v>
      </c>
    </row>
    <row r="1370" spans="1:16">
      <c r="A1370" s="101" t="s">
        <v>3854</v>
      </c>
      <c r="B1370" s="102" t="s">
        <v>3855</v>
      </c>
      <c r="C1370" s="101" t="s">
        <v>5384</v>
      </c>
      <c r="D1370" s="101" t="s">
        <v>5360</v>
      </c>
      <c r="E1370" s="103">
        <v>-2572716</v>
      </c>
      <c r="F1370" s="103">
        <v>2459494</v>
      </c>
      <c r="G1370" s="103">
        <v>5803579</v>
      </c>
      <c r="H1370" s="103">
        <v>3319306</v>
      </c>
      <c r="I1370" s="103">
        <v>2775769</v>
      </c>
      <c r="J1370" s="103">
        <v>3131508</v>
      </c>
      <c r="K1370" s="103">
        <v>2717326</v>
      </c>
      <c r="L1370" s="103">
        <v>2328565</v>
      </c>
      <c r="M1370" s="103">
        <v>3445001</v>
      </c>
      <c r="N1370" s="103">
        <v>2831334</v>
      </c>
      <c r="O1370" s="103">
        <v>1126084</v>
      </c>
      <c r="P1370" s="103">
        <v>1011699</v>
      </c>
    </row>
    <row r="1371" spans="1:16">
      <c r="A1371" s="101" t="s">
        <v>1866</v>
      </c>
      <c r="B1371" s="102" t="s">
        <v>1867</v>
      </c>
      <c r="C1371" s="101" t="s">
        <v>5359</v>
      </c>
      <c r="D1371" s="101" t="s">
        <v>5360</v>
      </c>
      <c r="E1371" s="103">
        <v>25039206</v>
      </c>
      <c r="F1371" s="103">
        <v>22150123</v>
      </c>
      <c r="G1371" s="103">
        <v>21235913</v>
      </c>
      <c r="H1371" s="103">
        <v>13206003</v>
      </c>
      <c r="I1371" s="103">
        <v>11304027</v>
      </c>
      <c r="J1371" s="103">
        <v>10437417</v>
      </c>
      <c r="K1371" s="103">
        <v>9360646</v>
      </c>
      <c r="L1371" s="103">
        <v>10265347</v>
      </c>
      <c r="M1371" s="103">
        <v>6711491</v>
      </c>
      <c r="N1371" s="103">
        <v>5192353</v>
      </c>
      <c r="O1371" s="103">
        <v>3888563</v>
      </c>
      <c r="P1371" s="103"/>
    </row>
    <row r="1372" spans="1:16">
      <c r="A1372" s="101" t="s">
        <v>2283</v>
      </c>
      <c r="B1372" s="102" t="s">
        <v>2284</v>
      </c>
      <c r="C1372" s="101" t="s">
        <v>5359</v>
      </c>
      <c r="D1372" s="101" t="s">
        <v>5360</v>
      </c>
      <c r="E1372" s="103">
        <v>126032772</v>
      </c>
      <c r="F1372" s="103">
        <v>130922118</v>
      </c>
      <c r="G1372" s="103">
        <v>123545814</v>
      </c>
      <c r="H1372" s="103">
        <v>114723099</v>
      </c>
      <c r="I1372" s="103">
        <v>111433757</v>
      </c>
      <c r="J1372" s="103">
        <v>107405676</v>
      </c>
      <c r="K1372" s="103">
        <v>107617024</v>
      </c>
      <c r="L1372" s="103">
        <v>91673252</v>
      </c>
      <c r="M1372" s="103">
        <v>79232829</v>
      </c>
      <c r="N1372" s="103">
        <v>82265431</v>
      </c>
      <c r="O1372" s="103">
        <v>72874055</v>
      </c>
      <c r="P1372" s="103">
        <v>58319606</v>
      </c>
    </row>
    <row r="1373" spans="1:16">
      <c r="A1373" s="101" t="s">
        <v>1601</v>
      </c>
      <c r="B1373" s="102" t="s">
        <v>1602</v>
      </c>
      <c r="C1373" s="101" t="s">
        <v>5359</v>
      </c>
      <c r="D1373" s="101" t="s">
        <v>5360</v>
      </c>
      <c r="E1373" s="103">
        <v>128042406</v>
      </c>
      <c r="F1373" s="103">
        <v>126338661</v>
      </c>
      <c r="G1373" s="103">
        <v>92480109</v>
      </c>
      <c r="H1373" s="103">
        <v>79794178</v>
      </c>
      <c r="I1373" s="103">
        <v>84538252</v>
      </c>
      <c r="J1373" s="103">
        <v>101257456</v>
      </c>
      <c r="K1373" s="103">
        <v>86559650</v>
      </c>
      <c r="L1373" s="103">
        <v>77670059</v>
      </c>
      <c r="M1373" s="103">
        <v>17836741</v>
      </c>
      <c r="N1373" s="103">
        <v>88824643</v>
      </c>
      <c r="O1373" s="103">
        <v>90399988</v>
      </c>
      <c r="P1373" s="103">
        <v>90336704</v>
      </c>
    </row>
    <row r="1374" spans="1:16">
      <c r="A1374" s="101" t="s">
        <v>703</v>
      </c>
      <c r="B1374" s="102" t="s">
        <v>704</v>
      </c>
      <c r="C1374" s="101" t="s">
        <v>5359</v>
      </c>
      <c r="D1374" s="101" t="s">
        <v>5360</v>
      </c>
      <c r="E1374" s="103">
        <v>496302923</v>
      </c>
      <c r="F1374" s="103">
        <v>471935397</v>
      </c>
      <c r="G1374" s="103">
        <v>457955166</v>
      </c>
      <c r="H1374" s="103">
        <v>431801312</v>
      </c>
      <c r="I1374" s="103">
        <v>410448179</v>
      </c>
      <c r="J1374" s="103">
        <v>390717340</v>
      </c>
      <c r="K1374" s="103">
        <v>372271327</v>
      </c>
      <c r="L1374" s="103">
        <v>356580352</v>
      </c>
      <c r="M1374" s="103">
        <v>322904462</v>
      </c>
      <c r="N1374" s="103">
        <v>313281926</v>
      </c>
      <c r="O1374" s="103">
        <v>295498629</v>
      </c>
      <c r="P1374" s="103">
        <v>281467246</v>
      </c>
    </row>
    <row r="1375" spans="1:16">
      <c r="A1375" s="101" t="s">
        <v>2467</v>
      </c>
      <c r="B1375" s="102" t="s">
        <v>2468</v>
      </c>
      <c r="C1375" s="101" t="s">
        <v>5359</v>
      </c>
      <c r="D1375" s="101" t="s">
        <v>5360</v>
      </c>
      <c r="E1375" s="103">
        <v>134221915</v>
      </c>
      <c r="F1375" s="103">
        <v>124520958</v>
      </c>
      <c r="G1375" s="103">
        <v>103050639</v>
      </c>
      <c r="H1375" s="103">
        <v>102078620</v>
      </c>
      <c r="I1375" s="103">
        <v>103015687</v>
      </c>
      <c r="J1375" s="103">
        <v>93691863</v>
      </c>
      <c r="K1375" s="103">
        <v>93082738</v>
      </c>
      <c r="L1375" s="103">
        <v>86071388</v>
      </c>
      <c r="M1375" s="103">
        <v>76816901</v>
      </c>
      <c r="N1375" s="103">
        <v>70741406</v>
      </c>
      <c r="O1375" s="103">
        <v>37791270</v>
      </c>
      <c r="P1375" s="103">
        <v>15137564</v>
      </c>
    </row>
    <row r="1376" spans="1:16">
      <c r="A1376" s="101" t="s">
        <v>1086</v>
      </c>
      <c r="B1376" s="102" t="s">
        <v>4435</v>
      </c>
      <c r="C1376" s="101" t="s">
        <v>5359</v>
      </c>
      <c r="D1376" s="101" t="s">
        <v>5360</v>
      </c>
      <c r="E1376" s="103">
        <v>207363709</v>
      </c>
      <c r="F1376" s="103">
        <v>223947718</v>
      </c>
      <c r="G1376" s="103">
        <v>249591704</v>
      </c>
      <c r="H1376" s="103">
        <v>219224895</v>
      </c>
      <c r="I1376" s="103">
        <v>185125257</v>
      </c>
      <c r="J1376" s="103">
        <v>188670965</v>
      </c>
      <c r="K1376" s="103">
        <v>164554964</v>
      </c>
      <c r="L1376" s="103">
        <v>158709360</v>
      </c>
      <c r="M1376" s="103">
        <v>153800739</v>
      </c>
      <c r="N1376" s="103">
        <v>167943695</v>
      </c>
      <c r="O1376" s="103">
        <v>153278440</v>
      </c>
      <c r="P1376" s="103">
        <v>95985706</v>
      </c>
    </row>
    <row r="1377" spans="1:16">
      <c r="A1377" s="101" t="s">
        <v>671</v>
      </c>
      <c r="B1377" s="102" t="s">
        <v>672</v>
      </c>
      <c r="C1377" s="101" t="s">
        <v>5359</v>
      </c>
      <c r="D1377" s="101" t="s">
        <v>5360</v>
      </c>
      <c r="E1377" s="103">
        <v>220431683</v>
      </c>
      <c r="F1377" s="103">
        <v>67196564</v>
      </c>
      <c r="G1377" s="103">
        <v>67064388</v>
      </c>
      <c r="H1377" s="103">
        <v>66968171</v>
      </c>
      <c r="I1377" s="103">
        <v>64451625</v>
      </c>
      <c r="J1377" s="103">
        <v>49781289</v>
      </c>
      <c r="K1377" s="103">
        <v>52716278</v>
      </c>
      <c r="L1377" s="103">
        <v>54285710</v>
      </c>
      <c r="M1377" s="103">
        <v>43338731</v>
      </c>
      <c r="N1377" s="103">
        <v>48977599</v>
      </c>
      <c r="O1377" s="103">
        <v>42707486</v>
      </c>
      <c r="P1377" s="103">
        <v>41425467</v>
      </c>
    </row>
    <row r="1378" spans="1:16">
      <c r="A1378" s="101" t="s">
        <v>1517</v>
      </c>
      <c r="B1378" s="102" t="s">
        <v>1518</v>
      </c>
      <c r="C1378" s="101" t="s">
        <v>5359</v>
      </c>
      <c r="D1378" s="101" t="s">
        <v>5360</v>
      </c>
      <c r="E1378" s="103">
        <v>129473712</v>
      </c>
      <c r="F1378" s="103">
        <v>162043587</v>
      </c>
      <c r="G1378" s="103">
        <v>157670732</v>
      </c>
      <c r="H1378" s="103">
        <v>118995933</v>
      </c>
      <c r="I1378" s="103">
        <v>146566232</v>
      </c>
      <c r="J1378" s="103">
        <v>152032023</v>
      </c>
      <c r="K1378" s="103">
        <v>137535161</v>
      </c>
      <c r="L1378" s="103">
        <v>122385678</v>
      </c>
      <c r="M1378" s="103">
        <v>137070660</v>
      </c>
      <c r="N1378" s="103">
        <v>72778065</v>
      </c>
      <c r="O1378" s="103">
        <v>41460941</v>
      </c>
      <c r="P1378" s="103">
        <v>37080566</v>
      </c>
    </row>
    <row r="1379" spans="1:16">
      <c r="A1379" s="101" t="s">
        <v>1071</v>
      </c>
      <c r="B1379" s="102" t="s">
        <v>1072</v>
      </c>
      <c r="C1379" s="101" t="s">
        <v>5359</v>
      </c>
      <c r="D1379" s="101" t="s">
        <v>5360</v>
      </c>
      <c r="E1379" s="103">
        <v>137223436</v>
      </c>
      <c r="F1379" s="103">
        <v>76791008</v>
      </c>
      <c r="G1379" s="103">
        <v>33849535</v>
      </c>
      <c r="H1379" s="103">
        <v>33442584</v>
      </c>
      <c r="I1379" s="103">
        <v>31553515</v>
      </c>
      <c r="J1379" s="103">
        <v>32218997</v>
      </c>
      <c r="K1379" s="103">
        <v>31370705</v>
      </c>
      <c r="L1379" s="103">
        <v>32427863</v>
      </c>
      <c r="M1379" s="103">
        <v>29494981</v>
      </c>
      <c r="N1379" s="103">
        <v>27214344</v>
      </c>
      <c r="O1379" s="103">
        <v>8220129</v>
      </c>
      <c r="P1379" s="103">
        <v>4015232</v>
      </c>
    </row>
    <row r="1380" spans="1:16">
      <c r="A1380" s="101" t="s">
        <v>723</v>
      </c>
      <c r="B1380" s="102" t="s">
        <v>724</v>
      </c>
      <c r="C1380" s="101" t="s">
        <v>5359</v>
      </c>
      <c r="D1380" s="101" t="s">
        <v>5360</v>
      </c>
      <c r="E1380" s="103">
        <v>286321341</v>
      </c>
      <c r="F1380" s="103">
        <v>290102897</v>
      </c>
      <c r="G1380" s="103">
        <v>297225413</v>
      </c>
      <c r="H1380" s="103">
        <v>383756511</v>
      </c>
      <c r="I1380" s="103">
        <v>307349500</v>
      </c>
      <c r="J1380" s="103">
        <v>284420262</v>
      </c>
      <c r="K1380" s="103">
        <v>164028358</v>
      </c>
      <c r="L1380" s="103">
        <v>124658963</v>
      </c>
      <c r="M1380" s="103">
        <v>83408584</v>
      </c>
      <c r="N1380" s="103">
        <v>31116788</v>
      </c>
      <c r="O1380" s="103">
        <v>23621524</v>
      </c>
      <c r="P1380" s="103">
        <v>20352988</v>
      </c>
    </row>
    <row r="1381" spans="1:16">
      <c r="A1381" s="101" t="s">
        <v>3482</v>
      </c>
      <c r="B1381" s="102" t="s">
        <v>3483</v>
      </c>
      <c r="C1381" s="101" t="s">
        <v>5359</v>
      </c>
      <c r="D1381" s="101" t="s">
        <v>5360</v>
      </c>
      <c r="E1381" s="103">
        <v>39350074</v>
      </c>
      <c r="F1381" s="103">
        <v>40380940</v>
      </c>
      <c r="G1381" s="103">
        <v>36505437</v>
      </c>
      <c r="H1381" s="103">
        <v>34488995</v>
      </c>
      <c r="I1381" s="103">
        <v>37878510</v>
      </c>
      <c r="J1381" s="103">
        <v>35733841</v>
      </c>
      <c r="K1381" s="103">
        <v>36473950</v>
      </c>
      <c r="L1381" s="103">
        <v>36933551</v>
      </c>
      <c r="M1381" s="103">
        <v>37822359</v>
      </c>
      <c r="N1381" s="103">
        <v>27474005</v>
      </c>
      <c r="O1381" s="103">
        <v>26890239</v>
      </c>
      <c r="P1381" s="103">
        <v>17528657</v>
      </c>
    </row>
    <row r="1382" spans="1:16">
      <c r="A1382" s="101" t="s">
        <v>1491</v>
      </c>
      <c r="B1382" s="102" t="s">
        <v>1492</v>
      </c>
      <c r="C1382" s="101" t="s">
        <v>5359</v>
      </c>
      <c r="D1382" s="101" t="s">
        <v>5360</v>
      </c>
      <c r="E1382" s="103">
        <v>95531193</v>
      </c>
      <c r="F1382" s="103">
        <v>95394404</v>
      </c>
      <c r="G1382" s="103">
        <v>96868461</v>
      </c>
      <c r="H1382" s="103">
        <v>86563158</v>
      </c>
      <c r="I1382" s="103">
        <v>37076230</v>
      </c>
      <c r="J1382" s="103">
        <v>28207430</v>
      </c>
      <c r="K1382" s="103">
        <v>21346491</v>
      </c>
      <c r="L1382" s="103">
        <v>19662994</v>
      </c>
      <c r="M1382" s="103">
        <v>16127097</v>
      </c>
      <c r="N1382" s="103">
        <v>11034952</v>
      </c>
      <c r="O1382" s="103">
        <v>8798698</v>
      </c>
      <c r="P1382" s="103">
        <v>-9385830</v>
      </c>
    </row>
    <row r="1383" spans="1:16">
      <c r="A1383" s="101" t="s">
        <v>2716</v>
      </c>
      <c r="B1383" s="102" t="s">
        <v>2717</v>
      </c>
      <c r="C1383" s="101" t="s">
        <v>5359</v>
      </c>
      <c r="D1383" s="101" t="s">
        <v>5360</v>
      </c>
      <c r="E1383" s="103">
        <v>55585212</v>
      </c>
      <c r="F1383" s="103">
        <v>58860556</v>
      </c>
      <c r="G1383" s="103">
        <v>62918730</v>
      </c>
      <c r="H1383" s="103">
        <v>59957974</v>
      </c>
      <c r="I1383" s="103">
        <v>60733029</v>
      </c>
      <c r="J1383" s="103">
        <v>59050937</v>
      </c>
      <c r="K1383" s="103"/>
      <c r="L1383" s="103">
        <v>55351372</v>
      </c>
      <c r="M1383" s="103">
        <v>51162192</v>
      </c>
      <c r="N1383" s="103">
        <v>50712870</v>
      </c>
      <c r="O1383" s="103">
        <v>18425234</v>
      </c>
      <c r="P1383" s="103">
        <v>9229618</v>
      </c>
    </row>
    <row r="1384" spans="1:16">
      <c r="A1384" s="101" t="s">
        <v>3810</v>
      </c>
      <c r="B1384" s="102" t="s">
        <v>3811</v>
      </c>
      <c r="C1384" s="101" t="s">
        <v>5359</v>
      </c>
      <c r="D1384" s="101" t="s">
        <v>5360</v>
      </c>
      <c r="E1384" s="103">
        <v>14259122</v>
      </c>
      <c r="F1384" s="103">
        <v>12110876</v>
      </c>
      <c r="G1384" s="103">
        <v>11641863</v>
      </c>
      <c r="H1384" s="103">
        <v>11383468</v>
      </c>
      <c r="I1384" s="103"/>
      <c r="J1384" s="103"/>
      <c r="K1384" s="103"/>
      <c r="L1384" s="103">
        <v>5570877</v>
      </c>
      <c r="M1384" s="103">
        <v>4230253</v>
      </c>
      <c r="N1384" s="103">
        <v>2757988</v>
      </c>
      <c r="O1384" s="103">
        <v>2648626</v>
      </c>
      <c r="P1384" s="103">
        <v>3078085</v>
      </c>
    </row>
    <row r="1385" spans="1:16">
      <c r="A1385" s="101" t="s">
        <v>2900</v>
      </c>
      <c r="B1385" s="102" t="s">
        <v>2901</v>
      </c>
      <c r="C1385" s="101" t="s">
        <v>5359</v>
      </c>
      <c r="D1385" s="101" t="s">
        <v>5360</v>
      </c>
      <c r="E1385" s="103">
        <v>24540705</v>
      </c>
      <c r="F1385" s="103">
        <v>22673839</v>
      </c>
      <c r="G1385" s="103">
        <v>25960815</v>
      </c>
      <c r="H1385" s="103">
        <v>24009056</v>
      </c>
      <c r="I1385" s="103">
        <v>24367928</v>
      </c>
      <c r="J1385" s="103">
        <v>19972425</v>
      </c>
      <c r="K1385" s="103">
        <v>14966936</v>
      </c>
      <c r="L1385" s="103">
        <v>14329968</v>
      </c>
      <c r="M1385" s="103">
        <v>7956694</v>
      </c>
      <c r="N1385" s="103">
        <v>15097037</v>
      </c>
      <c r="O1385" s="103">
        <v>9361392</v>
      </c>
      <c r="P1385" s="103">
        <v>4795399</v>
      </c>
    </row>
    <row r="1386" spans="1:16">
      <c r="A1386" s="101" t="s">
        <v>3606</v>
      </c>
      <c r="B1386" s="102" t="s">
        <v>3607</v>
      </c>
      <c r="C1386" s="101" t="s">
        <v>5359</v>
      </c>
      <c r="D1386" s="101" t="s">
        <v>5360</v>
      </c>
      <c r="E1386" s="103">
        <v>39022061</v>
      </c>
      <c r="F1386" s="103">
        <v>28836234</v>
      </c>
      <c r="G1386" s="103">
        <v>24396660</v>
      </c>
      <c r="H1386" s="103">
        <v>23089821</v>
      </c>
      <c r="I1386" s="103">
        <v>20251496</v>
      </c>
      <c r="J1386" s="103">
        <v>20108604</v>
      </c>
      <c r="K1386" s="103">
        <v>18687282</v>
      </c>
      <c r="L1386" s="103">
        <v>17976086</v>
      </c>
      <c r="M1386" s="103">
        <v>17311223</v>
      </c>
      <c r="N1386" s="103">
        <v>17577187</v>
      </c>
      <c r="O1386" s="103">
        <v>15436338</v>
      </c>
      <c r="P1386" s="103">
        <v>6120098</v>
      </c>
    </row>
    <row r="1387" spans="1:16">
      <c r="A1387" s="101" t="s">
        <v>5562</v>
      </c>
      <c r="B1387" s="102" t="s">
        <v>5563</v>
      </c>
      <c r="C1387" s="101" t="s">
        <v>5359</v>
      </c>
      <c r="D1387" s="101" t="s">
        <v>5360</v>
      </c>
      <c r="E1387" s="103">
        <v>11035336</v>
      </c>
      <c r="F1387" s="103">
        <v>10455706</v>
      </c>
      <c r="G1387" s="103"/>
      <c r="H1387" s="103"/>
      <c r="I1387" s="103"/>
      <c r="J1387" s="103"/>
      <c r="K1387" s="103">
        <v>14852740</v>
      </c>
      <c r="L1387" s="103">
        <v>14880205</v>
      </c>
      <c r="M1387" s="103">
        <v>14296912</v>
      </c>
      <c r="N1387" s="103">
        <v>14179785</v>
      </c>
      <c r="O1387" s="103">
        <v>11387543</v>
      </c>
      <c r="P1387" s="103">
        <v>9049326</v>
      </c>
    </row>
    <row r="1388" spans="1:16">
      <c r="A1388" s="101" t="s">
        <v>3515</v>
      </c>
      <c r="B1388" s="102" t="s">
        <v>3516</v>
      </c>
      <c r="C1388" s="101" t="s">
        <v>5359</v>
      </c>
      <c r="D1388" s="101" t="s">
        <v>5360</v>
      </c>
      <c r="E1388" s="103">
        <v>28648056</v>
      </c>
      <c r="F1388" s="103">
        <v>36385208</v>
      </c>
      <c r="G1388" s="103">
        <v>40381437</v>
      </c>
      <c r="H1388" s="103">
        <v>42506174</v>
      </c>
      <c r="I1388" s="103">
        <v>36992911</v>
      </c>
      <c r="J1388" s="103">
        <v>38977865</v>
      </c>
      <c r="K1388" s="103">
        <v>36601280</v>
      </c>
      <c r="L1388" s="103">
        <v>28728203</v>
      </c>
      <c r="M1388" s="103">
        <v>23613667</v>
      </c>
      <c r="N1388" s="103">
        <v>25367518</v>
      </c>
      <c r="O1388" s="103">
        <v>25241931</v>
      </c>
      <c r="P1388" s="103">
        <v>16821209</v>
      </c>
    </row>
    <row r="1389" spans="1:16">
      <c r="A1389" s="101" t="s">
        <v>396</v>
      </c>
      <c r="B1389" s="102" t="s">
        <v>397</v>
      </c>
      <c r="C1389" s="101" t="s">
        <v>5359</v>
      </c>
      <c r="D1389" s="101" t="s">
        <v>5360</v>
      </c>
      <c r="E1389" s="103">
        <v>3477193737</v>
      </c>
      <c r="F1389" s="103">
        <v>3096625992</v>
      </c>
      <c r="G1389" s="103">
        <v>2771074622</v>
      </c>
      <c r="H1389" s="103">
        <v>2333836225</v>
      </c>
      <c r="I1389" s="103">
        <v>1919252107</v>
      </c>
      <c r="J1389" s="103">
        <v>1491736809</v>
      </c>
      <c r="K1389" s="103">
        <v>1143684722</v>
      </c>
      <c r="L1389" s="103">
        <v>833135447</v>
      </c>
      <c r="M1389" s="103">
        <v>627355031</v>
      </c>
      <c r="N1389" s="103">
        <v>520370337</v>
      </c>
      <c r="O1389" s="103">
        <v>438718117</v>
      </c>
      <c r="P1389" s="103">
        <v>374748441</v>
      </c>
    </row>
    <row r="1390" spans="1:16">
      <c r="A1390" s="101" t="s">
        <v>1451</v>
      </c>
      <c r="B1390" s="102" t="s">
        <v>1452</v>
      </c>
      <c r="C1390" s="101" t="s">
        <v>5359</v>
      </c>
      <c r="D1390" s="101" t="s">
        <v>5360</v>
      </c>
      <c r="E1390" s="103">
        <v>72046304</v>
      </c>
      <c r="F1390" s="103">
        <v>64966762</v>
      </c>
      <c r="G1390" s="103">
        <v>38729239</v>
      </c>
      <c r="H1390" s="103">
        <v>27040154</v>
      </c>
      <c r="I1390" s="103">
        <v>36156458</v>
      </c>
      <c r="J1390" s="103">
        <v>35212580</v>
      </c>
      <c r="K1390" s="103">
        <v>27957557</v>
      </c>
      <c r="L1390" s="103">
        <v>17753843</v>
      </c>
      <c r="M1390" s="103">
        <v>21017655</v>
      </c>
      <c r="N1390" s="103">
        <v>34558841</v>
      </c>
      <c r="O1390" s="103">
        <v>34412810</v>
      </c>
      <c r="P1390" s="103">
        <v>13926648</v>
      </c>
    </row>
    <row r="1391" spans="1:16">
      <c r="A1391" s="101" t="s">
        <v>917</v>
      </c>
      <c r="B1391" s="102" t="s">
        <v>918</v>
      </c>
      <c r="C1391" s="101" t="s">
        <v>5359</v>
      </c>
      <c r="D1391" s="101" t="s">
        <v>5360</v>
      </c>
      <c r="E1391" s="103">
        <v>237315240</v>
      </c>
      <c r="F1391" s="103">
        <v>199617216</v>
      </c>
      <c r="G1391" s="103">
        <v>176309389</v>
      </c>
      <c r="H1391" s="103">
        <v>161881455</v>
      </c>
      <c r="I1391" s="103">
        <v>147746927</v>
      </c>
      <c r="J1391" s="103">
        <v>131040224</v>
      </c>
      <c r="K1391" s="103">
        <v>116492216</v>
      </c>
      <c r="L1391" s="103">
        <v>99664087</v>
      </c>
      <c r="M1391" s="103">
        <v>86007894</v>
      </c>
      <c r="N1391" s="103">
        <v>81492455</v>
      </c>
      <c r="O1391" s="103">
        <v>48635097</v>
      </c>
      <c r="P1391" s="103">
        <v>41412277</v>
      </c>
    </row>
    <row r="1392" spans="1:16">
      <c r="A1392" s="101" t="s">
        <v>3874</v>
      </c>
      <c r="B1392" s="102" t="s">
        <v>3875</v>
      </c>
      <c r="C1392" s="101" t="s">
        <v>5359</v>
      </c>
      <c r="D1392" s="101" t="s">
        <v>5360</v>
      </c>
      <c r="E1392" s="103">
        <v>9790386</v>
      </c>
      <c r="F1392" s="103">
        <v>11007722</v>
      </c>
      <c r="G1392" s="103">
        <v>7904323</v>
      </c>
      <c r="H1392" s="103">
        <v>6551696</v>
      </c>
      <c r="I1392" s="103">
        <v>7135821</v>
      </c>
      <c r="J1392" s="103">
        <v>6788356</v>
      </c>
      <c r="K1392" s="103">
        <v>3219051</v>
      </c>
      <c r="L1392" s="103"/>
      <c r="M1392" s="103">
        <v>5364467</v>
      </c>
      <c r="N1392" s="103">
        <v>5066263</v>
      </c>
      <c r="O1392" s="103">
        <v>4764747</v>
      </c>
      <c r="P1392" s="103">
        <v>4459733</v>
      </c>
    </row>
    <row r="1393" spans="1:16">
      <c r="A1393" s="101" t="s">
        <v>2043</v>
      </c>
      <c r="B1393" s="102" t="s">
        <v>2044</v>
      </c>
      <c r="C1393" s="101" t="s">
        <v>5359</v>
      </c>
      <c r="D1393" s="101" t="s">
        <v>5360</v>
      </c>
      <c r="E1393" s="103">
        <v>144350381</v>
      </c>
      <c r="F1393" s="103">
        <v>101832377</v>
      </c>
      <c r="G1393" s="103">
        <v>76611575</v>
      </c>
      <c r="H1393" s="103">
        <v>74659977</v>
      </c>
      <c r="I1393" s="103">
        <v>74288803</v>
      </c>
      <c r="J1393" s="103">
        <v>72275780</v>
      </c>
      <c r="K1393" s="103">
        <v>59330737</v>
      </c>
      <c r="L1393" s="103">
        <v>54745132</v>
      </c>
      <c r="M1393" s="103">
        <v>29520513</v>
      </c>
      <c r="N1393" s="103">
        <v>28120575</v>
      </c>
      <c r="O1393" s="103">
        <v>13233102</v>
      </c>
      <c r="P1393" s="103">
        <v>9631368</v>
      </c>
    </row>
    <row r="1394" spans="1:16">
      <c r="A1394" s="101" t="s">
        <v>3116</v>
      </c>
      <c r="B1394" s="102" t="s">
        <v>3117</v>
      </c>
      <c r="C1394" s="101" t="s">
        <v>5359</v>
      </c>
      <c r="D1394" s="101" t="s">
        <v>5360</v>
      </c>
      <c r="E1394" s="103">
        <v>56379823</v>
      </c>
      <c r="F1394" s="103">
        <v>57961064</v>
      </c>
      <c r="G1394" s="103">
        <v>57241596</v>
      </c>
      <c r="H1394" s="103">
        <v>53080121</v>
      </c>
      <c r="I1394" s="103">
        <v>41536495</v>
      </c>
      <c r="J1394" s="103">
        <v>40282119</v>
      </c>
      <c r="K1394" s="103">
        <v>37659873</v>
      </c>
      <c r="L1394" s="103">
        <v>30041635</v>
      </c>
      <c r="M1394" s="103">
        <v>27041585</v>
      </c>
      <c r="N1394" s="103">
        <v>26387654</v>
      </c>
      <c r="O1394" s="103">
        <v>11500964</v>
      </c>
      <c r="P1394" s="103">
        <v>6374384</v>
      </c>
    </row>
    <row r="1395" spans="1:16">
      <c r="A1395" s="101" t="s">
        <v>3657</v>
      </c>
      <c r="B1395" s="102" t="s">
        <v>4440</v>
      </c>
      <c r="C1395" s="101" t="s">
        <v>5364</v>
      </c>
      <c r="D1395" s="101" t="s">
        <v>5360</v>
      </c>
      <c r="E1395" s="103">
        <v>10299820</v>
      </c>
      <c r="F1395" s="103">
        <v>8884420</v>
      </c>
      <c r="G1395" s="103">
        <v>16071475</v>
      </c>
      <c r="H1395" s="103">
        <v>7256500</v>
      </c>
      <c r="I1395" s="103">
        <v>37644000</v>
      </c>
      <c r="J1395" s="103">
        <v>40248771</v>
      </c>
      <c r="K1395" s="103">
        <v>33188144</v>
      </c>
      <c r="L1395" s="103">
        <v>27961946</v>
      </c>
      <c r="M1395" s="103">
        <v>44347283</v>
      </c>
      <c r="N1395" s="103">
        <v>46401623</v>
      </c>
      <c r="O1395" s="103">
        <v>41515896</v>
      </c>
      <c r="P1395" s="103">
        <v>18958747</v>
      </c>
    </row>
    <row r="1396" spans="1:16">
      <c r="A1396" s="101" t="s">
        <v>1914</v>
      </c>
      <c r="B1396" s="102" t="s">
        <v>1915</v>
      </c>
      <c r="C1396" s="101" t="s">
        <v>5359</v>
      </c>
      <c r="D1396" s="101" t="s">
        <v>5360</v>
      </c>
      <c r="E1396" s="103">
        <v>45580323</v>
      </c>
      <c r="F1396" s="103">
        <v>46589296</v>
      </c>
      <c r="G1396" s="103">
        <v>17408022</v>
      </c>
      <c r="H1396" s="103">
        <v>22281245</v>
      </c>
      <c r="I1396" s="103">
        <v>14362274</v>
      </c>
      <c r="J1396" s="103">
        <v>15950590</v>
      </c>
      <c r="K1396" s="103">
        <v>21060963</v>
      </c>
      <c r="L1396" s="103">
        <v>25502997</v>
      </c>
      <c r="M1396" s="103">
        <v>6911688</v>
      </c>
      <c r="N1396" s="103">
        <v>13230273</v>
      </c>
      <c r="O1396" s="103">
        <v>6912553</v>
      </c>
      <c r="P1396" s="103">
        <v>6362314</v>
      </c>
    </row>
    <row r="1397" spans="1:16">
      <c r="A1397" s="101" t="s">
        <v>546</v>
      </c>
      <c r="B1397" s="102" t="s">
        <v>547</v>
      </c>
      <c r="C1397" s="101" t="s">
        <v>5359</v>
      </c>
      <c r="D1397" s="101" t="s">
        <v>5360</v>
      </c>
      <c r="E1397" s="103">
        <v>147678619</v>
      </c>
      <c r="F1397" s="103">
        <v>113482969</v>
      </c>
      <c r="G1397" s="103">
        <v>81589638</v>
      </c>
      <c r="H1397" s="103">
        <v>60684999</v>
      </c>
      <c r="I1397" s="103">
        <v>55190761</v>
      </c>
      <c r="J1397" s="103">
        <v>41081079</v>
      </c>
      <c r="K1397" s="103">
        <v>36812303</v>
      </c>
      <c r="L1397" s="103">
        <v>26960746</v>
      </c>
      <c r="M1397" s="103">
        <v>18852726</v>
      </c>
      <c r="N1397" s="103">
        <v>13813309</v>
      </c>
      <c r="O1397" s="103">
        <v>10856017</v>
      </c>
      <c r="P1397" s="103">
        <v>3541656</v>
      </c>
    </row>
    <row r="1398" spans="1:16">
      <c r="A1398" s="101" t="s">
        <v>1672</v>
      </c>
      <c r="B1398" s="102" t="s">
        <v>1673</v>
      </c>
      <c r="C1398" s="101" t="s">
        <v>5359</v>
      </c>
      <c r="D1398" s="101" t="s">
        <v>5360</v>
      </c>
      <c r="E1398" s="103">
        <v>94980059</v>
      </c>
      <c r="F1398" s="103">
        <v>96040988</v>
      </c>
      <c r="G1398" s="103">
        <v>87551471</v>
      </c>
      <c r="H1398" s="103">
        <v>78345713</v>
      </c>
      <c r="I1398" s="103">
        <v>71766787</v>
      </c>
      <c r="J1398" s="103">
        <v>59408425</v>
      </c>
      <c r="K1398" s="103">
        <v>54902789</v>
      </c>
      <c r="L1398" s="103">
        <v>38189013</v>
      </c>
      <c r="M1398" s="103">
        <v>31543136</v>
      </c>
      <c r="N1398" s="103">
        <v>38080328</v>
      </c>
      <c r="O1398" s="103">
        <v>43836185</v>
      </c>
      <c r="P1398" s="103">
        <v>22627058</v>
      </c>
    </row>
    <row r="1399" spans="1:16">
      <c r="A1399" s="101" t="s">
        <v>1209</v>
      </c>
      <c r="B1399" s="102" t="s">
        <v>4441</v>
      </c>
      <c r="C1399" s="101" t="s">
        <v>5359</v>
      </c>
      <c r="D1399" s="101" t="s">
        <v>5360</v>
      </c>
      <c r="E1399" s="103">
        <v>126223092</v>
      </c>
      <c r="F1399" s="103">
        <v>116092968</v>
      </c>
      <c r="G1399" s="103">
        <v>105077284</v>
      </c>
      <c r="H1399" s="103">
        <v>105208888</v>
      </c>
      <c r="I1399" s="103">
        <v>99650148</v>
      </c>
      <c r="J1399" s="103">
        <v>100792297</v>
      </c>
      <c r="K1399" s="103">
        <v>107520497</v>
      </c>
      <c r="L1399" s="103">
        <v>117221589</v>
      </c>
      <c r="M1399" s="103">
        <v>122524104</v>
      </c>
      <c r="N1399" s="103">
        <v>150505071</v>
      </c>
      <c r="O1399" s="103">
        <v>96773719</v>
      </c>
      <c r="P1399" s="103">
        <v>48403656</v>
      </c>
    </row>
    <row r="1400" spans="1:16">
      <c r="A1400" s="101" t="s">
        <v>4442</v>
      </c>
      <c r="B1400" s="102" t="s">
        <v>4443</v>
      </c>
      <c r="C1400" s="101" t="s">
        <v>5359</v>
      </c>
      <c r="D1400" s="101" t="s">
        <v>5360</v>
      </c>
      <c r="E1400" s="103">
        <v>53208771</v>
      </c>
      <c r="F1400" s="103">
        <v>17227638</v>
      </c>
      <c r="G1400" s="103"/>
      <c r="H1400" s="103"/>
      <c r="I1400" s="103">
        <v>-2530921</v>
      </c>
      <c r="J1400" s="103">
        <v>10169</v>
      </c>
      <c r="K1400" s="103">
        <v>1207953</v>
      </c>
      <c r="L1400" s="103">
        <v>3207647</v>
      </c>
      <c r="M1400" s="103">
        <v>2611989</v>
      </c>
      <c r="N1400" s="103">
        <v>2142039</v>
      </c>
      <c r="O1400" s="103">
        <v>1433625</v>
      </c>
      <c r="P1400" s="103">
        <v>2363274</v>
      </c>
    </row>
    <row r="1401" spans="1:16">
      <c r="A1401" s="101" t="s">
        <v>2876</v>
      </c>
      <c r="B1401" s="102" t="s">
        <v>2877</v>
      </c>
      <c r="C1401" s="101" t="s">
        <v>5359</v>
      </c>
      <c r="D1401" s="101" t="s">
        <v>5360</v>
      </c>
      <c r="E1401" s="103">
        <v>65285376</v>
      </c>
      <c r="F1401" s="103">
        <v>82004560</v>
      </c>
      <c r="G1401" s="103">
        <v>96179701</v>
      </c>
      <c r="H1401" s="103">
        <v>109715426</v>
      </c>
      <c r="I1401" s="103">
        <v>122520234</v>
      </c>
      <c r="J1401" s="103">
        <v>115356937</v>
      </c>
      <c r="K1401" s="103">
        <v>91616640</v>
      </c>
      <c r="L1401" s="103">
        <v>103758132</v>
      </c>
      <c r="M1401" s="103">
        <v>54717006</v>
      </c>
      <c r="N1401" s="103">
        <v>18979563</v>
      </c>
      <c r="O1401" s="103">
        <v>6483899</v>
      </c>
      <c r="P1401" s="103">
        <v>5354980</v>
      </c>
    </row>
    <row r="1402" spans="1:16">
      <c r="A1402" s="101" t="s">
        <v>4444</v>
      </c>
      <c r="B1402" s="102" t="s">
        <v>4445</v>
      </c>
      <c r="C1402" s="101" t="s">
        <v>5359</v>
      </c>
      <c r="D1402" s="101" t="s">
        <v>5360</v>
      </c>
      <c r="E1402" s="103">
        <v>20298640</v>
      </c>
      <c r="F1402" s="103">
        <v>8025075</v>
      </c>
      <c r="G1402" s="103"/>
      <c r="H1402" s="103">
        <v>-13131663</v>
      </c>
      <c r="I1402" s="103">
        <v>-17167131</v>
      </c>
      <c r="J1402" s="103">
        <v>-13861862</v>
      </c>
      <c r="K1402" s="103">
        <v>-11476451</v>
      </c>
      <c r="L1402" s="103">
        <v>-12143485</v>
      </c>
      <c r="M1402" s="103">
        <v>-14908443</v>
      </c>
      <c r="N1402" s="103">
        <v>8864118</v>
      </c>
      <c r="O1402" s="103">
        <v>4942119</v>
      </c>
      <c r="P1402" s="103">
        <v>1334121</v>
      </c>
    </row>
    <row r="1403" spans="1:16">
      <c r="A1403" s="101" t="s">
        <v>4446</v>
      </c>
      <c r="B1403" s="102" t="s">
        <v>4447</v>
      </c>
      <c r="C1403" s="101" t="s">
        <v>5359</v>
      </c>
      <c r="D1403" s="101" t="s">
        <v>5360</v>
      </c>
      <c r="E1403" s="103">
        <v>101865848</v>
      </c>
      <c r="F1403" s="103">
        <v>119765163</v>
      </c>
      <c r="G1403" s="103">
        <v>101087899</v>
      </c>
      <c r="H1403" s="103">
        <v>83800555</v>
      </c>
      <c r="I1403" s="103"/>
      <c r="J1403" s="103">
        <v>12085065</v>
      </c>
      <c r="K1403" s="103">
        <v>-6087628</v>
      </c>
      <c r="L1403" s="103">
        <v>-9579737</v>
      </c>
      <c r="M1403" s="103">
        <v>-10602938</v>
      </c>
      <c r="N1403" s="103">
        <v>-27742423</v>
      </c>
      <c r="O1403" s="103">
        <v>-19957263</v>
      </c>
      <c r="P1403" s="103">
        <v>-2757828</v>
      </c>
    </row>
    <row r="1404" spans="1:16">
      <c r="A1404" s="101" t="s">
        <v>3175</v>
      </c>
      <c r="B1404" s="102" t="s">
        <v>3176</v>
      </c>
      <c r="C1404" s="101" t="s">
        <v>5359</v>
      </c>
      <c r="D1404" s="101" t="s">
        <v>5360</v>
      </c>
      <c r="E1404" s="103">
        <v>14295564</v>
      </c>
      <c r="F1404" s="103">
        <v>15060314</v>
      </c>
      <c r="G1404" s="103">
        <v>13469931</v>
      </c>
      <c r="H1404" s="103">
        <v>10278707</v>
      </c>
      <c r="I1404" s="103">
        <v>8624174</v>
      </c>
      <c r="J1404" s="103">
        <v>6549108</v>
      </c>
      <c r="K1404" s="103">
        <v>8043864</v>
      </c>
      <c r="L1404" s="103">
        <v>10020480</v>
      </c>
      <c r="M1404" s="103">
        <v>10736900</v>
      </c>
      <c r="N1404" s="103">
        <v>8798188</v>
      </c>
      <c r="O1404" s="103">
        <v>7221683</v>
      </c>
      <c r="P1404" s="103">
        <v>6461208</v>
      </c>
    </row>
    <row r="1405" spans="1:16">
      <c r="A1405" s="101" t="s">
        <v>1840</v>
      </c>
      <c r="B1405" s="102" t="s">
        <v>1841</v>
      </c>
      <c r="C1405" s="101" t="s">
        <v>5359</v>
      </c>
      <c r="D1405" s="101" t="s">
        <v>5360</v>
      </c>
      <c r="E1405" s="103">
        <v>111746240</v>
      </c>
      <c r="F1405" s="103">
        <v>88699082</v>
      </c>
      <c r="G1405" s="103">
        <v>70287628</v>
      </c>
      <c r="H1405" s="103">
        <v>64605308</v>
      </c>
      <c r="I1405" s="103">
        <v>51468997</v>
      </c>
      <c r="J1405" s="103">
        <v>46579191</v>
      </c>
      <c r="K1405" s="103">
        <v>43100930</v>
      </c>
      <c r="L1405" s="103">
        <v>36779744</v>
      </c>
      <c r="M1405" s="103">
        <v>26237535</v>
      </c>
      <c r="N1405" s="103">
        <v>23945413</v>
      </c>
      <c r="O1405" s="103">
        <v>19824560</v>
      </c>
      <c r="P1405" s="103">
        <v>10142549</v>
      </c>
    </row>
    <row r="1406" spans="1:16">
      <c r="A1406" s="101" t="s">
        <v>3697</v>
      </c>
      <c r="B1406" s="102" t="s">
        <v>3698</v>
      </c>
      <c r="C1406" s="101" t="s">
        <v>5359</v>
      </c>
      <c r="D1406" s="101" t="s">
        <v>5360</v>
      </c>
      <c r="E1406" s="103">
        <v>9724691</v>
      </c>
      <c r="F1406" s="103">
        <v>12027959</v>
      </c>
      <c r="G1406" s="103">
        <v>11510834</v>
      </c>
      <c r="H1406" s="103">
        <v>12759743</v>
      </c>
      <c r="I1406" s="103">
        <v>12868535</v>
      </c>
      <c r="J1406" s="103">
        <v>13083285</v>
      </c>
      <c r="K1406" s="103">
        <v>12511639</v>
      </c>
      <c r="L1406" s="103">
        <v>10859930</v>
      </c>
      <c r="M1406" s="103">
        <v>7350450</v>
      </c>
      <c r="N1406" s="103">
        <v>6228131</v>
      </c>
      <c r="O1406" s="103">
        <v>5076277</v>
      </c>
      <c r="P1406" s="103">
        <v>4185811</v>
      </c>
    </row>
    <row r="1407" spans="1:16">
      <c r="A1407" s="101" t="s">
        <v>1509</v>
      </c>
      <c r="B1407" s="102" t="s">
        <v>1510</v>
      </c>
      <c r="C1407" s="101" t="s">
        <v>5359</v>
      </c>
      <c r="D1407" s="101" t="s">
        <v>5360</v>
      </c>
      <c r="E1407" s="103">
        <v>141801213</v>
      </c>
      <c r="F1407" s="103">
        <v>136893529</v>
      </c>
      <c r="G1407" s="103">
        <v>135508737</v>
      </c>
      <c r="H1407" s="103">
        <v>125496183</v>
      </c>
      <c r="I1407" s="103">
        <v>76127931</v>
      </c>
      <c r="J1407" s="103">
        <v>62207763</v>
      </c>
      <c r="K1407" s="103">
        <v>52665533</v>
      </c>
      <c r="L1407" s="103">
        <v>27653991</v>
      </c>
      <c r="M1407" s="103">
        <v>22107953</v>
      </c>
      <c r="N1407" s="103">
        <v>23501448</v>
      </c>
      <c r="O1407" s="103">
        <v>24326551</v>
      </c>
      <c r="P1407" s="103">
        <v>16704644</v>
      </c>
    </row>
    <row r="1408" spans="1:16">
      <c r="A1408" s="101" t="s">
        <v>3328</v>
      </c>
      <c r="B1408" s="102" t="s">
        <v>3329</v>
      </c>
      <c r="C1408" s="101" t="s">
        <v>5359</v>
      </c>
      <c r="D1408" s="101" t="s">
        <v>5360</v>
      </c>
      <c r="E1408" s="103">
        <v>95572756</v>
      </c>
      <c r="F1408" s="103">
        <v>88966448</v>
      </c>
      <c r="G1408" s="103">
        <v>75748347</v>
      </c>
      <c r="H1408" s="103">
        <v>68153639</v>
      </c>
      <c r="I1408" s="103">
        <v>67796508</v>
      </c>
      <c r="J1408" s="103">
        <v>76845112</v>
      </c>
      <c r="K1408" s="103">
        <v>65837756</v>
      </c>
      <c r="L1408" s="103">
        <v>53395343</v>
      </c>
      <c r="M1408" s="103">
        <v>45873388</v>
      </c>
      <c r="N1408" s="103">
        <v>79536651</v>
      </c>
      <c r="O1408" s="103">
        <v>63603644</v>
      </c>
      <c r="P1408" s="103"/>
    </row>
    <row r="1409" spans="1:16">
      <c r="A1409" s="101" t="s">
        <v>2252</v>
      </c>
      <c r="B1409" s="102" t="s">
        <v>2253</v>
      </c>
      <c r="C1409" s="101" t="s">
        <v>5359</v>
      </c>
      <c r="D1409" s="101" t="s">
        <v>5360</v>
      </c>
      <c r="E1409" s="103">
        <v>116462682</v>
      </c>
      <c r="F1409" s="103">
        <v>137193386</v>
      </c>
      <c r="G1409" s="103">
        <v>117876959</v>
      </c>
      <c r="H1409" s="103">
        <v>101590853</v>
      </c>
      <c r="I1409" s="103">
        <v>94275647</v>
      </c>
      <c r="J1409" s="103">
        <v>119554744</v>
      </c>
      <c r="K1409" s="103">
        <v>64251301</v>
      </c>
      <c r="L1409" s="103">
        <v>55268588</v>
      </c>
      <c r="M1409" s="103">
        <v>50267299</v>
      </c>
      <c r="N1409" s="103">
        <v>39946478</v>
      </c>
      <c r="O1409" s="103">
        <v>31015392</v>
      </c>
      <c r="P1409" s="103"/>
    </row>
    <row r="1410" spans="1:16">
      <c r="A1410" s="101" t="s">
        <v>2188</v>
      </c>
      <c r="B1410" s="102" t="s">
        <v>4448</v>
      </c>
      <c r="C1410" s="101" t="s">
        <v>5359</v>
      </c>
      <c r="D1410" s="101" t="s">
        <v>5360</v>
      </c>
      <c r="E1410" s="103">
        <v>143945431</v>
      </c>
      <c r="F1410" s="103">
        <v>131384787</v>
      </c>
      <c r="G1410" s="103">
        <v>123080500</v>
      </c>
      <c r="H1410" s="103">
        <v>121475668</v>
      </c>
      <c r="I1410" s="103">
        <v>109712527</v>
      </c>
      <c r="J1410" s="103">
        <v>108633418</v>
      </c>
      <c r="K1410" s="103">
        <v>99924184</v>
      </c>
      <c r="L1410" s="103">
        <v>76522728</v>
      </c>
      <c r="M1410" s="103">
        <v>57024096</v>
      </c>
      <c r="N1410" s="103">
        <v>46369670</v>
      </c>
      <c r="O1410" s="103">
        <v>45275720</v>
      </c>
      <c r="P1410" s="103">
        <v>22502670</v>
      </c>
    </row>
    <row r="1411" spans="1:16">
      <c r="A1411" s="101" t="s">
        <v>2310</v>
      </c>
      <c r="B1411" s="102" t="s">
        <v>2311</v>
      </c>
      <c r="C1411" s="101" t="s">
        <v>5359</v>
      </c>
      <c r="D1411" s="101" t="s">
        <v>5360</v>
      </c>
      <c r="E1411" s="103">
        <v>77056753</v>
      </c>
      <c r="F1411" s="103">
        <v>78842749</v>
      </c>
      <c r="G1411" s="103">
        <v>85218402</v>
      </c>
      <c r="H1411" s="103">
        <v>93680091</v>
      </c>
      <c r="I1411" s="103">
        <v>75084693</v>
      </c>
      <c r="J1411" s="103">
        <v>50424458</v>
      </c>
      <c r="K1411" s="103">
        <v>42108080</v>
      </c>
      <c r="L1411" s="103">
        <v>31481218</v>
      </c>
      <c r="M1411" s="103">
        <v>26528706</v>
      </c>
      <c r="N1411" s="103">
        <v>37941182</v>
      </c>
      <c r="O1411" s="103">
        <v>26597864</v>
      </c>
      <c r="P1411" s="103">
        <v>18208763</v>
      </c>
    </row>
    <row r="1412" spans="1:16">
      <c r="A1412" s="101" t="s">
        <v>1682</v>
      </c>
      <c r="B1412" s="102" t="s">
        <v>1683</v>
      </c>
      <c r="C1412" s="101" t="s">
        <v>5359</v>
      </c>
      <c r="D1412" s="101" t="s">
        <v>5360</v>
      </c>
      <c r="E1412" s="103">
        <v>109508063</v>
      </c>
      <c r="F1412" s="103">
        <v>96658043</v>
      </c>
      <c r="G1412" s="103">
        <v>74816264</v>
      </c>
      <c r="H1412" s="103">
        <v>64663245</v>
      </c>
      <c r="I1412" s="103">
        <v>57664016</v>
      </c>
      <c r="J1412" s="103">
        <v>52995904</v>
      </c>
      <c r="K1412" s="103">
        <v>20260489</v>
      </c>
      <c r="L1412" s="103">
        <v>4658984</v>
      </c>
      <c r="M1412" s="103">
        <v>6621506</v>
      </c>
      <c r="N1412" s="103">
        <v>28285228</v>
      </c>
      <c r="O1412" s="103">
        <v>19514969</v>
      </c>
      <c r="P1412" s="103">
        <v>12717340</v>
      </c>
    </row>
    <row r="1413" spans="1:16">
      <c r="A1413" s="101" t="s">
        <v>3382</v>
      </c>
      <c r="B1413" s="102" t="s">
        <v>3383</v>
      </c>
      <c r="C1413" s="101" t="s">
        <v>5359</v>
      </c>
      <c r="D1413" s="101" t="s">
        <v>5360</v>
      </c>
      <c r="E1413" s="103">
        <v>89891577</v>
      </c>
      <c r="F1413" s="103">
        <v>30041235</v>
      </c>
      <c r="G1413" s="103">
        <v>29076002</v>
      </c>
      <c r="H1413" s="103">
        <v>26451501</v>
      </c>
      <c r="I1413" s="103">
        <v>24177393</v>
      </c>
      <c r="J1413" s="103">
        <v>23763867</v>
      </c>
      <c r="K1413" s="103">
        <v>21980242</v>
      </c>
      <c r="L1413" s="103">
        <v>19896389</v>
      </c>
      <c r="M1413" s="103">
        <v>19156649</v>
      </c>
      <c r="N1413" s="103">
        <v>17850922</v>
      </c>
      <c r="O1413" s="103">
        <v>15949995</v>
      </c>
      <c r="P1413" s="103">
        <v>5921300</v>
      </c>
    </row>
    <row r="1414" spans="1:16">
      <c r="A1414" s="101" t="s">
        <v>3311</v>
      </c>
      <c r="B1414" s="102" t="s">
        <v>3312</v>
      </c>
      <c r="C1414" s="101" t="s">
        <v>5359</v>
      </c>
      <c r="D1414" s="101" t="s">
        <v>5360</v>
      </c>
      <c r="E1414" s="103">
        <v>39071327</v>
      </c>
      <c r="F1414" s="103">
        <v>38461191</v>
      </c>
      <c r="G1414" s="103">
        <v>39392640</v>
      </c>
      <c r="H1414" s="103">
        <v>39142582</v>
      </c>
      <c r="I1414" s="103">
        <v>37564117</v>
      </c>
      <c r="J1414" s="103">
        <v>35725940</v>
      </c>
      <c r="K1414" s="103">
        <v>35291911</v>
      </c>
      <c r="L1414" s="103">
        <v>33044302</v>
      </c>
      <c r="M1414" s="103">
        <v>32918958</v>
      </c>
      <c r="N1414" s="103">
        <v>33456277</v>
      </c>
      <c r="O1414" s="103">
        <v>30123413</v>
      </c>
      <c r="P1414" s="103">
        <v>11388519</v>
      </c>
    </row>
    <row r="1415" spans="1:16">
      <c r="A1415" s="101" t="s">
        <v>3003</v>
      </c>
      <c r="B1415" s="102" t="s">
        <v>4449</v>
      </c>
      <c r="C1415" s="101" t="s">
        <v>5359</v>
      </c>
      <c r="D1415" s="101" t="s">
        <v>5360</v>
      </c>
      <c r="E1415" s="103">
        <v>54443686</v>
      </c>
      <c r="F1415" s="103">
        <v>50724983</v>
      </c>
      <c r="G1415" s="103">
        <v>15773348</v>
      </c>
      <c r="H1415" s="103">
        <v>55318646</v>
      </c>
      <c r="I1415" s="103">
        <v>63984336</v>
      </c>
      <c r="J1415" s="103">
        <v>68122763</v>
      </c>
      <c r="K1415" s="103">
        <v>88216201</v>
      </c>
      <c r="L1415" s="103">
        <v>97624554</v>
      </c>
      <c r="M1415" s="103">
        <v>67212280</v>
      </c>
      <c r="N1415" s="103">
        <v>57500278</v>
      </c>
      <c r="O1415" s="103">
        <v>23131901</v>
      </c>
      <c r="P1415" s="103">
        <v>8117671</v>
      </c>
    </row>
    <row r="1416" spans="1:16">
      <c r="A1416" s="101" t="s">
        <v>1216</v>
      </c>
      <c r="B1416" s="102" t="s">
        <v>1217</v>
      </c>
      <c r="C1416" s="101" t="s">
        <v>5359</v>
      </c>
      <c r="D1416" s="101" t="s">
        <v>5360</v>
      </c>
      <c r="E1416" s="103">
        <v>265049043</v>
      </c>
      <c r="F1416" s="103">
        <v>218672046</v>
      </c>
      <c r="G1416" s="103">
        <v>178934185</v>
      </c>
      <c r="H1416" s="103">
        <v>149843048</v>
      </c>
      <c r="I1416" s="103">
        <v>129009965</v>
      </c>
      <c r="J1416" s="103">
        <v>113502920</v>
      </c>
      <c r="K1416" s="103">
        <v>103283941</v>
      </c>
      <c r="L1416" s="103">
        <v>85742174</v>
      </c>
      <c r="M1416" s="103">
        <v>80364136</v>
      </c>
      <c r="N1416" s="103">
        <v>80978229</v>
      </c>
      <c r="O1416" s="103">
        <v>43674622</v>
      </c>
      <c r="P1416" s="103">
        <v>26949266</v>
      </c>
    </row>
    <row r="1417" spans="1:16">
      <c r="A1417" s="101" t="s">
        <v>2416</v>
      </c>
      <c r="B1417" s="102" t="s">
        <v>2417</v>
      </c>
      <c r="C1417" s="101" t="s">
        <v>5359</v>
      </c>
      <c r="D1417" s="101" t="s">
        <v>5360</v>
      </c>
      <c r="E1417" s="103">
        <v>22818218</v>
      </c>
      <c r="F1417" s="103">
        <v>32685347</v>
      </c>
      <c r="G1417" s="103">
        <v>53671062</v>
      </c>
      <c r="H1417" s="103">
        <v>67846957</v>
      </c>
      <c r="I1417" s="103">
        <v>87307440</v>
      </c>
      <c r="J1417" s="103">
        <v>91408485</v>
      </c>
      <c r="K1417" s="103">
        <v>58811568</v>
      </c>
      <c r="L1417" s="103">
        <v>38907899</v>
      </c>
      <c r="M1417" s="103">
        <v>-3072207</v>
      </c>
      <c r="N1417" s="103">
        <v>25630878</v>
      </c>
      <c r="O1417" s="103">
        <v>21427062</v>
      </c>
      <c r="P1417" s="103">
        <v>18704531</v>
      </c>
    </row>
    <row r="1418" spans="1:16">
      <c r="A1418" s="101" t="s">
        <v>4450</v>
      </c>
      <c r="B1418" s="102" t="s">
        <v>4451</v>
      </c>
      <c r="C1418" s="101" t="s">
        <v>5359</v>
      </c>
      <c r="D1418" s="101" t="s">
        <v>5360</v>
      </c>
      <c r="E1418" s="103">
        <v>271928097</v>
      </c>
      <c r="F1418" s="103">
        <v>231818382</v>
      </c>
      <c r="G1418" s="103"/>
      <c r="H1418" s="103"/>
      <c r="I1418" s="103">
        <v>33781114</v>
      </c>
      <c r="J1418" s="103">
        <v>29138952</v>
      </c>
      <c r="K1418" s="103">
        <v>12325756</v>
      </c>
      <c r="L1418" s="103">
        <v>-6528923</v>
      </c>
      <c r="M1418" s="103">
        <v>15526384</v>
      </c>
      <c r="N1418" s="103">
        <v>15624738</v>
      </c>
      <c r="O1418" s="103">
        <v>24893618</v>
      </c>
      <c r="P1418" s="103">
        <v>19073604</v>
      </c>
    </row>
    <row r="1419" spans="1:16">
      <c r="A1419" s="101" t="s">
        <v>1417</v>
      </c>
      <c r="B1419" s="102" t="s">
        <v>1418</v>
      </c>
      <c r="C1419" s="101" t="s">
        <v>5359</v>
      </c>
      <c r="D1419" s="101" t="s">
        <v>5360</v>
      </c>
      <c r="E1419" s="103">
        <v>98117149</v>
      </c>
      <c r="F1419" s="103">
        <v>69530971</v>
      </c>
      <c r="G1419" s="103">
        <v>62569324</v>
      </c>
      <c r="H1419" s="103">
        <v>56196308</v>
      </c>
      <c r="I1419" s="103"/>
      <c r="J1419" s="103"/>
      <c r="K1419" s="103"/>
      <c r="L1419" s="103">
        <v>14888615</v>
      </c>
      <c r="M1419" s="103">
        <v>12597642</v>
      </c>
      <c r="N1419" s="103">
        <v>9183258</v>
      </c>
      <c r="O1419" s="103">
        <v>6820385</v>
      </c>
      <c r="P1419" s="103">
        <v>4859884</v>
      </c>
    </row>
    <row r="1420" spans="1:16">
      <c r="A1420" s="101" t="s">
        <v>2904</v>
      </c>
      <c r="B1420" s="102" t="s">
        <v>2905</v>
      </c>
      <c r="C1420" s="101" t="s">
        <v>5359</v>
      </c>
      <c r="D1420" s="101" t="s">
        <v>5360</v>
      </c>
      <c r="E1420" s="103">
        <v>14795303</v>
      </c>
      <c r="F1420" s="103">
        <v>22633295</v>
      </c>
      <c r="G1420" s="103">
        <v>26785693</v>
      </c>
      <c r="H1420" s="103">
        <v>18712319</v>
      </c>
      <c r="I1420" s="103">
        <v>20043238</v>
      </c>
      <c r="J1420" s="103">
        <v>17612711</v>
      </c>
      <c r="K1420" s="103">
        <v>12717286</v>
      </c>
      <c r="L1420" s="103">
        <v>13216097</v>
      </c>
      <c r="M1420" s="103">
        <v>18707236</v>
      </c>
      <c r="N1420" s="103">
        <v>17578299</v>
      </c>
      <c r="O1420" s="103">
        <v>14054472</v>
      </c>
      <c r="P1420" s="103">
        <v>9810635</v>
      </c>
    </row>
    <row r="1421" spans="1:16">
      <c r="A1421" s="101" t="s">
        <v>2666</v>
      </c>
      <c r="B1421" s="102" t="s">
        <v>2667</v>
      </c>
      <c r="C1421" s="101" t="s">
        <v>5359</v>
      </c>
      <c r="D1421" s="101" t="s">
        <v>5360</v>
      </c>
      <c r="E1421" s="103">
        <v>72076989</v>
      </c>
      <c r="F1421" s="103">
        <v>65959031</v>
      </c>
      <c r="G1421" s="103">
        <v>66065116</v>
      </c>
      <c r="H1421" s="103">
        <v>68639238</v>
      </c>
      <c r="I1421" s="103">
        <v>69002452</v>
      </c>
      <c r="J1421" s="103">
        <v>53805157</v>
      </c>
      <c r="K1421" s="103">
        <v>42462186</v>
      </c>
      <c r="L1421" s="103">
        <v>20958974</v>
      </c>
      <c r="M1421" s="103">
        <v>10320584</v>
      </c>
      <c r="N1421" s="103">
        <v>8213583</v>
      </c>
      <c r="O1421" s="103">
        <v>5349675</v>
      </c>
      <c r="P1421" s="103">
        <v>2012009</v>
      </c>
    </row>
    <row r="1422" spans="1:16">
      <c r="A1422" s="101" t="s">
        <v>3672</v>
      </c>
      <c r="B1422" s="102" t="s">
        <v>3673</v>
      </c>
      <c r="C1422" s="101" t="s">
        <v>5359</v>
      </c>
      <c r="D1422" s="101" t="s">
        <v>5360</v>
      </c>
      <c r="E1422" s="103">
        <v>4286110</v>
      </c>
      <c r="F1422" s="103">
        <v>4302060</v>
      </c>
      <c r="G1422" s="103">
        <v>4985814</v>
      </c>
      <c r="H1422" s="103">
        <v>13639318</v>
      </c>
      <c r="I1422" s="103">
        <v>23726006</v>
      </c>
      <c r="J1422" s="103">
        <v>17712864</v>
      </c>
      <c r="K1422" s="103">
        <v>13499117</v>
      </c>
      <c r="L1422" s="103">
        <v>12892916</v>
      </c>
      <c r="M1422" s="103">
        <v>15274220</v>
      </c>
      <c r="N1422" s="103">
        <v>15916322</v>
      </c>
      <c r="O1422" s="103">
        <v>14643050</v>
      </c>
      <c r="P1422" s="103">
        <v>7138271</v>
      </c>
    </row>
    <row r="1423" spans="1:16">
      <c r="A1423" s="101" t="s">
        <v>2414</v>
      </c>
      <c r="B1423" s="102" t="s">
        <v>2415</v>
      </c>
      <c r="C1423" s="101" t="s">
        <v>5359</v>
      </c>
      <c r="D1423" s="101" t="s">
        <v>5360</v>
      </c>
      <c r="E1423" s="103">
        <v>98399836</v>
      </c>
      <c r="F1423" s="103">
        <v>92602348</v>
      </c>
      <c r="G1423" s="103">
        <v>84285159</v>
      </c>
      <c r="H1423" s="103">
        <v>80548148</v>
      </c>
      <c r="I1423" s="103">
        <v>74419954</v>
      </c>
      <c r="J1423" s="103">
        <v>72320456</v>
      </c>
      <c r="K1423" s="103">
        <v>53000981</v>
      </c>
      <c r="L1423" s="103">
        <v>44968549</v>
      </c>
      <c r="M1423" s="103">
        <v>22440056</v>
      </c>
      <c r="N1423" s="103">
        <v>27171693</v>
      </c>
      <c r="O1423" s="103">
        <v>26605287</v>
      </c>
      <c r="P1423" s="103">
        <v>25489320</v>
      </c>
    </row>
    <row r="1424" spans="1:16">
      <c r="A1424" s="101" t="s">
        <v>2870</v>
      </c>
      <c r="B1424" s="102" t="s">
        <v>2871</v>
      </c>
      <c r="C1424" s="101" t="s">
        <v>5359</v>
      </c>
      <c r="D1424" s="101" t="s">
        <v>5360</v>
      </c>
      <c r="E1424" s="103">
        <v>58838505</v>
      </c>
      <c r="F1424" s="103">
        <v>59607410</v>
      </c>
      <c r="G1424" s="103">
        <v>56534917</v>
      </c>
      <c r="H1424" s="103">
        <v>18374348</v>
      </c>
      <c r="I1424" s="103">
        <v>17038414</v>
      </c>
      <c r="J1424" s="103">
        <v>19397723</v>
      </c>
      <c r="K1424" s="103">
        <v>21758269</v>
      </c>
      <c r="L1424" s="103">
        <v>17702825</v>
      </c>
      <c r="M1424" s="103">
        <v>4847353</v>
      </c>
      <c r="N1424" s="103">
        <v>55887242</v>
      </c>
      <c r="O1424" s="103">
        <v>67398625</v>
      </c>
      <c r="P1424" s="103"/>
    </row>
    <row r="1425" spans="1:16">
      <c r="A1425" s="101" t="s">
        <v>3555</v>
      </c>
      <c r="B1425" s="102" t="s">
        <v>3556</v>
      </c>
      <c r="C1425" s="101" t="s">
        <v>5359</v>
      </c>
      <c r="D1425" s="101" t="s">
        <v>5360</v>
      </c>
      <c r="E1425" s="103">
        <v>43266718</v>
      </c>
      <c r="F1425" s="103">
        <v>41680022</v>
      </c>
      <c r="G1425" s="103">
        <v>40804149</v>
      </c>
      <c r="H1425" s="103">
        <v>40172161</v>
      </c>
      <c r="I1425" s="103">
        <v>38017538</v>
      </c>
      <c r="J1425" s="103">
        <v>33738259</v>
      </c>
      <c r="K1425" s="103">
        <v>29501295</v>
      </c>
      <c r="L1425" s="103">
        <v>27141465</v>
      </c>
      <c r="M1425" s="103">
        <v>26150331</v>
      </c>
      <c r="N1425" s="103">
        <v>24191032</v>
      </c>
      <c r="O1425" s="103">
        <v>21366492</v>
      </c>
      <c r="P1425" s="103">
        <v>12407900</v>
      </c>
    </row>
    <row r="1426" spans="1:16">
      <c r="A1426" s="101" t="s">
        <v>1551</v>
      </c>
      <c r="B1426" s="102" t="s">
        <v>1552</v>
      </c>
      <c r="C1426" s="101" t="s">
        <v>5359</v>
      </c>
      <c r="D1426" s="101" t="s">
        <v>5360</v>
      </c>
      <c r="E1426" s="103">
        <v>276454031</v>
      </c>
      <c r="F1426" s="103">
        <v>271200294</v>
      </c>
      <c r="G1426" s="103">
        <v>241258376</v>
      </c>
      <c r="H1426" s="103">
        <v>230644924</v>
      </c>
      <c r="I1426" s="103">
        <v>222705224</v>
      </c>
      <c r="J1426" s="103">
        <v>222464330</v>
      </c>
      <c r="K1426" s="103">
        <v>218554685</v>
      </c>
      <c r="L1426" s="103">
        <v>157405315</v>
      </c>
      <c r="M1426" s="103">
        <v>156584121</v>
      </c>
      <c r="N1426" s="103">
        <v>153583202</v>
      </c>
      <c r="O1426" s="103">
        <v>150768010</v>
      </c>
      <c r="P1426" s="103"/>
    </row>
    <row r="1427" spans="1:16">
      <c r="A1427" s="101" t="s">
        <v>3300</v>
      </c>
      <c r="B1427" s="102" t="s">
        <v>3301</v>
      </c>
      <c r="C1427" s="101" t="s">
        <v>5359</v>
      </c>
      <c r="D1427" s="101" t="s">
        <v>5360</v>
      </c>
      <c r="E1427" s="103">
        <v>43776128</v>
      </c>
      <c r="F1427" s="103">
        <v>38383869</v>
      </c>
      <c r="G1427" s="103">
        <v>29206106</v>
      </c>
      <c r="H1427" s="103">
        <v>26720011</v>
      </c>
      <c r="I1427" s="103">
        <v>25585710</v>
      </c>
      <c r="J1427" s="103">
        <v>29879512</v>
      </c>
      <c r="K1427" s="103">
        <v>16504322</v>
      </c>
      <c r="L1427" s="103">
        <v>9531920</v>
      </c>
      <c r="M1427" s="103">
        <v>8117471</v>
      </c>
      <c r="N1427" s="103">
        <v>7179118</v>
      </c>
      <c r="O1427" s="103">
        <v>8145320</v>
      </c>
      <c r="P1427" s="103">
        <v>5901823</v>
      </c>
    </row>
    <row r="1428" spans="1:16">
      <c r="A1428" s="101" t="s">
        <v>2368</v>
      </c>
      <c r="B1428" s="102" t="s">
        <v>2369</v>
      </c>
      <c r="C1428" s="101" t="s">
        <v>5359</v>
      </c>
      <c r="D1428" s="101" t="s">
        <v>5360</v>
      </c>
      <c r="E1428" s="103">
        <v>23378936</v>
      </c>
      <c r="F1428" s="103">
        <v>19616456</v>
      </c>
      <c r="G1428" s="103">
        <v>54912953</v>
      </c>
      <c r="H1428" s="103">
        <v>52860771</v>
      </c>
      <c r="I1428" s="103">
        <v>57063304</v>
      </c>
      <c r="J1428" s="103">
        <v>70839779</v>
      </c>
      <c r="K1428" s="103">
        <v>70740402</v>
      </c>
      <c r="L1428" s="103">
        <v>76479876</v>
      </c>
      <c r="M1428" s="103">
        <v>84539001</v>
      </c>
      <c r="N1428" s="103">
        <v>84432457</v>
      </c>
      <c r="O1428" s="103">
        <v>74543437</v>
      </c>
      <c r="P1428" s="103">
        <v>28931706</v>
      </c>
    </row>
    <row r="1429" spans="1:16">
      <c r="A1429" s="101" t="s">
        <v>2441</v>
      </c>
      <c r="B1429" s="102" t="s">
        <v>2442</v>
      </c>
      <c r="C1429" s="101" t="s">
        <v>5359</v>
      </c>
      <c r="D1429" s="101" t="s">
        <v>5360</v>
      </c>
      <c r="E1429" s="103">
        <v>54428169</v>
      </c>
      <c r="F1429" s="103">
        <v>68262112</v>
      </c>
      <c r="G1429" s="103">
        <v>69497435</v>
      </c>
      <c r="H1429" s="103"/>
      <c r="I1429" s="103"/>
      <c r="J1429" s="103">
        <v>23881913</v>
      </c>
      <c r="K1429" s="103">
        <v>22068386</v>
      </c>
      <c r="L1429" s="103">
        <v>20876762</v>
      </c>
      <c r="M1429" s="103">
        <v>13584529</v>
      </c>
      <c r="N1429" s="103">
        <v>15666846</v>
      </c>
      <c r="O1429" s="103">
        <v>11647418</v>
      </c>
      <c r="P1429" s="103">
        <v>8016850</v>
      </c>
    </row>
    <row r="1430" spans="1:16">
      <c r="A1430" s="101" t="s">
        <v>347</v>
      </c>
      <c r="B1430" s="102" t="s">
        <v>348</v>
      </c>
      <c r="C1430" s="101" t="s">
        <v>5359</v>
      </c>
      <c r="D1430" s="101" t="s">
        <v>5360</v>
      </c>
      <c r="E1430" s="103">
        <v>3878827481</v>
      </c>
      <c r="F1430" s="103">
        <v>3345587417</v>
      </c>
      <c r="G1430" s="103">
        <v>2858721020</v>
      </c>
      <c r="H1430" s="103">
        <v>2554406071</v>
      </c>
      <c r="I1430" s="103">
        <v>2333599050</v>
      </c>
      <c r="J1430" s="103">
        <v>2128074885</v>
      </c>
      <c r="K1430" s="103">
        <v>1852518133</v>
      </c>
      <c r="L1430" s="103">
        <v>1299714295</v>
      </c>
      <c r="M1430" s="103">
        <v>1115304373</v>
      </c>
      <c r="N1430" s="103">
        <v>953279528</v>
      </c>
      <c r="O1430" s="103">
        <v>797744832</v>
      </c>
      <c r="P1430" s="103"/>
    </row>
    <row r="1431" spans="1:16">
      <c r="A1431" s="101" t="s">
        <v>1951</v>
      </c>
      <c r="B1431" s="102" t="s">
        <v>1952</v>
      </c>
      <c r="C1431" s="101" t="s">
        <v>5359</v>
      </c>
      <c r="D1431" s="101" t="s">
        <v>5360</v>
      </c>
      <c r="E1431" s="103">
        <v>106034055</v>
      </c>
      <c r="F1431" s="103">
        <v>107555366</v>
      </c>
      <c r="G1431" s="103">
        <v>101641685</v>
      </c>
      <c r="H1431" s="103">
        <v>89099144</v>
      </c>
      <c r="I1431" s="103">
        <v>70700646</v>
      </c>
      <c r="J1431" s="103">
        <v>59862780</v>
      </c>
      <c r="K1431" s="103">
        <v>40375254</v>
      </c>
      <c r="L1431" s="103">
        <v>29125151</v>
      </c>
      <c r="M1431" s="103">
        <v>25311232</v>
      </c>
      <c r="N1431" s="103">
        <v>29032184</v>
      </c>
      <c r="O1431" s="103">
        <v>18013400</v>
      </c>
      <c r="P1431" s="103">
        <v>15066462</v>
      </c>
    </row>
    <row r="1432" spans="1:16">
      <c r="A1432" s="101" t="s">
        <v>2529</v>
      </c>
      <c r="B1432" s="102" t="s">
        <v>4452</v>
      </c>
      <c r="C1432" s="101" t="s">
        <v>5359</v>
      </c>
      <c r="D1432" s="101" t="s">
        <v>5360</v>
      </c>
      <c r="E1432" s="103">
        <v>56356398</v>
      </c>
      <c r="F1432" s="103">
        <v>45225017</v>
      </c>
      <c r="G1432" s="103">
        <v>41309702</v>
      </c>
      <c r="H1432" s="103">
        <v>37589043</v>
      </c>
      <c r="I1432" s="103">
        <v>42844366</v>
      </c>
      <c r="J1432" s="103">
        <v>35466582</v>
      </c>
      <c r="K1432" s="103"/>
      <c r="L1432" s="103">
        <v>23274138</v>
      </c>
      <c r="M1432" s="103">
        <v>24763322</v>
      </c>
      <c r="N1432" s="103">
        <v>22972472</v>
      </c>
      <c r="O1432" s="103">
        <v>13237657</v>
      </c>
      <c r="P1432" s="103">
        <v>10098551</v>
      </c>
    </row>
    <row r="1433" spans="1:16">
      <c r="A1433" s="101" t="s">
        <v>2748</v>
      </c>
      <c r="B1433" s="102" t="s">
        <v>4453</v>
      </c>
      <c r="C1433" s="101" t="s">
        <v>5359</v>
      </c>
      <c r="D1433" s="101" t="s">
        <v>5360</v>
      </c>
      <c r="E1433" s="103">
        <v>13455393</v>
      </c>
      <c r="F1433" s="103">
        <v>10283583</v>
      </c>
      <c r="G1433" s="103">
        <v>4780016</v>
      </c>
      <c r="H1433" s="103">
        <v>18952809</v>
      </c>
      <c r="I1433" s="103">
        <v>23942900</v>
      </c>
      <c r="J1433" s="103">
        <v>24569640</v>
      </c>
      <c r="K1433" s="103">
        <v>17864804</v>
      </c>
      <c r="L1433" s="103">
        <v>16041798</v>
      </c>
      <c r="M1433" s="103">
        <v>18690977</v>
      </c>
      <c r="N1433" s="103">
        <v>12976791</v>
      </c>
      <c r="O1433" s="103">
        <v>16849597</v>
      </c>
      <c r="P1433" s="103">
        <v>8142681</v>
      </c>
    </row>
    <row r="1434" spans="1:16">
      <c r="A1434" s="101" t="s">
        <v>2476</v>
      </c>
      <c r="B1434" s="102" t="s">
        <v>4454</v>
      </c>
      <c r="C1434" s="101" t="s">
        <v>5359</v>
      </c>
      <c r="D1434" s="101" t="s">
        <v>5360</v>
      </c>
      <c r="E1434" s="103">
        <v>179755047</v>
      </c>
      <c r="F1434" s="103">
        <v>174465908</v>
      </c>
      <c r="G1434" s="103">
        <v>179334535</v>
      </c>
      <c r="H1434" s="103">
        <v>177867121</v>
      </c>
      <c r="I1434" s="103">
        <v>171226107</v>
      </c>
      <c r="J1434" s="103">
        <v>160548000</v>
      </c>
      <c r="K1434" s="103">
        <v>144622403</v>
      </c>
      <c r="L1434" s="103">
        <v>115791349</v>
      </c>
      <c r="M1434" s="103">
        <v>110761773</v>
      </c>
      <c r="N1434" s="103">
        <v>27312085</v>
      </c>
      <c r="O1434" s="103">
        <v>19544207</v>
      </c>
      <c r="P1434" s="103">
        <v>11110437</v>
      </c>
    </row>
    <row r="1435" spans="1:16">
      <c r="A1435" s="101" t="s">
        <v>3155</v>
      </c>
      <c r="B1435" s="102" t="s">
        <v>3156</v>
      </c>
      <c r="C1435" s="101" t="s">
        <v>5359</v>
      </c>
      <c r="D1435" s="101" t="s">
        <v>5360</v>
      </c>
      <c r="E1435" s="103">
        <v>73823054</v>
      </c>
      <c r="F1435" s="103">
        <v>77115446</v>
      </c>
      <c r="G1435" s="103">
        <v>75279590</v>
      </c>
      <c r="H1435" s="103">
        <v>73589242</v>
      </c>
      <c r="I1435" s="103">
        <v>72892822</v>
      </c>
      <c r="J1435" s="103">
        <v>71177459</v>
      </c>
      <c r="K1435" s="103">
        <v>67222523</v>
      </c>
      <c r="L1435" s="103">
        <v>51855973</v>
      </c>
      <c r="M1435" s="103">
        <v>47069826</v>
      </c>
      <c r="N1435" s="103">
        <v>40715486</v>
      </c>
      <c r="O1435" s="103">
        <v>25281894</v>
      </c>
      <c r="P1435" s="103">
        <v>19446442</v>
      </c>
    </row>
    <row r="1436" spans="1:16">
      <c r="A1436" s="101" t="s">
        <v>2406</v>
      </c>
      <c r="B1436" s="102" t="s">
        <v>2407</v>
      </c>
      <c r="C1436" s="101" t="s">
        <v>5359</v>
      </c>
      <c r="D1436" s="101" t="s">
        <v>5360</v>
      </c>
      <c r="E1436" s="103">
        <v>22866516</v>
      </c>
      <c r="F1436" s="103">
        <v>25433618</v>
      </c>
      <c r="G1436" s="103">
        <v>21644415</v>
      </c>
      <c r="H1436" s="103">
        <v>23585382</v>
      </c>
      <c r="I1436" s="103"/>
      <c r="J1436" s="103"/>
      <c r="K1436" s="103">
        <v>5732883</v>
      </c>
      <c r="L1436" s="103">
        <v>3569451</v>
      </c>
      <c r="M1436" s="103">
        <v>2367127</v>
      </c>
      <c r="N1436" s="103">
        <v>1522605</v>
      </c>
      <c r="O1436" s="103"/>
      <c r="P1436" s="103"/>
    </row>
    <row r="1437" spans="1:16">
      <c r="A1437" s="101" t="s">
        <v>1890</v>
      </c>
      <c r="B1437" s="102" t="s">
        <v>1891</v>
      </c>
      <c r="C1437" s="101" t="s">
        <v>5359</v>
      </c>
      <c r="D1437" s="101" t="s">
        <v>5360</v>
      </c>
      <c r="E1437" s="103">
        <v>196404477</v>
      </c>
      <c r="F1437" s="103">
        <v>136968379</v>
      </c>
      <c r="G1437" s="103">
        <v>81448437</v>
      </c>
      <c r="H1437" s="103">
        <v>101776456</v>
      </c>
      <c r="I1437" s="103">
        <v>109387888</v>
      </c>
      <c r="J1437" s="103">
        <v>110890919</v>
      </c>
      <c r="K1437" s="103">
        <v>137773480</v>
      </c>
      <c r="L1437" s="103">
        <v>134398907</v>
      </c>
      <c r="M1437" s="103">
        <v>137215520</v>
      </c>
      <c r="N1437" s="103">
        <v>86182986</v>
      </c>
      <c r="O1437" s="103">
        <v>70590462</v>
      </c>
      <c r="P1437" s="103"/>
    </row>
    <row r="1438" spans="1:16">
      <c r="A1438" s="101" t="s">
        <v>1587</v>
      </c>
      <c r="B1438" s="102" t="s">
        <v>1588</v>
      </c>
      <c r="C1438" s="101" t="s">
        <v>5359</v>
      </c>
      <c r="D1438" s="101" t="s">
        <v>5360</v>
      </c>
      <c r="E1438" s="103">
        <v>121279618</v>
      </c>
      <c r="F1438" s="103">
        <v>112146820</v>
      </c>
      <c r="G1438" s="103">
        <v>97933771</v>
      </c>
      <c r="H1438" s="103">
        <v>85759570</v>
      </c>
      <c r="I1438" s="103">
        <v>60802790</v>
      </c>
      <c r="J1438" s="103">
        <v>33092815</v>
      </c>
      <c r="K1438" s="103">
        <v>27437882</v>
      </c>
      <c r="L1438" s="103">
        <v>27579334</v>
      </c>
      <c r="M1438" s="103">
        <v>25064114</v>
      </c>
      <c r="N1438" s="103">
        <v>18865012</v>
      </c>
      <c r="O1438" s="103">
        <v>12166776</v>
      </c>
      <c r="P1438" s="103">
        <v>8653779</v>
      </c>
    </row>
    <row r="1439" spans="1:16">
      <c r="A1439" s="101" t="s">
        <v>3668</v>
      </c>
      <c r="B1439" s="102" t="s">
        <v>3669</v>
      </c>
      <c r="C1439" s="101" t="s">
        <v>5359</v>
      </c>
      <c r="D1439" s="101" t="s">
        <v>5360</v>
      </c>
      <c r="E1439" s="103">
        <v>-12975194</v>
      </c>
      <c r="F1439" s="103">
        <v>20772497</v>
      </c>
      <c r="G1439" s="103">
        <v>18999212</v>
      </c>
      <c r="H1439" s="103">
        <v>12648265</v>
      </c>
      <c r="I1439" s="103">
        <v>11356216</v>
      </c>
      <c r="J1439" s="103">
        <v>10597340</v>
      </c>
      <c r="K1439" s="103">
        <v>9513816</v>
      </c>
      <c r="L1439" s="103">
        <v>9661666</v>
      </c>
      <c r="M1439" s="103">
        <v>9970879</v>
      </c>
      <c r="N1439" s="103">
        <v>8720994</v>
      </c>
      <c r="O1439" s="103">
        <v>6565001</v>
      </c>
      <c r="P1439" s="103"/>
    </row>
    <row r="1440" spans="1:16">
      <c r="A1440" s="101" t="s">
        <v>3530</v>
      </c>
      <c r="B1440" s="102" t="s">
        <v>3531</v>
      </c>
      <c r="C1440" s="101" t="s">
        <v>5359</v>
      </c>
      <c r="D1440" s="101" t="s">
        <v>5360</v>
      </c>
      <c r="E1440" s="103">
        <v>53757323</v>
      </c>
      <c r="F1440" s="103">
        <v>48945582</v>
      </c>
      <c r="G1440" s="103">
        <v>46017305</v>
      </c>
      <c r="H1440" s="103">
        <v>45092793</v>
      </c>
      <c r="I1440" s="103">
        <v>41517768</v>
      </c>
      <c r="J1440" s="103">
        <v>42648310</v>
      </c>
      <c r="K1440" s="103">
        <v>42413368</v>
      </c>
      <c r="L1440" s="103">
        <v>38401199</v>
      </c>
      <c r="M1440" s="103">
        <v>33887913</v>
      </c>
      <c r="N1440" s="103">
        <v>31997513</v>
      </c>
      <c r="O1440" s="103">
        <v>9264712</v>
      </c>
      <c r="P1440" s="103">
        <v>5305937</v>
      </c>
    </row>
    <row r="1441" spans="1:16">
      <c r="A1441" s="101" t="s">
        <v>3471</v>
      </c>
      <c r="B1441" s="102" t="s">
        <v>3472</v>
      </c>
      <c r="C1441" s="101" t="s">
        <v>5359</v>
      </c>
      <c r="D1441" s="101" t="s">
        <v>5360</v>
      </c>
      <c r="E1441" s="103">
        <v>24493968</v>
      </c>
      <c r="F1441" s="103">
        <v>27130317</v>
      </c>
      <c r="G1441" s="103">
        <v>26077199</v>
      </c>
      <c r="H1441" s="103">
        <v>23869739</v>
      </c>
      <c r="I1441" s="103">
        <v>23575483</v>
      </c>
      <c r="J1441" s="103">
        <v>23038483</v>
      </c>
      <c r="K1441" s="103">
        <v>22768895</v>
      </c>
      <c r="L1441" s="103">
        <v>20174305</v>
      </c>
      <c r="M1441" s="103">
        <v>18580096</v>
      </c>
      <c r="N1441" s="103">
        <v>13046749</v>
      </c>
      <c r="O1441" s="103">
        <v>9698973</v>
      </c>
      <c r="P1441" s="103">
        <v>3894314</v>
      </c>
    </row>
    <row r="1442" spans="1:16">
      <c r="A1442" s="101" t="s">
        <v>2997</v>
      </c>
      <c r="B1442" s="102" t="s">
        <v>2998</v>
      </c>
      <c r="C1442" s="101" t="s">
        <v>5359</v>
      </c>
      <c r="D1442" s="101" t="s">
        <v>5360</v>
      </c>
      <c r="E1442" s="103">
        <v>36748539</v>
      </c>
      <c r="F1442" s="103">
        <v>38719101</v>
      </c>
      <c r="G1442" s="103">
        <v>42699209</v>
      </c>
      <c r="H1442" s="103">
        <v>40952195</v>
      </c>
      <c r="I1442" s="103">
        <v>41110886</v>
      </c>
      <c r="J1442" s="103">
        <v>40694755</v>
      </c>
      <c r="K1442" s="103">
        <v>33740432</v>
      </c>
      <c r="L1442" s="103">
        <v>24212217</v>
      </c>
      <c r="M1442" s="103">
        <v>21819624</v>
      </c>
      <c r="N1442" s="103">
        <v>21929873</v>
      </c>
      <c r="O1442" s="103">
        <v>10672801</v>
      </c>
      <c r="P1442" s="103">
        <v>6081176</v>
      </c>
    </row>
    <row r="1443" spans="1:16">
      <c r="A1443" s="101" t="s">
        <v>2656</v>
      </c>
      <c r="B1443" s="102" t="s">
        <v>2657</v>
      </c>
      <c r="C1443" s="101" t="s">
        <v>5359</v>
      </c>
      <c r="D1443" s="101" t="s">
        <v>5360</v>
      </c>
      <c r="E1443" s="103">
        <v>121784158</v>
      </c>
      <c r="F1443" s="103">
        <v>116933651</v>
      </c>
      <c r="G1443" s="103">
        <v>115832250</v>
      </c>
      <c r="H1443" s="103">
        <v>111173520</v>
      </c>
      <c r="I1443" s="103">
        <v>106866585</v>
      </c>
      <c r="J1443" s="103">
        <v>91785496</v>
      </c>
      <c r="K1443" s="103">
        <v>89909959</v>
      </c>
      <c r="L1443" s="103">
        <v>79143870</v>
      </c>
      <c r="M1443" s="103">
        <v>69390278</v>
      </c>
      <c r="N1443" s="103">
        <v>50135492</v>
      </c>
      <c r="O1443" s="103">
        <v>44211085</v>
      </c>
      <c r="P1443" s="103">
        <v>37643334</v>
      </c>
    </row>
    <row r="1444" spans="1:16">
      <c r="A1444" s="101" t="s">
        <v>787</v>
      </c>
      <c r="B1444" s="102" t="s">
        <v>788</v>
      </c>
      <c r="C1444" s="101" t="s">
        <v>5359</v>
      </c>
      <c r="D1444" s="101" t="s">
        <v>5360</v>
      </c>
      <c r="E1444" s="103">
        <v>338453544</v>
      </c>
      <c r="F1444" s="103">
        <v>325862293</v>
      </c>
      <c r="G1444" s="103">
        <v>309990999</v>
      </c>
      <c r="H1444" s="103">
        <v>284935479</v>
      </c>
      <c r="I1444" s="103">
        <v>194592374</v>
      </c>
      <c r="J1444" s="103">
        <v>139052600</v>
      </c>
      <c r="K1444" s="103">
        <v>115108000</v>
      </c>
      <c r="L1444" s="103">
        <v>90198277</v>
      </c>
      <c r="M1444" s="103">
        <v>69252343</v>
      </c>
      <c r="N1444" s="103">
        <v>50860091</v>
      </c>
      <c r="O1444" s="103">
        <v>35551588</v>
      </c>
      <c r="P1444" s="103">
        <v>14404444</v>
      </c>
    </row>
    <row r="1445" spans="1:16">
      <c r="A1445" s="101" t="s">
        <v>3384</v>
      </c>
      <c r="B1445" s="102" t="s">
        <v>3385</v>
      </c>
      <c r="C1445" s="101" t="s">
        <v>5359</v>
      </c>
      <c r="D1445" s="101" t="s">
        <v>5360</v>
      </c>
      <c r="E1445" s="103">
        <v>63344681</v>
      </c>
      <c r="F1445" s="103">
        <v>39849673</v>
      </c>
      <c r="G1445" s="103">
        <v>49152863</v>
      </c>
      <c r="H1445" s="103">
        <v>48164449</v>
      </c>
      <c r="I1445" s="103">
        <v>43897493</v>
      </c>
      <c r="J1445" s="103">
        <v>42831331</v>
      </c>
      <c r="K1445" s="103">
        <v>36292366</v>
      </c>
      <c r="L1445" s="103">
        <v>28683953</v>
      </c>
      <c r="M1445" s="103">
        <v>24179952</v>
      </c>
      <c r="N1445" s="103">
        <v>19933332</v>
      </c>
      <c r="O1445" s="103">
        <v>9738290</v>
      </c>
      <c r="P1445" s="103">
        <v>6901806</v>
      </c>
    </row>
    <row r="1446" spans="1:16">
      <c r="A1446" s="101" t="s">
        <v>855</v>
      </c>
      <c r="B1446" s="102" t="s">
        <v>856</v>
      </c>
      <c r="C1446" s="101" t="s">
        <v>5359</v>
      </c>
      <c r="D1446" s="101" t="s">
        <v>5360</v>
      </c>
      <c r="E1446" s="103">
        <v>81536747</v>
      </c>
      <c r="F1446" s="103">
        <v>82104494</v>
      </c>
      <c r="G1446" s="103">
        <v>49732993</v>
      </c>
      <c r="H1446" s="103">
        <v>41390545</v>
      </c>
      <c r="I1446" s="103"/>
      <c r="J1446" s="103"/>
      <c r="K1446" s="103"/>
      <c r="L1446" s="103">
        <v>2372143</v>
      </c>
      <c r="M1446" s="103">
        <v>-367172</v>
      </c>
      <c r="N1446" s="103">
        <v>-878239</v>
      </c>
      <c r="O1446" s="103">
        <v>-1054851</v>
      </c>
      <c r="P1446" s="103">
        <v>-187483</v>
      </c>
    </row>
    <row r="1447" spans="1:16">
      <c r="A1447" s="101" t="s">
        <v>1471</v>
      </c>
      <c r="B1447" s="102" t="s">
        <v>1472</v>
      </c>
      <c r="C1447" s="101" t="s">
        <v>5359</v>
      </c>
      <c r="D1447" s="101" t="s">
        <v>5360</v>
      </c>
      <c r="E1447" s="103">
        <v>71140482</v>
      </c>
      <c r="F1447" s="103">
        <v>60702903</v>
      </c>
      <c r="G1447" s="103">
        <v>42682625</v>
      </c>
      <c r="H1447" s="103">
        <v>17323010</v>
      </c>
      <c r="I1447" s="103">
        <v>30537112</v>
      </c>
      <c r="J1447" s="103">
        <v>29149655</v>
      </c>
      <c r="K1447" s="103">
        <v>24880522</v>
      </c>
      <c r="L1447" s="103">
        <v>25513031</v>
      </c>
      <c r="M1447" s="103">
        <v>25957174</v>
      </c>
      <c r="N1447" s="103">
        <v>26385388</v>
      </c>
      <c r="O1447" s="103">
        <v>11814855</v>
      </c>
      <c r="P1447" s="103">
        <v>2727404</v>
      </c>
    </row>
    <row r="1448" spans="1:16">
      <c r="A1448" s="101" t="s">
        <v>2039</v>
      </c>
      <c r="B1448" s="102" t="s">
        <v>2040</v>
      </c>
      <c r="C1448" s="101" t="s">
        <v>5359</v>
      </c>
      <c r="D1448" s="101" t="s">
        <v>5360</v>
      </c>
      <c r="E1448" s="103">
        <v>37466934</v>
      </c>
      <c r="F1448" s="103">
        <v>32680618</v>
      </c>
      <c r="G1448" s="103">
        <v>29102718</v>
      </c>
      <c r="H1448" s="103">
        <v>26485046</v>
      </c>
      <c r="I1448" s="103">
        <v>24018524</v>
      </c>
      <c r="J1448" s="103">
        <v>21891026</v>
      </c>
      <c r="K1448" s="103">
        <v>20911078</v>
      </c>
      <c r="L1448" s="103">
        <v>20043483</v>
      </c>
      <c r="M1448" s="103">
        <v>5808986</v>
      </c>
      <c r="N1448" s="103">
        <v>4227122</v>
      </c>
      <c r="O1448" s="103">
        <v>2591474</v>
      </c>
      <c r="P1448" s="103">
        <v>1425183</v>
      </c>
    </row>
    <row r="1449" spans="1:16">
      <c r="A1449" s="101" t="s">
        <v>2232</v>
      </c>
      <c r="B1449" s="102" t="s">
        <v>2233</v>
      </c>
      <c r="C1449" s="101" t="s">
        <v>5359</v>
      </c>
      <c r="D1449" s="101" t="s">
        <v>5360</v>
      </c>
      <c r="E1449" s="103">
        <v>171611359</v>
      </c>
      <c r="F1449" s="103">
        <v>147735580</v>
      </c>
      <c r="G1449" s="103">
        <v>139508759</v>
      </c>
      <c r="H1449" s="103">
        <v>143174238</v>
      </c>
      <c r="I1449" s="103">
        <v>137281017</v>
      </c>
      <c r="J1449" s="103">
        <v>141870485</v>
      </c>
      <c r="K1449" s="103">
        <v>135910728</v>
      </c>
      <c r="L1449" s="103">
        <v>97745514</v>
      </c>
      <c r="M1449" s="103">
        <v>112130606</v>
      </c>
      <c r="N1449" s="103">
        <v>96461821</v>
      </c>
      <c r="O1449" s="103">
        <v>45595822</v>
      </c>
      <c r="P1449" s="103">
        <v>34824053</v>
      </c>
    </row>
    <row r="1450" spans="1:16">
      <c r="A1450" s="101" t="s">
        <v>2489</v>
      </c>
      <c r="B1450" s="102" t="s">
        <v>2490</v>
      </c>
      <c r="C1450" s="101" t="s">
        <v>5359</v>
      </c>
      <c r="D1450" s="101" t="s">
        <v>5360</v>
      </c>
      <c r="E1450" s="103">
        <v>197214919</v>
      </c>
      <c r="F1450" s="103">
        <v>146736035</v>
      </c>
      <c r="G1450" s="103">
        <v>147054993</v>
      </c>
      <c r="H1450" s="103">
        <v>149735288</v>
      </c>
      <c r="I1450" s="103">
        <v>148753160</v>
      </c>
      <c r="J1450" s="103">
        <v>160938723</v>
      </c>
      <c r="K1450" s="103">
        <v>184493481</v>
      </c>
      <c r="L1450" s="103">
        <v>185389650</v>
      </c>
      <c r="M1450" s="103">
        <v>159474628</v>
      </c>
      <c r="N1450" s="103">
        <v>155937806</v>
      </c>
      <c r="O1450" s="103">
        <v>151557546</v>
      </c>
      <c r="P1450" s="103"/>
    </row>
    <row r="1451" spans="1:16">
      <c r="A1451" s="101" t="s">
        <v>1283</v>
      </c>
      <c r="B1451" s="102" t="s">
        <v>1284</v>
      </c>
      <c r="C1451" s="101" t="s">
        <v>5359</v>
      </c>
      <c r="D1451" s="101" t="s">
        <v>5360</v>
      </c>
      <c r="E1451" s="103">
        <v>577946079</v>
      </c>
      <c r="F1451" s="103">
        <v>556970490</v>
      </c>
      <c r="G1451" s="103">
        <v>537757636</v>
      </c>
      <c r="H1451" s="103">
        <v>516584072</v>
      </c>
      <c r="I1451" s="103">
        <v>519730144</v>
      </c>
      <c r="J1451" s="103">
        <v>518706888</v>
      </c>
      <c r="K1451" s="103">
        <v>484721639</v>
      </c>
      <c r="L1451" s="103">
        <v>335470999</v>
      </c>
      <c r="M1451" s="103">
        <v>267072241</v>
      </c>
      <c r="N1451" s="103">
        <v>264959978</v>
      </c>
      <c r="O1451" s="103">
        <v>213093757</v>
      </c>
      <c r="P1451" s="103"/>
    </row>
    <row r="1452" spans="1:16">
      <c r="A1452" s="101" t="s">
        <v>3717</v>
      </c>
      <c r="B1452" s="102" t="s">
        <v>3718</v>
      </c>
      <c r="C1452" s="101" t="s">
        <v>5359</v>
      </c>
      <c r="D1452" s="101" t="s">
        <v>5360</v>
      </c>
      <c r="E1452" s="103">
        <v>60509852</v>
      </c>
      <c r="F1452" s="103">
        <v>54885814</v>
      </c>
      <c r="G1452" s="103">
        <v>54853922</v>
      </c>
      <c r="H1452" s="103">
        <v>59074838</v>
      </c>
      <c r="I1452" s="103">
        <v>59678963</v>
      </c>
      <c r="J1452" s="103">
        <v>58612805</v>
      </c>
      <c r="K1452" s="103">
        <v>58367491</v>
      </c>
      <c r="L1452" s="103">
        <v>41956052</v>
      </c>
      <c r="M1452" s="103">
        <v>29940903</v>
      </c>
      <c r="N1452" s="103">
        <v>26670596</v>
      </c>
      <c r="O1452" s="103">
        <v>16261941</v>
      </c>
      <c r="P1452" s="103">
        <v>12847244</v>
      </c>
    </row>
    <row r="1453" spans="1:16">
      <c r="A1453" s="101" t="s">
        <v>1467</v>
      </c>
      <c r="B1453" s="102" t="s">
        <v>1468</v>
      </c>
      <c r="C1453" s="101" t="s">
        <v>5361</v>
      </c>
      <c r="D1453" s="101" t="s">
        <v>5360</v>
      </c>
      <c r="E1453" s="103"/>
      <c r="F1453" s="103">
        <v>225382923</v>
      </c>
      <c r="G1453" s="103">
        <v>222038397</v>
      </c>
      <c r="H1453" s="103">
        <v>209314321</v>
      </c>
      <c r="I1453" s="103">
        <v>193862973</v>
      </c>
      <c r="J1453" s="103">
        <v>182601986</v>
      </c>
      <c r="K1453" s="103">
        <v>175058899</v>
      </c>
      <c r="L1453" s="103">
        <v>156214348</v>
      </c>
      <c r="M1453" s="103">
        <v>145100139</v>
      </c>
      <c r="N1453" s="103">
        <v>135291456</v>
      </c>
      <c r="O1453" s="103">
        <v>95210527</v>
      </c>
      <c r="P1453" s="103">
        <v>87749727</v>
      </c>
    </row>
    <row r="1454" spans="1:16">
      <c r="A1454" s="101" t="s">
        <v>2923</v>
      </c>
      <c r="B1454" s="102" t="s">
        <v>2924</v>
      </c>
      <c r="C1454" s="101" t="s">
        <v>5359</v>
      </c>
      <c r="D1454" s="101" t="s">
        <v>5360</v>
      </c>
      <c r="E1454" s="103">
        <v>69402297</v>
      </c>
      <c r="F1454" s="103">
        <v>65750842</v>
      </c>
      <c r="G1454" s="103">
        <v>58607050</v>
      </c>
      <c r="H1454" s="103">
        <v>54881355</v>
      </c>
      <c r="I1454" s="103">
        <v>53513421</v>
      </c>
      <c r="J1454" s="103">
        <v>50295230</v>
      </c>
      <c r="K1454" s="103">
        <v>48931393</v>
      </c>
      <c r="L1454" s="103">
        <v>47014725</v>
      </c>
      <c r="M1454" s="103">
        <v>34959845</v>
      </c>
      <c r="N1454" s="103">
        <v>32684309</v>
      </c>
      <c r="O1454" s="103">
        <v>12689291</v>
      </c>
      <c r="P1454" s="103">
        <v>9351578</v>
      </c>
    </row>
    <row r="1455" spans="1:16">
      <c r="A1455" s="101" t="s">
        <v>5564</v>
      </c>
      <c r="B1455" s="102" t="s">
        <v>5565</v>
      </c>
      <c r="C1455" s="101" t="s">
        <v>5359</v>
      </c>
      <c r="D1455" s="101" t="s">
        <v>5360</v>
      </c>
      <c r="E1455" s="103">
        <v>8522443</v>
      </c>
      <c r="F1455" s="103">
        <v>8057049</v>
      </c>
      <c r="G1455" s="103">
        <v>5432666</v>
      </c>
      <c r="H1455" s="103">
        <v>4909988</v>
      </c>
      <c r="I1455" s="103">
        <v>5792799</v>
      </c>
      <c r="J1455" s="103">
        <v>6911809</v>
      </c>
      <c r="K1455" s="103">
        <v>6642539</v>
      </c>
      <c r="L1455" s="103">
        <v>6481617</v>
      </c>
      <c r="M1455" s="103">
        <v>6166786</v>
      </c>
      <c r="N1455" s="103">
        <v>5861232</v>
      </c>
      <c r="O1455" s="103">
        <v>4848941</v>
      </c>
      <c r="P1455" s="103">
        <v>2345161</v>
      </c>
    </row>
    <row r="1456" spans="1:16">
      <c r="A1456" s="101" t="s">
        <v>2425</v>
      </c>
      <c r="B1456" s="102" t="s">
        <v>2426</v>
      </c>
      <c r="C1456" s="101" t="s">
        <v>5359</v>
      </c>
      <c r="D1456" s="101" t="s">
        <v>5360</v>
      </c>
      <c r="E1456" s="103">
        <v>55688002</v>
      </c>
      <c r="F1456" s="103">
        <v>55341440</v>
      </c>
      <c r="G1456" s="103">
        <v>46878725</v>
      </c>
      <c r="H1456" s="103">
        <v>48498057</v>
      </c>
      <c r="I1456" s="103">
        <v>67642942</v>
      </c>
      <c r="J1456" s="103">
        <v>65232422</v>
      </c>
      <c r="K1456" s="103">
        <v>48868838</v>
      </c>
      <c r="L1456" s="103">
        <v>39090132</v>
      </c>
      <c r="M1456" s="103">
        <v>31087112</v>
      </c>
      <c r="N1456" s="103">
        <v>32853288</v>
      </c>
      <c r="O1456" s="103">
        <v>15983925</v>
      </c>
      <c r="P1456" s="103">
        <v>9772214</v>
      </c>
    </row>
    <row r="1457" spans="1:16">
      <c r="A1457" s="101" t="s">
        <v>1579</v>
      </c>
      <c r="B1457" s="102" t="s">
        <v>1580</v>
      </c>
      <c r="C1457" s="101" t="s">
        <v>5359</v>
      </c>
      <c r="D1457" s="101" t="s">
        <v>5360</v>
      </c>
      <c r="E1457" s="103">
        <v>38570892</v>
      </c>
      <c r="F1457" s="103">
        <v>32623689</v>
      </c>
      <c r="G1457" s="103">
        <v>31145609</v>
      </c>
      <c r="H1457" s="103">
        <v>30335980</v>
      </c>
      <c r="I1457" s="103">
        <v>29923684</v>
      </c>
      <c r="J1457" s="103">
        <v>29871983</v>
      </c>
      <c r="K1457" s="103">
        <v>29452582</v>
      </c>
      <c r="L1457" s="103">
        <v>28410991</v>
      </c>
      <c r="M1457" s="103">
        <v>20602821</v>
      </c>
      <c r="N1457" s="103">
        <v>18625323</v>
      </c>
      <c r="O1457" s="103">
        <v>5844230</v>
      </c>
      <c r="P1457" s="103">
        <v>2294085</v>
      </c>
    </row>
    <row r="1458" spans="1:16">
      <c r="A1458" s="101" t="s">
        <v>2433</v>
      </c>
      <c r="B1458" s="102" t="s">
        <v>2434</v>
      </c>
      <c r="C1458" s="101" t="s">
        <v>5359</v>
      </c>
      <c r="D1458" s="101" t="s">
        <v>5360</v>
      </c>
      <c r="E1458" s="103">
        <v>70009156</v>
      </c>
      <c r="F1458" s="103">
        <v>65558674</v>
      </c>
      <c r="G1458" s="103">
        <v>39551088</v>
      </c>
      <c r="H1458" s="103">
        <v>33685927</v>
      </c>
      <c r="I1458" s="103">
        <v>30613132</v>
      </c>
      <c r="J1458" s="103">
        <v>24586921</v>
      </c>
      <c r="K1458" s="103">
        <v>16942286</v>
      </c>
      <c r="L1458" s="103">
        <v>14706588</v>
      </c>
      <c r="M1458" s="103">
        <v>16389272</v>
      </c>
      <c r="N1458" s="103">
        <v>17448232</v>
      </c>
      <c r="O1458" s="103">
        <v>6953571</v>
      </c>
      <c r="P1458" s="103"/>
    </row>
    <row r="1459" spans="1:16">
      <c r="A1459" s="101" t="s">
        <v>693</v>
      </c>
      <c r="B1459" s="102" t="s">
        <v>694</v>
      </c>
      <c r="C1459" s="101" t="s">
        <v>5359</v>
      </c>
      <c r="D1459" s="101" t="s">
        <v>5360</v>
      </c>
      <c r="E1459" s="103">
        <v>1052822671</v>
      </c>
      <c r="F1459" s="103">
        <v>1017261589</v>
      </c>
      <c r="G1459" s="103">
        <v>982430295</v>
      </c>
      <c r="H1459" s="103">
        <v>914446326</v>
      </c>
      <c r="I1459" s="103">
        <v>868446675</v>
      </c>
      <c r="J1459" s="103">
        <v>821669488</v>
      </c>
      <c r="K1459" s="103">
        <v>739862782</v>
      </c>
      <c r="L1459" s="103">
        <v>557947813</v>
      </c>
      <c r="M1459" s="103">
        <v>499636314</v>
      </c>
      <c r="N1459" s="103">
        <v>437378750</v>
      </c>
      <c r="O1459" s="103">
        <v>374184502</v>
      </c>
      <c r="P1459" s="103"/>
    </row>
    <row r="1460" spans="1:16">
      <c r="A1460" s="101" t="s">
        <v>2060</v>
      </c>
      <c r="B1460" s="102" t="s">
        <v>2061</v>
      </c>
      <c r="C1460" s="101" t="s">
        <v>5359</v>
      </c>
      <c r="D1460" s="101" t="s">
        <v>5360</v>
      </c>
      <c r="E1460" s="103">
        <v>119269913</v>
      </c>
      <c r="F1460" s="103">
        <v>111915942</v>
      </c>
      <c r="G1460" s="103">
        <v>96273206</v>
      </c>
      <c r="H1460" s="103">
        <v>85796104</v>
      </c>
      <c r="I1460" s="103">
        <v>70773437</v>
      </c>
      <c r="J1460" s="103">
        <v>60901943</v>
      </c>
      <c r="K1460" s="103">
        <v>50418958</v>
      </c>
      <c r="L1460" s="103">
        <v>41023995</v>
      </c>
      <c r="M1460" s="103">
        <v>31463539</v>
      </c>
      <c r="N1460" s="103">
        <v>28481101</v>
      </c>
      <c r="O1460" s="103">
        <v>12925797</v>
      </c>
      <c r="P1460" s="103">
        <v>9533788</v>
      </c>
    </row>
    <row r="1461" spans="1:16">
      <c r="A1461" s="101" t="s">
        <v>3346</v>
      </c>
      <c r="B1461" s="102" t="s">
        <v>3347</v>
      </c>
      <c r="C1461" s="101" t="s">
        <v>5359</v>
      </c>
      <c r="D1461" s="101" t="s">
        <v>5360</v>
      </c>
      <c r="E1461" s="103">
        <v>27892379</v>
      </c>
      <c r="F1461" s="103">
        <v>37732801</v>
      </c>
      <c r="G1461" s="103">
        <v>15871708</v>
      </c>
      <c r="H1461" s="103">
        <v>19525218</v>
      </c>
      <c r="I1461" s="103">
        <v>31032570</v>
      </c>
      <c r="J1461" s="103">
        <v>59279278</v>
      </c>
      <c r="K1461" s="103">
        <v>89290908</v>
      </c>
      <c r="L1461" s="103">
        <v>107267362</v>
      </c>
      <c r="M1461" s="103">
        <v>110602511</v>
      </c>
      <c r="N1461" s="103">
        <v>92393320</v>
      </c>
      <c r="O1461" s="103">
        <v>27758294</v>
      </c>
      <c r="P1461" s="103">
        <v>11137502</v>
      </c>
    </row>
    <row r="1462" spans="1:16">
      <c r="A1462" s="101" t="s">
        <v>3291</v>
      </c>
      <c r="B1462" s="102" t="s">
        <v>4467</v>
      </c>
      <c r="C1462" s="101" t="s">
        <v>5364</v>
      </c>
      <c r="D1462" s="101" t="s">
        <v>5360</v>
      </c>
      <c r="E1462" s="103">
        <v>69003506</v>
      </c>
      <c r="F1462" s="103">
        <v>89261241</v>
      </c>
      <c r="G1462" s="103">
        <v>56890930</v>
      </c>
      <c r="H1462" s="103">
        <v>49508575</v>
      </c>
      <c r="I1462" s="103">
        <v>46642852</v>
      </c>
      <c r="J1462" s="103">
        <v>39278511</v>
      </c>
      <c r="K1462" s="103">
        <v>36392924</v>
      </c>
      <c r="L1462" s="103">
        <v>25703517</v>
      </c>
      <c r="M1462" s="103">
        <v>21342313</v>
      </c>
      <c r="N1462" s="103">
        <v>18184634</v>
      </c>
      <c r="O1462" s="103">
        <v>15710812</v>
      </c>
      <c r="P1462" s="103">
        <v>12406295</v>
      </c>
    </row>
    <row r="1463" spans="1:16">
      <c r="A1463" s="101" t="s">
        <v>2458</v>
      </c>
      <c r="B1463" s="102" t="s">
        <v>2459</v>
      </c>
      <c r="C1463" s="101" t="s">
        <v>5359</v>
      </c>
      <c r="D1463" s="101" t="s">
        <v>5360</v>
      </c>
      <c r="E1463" s="103">
        <v>53250038</v>
      </c>
      <c r="F1463" s="103">
        <v>47957249</v>
      </c>
      <c r="G1463" s="103">
        <v>43752208</v>
      </c>
      <c r="H1463" s="103">
        <v>38996149</v>
      </c>
      <c r="I1463" s="103">
        <v>34003036</v>
      </c>
      <c r="J1463" s="103">
        <v>30274969</v>
      </c>
      <c r="K1463" s="103">
        <v>21382438</v>
      </c>
      <c r="L1463" s="103">
        <v>17808880</v>
      </c>
      <c r="M1463" s="103">
        <v>15170189</v>
      </c>
      <c r="N1463" s="103">
        <v>9474191</v>
      </c>
      <c r="O1463" s="103">
        <v>7681564</v>
      </c>
      <c r="P1463" s="103"/>
    </row>
    <row r="1464" spans="1:16">
      <c r="A1464" s="101" t="s">
        <v>1144</v>
      </c>
      <c r="B1464" s="102" t="s">
        <v>1145</v>
      </c>
      <c r="C1464" s="101" t="s">
        <v>5359</v>
      </c>
      <c r="D1464" s="101" t="s">
        <v>5360</v>
      </c>
      <c r="E1464" s="103">
        <v>151388067</v>
      </c>
      <c r="F1464" s="103">
        <v>86111690</v>
      </c>
      <c r="G1464" s="103">
        <v>49486290</v>
      </c>
      <c r="H1464" s="103">
        <v>119717637</v>
      </c>
      <c r="I1464" s="103">
        <v>147700899</v>
      </c>
      <c r="J1464" s="103">
        <v>127504391</v>
      </c>
      <c r="K1464" s="103">
        <v>112480746</v>
      </c>
      <c r="L1464" s="103">
        <v>103319183</v>
      </c>
      <c r="M1464" s="103">
        <v>75240541</v>
      </c>
      <c r="N1464" s="103">
        <v>46252166</v>
      </c>
      <c r="O1464" s="103">
        <v>36989146</v>
      </c>
      <c r="P1464" s="103"/>
    </row>
    <row r="1465" spans="1:16">
      <c r="A1465" s="101" t="s">
        <v>3522</v>
      </c>
      <c r="B1465" s="102" t="s">
        <v>3523</v>
      </c>
      <c r="C1465" s="101" t="s">
        <v>5566</v>
      </c>
      <c r="D1465" s="101" t="s">
        <v>5360</v>
      </c>
      <c r="E1465" s="103">
        <v>58475319</v>
      </c>
      <c r="F1465" s="103">
        <v>57960075</v>
      </c>
      <c r="G1465" s="103">
        <v>56161101</v>
      </c>
      <c r="H1465" s="103">
        <v>52520394</v>
      </c>
      <c r="I1465" s="103">
        <v>45507367</v>
      </c>
      <c r="J1465" s="103">
        <v>40199926</v>
      </c>
      <c r="K1465" s="103">
        <v>36499701</v>
      </c>
      <c r="L1465" s="103">
        <v>31891391</v>
      </c>
      <c r="M1465" s="103">
        <v>30168054</v>
      </c>
      <c r="N1465" s="103">
        <v>26575753</v>
      </c>
      <c r="O1465" s="103">
        <v>13322185</v>
      </c>
      <c r="P1465" s="103">
        <v>10081452</v>
      </c>
    </row>
    <row r="1466" spans="1:16">
      <c r="A1466" s="101" t="s">
        <v>3133</v>
      </c>
      <c r="B1466" s="102" t="s">
        <v>3134</v>
      </c>
      <c r="C1466" s="101" t="s">
        <v>5359</v>
      </c>
      <c r="D1466" s="101" t="s">
        <v>5360</v>
      </c>
      <c r="E1466" s="103">
        <v>41382787</v>
      </c>
      <c r="F1466" s="103">
        <v>40564543</v>
      </c>
      <c r="G1466" s="103">
        <v>37966098</v>
      </c>
      <c r="H1466" s="103">
        <v>33151605</v>
      </c>
      <c r="I1466" s="103">
        <v>27943691</v>
      </c>
      <c r="J1466" s="103">
        <v>23646800</v>
      </c>
      <c r="K1466" s="103">
        <v>20972142</v>
      </c>
      <c r="L1466" s="103">
        <v>18374247</v>
      </c>
      <c r="M1466" s="103">
        <v>15471875</v>
      </c>
      <c r="N1466" s="103">
        <v>13171845</v>
      </c>
      <c r="O1466" s="103">
        <v>8157004</v>
      </c>
      <c r="P1466" s="103"/>
    </row>
    <row r="1467" spans="1:16">
      <c r="A1467" s="101" t="s">
        <v>3729</v>
      </c>
      <c r="B1467" s="102" t="s">
        <v>3730</v>
      </c>
      <c r="C1467" s="101" t="s">
        <v>5359</v>
      </c>
      <c r="D1467" s="101" t="s">
        <v>5360</v>
      </c>
      <c r="E1467" s="103">
        <v>8062717</v>
      </c>
      <c r="F1467" s="103">
        <v>7395180</v>
      </c>
      <c r="G1467" s="103">
        <v>6315468</v>
      </c>
      <c r="H1467" s="103">
        <v>5606624</v>
      </c>
      <c r="I1467" s="103">
        <v>5117930</v>
      </c>
      <c r="J1467" s="103">
        <v>4250733</v>
      </c>
      <c r="K1467" s="103">
        <v>6403824</v>
      </c>
      <c r="L1467" s="103">
        <v>5519994</v>
      </c>
      <c r="M1467" s="103">
        <v>13561958</v>
      </c>
      <c r="N1467" s="103">
        <v>19732493</v>
      </c>
      <c r="O1467" s="103">
        <v>10982666</v>
      </c>
      <c r="P1467" s="103">
        <v>6698172</v>
      </c>
    </row>
    <row r="1468" spans="1:16">
      <c r="A1468" s="101" t="s">
        <v>5567</v>
      </c>
      <c r="B1468" s="102" t="s">
        <v>5568</v>
      </c>
      <c r="C1468" s="101" t="s">
        <v>5359</v>
      </c>
      <c r="D1468" s="101" t="s">
        <v>5360</v>
      </c>
      <c r="E1468" s="103">
        <v>3907682</v>
      </c>
      <c r="F1468" s="103">
        <v>7083646</v>
      </c>
      <c r="G1468" s="103">
        <v>7430779</v>
      </c>
      <c r="H1468" s="103">
        <v>7373580</v>
      </c>
      <c r="I1468" s="103">
        <v>7006454</v>
      </c>
      <c r="J1468" s="103">
        <v>4349514</v>
      </c>
      <c r="K1468" s="103">
        <v>2935888</v>
      </c>
      <c r="L1468" s="103">
        <v>1405055</v>
      </c>
      <c r="M1468" s="103">
        <v>399285</v>
      </c>
      <c r="N1468" s="103">
        <v>8853696</v>
      </c>
      <c r="O1468" s="103">
        <v>9078700</v>
      </c>
      <c r="P1468" s="103">
        <v>7601825</v>
      </c>
    </row>
    <row r="1469" spans="1:16">
      <c r="A1469" s="101" t="s">
        <v>1327</v>
      </c>
      <c r="B1469" s="102" t="s">
        <v>1328</v>
      </c>
      <c r="C1469" s="101" t="s">
        <v>5359</v>
      </c>
      <c r="D1469" s="101" t="s">
        <v>5360</v>
      </c>
      <c r="E1469" s="103">
        <v>164821732</v>
      </c>
      <c r="F1469" s="103">
        <v>157484340</v>
      </c>
      <c r="G1469" s="103">
        <v>141795505</v>
      </c>
      <c r="H1469" s="103">
        <v>118592322</v>
      </c>
      <c r="I1469" s="103">
        <v>95176762</v>
      </c>
      <c r="J1469" s="103">
        <v>88884688</v>
      </c>
      <c r="K1469" s="103">
        <v>79181037</v>
      </c>
      <c r="L1469" s="103">
        <v>75694208</v>
      </c>
      <c r="M1469" s="103">
        <v>70167683</v>
      </c>
      <c r="N1469" s="103">
        <v>57721205</v>
      </c>
      <c r="O1469" s="103">
        <v>34565447</v>
      </c>
      <c r="P1469" s="103">
        <v>26826199</v>
      </c>
    </row>
    <row r="1470" spans="1:16">
      <c r="A1470" s="101" t="s">
        <v>4468</v>
      </c>
      <c r="B1470" s="102" t="s">
        <v>4469</v>
      </c>
      <c r="C1470" s="101" t="s">
        <v>5359</v>
      </c>
      <c r="D1470" s="101" t="s">
        <v>5360</v>
      </c>
      <c r="E1470" s="103">
        <v>32761904</v>
      </c>
      <c r="F1470" s="103">
        <v>35373285</v>
      </c>
      <c r="G1470" s="103"/>
      <c r="H1470" s="103"/>
      <c r="I1470" s="103"/>
      <c r="J1470" s="103"/>
      <c r="K1470" s="103">
        <v>7021449</v>
      </c>
      <c r="L1470" s="103">
        <v>6461713</v>
      </c>
      <c r="M1470" s="103">
        <v>5521436</v>
      </c>
      <c r="N1470" s="103">
        <v>2618839</v>
      </c>
      <c r="O1470" s="103"/>
      <c r="P1470" s="103"/>
    </row>
    <row r="1471" spans="1:16">
      <c r="A1471" s="101" t="s">
        <v>2515</v>
      </c>
      <c r="B1471" s="102" t="s">
        <v>2516</v>
      </c>
      <c r="C1471" s="101" t="s">
        <v>5359</v>
      </c>
      <c r="D1471" s="101" t="s">
        <v>5360</v>
      </c>
      <c r="E1471" s="103">
        <v>16898284</v>
      </c>
      <c r="F1471" s="103">
        <v>71250899</v>
      </c>
      <c r="G1471" s="103">
        <v>104438994</v>
      </c>
      <c r="H1471" s="103">
        <v>94506118</v>
      </c>
      <c r="I1471" s="103">
        <v>92931491</v>
      </c>
      <c r="J1471" s="103">
        <v>97012720</v>
      </c>
      <c r="K1471" s="103">
        <v>88020461</v>
      </c>
      <c r="L1471" s="103">
        <v>37185145</v>
      </c>
      <c r="M1471" s="103">
        <v>18072016</v>
      </c>
      <c r="N1471" s="103">
        <v>39850651</v>
      </c>
      <c r="O1471" s="103">
        <v>13625680</v>
      </c>
      <c r="P1471" s="103">
        <v>5499019</v>
      </c>
    </row>
    <row r="1472" spans="1:16">
      <c r="A1472" s="101" t="s">
        <v>1641</v>
      </c>
      <c r="B1472" s="102" t="s">
        <v>1642</v>
      </c>
      <c r="C1472" s="101" t="s">
        <v>5359</v>
      </c>
      <c r="D1472" s="101" t="s">
        <v>5360</v>
      </c>
      <c r="E1472" s="103">
        <v>53121657</v>
      </c>
      <c r="F1472" s="103">
        <v>50616749</v>
      </c>
      <c r="G1472" s="103">
        <v>39253074</v>
      </c>
      <c r="H1472" s="103">
        <v>28845477</v>
      </c>
      <c r="I1472" s="103">
        <v>27861343</v>
      </c>
      <c r="J1472" s="103">
        <v>21560520</v>
      </c>
      <c r="K1472" s="103">
        <v>17876966</v>
      </c>
      <c r="L1472" s="103">
        <v>20847819</v>
      </c>
      <c r="M1472" s="103">
        <v>27105560</v>
      </c>
      <c r="N1472" s="103">
        <v>37435929</v>
      </c>
      <c r="O1472" s="103">
        <v>19332505</v>
      </c>
      <c r="P1472" s="103">
        <v>18208438</v>
      </c>
    </row>
    <row r="1473" spans="1:16">
      <c r="A1473" s="101" t="s">
        <v>3586</v>
      </c>
      <c r="B1473" s="102" t="s">
        <v>3587</v>
      </c>
      <c r="C1473" s="101" t="s">
        <v>5359</v>
      </c>
      <c r="D1473" s="101" t="s">
        <v>5360</v>
      </c>
      <c r="E1473" s="103">
        <v>29203986</v>
      </c>
      <c r="F1473" s="103">
        <v>25385482</v>
      </c>
      <c r="G1473" s="103">
        <v>15649355</v>
      </c>
      <c r="H1473" s="103">
        <v>13157117</v>
      </c>
      <c r="I1473" s="103">
        <v>12271103</v>
      </c>
      <c r="J1473" s="103">
        <v>11785700</v>
      </c>
      <c r="K1473" s="103">
        <v>10320143</v>
      </c>
      <c r="L1473" s="103">
        <v>3274263</v>
      </c>
      <c r="M1473" s="103">
        <v>2030461</v>
      </c>
      <c r="N1473" s="103">
        <v>2012034</v>
      </c>
      <c r="O1473" s="103">
        <v>7451036</v>
      </c>
      <c r="P1473" s="103">
        <v>5756275</v>
      </c>
    </row>
    <row r="1474" spans="1:16">
      <c r="A1474" s="101" t="s">
        <v>1507</v>
      </c>
      <c r="B1474" s="102" t="s">
        <v>1508</v>
      </c>
      <c r="C1474" s="101" t="s">
        <v>5359</v>
      </c>
      <c r="D1474" s="101" t="s">
        <v>5360</v>
      </c>
      <c r="E1474" s="103">
        <v>52613353</v>
      </c>
      <c r="F1474" s="103">
        <v>46760902</v>
      </c>
      <c r="G1474" s="103">
        <v>43694430</v>
      </c>
      <c r="H1474" s="103">
        <v>31615113</v>
      </c>
      <c r="I1474" s="103">
        <v>42619446</v>
      </c>
      <c r="J1474" s="103">
        <v>41817147</v>
      </c>
      <c r="K1474" s="103">
        <v>49335792</v>
      </c>
      <c r="L1474" s="103">
        <v>64488494</v>
      </c>
      <c r="M1474" s="103">
        <v>45202714</v>
      </c>
      <c r="N1474" s="103">
        <v>13997694</v>
      </c>
      <c r="O1474" s="103">
        <v>4632987</v>
      </c>
      <c r="P1474" s="103">
        <v>2816041</v>
      </c>
    </row>
    <row r="1475" spans="1:16">
      <c r="A1475" s="101" t="s">
        <v>2509</v>
      </c>
      <c r="B1475" s="102" t="s">
        <v>2510</v>
      </c>
      <c r="C1475" s="101" t="s">
        <v>5359</v>
      </c>
      <c r="D1475" s="101" t="s">
        <v>5360</v>
      </c>
      <c r="E1475" s="103">
        <v>65285684</v>
      </c>
      <c r="F1475" s="103">
        <v>61253377</v>
      </c>
      <c r="G1475" s="103">
        <v>61536570</v>
      </c>
      <c r="H1475" s="103">
        <v>58721643</v>
      </c>
      <c r="I1475" s="103">
        <v>57259755</v>
      </c>
      <c r="J1475" s="103">
        <v>60299058</v>
      </c>
      <c r="K1475" s="103">
        <v>56633922</v>
      </c>
      <c r="L1475" s="103">
        <v>54174757</v>
      </c>
      <c r="M1475" s="103">
        <v>35423170</v>
      </c>
      <c r="N1475" s="103">
        <v>23840835</v>
      </c>
      <c r="O1475" s="103">
        <v>10863853</v>
      </c>
      <c r="P1475" s="103">
        <v>7693168</v>
      </c>
    </row>
    <row r="1476" spans="1:16">
      <c r="A1476" s="101" t="s">
        <v>1093</v>
      </c>
      <c r="B1476" s="102" t="s">
        <v>4470</v>
      </c>
      <c r="C1476" s="101" t="s">
        <v>5359</v>
      </c>
      <c r="D1476" s="101" t="s">
        <v>5360</v>
      </c>
      <c r="E1476" s="103">
        <v>116867039</v>
      </c>
      <c r="F1476" s="103">
        <v>78985613</v>
      </c>
      <c r="G1476" s="103">
        <v>142192343</v>
      </c>
      <c r="H1476" s="103">
        <v>127175466</v>
      </c>
      <c r="I1476" s="103">
        <v>114848214</v>
      </c>
      <c r="J1476" s="103">
        <v>99062353</v>
      </c>
      <c r="K1476" s="103">
        <v>96221627</v>
      </c>
      <c r="L1476" s="103">
        <v>89840262</v>
      </c>
      <c r="M1476" s="103">
        <v>36122131</v>
      </c>
      <c r="N1476" s="103">
        <v>11388057</v>
      </c>
      <c r="O1476" s="103">
        <v>7420746</v>
      </c>
      <c r="P1476" s="103">
        <v>2865758</v>
      </c>
    </row>
    <row r="1477" spans="1:16">
      <c r="A1477" s="101" t="s">
        <v>1801</v>
      </c>
      <c r="B1477" s="102" t="s">
        <v>1802</v>
      </c>
      <c r="C1477" s="101" t="s">
        <v>5359</v>
      </c>
      <c r="D1477" s="101" t="s">
        <v>5360</v>
      </c>
      <c r="E1477" s="103">
        <v>63205621</v>
      </c>
      <c r="F1477" s="103">
        <v>58491286</v>
      </c>
      <c r="G1477" s="103">
        <v>55370568</v>
      </c>
      <c r="H1477" s="103">
        <v>53872853</v>
      </c>
      <c r="I1477" s="103">
        <v>50593069</v>
      </c>
      <c r="J1477" s="103">
        <v>42758917</v>
      </c>
      <c r="K1477" s="103">
        <v>41326732</v>
      </c>
      <c r="L1477" s="103">
        <v>39616241</v>
      </c>
      <c r="M1477" s="103">
        <v>27708762</v>
      </c>
      <c r="N1477" s="103">
        <v>20139285</v>
      </c>
      <c r="O1477" s="103"/>
      <c r="P1477" s="103"/>
    </row>
    <row r="1478" spans="1:16">
      <c r="A1478" s="101" t="s">
        <v>3752</v>
      </c>
      <c r="B1478" s="102" t="s">
        <v>3753</v>
      </c>
      <c r="C1478" s="101" t="s">
        <v>5359</v>
      </c>
      <c r="D1478" s="101" t="s">
        <v>5360</v>
      </c>
      <c r="E1478" s="103">
        <v>11809547</v>
      </c>
      <c r="F1478" s="103">
        <v>10969912</v>
      </c>
      <c r="G1478" s="103">
        <v>11993150</v>
      </c>
      <c r="H1478" s="103">
        <v>22428980</v>
      </c>
      <c r="I1478" s="103">
        <v>26662888</v>
      </c>
      <c r="J1478" s="103">
        <v>22067737</v>
      </c>
      <c r="K1478" s="103">
        <v>20233757</v>
      </c>
      <c r="L1478" s="103">
        <v>22762408</v>
      </c>
      <c r="M1478" s="103">
        <v>20824646</v>
      </c>
      <c r="N1478" s="103">
        <v>13430109</v>
      </c>
      <c r="O1478" s="103"/>
      <c r="P1478" s="103"/>
    </row>
    <row r="1479" spans="1:16">
      <c r="A1479" s="101" t="s">
        <v>3750</v>
      </c>
      <c r="B1479" s="102" t="s">
        <v>3751</v>
      </c>
      <c r="C1479" s="101" t="s">
        <v>5359</v>
      </c>
      <c r="D1479" s="101" t="s">
        <v>5360</v>
      </c>
      <c r="E1479" s="103">
        <v>21936909</v>
      </c>
      <c r="F1479" s="103">
        <v>21519087</v>
      </c>
      <c r="G1479" s="103">
        <v>22599490</v>
      </c>
      <c r="H1479" s="103">
        <v>24511944</v>
      </c>
      <c r="I1479" s="103">
        <v>22334805</v>
      </c>
      <c r="J1479" s="103">
        <v>19864801</v>
      </c>
      <c r="K1479" s="103">
        <v>17994728</v>
      </c>
      <c r="L1479" s="103">
        <v>17928684</v>
      </c>
      <c r="M1479" s="103">
        <v>16758447</v>
      </c>
      <c r="N1479" s="103">
        <v>17898848</v>
      </c>
      <c r="O1479" s="103">
        <v>8068311</v>
      </c>
      <c r="P1479" s="103">
        <v>6298407</v>
      </c>
    </row>
    <row r="1480" spans="1:16">
      <c r="A1480" s="101" t="s">
        <v>3189</v>
      </c>
      <c r="B1480" s="102" t="s">
        <v>3190</v>
      </c>
      <c r="C1480" s="101" t="s">
        <v>5359</v>
      </c>
      <c r="D1480" s="101" t="s">
        <v>5360</v>
      </c>
      <c r="E1480" s="103">
        <v>37203906</v>
      </c>
      <c r="F1480" s="103">
        <v>36392013</v>
      </c>
      <c r="G1480" s="103">
        <v>44201090</v>
      </c>
      <c r="H1480" s="103">
        <v>40159254</v>
      </c>
      <c r="I1480" s="103">
        <v>35493702</v>
      </c>
      <c r="J1480" s="103">
        <v>33149180</v>
      </c>
      <c r="K1480" s="103">
        <v>36678882</v>
      </c>
      <c r="L1480" s="103">
        <v>31220725</v>
      </c>
      <c r="M1480" s="103">
        <v>29586350</v>
      </c>
      <c r="N1480" s="103">
        <v>26962750</v>
      </c>
      <c r="O1480" s="103">
        <v>21716182</v>
      </c>
      <c r="P1480" s="103">
        <v>7236376</v>
      </c>
    </row>
    <row r="1481" spans="1:16">
      <c r="A1481" s="101" t="s">
        <v>2021</v>
      </c>
      <c r="B1481" s="102" t="s">
        <v>2022</v>
      </c>
      <c r="C1481" s="101" t="s">
        <v>5359</v>
      </c>
      <c r="D1481" s="101" t="s">
        <v>5360</v>
      </c>
      <c r="E1481" s="103">
        <v>57174900</v>
      </c>
      <c r="F1481" s="103">
        <v>60193097</v>
      </c>
      <c r="G1481" s="103">
        <v>61914383</v>
      </c>
      <c r="H1481" s="103">
        <v>59350543</v>
      </c>
      <c r="I1481" s="103">
        <v>58217562</v>
      </c>
      <c r="J1481" s="103">
        <v>50562458</v>
      </c>
      <c r="K1481" s="103">
        <v>49235369</v>
      </c>
      <c r="L1481" s="103">
        <v>38878736</v>
      </c>
      <c r="M1481" s="103">
        <v>36208995</v>
      </c>
      <c r="N1481" s="103">
        <v>32415775</v>
      </c>
      <c r="O1481" s="103">
        <v>15510635</v>
      </c>
      <c r="P1481" s="103">
        <v>7732548</v>
      </c>
    </row>
    <row r="1482" spans="1:16">
      <c r="A1482" s="101" t="s">
        <v>1699</v>
      </c>
      <c r="B1482" s="102" t="s">
        <v>1700</v>
      </c>
      <c r="C1482" s="101" t="s">
        <v>5359</v>
      </c>
      <c r="D1482" s="101" t="s">
        <v>5360</v>
      </c>
      <c r="E1482" s="103">
        <v>37936093</v>
      </c>
      <c r="F1482" s="103">
        <v>32164529</v>
      </c>
      <c r="G1482" s="103">
        <v>30100367</v>
      </c>
      <c r="H1482" s="103">
        <v>25816627</v>
      </c>
      <c r="I1482" s="103">
        <v>29438768</v>
      </c>
      <c r="J1482" s="103">
        <v>30135648</v>
      </c>
      <c r="K1482" s="103">
        <v>38306701</v>
      </c>
      <c r="L1482" s="103">
        <v>36182260</v>
      </c>
      <c r="M1482" s="103">
        <v>34053640</v>
      </c>
      <c r="N1482" s="103">
        <v>35054235</v>
      </c>
      <c r="O1482" s="103">
        <v>14504269</v>
      </c>
      <c r="P1482" s="103">
        <v>5303981</v>
      </c>
    </row>
    <row r="1483" spans="1:16">
      <c r="A1483" s="101" t="s">
        <v>3794</v>
      </c>
      <c r="B1483" s="102" t="s">
        <v>5569</v>
      </c>
      <c r="C1483" s="101" t="s">
        <v>5359</v>
      </c>
      <c r="D1483" s="101" t="s">
        <v>5360</v>
      </c>
      <c r="E1483" s="103">
        <v>16468368</v>
      </c>
      <c r="F1483" s="103">
        <v>13640527</v>
      </c>
      <c r="G1483" s="103">
        <v>19068027</v>
      </c>
      <c r="H1483" s="103">
        <v>19585994</v>
      </c>
      <c r="I1483" s="103">
        <v>27120537</v>
      </c>
      <c r="J1483" s="103">
        <v>26782957</v>
      </c>
      <c r="K1483" s="103">
        <v>30048263</v>
      </c>
      <c r="L1483" s="103">
        <v>25977754</v>
      </c>
      <c r="M1483" s="103">
        <v>11004192</v>
      </c>
      <c r="N1483" s="103">
        <v>8483512</v>
      </c>
      <c r="O1483" s="103">
        <v>5753247</v>
      </c>
      <c r="P1483" s="103">
        <v>4204575</v>
      </c>
    </row>
    <row r="1484" spans="1:16">
      <c r="A1484" s="101" t="s">
        <v>950</v>
      </c>
      <c r="B1484" s="102" t="s">
        <v>951</v>
      </c>
      <c r="C1484" s="101" t="s">
        <v>5359</v>
      </c>
      <c r="D1484" s="101" t="s">
        <v>5360</v>
      </c>
      <c r="E1484" s="103">
        <v>150381151</v>
      </c>
      <c r="F1484" s="103">
        <v>143754857</v>
      </c>
      <c r="G1484" s="103">
        <v>109980608</v>
      </c>
      <c r="H1484" s="103">
        <v>85511850</v>
      </c>
      <c r="I1484" s="103">
        <v>74867780</v>
      </c>
      <c r="J1484" s="103">
        <v>67265480</v>
      </c>
      <c r="K1484" s="103">
        <v>57069008</v>
      </c>
      <c r="L1484" s="103">
        <v>51231406</v>
      </c>
      <c r="M1484" s="103">
        <v>51653458</v>
      </c>
      <c r="N1484" s="103">
        <v>49593812</v>
      </c>
      <c r="O1484" s="103">
        <v>18660100</v>
      </c>
      <c r="P1484" s="103">
        <v>6856970</v>
      </c>
    </row>
    <row r="1485" spans="1:16">
      <c r="A1485" s="101" t="s">
        <v>1737</v>
      </c>
      <c r="B1485" s="102" t="s">
        <v>1738</v>
      </c>
      <c r="C1485" s="101" t="s">
        <v>5359</v>
      </c>
      <c r="D1485" s="101" t="s">
        <v>5360</v>
      </c>
      <c r="E1485" s="103">
        <v>135657089</v>
      </c>
      <c r="F1485" s="103">
        <v>136730725</v>
      </c>
      <c r="G1485" s="103">
        <v>137288909</v>
      </c>
      <c r="H1485" s="103">
        <v>177207637</v>
      </c>
      <c r="I1485" s="103">
        <v>193205046</v>
      </c>
      <c r="J1485" s="103">
        <v>169625238</v>
      </c>
      <c r="K1485" s="103">
        <v>165856886</v>
      </c>
      <c r="L1485" s="103">
        <v>153005910</v>
      </c>
      <c r="M1485" s="103">
        <v>110182414</v>
      </c>
      <c r="N1485" s="103">
        <v>103469534</v>
      </c>
      <c r="O1485" s="103">
        <v>38102258</v>
      </c>
      <c r="P1485" s="103">
        <v>23775765</v>
      </c>
    </row>
    <row r="1486" spans="1:16">
      <c r="A1486" s="101" t="s">
        <v>4471</v>
      </c>
      <c r="B1486" s="102" t="s">
        <v>4472</v>
      </c>
      <c r="C1486" s="101" t="s">
        <v>5359</v>
      </c>
      <c r="D1486" s="101" t="s">
        <v>5360</v>
      </c>
      <c r="E1486" s="103">
        <v>280005856</v>
      </c>
      <c r="F1486" s="103">
        <v>262829269</v>
      </c>
      <c r="G1486" s="103">
        <v>161649157</v>
      </c>
      <c r="H1486" s="103">
        <v>101387989</v>
      </c>
      <c r="I1486" s="103">
        <v>83153321</v>
      </c>
      <c r="J1486" s="103">
        <v>27886941</v>
      </c>
      <c r="K1486" s="103">
        <v>29969904</v>
      </c>
      <c r="L1486" s="103">
        <v>27465708</v>
      </c>
      <c r="M1486" s="103">
        <v>26014104</v>
      </c>
      <c r="N1486" s="103">
        <v>24236116</v>
      </c>
      <c r="O1486" s="103">
        <v>19165390</v>
      </c>
      <c r="P1486" s="103">
        <v>16055140</v>
      </c>
    </row>
    <row r="1487" spans="1:16">
      <c r="A1487" s="101" t="s">
        <v>1896</v>
      </c>
      <c r="B1487" s="102" t="s">
        <v>1897</v>
      </c>
      <c r="C1487" s="101" t="s">
        <v>5359</v>
      </c>
      <c r="D1487" s="101" t="s">
        <v>5360</v>
      </c>
      <c r="E1487" s="103">
        <v>148138175</v>
      </c>
      <c r="F1487" s="103">
        <v>94080924</v>
      </c>
      <c r="G1487" s="103">
        <v>83872355</v>
      </c>
      <c r="H1487" s="103">
        <v>64237381</v>
      </c>
      <c r="I1487" s="103">
        <v>57138359</v>
      </c>
      <c r="J1487" s="103">
        <v>56402333</v>
      </c>
      <c r="K1487" s="103">
        <v>51072474</v>
      </c>
      <c r="L1487" s="103">
        <v>40798451</v>
      </c>
      <c r="M1487" s="103">
        <v>45453583</v>
      </c>
      <c r="N1487" s="103">
        <v>31097581</v>
      </c>
      <c r="O1487" s="103">
        <v>16678484</v>
      </c>
      <c r="P1487" s="103">
        <v>6977183</v>
      </c>
    </row>
    <row r="1488" spans="1:16">
      <c r="A1488" s="101" t="s">
        <v>935</v>
      </c>
      <c r="B1488" s="102" t="s">
        <v>4473</v>
      </c>
      <c r="C1488" s="101" t="s">
        <v>5359</v>
      </c>
      <c r="D1488" s="101" t="s">
        <v>5360</v>
      </c>
      <c r="E1488" s="103">
        <v>271682608</v>
      </c>
      <c r="F1488" s="103">
        <v>265045399</v>
      </c>
      <c r="G1488" s="103">
        <v>283795753</v>
      </c>
      <c r="H1488" s="103">
        <v>295278857</v>
      </c>
      <c r="I1488" s="103">
        <v>261962815</v>
      </c>
      <c r="J1488" s="103">
        <v>248708446</v>
      </c>
      <c r="K1488" s="103">
        <v>236205502</v>
      </c>
      <c r="L1488" s="103">
        <v>228033084</v>
      </c>
      <c r="M1488" s="103">
        <v>133422890</v>
      </c>
      <c r="N1488" s="103">
        <v>82399716</v>
      </c>
      <c r="O1488" s="103"/>
      <c r="P1488" s="103"/>
    </row>
    <row r="1489" spans="1:16">
      <c r="A1489" s="101" t="s">
        <v>909</v>
      </c>
      <c r="B1489" s="102" t="s">
        <v>910</v>
      </c>
      <c r="C1489" s="101" t="s">
        <v>5359</v>
      </c>
      <c r="D1489" s="101" t="s">
        <v>5360</v>
      </c>
      <c r="E1489" s="103">
        <v>170244079</v>
      </c>
      <c r="F1489" s="103">
        <v>125766344</v>
      </c>
      <c r="G1489" s="103">
        <v>100932487</v>
      </c>
      <c r="H1489" s="103">
        <v>38303094</v>
      </c>
      <c r="I1489" s="103">
        <v>45825238</v>
      </c>
      <c r="J1489" s="103">
        <v>24196151</v>
      </c>
      <c r="K1489" s="103">
        <v>26431123</v>
      </c>
      <c r="L1489" s="103">
        <v>38499522</v>
      </c>
      <c r="M1489" s="103">
        <v>6760032</v>
      </c>
      <c r="N1489" s="103">
        <v>5715459</v>
      </c>
      <c r="O1489" s="103">
        <v>5539315</v>
      </c>
      <c r="P1489" s="103">
        <v>4995788</v>
      </c>
    </row>
    <row r="1490" spans="1:16">
      <c r="A1490" s="101" t="s">
        <v>1174</v>
      </c>
      <c r="B1490" s="102" t="s">
        <v>1175</v>
      </c>
      <c r="C1490" s="101" t="s">
        <v>5359</v>
      </c>
      <c r="D1490" s="101" t="s">
        <v>5360</v>
      </c>
      <c r="E1490" s="103">
        <v>278458080</v>
      </c>
      <c r="F1490" s="103">
        <v>256938194</v>
      </c>
      <c r="G1490" s="103">
        <v>241606838</v>
      </c>
      <c r="H1490" s="103">
        <v>199588729</v>
      </c>
      <c r="I1490" s="103">
        <v>197182696</v>
      </c>
      <c r="J1490" s="103">
        <v>264044947</v>
      </c>
      <c r="K1490" s="103">
        <v>253489896</v>
      </c>
      <c r="L1490" s="103">
        <v>236703485</v>
      </c>
      <c r="M1490" s="103">
        <v>197224225</v>
      </c>
      <c r="N1490" s="103">
        <v>170427282</v>
      </c>
      <c r="O1490" s="103"/>
      <c r="P1490" s="103"/>
    </row>
    <row r="1491" spans="1:16">
      <c r="A1491" s="101" t="s">
        <v>2388</v>
      </c>
      <c r="B1491" s="102" t="s">
        <v>2389</v>
      </c>
      <c r="C1491" s="101" t="s">
        <v>5359</v>
      </c>
      <c r="D1491" s="101" t="s">
        <v>5360</v>
      </c>
      <c r="E1491" s="103">
        <v>93263811</v>
      </c>
      <c r="F1491" s="103">
        <v>88282970</v>
      </c>
      <c r="G1491" s="103">
        <v>83110009</v>
      </c>
      <c r="H1491" s="103">
        <v>81359907</v>
      </c>
      <c r="I1491" s="103">
        <v>74473039</v>
      </c>
      <c r="J1491" s="103">
        <v>63653517</v>
      </c>
      <c r="K1491" s="103">
        <v>64187880</v>
      </c>
      <c r="L1491" s="103">
        <v>50120553</v>
      </c>
      <c r="M1491" s="103">
        <v>29794730</v>
      </c>
      <c r="N1491" s="103">
        <v>29538454</v>
      </c>
      <c r="O1491" s="103">
        <v>10214299</v>
      </c>
      <c r="P1491" s="103">
        <v>3856352</v>
      </c>
    </row>
    <row r="1492" spans="1:16">
      <c r="A1492" s="101" t="s">
        <v>3686</v>
      </c>
      <c r="B1492" s="102" t="s">
        <v>3687</v>
      </c>
      <c r="C1492" s="101" t="s">
        <v>5359</v>
      </c>
      <c r="D1492" s="101" t="s">
        <v>5360</v>
      </c>
      <c r="E1492" s="103">
        <v>50472767</v>
      </c>
      <c r="F1492" s="103">
        <v>33728103</v>
      </c>
      <c r="G1492" s="103">
        <v>30840785</v>
      </c>
      <c r="H1492" s="103">
        <v>18214318</v>
      </c>
      <c r="I1492" s="103">
        <v>11529429</v>
      </c>
      <c r="J1492" s="103">
        <v>14846227</v>
      </c>
      <c r="K1492" s="103">
        <v>24412471</v>
      </c>
      <c r="L1492" s="103">
        <v>23161061</v>
      </c>
      <c r="M1492" s="103">
        <v>23117481</v>
      </c>
      <c r="N1492" s="103">
        <v>20634505</v>
      </c>
      <c r="O1492" s="103">
        <v>17433349</v>
      </c>
      <c r="P1492" s="103">
        <v>14984316</v>
      </c>
    </row>
    <row r="1493" spans="1:16">
      <c r="A1493" s="101" t="s">
        <v>2587</v>
      </c>
      <c r="B1493" s="102" t="s">
        <v>2588</v>
      </c>
      <c r="C1493" s="101" t="s">
        <v>5359</v>
      </c>
      <c r="D1493" s="101" t="s">
        <v>5360</v>
      </c>
      <c r="E1493" s="103">
        <v>58164690</v>
      </c>
      <c r="F1493" s="103">
        <v>49666425</v>
      </c>
      <c r="G1493" s="103">
        <v>55253376</v>
      </c>
      <c r="H1493" s="103">
        <v>66018426</v>
      </c>
      <c r="I1493" s="103">
        <v>62668510</v>
      </c>
      <c r="J1493" s="103">
        <v>63769194</v>
      </c>
      <c r="K1493" s="103">
        <v>57472295</v>
      </c>
      <c r="L1493" s="103">
        <v>62776578</v>
      </c>
      <c r="M1493" s="103">
        <v>54286545</v>
      </c>
      <c r="N1493" s="103">
        <v>34282026</v>
      </c>
      <c r="O1493" s="103">
        <v>26512688</v>
      </c>
      <c r="P1493" s="103">
        <v>5481569</v>
      </c>
    </row>
    <row r="1494" spans="1:16">
      <c r="A1494" s="101" t="s">
        <v>3595</v>
      </c>
      <c r="B1494" s="102" t="s">
        <v>3596</v>
      </c>
      <c r="C1494" s="101" t="s">
        <v>5359</v>
      </c>
      <c r="D1494" s="101" t="s">
        <v>5360</v>
      </c>
      <c r="E1494" s="103">
        <v>58244395</v>
      </c>
      <c r="F1494" s="103">
        <v>62669028</v>
      </c>
      <c r="G1494" s="103">
        <v>65192577</v>
      </c>
      <c r="H1494" s="103">
        <v>80471624</v>
      </c>
      <c r="I1494" s="103">
        <v>80989260</v>
      </c>
      <c r="J1494" s="103">
        <v>83776680</v>
      </c>
      <c r="K1494" s="103">
        <v>83507095</v>
      </c>
      <c r="L1494" s="103">
        <v>63066136</v>
      </c>
      <c r="M1494" s="103">
        <v>54002945</v>
      </c>
      <c r="N1494" s="103">
        <v>46180456</v>
      </c>
      <c r="O1494" s="103">
        <v>18811084</v>
      </c>
      <c r="P1494" s="103">
        <v>9962096</v>
      </c>
    </row>
    <row r="1495" spans="1:16">
      <c r="A1495" s="101" t="s">
        <v>715</v>
      </c>
      <c r="B1495" s="102" t="s">
        <v>716</v>
      </c>
      <c r="C1495" s="101" t="s">
        <v>5359</v>
      </c>
      <c r="D1495" s="101" t="s">
        <v>5360</v>
      </c>
      <c r="E1495" s="103">
        <v>141972573</v>
      </c>
      <c r="F1495" s="103">
        <v>135090619</v>
      </c>
      <c r="G1495" s="103">
        <v>94750095</v>
      </c>
      <c r="H1495" s="103">
        <v>84445180</v>
      </c>
      <c r="I1495" s="103">
        <v>41937202</v>
      </c>
      <c r="J1495" s="103">
        <v>40732261</v>
      </c>
      <c r="K1495" s="103">
        <v>31522130</v>
      </c>
      <c r="L1495" s="103">
        <v>6643367</v>
      </c>
      <c r="M1495" s="103">
        <v>-2584220</v>
      </c>
      <c r="N1495" s="103"/>
      <c r="O1495" s="103"/>
      <c r="P1495" s="103"/>
    </row>
    <row r="1496" spans="1:16">
      <c r="A1496" s="101" t="s">
        <v>2726</v>
      </c>
      <c r="B1496" s="102" t="s">
        <v>2727</v>
      </c>
      <c r="C1496" s="101" t="s">
        <v>5359</v>
      </c>
      <c r="D1496" s="101" t="s">
        <v>5360</v>
      </c>
      <c r="E1496" s="103">
        <v>54035590</v>
      </c>
      <c r="F1496" s="103">
        <v>53788226</v>
      </c>
      <c r="G1496" s="103">
        <v>51822941</v>
      </c>
      <c r="H1496" s="103">
        <v>49098083</v>
      </c>
      <c r="I1496" s="103">
        <v>44156002</v>
      </c>
      <c r="J1496" s="103">
        <v>40212343</v>
      </c>
      <c r="K1496" s="103">
        <v>33170695</v>
      </c>
      <c r="L1496" s="103">
        <v>27559402</v>
      </c>
      <c r="M1496" s="103">
        <v>23356820</v>
      </c>
      <c r="N1496" s="103">
        <v>17997766</v>
      </c>
      <c r="O1496" s="103">
        <v>10459784</v>
      </c>
      <c r="P1496" s="103">
        <v>7690300</v>
      </c>
    </row>
    <row r="1497" spans="1:16">
      <c r="A1497" s="101" t="s">
        <v>2439</v>
      </c>
      <c r="B1497" s="102" t="s">
        <v>2440</v>
      </c>
      <c r="C1497" s="101" t="s">
        <v>5359</v>
      </c>
      <c r="D1497" s="101" t="s">
        <v>5360</v>
      </c>
      <c r="E1497" s="103">
        <v>77114893</v>
      </c>
      <c r="F1497" s="103">
        <v>66602213</v>
      </c>
      <c r="G1497" s="103">
        <v>62971778</v>
      </c>
      <c r="H1497" s="103">
        <v>62804441</v>
      </c>
      <c r="I1497" s="103">
        <v>50240399</v>
      </c>
      <c r="J1497" s="103">
        <v>40213051</v>
      </c>
      <c r="K1497" s="103">
        <v>17114120</v>
      </c>
      <c r="L1497" s="103">
        <v>16235451</v>
      </c>
      <c r="M1497" s="103">
        <v>22891380</v>
      </c>
      <c r="N1497" s="103">
        <v>13634978</v>
      </c>
      <c r="O1497" s="103">
        <v>7961255</v>
      </c>
      <c r="P1497" s="103">
        <v>6014351</v>
      </c>
    </row>
    <row r="1498" spans="1:16">
      <c r="A1498" s="101" t="s">
        <v>2324</v>
      </c>
      <c r="B1498" s="102" t="s">
        <v>2325</v>
      </c>
      <c r="C1498" s="101" t="s">
        <v>5359</v>
      </c>
      <c r="D1498" s="101" t="s">
        <v>5360</v>
      </c>
      <c r="E1498" s="103">
        <v>94847163</v>
      </c>
      <c r="F1498" s="103">
        <v>76238358</v>
      </c>
      <c r="G1498" s="103">
        <v>118600138</v>
      </c>
      <c r="H1498" s="103">
        <v>146197201</v>
      </c>
      <c r="I1498" s="103">
        <v>160081616</v>
      </c>
      <c r="J1498" s="103">
        <v>140584459</v>
      </c>
      <c r="K1498" s="103">
        <v>133227859</v>
      </c>
      <c r="L1498" s="103">
        <v>96093834</v>
      </c>
      <c r="M1498" s="103">
        <v>18884404</v>
      </c>
      <c r="N1498" s="103">
        <v>16789598</v>
      </c>
      <c r="O1498" s="103">
        <v>7002841</v>
      </c>
      <c r="P1498" s="103"/>
    </row>
    <row r="1499" spans="1:16">
      <c r="A1499" s="101" t="s">
        <v>3621</v>
      </c>
      <c r="B1499" s="102" t="s">
        <v>5570</v>
      </c>
      <c r="C1499" s="101" t="s">
        <v>5359</v>
      </c>
      <c r="D1499" s="101" t="s">
        <v>5360</v>
      </c>
      <c r="E1499" s="103">
        <v>105138189</v>
      </c>
      <c r="F1499" s="103">
        <v>40630742</v>
      </c>
      <c r="G1499" s="103">
        <v>38648224</v>
      </c>
      <c r="H1499" s="103">
        <v>36417429</v>
      </c>
      <c r="I1499" s="103">
        <v>32984780</v>
      </c>
      <c r="J1499" s="103">
        <v>30140476</v>
      </c>
      <c r="K1499" s="103">
        <v>27546286</v>
      </c>
      <c r="L1499" s="103">
        <v>14174897</v>
      </c>
      <c r="M1499" s="103">
        <v>10373154</v>
      </c>
      <c r="N1499" s="103">
        <v>11164672</v>
      </c>
      <c r="O1499" s="103">
        <v>6986119</v>
      </c>
      <c r="P1499" s="103"/>
    </row>
    <row r="1500" spans="1:16">
      <c r="A1500" s="101" t="s">
        <v>1479</v>
      </c>
      <c r="B1500" s="102" t="s">
        <v>1480</v>
      </c>
      <c r="C1500" s="101" t="s">
        <v>5359</v>
      </c>
      <c r="D1500" s="101" t="s">
        <v>5360</v>
      </c>
      <c r="E1500" s="103">
        <v>117243689</v>
      </c>
      <c r="F1500" s="103">
        <v>105602022</v>
      </c>
      <c r="G1500" s="103">
        <v>95873382</v>
      </c>
      <c r="H1500" s="103">
        <v>105353348</v>
      </c>
      <c r="I1500" s="103">
        <v>77380154</v>
      </c>
      <c r="J1500" s="103">
        <v>99848759</v>
      </c>
      <c r="K1500" s="103">
        <v>116292935</v>
      </c>
      <c r="L1500" s="103">
        <v>107849676</v>
      </c>
      <c r="M1500" s="103">
        <v>131115418</v>
      </c>
      <c r="N1500" s="103">
        <v>130355121</v>
      </c>
      <c r="O1500" s="103"/>
      <c r="P1500" s="103"/>
    </row>
    <row r="1501" spans="1:16">
      <c r="A1501" s="101" t="s">
        <v>383</v>
      </c>
      <c r="B1501" s="102" t="s">
        <v>384</v>
      </c>
      <c r="C1501" s="101" t="s">
        <v>5359</v>
      </c>
      <c r="D1501" s="101" t="s">
        <v>5360</v>
      </c>
      <c r="E1501" s="103">
        <v>17103156391</v>
      </c>
      <c r="F1501" s="103">
        <v>15889741710</v>
      </c>
      <c r="G1501" s="103">
        <v>15000341007</v>
      </c>
      <c r="H1501" s="103">
        <v>15839458152</v>
      </c>
      <c r="I1501" s="103">
        <v>15371341792</v>
      </c>
      <c r="J1501" s="103">
        <v>14577274824</v>
      </c>
      <c r="K1501" s="103">
        <v>11451481577</v>
      </c>
      <c r="L1501" s="103">
        <v>7734195601</v>
      </c>
      <c r="M1501" s="103">
        <v>7315296535</v>
      </c>
      <c r="N1501" s="103">
        <v>6144834313</v>
      </c>
      <c r="O1501" s="103"/>
      <c r="P1501" s="103"/>
    </row>
    <row r="1502" spans="1:16">
      <c r="A1502" s="101" t="s">
        <v>3806</v>
      </c>
      <c r="B1502" s="102" t="s">
        <v>3807</v>
      </c>
      <c r="C1502" s="101" t="s">
        <v>5359</v>
      </c>
      <c r="D1502" s="101" t="s">
        <v>5360</v>
      </c>
      <c r="E1502" s="103">
        <v>14617140</v>
      </c>
      <c r="F1502" s="103">
        <v>17014822</v>
      </c>
      <c r="G1502" s="103">
        <v>16601268</v>
      </c>
      <c r="H1502" s="103">
        <v>18884059</v>
      </c>
      <c r="I1502" s="103">
        <v>23494520</v>
      </c>
      <c r="J1502" s="103">
        <v>21743879</v>
      </c>
      <c r="K1502" s="103">
        <v>18320087</v>
      </c>
      <c r="L1502" s="103">
        <v>17374271</v>
      </c>
      <c r="M1502" s="103">
        <v>15653378</v>
      </c>
      <c r="N1502" s="103">
        <v>11800194</v>
      </c>
      <c r="O1502" s="103">
        <v>9035266</v>
      </c>
      <c r="P1502" s="103">
        <v>6701863</v>
      </c>
    </row>
    <row r="1503" spans="1:16">
      <c r="A1503" s="101" t="s">
        <v>811</v>
      </c>
      <c r="B1503" s="102" t="s">
        <v>812</v>
      </c>
      <c r="C1503" s="101" t="s">
        <v>5359</v>
      </c>
      <c r="D1503" s="101" t="s">
        <v>5360</v>
      </c>
      <c r="E1503" s="103">
        <v>895927000</v>
      </c>
      <c r="F1503" s="103">
        <v>1178774000</v>
      </c>
      <c r="G1503" s="103">
        <v>1573763000</v>
      </c>
      <c r="H1503" s="103">
        <v>1637307000</v>
      </c>
      <c r="I1503" s="103">
        <v>1713448000</v>
      </c>
      <c r="J1503" s="103">
        <v>1864427000</v>
      </c>
      <c r="K1503" s="103">
        <v>1954188000</v>
      </c>
      <c r="L1503" s="103">
        <v>2080926000</v>
      </c>
      <c r="M1503" s="103">
        <v>2104845000</v>
      </c>
      <c r="N1503" s="103">
        <v>936466000</v>
      </c>
      <c r="O1503" s="103"/>
      <c r="P1503" s="103"/>
    </row>
    <row r="1504" spans="1:16">
      <c r="A1504" s="101" t="s">
        <v>1816</v>
      </c>
      <c r="B1504" s="102" t="s">
        <v>1817</v>
      </c>
      <c r="C1504" s="101" t="s">
        <v>5359</v>
      </c>
      <c r="D1504" s="101" t="s">
        <v>5360</v>
      </c>
      <c r="E1504" s="103">
        <v>63603765</v>
      </c>
      <c r="F1504" s="103">
        <v>91002740</v>
      </c>
      <c r="G1504" s="103">
        <v>76988177</v>
      </c>
      <c r="H1504" s="103">
        <v>63124907</v>
      </c>
      <c r="I1504" s="103">
        <v>54872672</v>
      </c>
      <c r="J1504" s="103">
        <v>41582993</v>
      </c>
      <c r="K1504" s="103">
        <v>22182506</v>
      </c>
      <c r="L1504" s="103">
        <v>24197937</v>
      </c>
      <c r="M1504" s="103">
        <v>8929703</v>
      </c>
      <c r="N1504" s="103">
        <v>3053270</v>
      </c>
      <c r="O1504" s="103">
        <v>3345963</v>
      </c>
      <c r="P1504" s="103">
        <v>1394820</v>
      </c>
    </row>
    <row r="1505" spans="1:16">
      <c r="A1505" s="101" t="s">
        <v>2169</v>
      </c>
      <c r="B1505" s="102" t="s">
        <v>2170</v>
      </c>
      <c r="C1505" s="101" t="s">
        <v>5359</v>
      </c>
      <c r="D1505" s="101" t="s">
        <v>5360</v>
      </c>
      <c r="E1505" s="103">
        <v>100814589</v>
      </c>
      <c r="F1505" s="103">
        <v>76367846</v>
      </c>
      <c r="G1505" s="103">
        <v>119234669</v>
      </c>
      <c r="H1505" s="103">
        <v>133320171</v>
      </c>
      <c r="I1505" s="103">
        <v>106980443</v>
      </c>
      <c r="J1505" s="103">
        <v>83753546</v>
      </c>
      <c r="K1505" s="103">
        <v>45784927</v>
      </c>
      <c r="L1505" s="103">
        <v>24928940</v>
      </c>
      <c r="M1505" s="103">
        <v>26331325</v>
      </c>
      <c r="N1505" s="103">
        <v>15058610</v>
      </c>
      <c r="O1505" s="103">
        <v>11218573</v>
      </c>
      <c r="P1505" s="103">
        <v>4182723</v>
      </c>
    </row>
    <row r="1506" spans="1:16">
      <c r="A1506" s="101" t="s">
        <v>3491</v>
      </c>
      <c r="B1506" s="102" t="s">
        <v>3492</v>
      </c>
      <c r="C1506" s="101" t="s">
        <v>5359</v>
      </c>
      <c r="D1506" s="101" t="s">
        <v>5360</v>
      </c>
      <c r="E1506" s="103">
        <v>24136400</v>
      </c>
      <c r="F1506" s="103">
        <v>31985888</v>
      </c>
      <c r="G1506" s="103">
        <v>39457861</v>
      </c>
      <c r="H1506" s="103">
        <v>44522515</v>
      </c>
      <c r="I1506" s="103">
        <v>44150329</v>
      </c>
      <c r="J1506" s="103"/>
      <c r="K1506" s="103"/>
      <c r="L1506" s="103">
        <v>11143731</v>
      </c>
      <c r="M1506" s="103">
        <v>9308933</v>
      </c>
      <c r="N1506" s="103">
        <v>9400964</v>
      </c>
      <c r="O1506" s="103">
        <v>7841143</v>
      </c>
      <c r="P1506" s="103">
        <v>4764912</v>
      </c>
    </row>
    <row r="1507" spans="1:16">
      <c r="A1507" s="101" t="s">
        <v>1735</v>
      </c>
      <c r="B1507" s="102" t="s">
        <v>1736</v>
      </c>
      <c r="C1507" s="101" t="s">
        <v>5364</v>
      </c>
      <c r="D1507" s="101" t="s">
        <v>5360</v>
      </c>
      <c r="E1507" s="103">
        <v>59703047</v>
      </c>
      <c r="F1507" s="103">
        <v>56168312</v>
      </c>
      <c r="G1507" s="103">
        <v>50560016</v>
      </c>
      <c r="H1507" s="103">
        <v>43601049</v>
      </c>
      <c r="I1507" s="103">
        <v>39251435</v>
      </c>
      <c r="J1507" s="103">
        <v>36296690</v>
      </c>
      <c r="K1507" s="103">
        <v>30828218</v>
      </c>
      <c r="L1507" s="103">
        <v>29147554</v>
      </c>
      <c r="M1507" s="103">
        <v>25497845</v>
      </c>
      <c r="N1507" s="103">
        <v>10121495</v>
      </c>
      <c r="O1507" s="103">
        <v>7505950</v>
      </c>
      <c r="P1507" s="103">
        <v>5399222</v>
      </c>
    </row>
    <row r="1508" spans="1:16">
      <c r="A1508" s="101" t="s">
        <v>437</v>
      </c>
      <c r="B1508" s="102" t="s">
        <v>438</v>
      </c>
      <c r="C1508" s="101" t="s">
        <v>5359</v>
      </c>
      <c r="D1508" s="101" t="s">
        <v>5360</v>
      </c>
      <c r="E1508" s="103">
        <v>3409365139</v>
      </c>
      <c r="F1508" s="103">
        <v>3143102119</v>
      </c>
      <c r="G1508" s="103">
        <v>2984911212</v>
      </c>
      <c r="H1508" s="103">
        <v>2883920622</v>
      </c>
      <c r="I1508" s="103">
        <v>2974484995</v>
      </c>
      <c r="J1508" s="103">
        <v>2719858324</v>
      </c>
      <c r="K1508" s="103">
        <v>2659041187</v>
      </c>
      <c r="L1508" s="103">
        <v>1824404577</v>
      </c>
      <c r="M1508" s="103">
        <v>1583924464</v>
      </c>
      <c r="N1508" s="103">
        <v>708402575</v>
      </c>
      <c r="O1508" s="103"/>
      <c r="P1508" s="103"/>
    </row>
    <row r="1509" spans="1:16">
      <c r="A1509" s="101" t="s">
        <v>1953</v>
      </c>
      <c r="B1509" s="102" t="s">
        <v>1954</v>
      </c>
      <c r="C1509" s="101" t="s">
        <v>5359</v>
      </c>
      <c r="D1509" s="101" t="s">
        <v>5360</v>
      </c>
      <c r="E1509" s="103">
        <v>40608750</v>
      </c>
      <c r="F1509" s="103">
        <v>41429618</v>
      </c>
      <c r="G1509" s="103">
        <v>39360819</v>
      </c>
      <c r="H1509" s="103">
        <v>31920800</v>
      </c>
      <c r="I1509" s="103">
        <v>27232057</v>
      </c>
      <c r="J1509" s="103">
        <v>22475112</v>
      </c>
      <c r="K1509" s="103">
        <v>17762910</v>
      </c>
      <c r="L1509" s="103">
        <v>15557417</v>
      </c>
      <c r="M1509" s="103">
        <v>13959577</v>
      </c>
      <c r="N1509" s="103">
        <v>10677728</v>
      </c>
      <c r="O1509" s="103">
        <v>8377349</v>
      </c>
      <c r="P1509" s="103">
        <v>5987655</v>
      </c>
    </row>
    <row r="1510" spans="1:16">
      <c r="A1510" s="101" t="s">
        <v>878</v>
      </c>
      <c r="B1510" s="102" t="s">
        <v>879</v>
      </c>
      <c r="C1510" s="101" t="s">
        <v>5359</v>
      </c>
      <c r="D1510" s="101" t="s">
        <v>5360</v>
      </c>
      <c r="E1510" s="103">
        <v>156882652</v>
      </c>
      <c r="F1510" s="103">
        <v>131146861</v>
      </c>
      <c r="G1510" s="103">
        <v>115623997</v>
      </c>
      <c r="H1510" s="103">
        <v>98102717</v>
      </c>
      <c r="I1510" s="103">
        <v>83155208</v>
      </c>
      <c r="J1510" s="103">
        <v>69371775</v>
      </c>
      <c r="K1510" s="103">
        <v>54973367</v>
      </c>
      <c r="L1510" s="103">
        <v>36320749</v>
      </c>
      <c r="M1510" s="103">
        <v>34733092</v>
      </c>
      <c r="N1510" s="103">
        <v>14849319</v>
      </c>
      <c r="O1510" s="103">
        <v>9900104</v>
      </c>
      <c r="P1510" s="103">
        <v>6701888</v>
      </c>
    </row>
    <row r="1511" spans="1:16">
      <c r="A1511" s="101" t="s">
        <v>3570</v>
      </c>
      <c r="B1511" s="102" t="s">
        <v>3571</v>
      </c>
      <c r="C1511" s="101" t="s">
        <v>5359</v>
      </c>
      <c r="D1511" s="101" t="s">
        <v>5360</v>
      </c>
      <c r="E1511" s="103">
        <v>33858492</v>
      </c>
      <c r="F1511" s="103">
        <v>31136084</v>
      </c>
      <c r="G1511" s="103">
        <v>26877813</v>
      </c>
      <c r="H1511" s="103">
        <v>28291404</v>
      </c>
      <c r="I1511" s="103">
        <v>33600757</v>
      </c>
      <c r="J1511" s="103">
        <v>32605198</v>
      </c>
      <c r="K1511" s="103">
        <v>30475922</v>
      </c>
      <c r="L1511" s="103">
        <v>25665133</v>
      </c>
      <c r="M1511" s="103">
        <v>20255531</v>
      </c>
      <c r="N1511" s="103">
        <v>15145011</v>
      </c>
      <c r="O1511" s="103">
        <v>6932814</v>
      </c>
      <c r="P1511" s="103"/>
    </row>
    <row r="1512" spans="1:16">
      <c r="A1512" s="101" t="s">
        <v>972</v>
      </c>
      <c r="B1512" s="102" t="s">
        <v>973</v>
      </c>
      <c r="C1512" s="101" t="s">
        <v>5359</v>
      </c>
      <c r="D1512" s="101" t="s">
        <v>5360</v>
      </c>
      <c r="E1512" s="103">
        <v>149672236</v>
      </c>
      <c r="F1512" s="103">
        <v>132021841</v>
      </c>
      <c r="G1512" s="103">
        <v>117609559</v>
      </c>
      <c r="H1512" s="103">
        <v>103129274</v>
      </c>
      <c r="I1512" s="103">
        <v>68436801</v>
      </c>
      <c r="J1512" s="103">
        <v>59298769</v>
      </c>
      <c r="K1512" s="103">
        <v>50812463</v>
      </c>
      <c r="L1512" s="103">
        <v>16054083</v>
      </c>
      <c r="M1512" s="103">
        <v>2263690</v>
      </c>
      <c r="N1512" s="103">
        <v>8433167</v>
      </c>
      <c r="O1512" s="103">
        <v>4565101</v>
      </c>
      <c r="P1512" s="103">
        <v>754091</v>
      </c>
    </row>
    <row r="1513" spans="1:16">
      <c r="A1513" s="101" t="s">
        <v>3444</v>
      </c>
      <c r="B1513" s="102" t="s">
        <v>3445</v>
      </c>
      <c r="C1513" s="101" t="s">
        <v>5359</v>
      </c>
      <c r="D1513" s="101" t="s">
        <v>5360</v>
      </c>
      <c r="E1513" s="103">
        <v>49097355</v>
      </c>
      <c r="F1513" s="103">
        <v>48239258</v>
      </c>
      <c r="G1513" s="103">
        <v>45918989</v>
      </c>
      <c r="H1513" s="103">
        <v>51987722</v>
      </c>
      <c r="I1513" s="103">
        <v>42520334</v>
      </c>
      <c r="J1513" s="103">
        <v>67917778</v>
      </c>
      <c r="K1513" s="103">
        <v>60401844</v>
      </c>
      <c r="L1513" s="103">
        <v>49645694</v>
      </c>
      <c r="M1513" s="103">
        <v>15484921</v>
      </c>
      <c r="N1513" s="103">
        <v>11875694</v>
      </c>
      <c r="O1513" s="103">
        <v>6380205</v>
      </c>
      <c r="P1513" s="103">
        <v>4488169</v>
      </c>
    </row>
    <row r="1514" spans="1:16">
      <c r="A1514" s="101" t="s">
        <v>2382</v>
      </c>
      <c r="B1514" s="102" t="s">
        <v>2383</v>
      </c>
      <c r="C1514" s="101" t="s">
        <v>5359</v>
      </c>
      <c r="D1514" s="101" t="s">
        <v>5360</v>
      </c>
      <c r="E1514" s="103">
        <v>51196720</v>
      </c>
      <c r="F1514" s="103">
        <v>48008614</v>
      </c>
      <c r="G1514" s="103">
        <v>44667216</v>
      </c>
      <c r="H1514" s="103">
        <v>43169772</v>
      </c>
      <c r="I1514" s="103">
        <v>40952192</v>
      </c>
      <c r="J1514" s="103">
        <v>36856730</v>
      </c>
      <c r="K1514" s="103">
        <v>32943437</v>
      </c>
      <c r="L1514" s="103">
        <v>31817491</v>
      </c>
      <c r="M1514" s="103">
        <v>27175150</v>
      </c>
      <c r="N1514" s="103">
        <v>13986706</v>
      </c>
      <c r="O1514" s="103">
        <v>8986617</v>
      </c>
      <c r="P1514" s="103">
        <v>7528930</v>
      </c>
    </row>
    <row r="1515" spans="1:16">
      <c r="A1515" s="101" t="s">
        <v>3647</v>
      </c>
      <c r="B1515" s="102" t="s">
        <v>3648</v>
      </c>
      <c r="C1515" s="101" t="s">
        <v>5359</v>
      </c>
      <c r="D1515" s="101" t="s">
        <v>5360</v>
      </c>
      <c r="E1515" s="103">
        <v>37352179</v>
      </c>
      <c r="F1515" s="103">
        <v>34553300</v>
      </c>
      <c r="G1515" s="103">
        <v>34793134</v>
      </c>
      <c r="H1515" s="103">
        <v>36876417</v>
      </c>
      <c r="I1515" s="103">
        <v>34705023</v>
      </c>
      <c r="J1515" s="103">
        <v>41915184</v>
      </c>
      <c r="K1515" s="103">
        <v>39554505</v>
      </c>
      <c r="L1515" s="103">
        <v>34560853</v>
      </c>
      <c r="M1515" s="103">
        <v>24483679</v>
      </c>
      <c r="N1515" s="103">
        <v>10054917</v>
      </c>
      <c r="O1515" s="103">
        <v>5274451</v>
      </c>
      <c r="P1515" s="103">
        <v>4234900</v>
      </c>
    </row>
    <row r="1516" spans="1:16">
      <c r="A1516" s="101" t="s">
        <v>2074</v>
      </c>
      <c r="B1516" s="102" t="s">
        <v>2075</v>
      </c>
      <c r="C1516" s="101" t="s">
        <v>5359</v>
      </c>
      <c r="D1516" s="101" t="s">
        <v>5360</v>
      </c>
      <c r="E1516" s="103">
        <v>90484055</v>
      </c>
      <c r="F1516" s="103">
        <v>84076845</v>
      </c>
      <c r="G1516" s="103">
        <v>81704969</v>
      </c>
      <c r="H1516" s="103">
        <v>60962172</v>
      </c>
      <c r="I1516" s="103">
        <v>47850766</v>
      </c>
      <c r="J1516" s="103">
        <v>43979796</v>
      </c>
      <c r="K1516" s="103">
        <v>22904871</v>
      </c>
      <c r="L1516" s="103">
        <v>20675294</v>
      </c>
      <c r="M1516" s="103">
        <v>18436183</v>
      </c>
      <c r="N1516" s="103">
        <v>15644099</v>
      </c>
      <c r="O1516" s="103">
        <v>10987916</v>
      </c>
      <c r="P1516" s="103">
        <v>3750018</v>
      </c>
    </row>
    <row r="1517" spans="1:16">
      <c r="A1517" s="101" t="s">
        <v>3280</v>
      </c>
      <c r="B1517" s="102" t="s">
        <v>4480</v>
      </c>
      <c r="C1517" s="101" t="s">
        <v>5359</v>
      </c>
      <c r="D1517" s="101" t="s">
        <v>5360</v>
      </c>
      <c r="E1517" s="103">
        <v>14341817</v>
      </c>
      <c r="F1517" s="103">
        <v>21139501</v>
      </c>
      <c r="G1517" s="103">
        <v>34172583</v>
      </c>
      <c r="H1517" s="103">
        <v>36333828</v>
      </c>
      <c r="I1517" s="103">
        <v>24568905</v>
      </c>
      <c r="J1517" s="103">
        <v>21287487</v>
      </c>
      <c r="K1517" s="103">
        <v>21745439</v>
      </c>
      <c r="L1517" s="103">
        <v>23686768</v>
      </c>
      <c r="M1517" s="103">
        <v>11628649</v>
      </c>
      <c r="N1517" s="103">
        <v>7219252</v>
      </c>
      <c r="O1517" s="103">
        <v>375826</v>
      </c>
      <c r="P1517" s="103"/>
    </row>
    <row r="1518" spans="1:16">
      <c r="A1518" s="101" t="s">
        <v>2622</v>
      </c>
      <c r="B1518" s="102" t="s">
        <v>2623</v>
      </c>
      <c r="C1518" s="101" t="s">
        <v>5359</v>
      </c>
      <c r="D1518" s="101" t="s">
        <v>5360</v>
      </c>
      <c r="E1518" s="103">
        <v>83130587</v>
      </c>
      <c r="F1518" s="103">
        <v>62794232</v>
      </c>
      <c r="G1518" s="103">
        <v>30226503</v>
      </c>
      <c r="H1518" s="103">
        <v>48095714</v>
      </c>
      <c r="I1518" s="103">
        <v>39348181</v>
      </c>
      <c r="J1518" s="103">
        <v>28543678</v>
      </c>
      <c r="K1518" s="103">
        <v>28476498</v>
      </c>
      <c r="L1518" s="103">
        <v>45910659</v>
      </c>
      <c r="M1518" s="103">
        <v>22310151</v>
      </c>
      <c r="N1518" s="103">
        <v>18314189</v>
      </c>
      <c r="O1518" s="103">
        <v>4273962</v>
      </c>
      <c r="P1518" s="103"/>
    </row>
    <row r="1519" spans="1:16">
      <c r="A1519" s="101" t="s">
        <v>2447</v>
      </c>
      <c r="B1519" s="102" t="s">
        <v>5571</v>
      </c>
      <c r="C1519" s="101" t="s">
        <v>5359</v>
      </c>
      <c r="D1519" s="101" t="s">
        <v>5360</v>
      </c>
      <c r="E1519" s="103">
        <v>30963180</v>
      </c>
      <c r="F1519" s="103">
        <v>29513519</v>
      </c>
      <c r="G1519" s="103">
        <v>38069969</v>
      </c>
      <c r="H1519" s="103">
        <v>30781445</v>
      </c>
      <c r="I1519" s="103">
        <v>27968198</v>
      </c>
      <c r="J1519" s="103">
        <v>27232755</v>
      </c>
      <c r="K1519" s="103">
        <v>18982458</v>
      </c>
      <c r="L1519" s="103">
        <v>15592350</v>
      </c>
      <c r="M1519" s="103">
        <v>13336327</v>
      </c>
      <c r="N1519" s="103">
        <v>13130926</v>
      </c>
      <c r="O1519" s="103">
        <v>9350544</v>
      </c>
      <c r="P1519" s="103">
        <v>8043729</v>
      </c>
    </row>
    <row r="1520" spans="1:16">
      <c r="A1520" s="101" t="s">
        <v>3355</v>
      </c>
      <c r="B1520" s="102" t="s">
        <v>3356</v>
      </c>
      <c r="C1520" s="101" t="s">
        <v>5359</v>
      </c>
      <c r="D1520" s="101" t="s">
        <v>5360</v>
      </c>
      <c r="E1520" s="103">
        <v>29772109</v>
      </c>
      <c r="F1520" s="103">
        <v>29531964</v>
      </c>
      <c r="G1520" s="103">
        <v>30407170</v>
      </c>
      <c r="H1520" s="103">
        <v>29854738</v>
      </c>
      <c r="I1520" s="103">
        <v>27215990</v>
      </c>
      <c r="J1520" s="103">
        <v>25645615</v>
      </c>
      <c r="K1520" s="103">
        <v>25465343</v>
      </c>
      <c r="L1520" s="103">
        <v>13309769</v>
      </c>
      <c r="M1520" s="103">
        <v>9863602</v>
      </c>
      <c r="N1520" s="103">
        <v>7353584</v>
      </c>
      <c r="O1520" s="103">
        <v>3310603</v>
      </c>
      <c r="P1520" s="103"/>
    </row>
    <row r="1521" spans="1:16">
      <c r="A1521" s="101" t="s">
        <v>2822</v>
      </c>
      <c r="B1521" s="102" t="s">
        <v>2823</v>
      </c>
      <c r="C1521" s="101" t="s">
        <v>5359</v>
      </c>
      <c r="D1521" s="101" t="s">
        <v>5360</v>
      </c>
      <c r="E1521" s="103">
        <v>73000724</v>
      </c>
      <c r="F1521" s="103">
        <v>56426519</v>
      </c>
      <c r="G1521" s="103">
        <v>45171519</v>
      </c>
      <c r="H1521" s="103">
        <v>41731204</v>
      </c>
      <c r="I1521" s="103">
        <v>56107139</v>
      </c>
      <c r="J1521" s="103">
        <v>35673712</v>
      </c>
      <c r="K1521" s="103">
        <v>28517477</v>
      </c>
      <c r="L1521" s="103">
        <v>26389679</v>
      </c>
      <c r="M1521" s="103">
        <v>28803067</v>
      </c>
      <c r="N1521" s="103">
        <v>12267203</v>
      </c>
      <c r="O1521" s="103">
        <v>7993951</v>
      </c>
      <c r="P1521" s="103">
        <v>5604638</v>
      </c>
    </row>
    <row r="1522" spans="1:16">
      <c r="A1522" s="101" t="s">
        <v>1228</v>
      </c>
      <c r="B1522" s="102" t="s">
        <v>1229</v>
      </c>
      <c r="C1522" s="101" t="s">
        <v>5359</v>
      </c>
      <c r="D1522" s="101" t="s">
        <v>5360</v>
      </c>
      <c r="E1522" s="103">
        <v>110337066</v>
      </c>
      <c r="F1522" s="103">
        <v>84596358</v>
      </c>
      <c r="G1522" s="103">
        <v>70697727</v>
      </c>
      <c r="H1522" s="103">
        <v>61854810</v>
      </c>
      <c r="I1522" s="103">
        <v>53331285</v>
      </c>
      <c r="J1522" s="103">
        <v>48813963</v>
      </c>
      <c r="K1522" s="103">
        <v>42618829</v>
      </c>
      <c r="L1522" s="103">
        <v>34699136</v>
      </c>
      <c r="M1522" s="103">
        <v>20121709</v>
      </c>
      <c r="N1522" s="103">
        <v>13816692</v>
      </c>
      <c r="O1522" s="103">
        <v>9142601</v>
      </c>
      <c r="P1522" s="103">
        <v>3357210</v>
      </c>
    </row>
    <row r="1523" spans="1:16">
      <c r="A1523" s="101" t="s">
        <v>1457</v>
      </c>
      <c r="B1523" s="102" t="s">
        <v>1458</v>
      </c>
      <c r="C1523" s="101" t="s">
        <v>5359</v>
      </c>
      <c r="D1523" s="101" t="s">
        <v>5360</v>
      </c>
      <c r="E1523" s="103">
        <v>266416193</v>
      </c>
      <c r="F1523" s="103">
        <v>254991287</v>
      </c>
      <c r="G1523" s="103">
        <v>235312363</v>
      </c>
      <c r="H1523" s="103">
        <v>228646809</v>
      </c>
      <c r="I1523" s="103">
        <v>228933999</v>
      </c>
      <c r="J1523" s="103">
        <v>222594755</v>
      </c>
      <c r="K1523" s="103">
        <v>238827871</v>
      </c>
      <c r="L1523" s="103">
        <v>259391700</v>
      </c>
      <c r="M1523" s="103">
        <v>50295671</v>
      </c>
      <c r="N1523" s="103">
        <v>37761288</v>
      </c>
      <c r="O1523" s="103">
        <v>24133091</v>
      </c>
      <c r="P1523" s="103">
        <v>18748088</v>
      </c>
    </row>
    <row r="1524" spans="1:16">
      <c r="A1524" s="101" t="s">
        <v>2017</v>
      </c>
      <c r="B1524" s="102" t="s">
        <v>2018</v>
      </c>
      <c r="C1524" s="101" t="s">
        <v>5359</v>
      </c>
      <c r="D1524" s="101" t="s">
        <v>5360</v>
      </c>
      <c r="E1524" s="103">
        <v>195056557</v>
      </c>
      <c r="F1524" s="103">
        <v>172484274</v>
      </c>
      <c r="G1524" s="103">
        <v>156137291</v>
      </c>
      <c r="H1524" s="103">
        <v>152361005</v>
      </c>
      <c r="I1524" s="103">
        <v>138627944</v>
      </c>
      <c r="J1524" s="103">
        <v>124100595</v>
      </c>
      <c r="K1524" s="103">
        <v>113017708</v>
      </c>
      <c r="L1524" s="103">
        <v>107763014</v>
      </c>
      <c r="M1524" s="103">
        <v>106658692</v>
      </c>
      <c r="N1524" s="103">
        <v>43294086</v>
      </c>
      <c r="O1524" s="103">
        <v>27104294</v>
      </c>
      <c r="P1524" s="103">
        <v>14368658</v>
      </c>
    </row>
    <row r="1525" spans="1:16">
      <c r="A1525" s="101" t="s">
        <v>1371</v>
      </c>
      <c r="B1525" s="102" t="s">
        <v>1372</v>
      </c>
      <c r="C1525" s="101" t="s">
        <v>5359</v>
      </c>
      <c r="D1525" s="101" t="s">
        <v>5360</v>
      </c>
      <c r="E1525" s="103">
        <v>301479313</v>
      </c>
      <c r="F1525" s="103">
        <v>290958162</v>
      </c>
      <c r="G1525" s="103">
        <v>295889297</v>
      </c>
      <c r="H1525" s="103">
        <v>288659051</v>
      </c>
      <c r="I1525" s="103">
        <v>277747185</v>
      </c>
      <c r="J1525" s="103">
        <v>280359136</v>
      </c>
      <c r="K1525" s="103">
        <v>264206203</v>
      </c>
      <c r="L1525" s="103">
        <v>146927880</v>
      </c>
      <c r="M1525" s="103">
        <v>138634413</v>
      </c>
      <c r="N1525" s="103"/>
      <c r="O1525" s="103"/>
      <c r="P1525" s="103"/>
    </row>
    <row r="1526" spans="1:16">
      <c r="A1526" s="101" t="s">
        <v>5572</v>
      </c>
      <c r="B1526" s="102" t="s">
        <v>5573</v>
      </c>
      <c r="C1526" s="101" t="s">
        <v>5359</v>
      </c>
      <c r="D1526" s="101" t="s">
        <v>5360</v>
      </c>
      <c r="E1526" s="103"/>
      <c r="F1526" s="103"/>
      <c r="G1526" s="103"/>
      <c r="H1526" s="103"/>
      <c r="I1526" s="103"/>
      <c r="J1526" s="103"/>
      <c r="K1526" s="103"/>
      <c r="L1526" s="103">
        <v>82493436</v>
      </c>
      <c r="M1526" s="103">
        <v>75718152</v>
      </c>
      <c r="N1526" s="103"/>
      <c r="O1526" s="103"/>
      <c r="P1526" s="103"/>
    </row>
    <row r="1527" spans="1:16">
      <c r="A1527" s="101" t="s">
        <v>3210</v>
      </c>
      <c r="B1527" s="102" t="s">
        <v>3211</v>
      </c>
      <c r="C1527" s="101" t="s">
        <v>5359</v>
      </c>
      <c r="D1527" s="101" t="s">
        <v>5360</v>
      </c>
      <c r="E1527" s="103">
        <v>55543150</v>
      </c>
      <c r="F1527" s="103">
        <v>55289035</v>
      </c>
      <c r="G1527" s="103">
        <v>54886328</v>
      </c>
      <c r="H1527" s="103">
        <v>54131830</v>
      </c>
      <c r="I1527" s="103">
        <v>52527243</v>
      </c>
      <c r="J1527" s="103">
        <v>48059185</v>
      </c>
      <c r="K1527" s="103"/>
      <c r="L1527" s="103">
        <v>24536792</v>
      </c>
      <c r="M1527" s="103">
        <v>23222321</v>
      </c>
      <c r="N1527" s="103">
        <v>18366514</v>
      </c>
      <c r="O1527" s="103">
        <v>14704890</v>
      </c>
      <c r="P1527" s="103">
        <v>10808009</v>
      </c>
    </row>
    <row r="1528" spans="1:16">
      <c r="A1528" s="101" t="s">
        <v>1203</v>
      </c>
      <c r="B1528" s="102" t="s">
        <v>1204</v>
      </c>
      <c r="C1528" s="101" t="s">
        <v>5359</v>
      </c>
      <c r="D1528" s="101" t="s">
        <v>5360</v>
      </c>
      <c r="E1528" s="103">
        <v>73092856</v>
      </c>
      <c r="F1528" s="103">
        <v>65614354</v>
      </c>
      <c r="G1528" s="103">
        <v>63334681</v>
      </c>
      <c r="H1528" s="103">
        <v>57831695</v>
      </c>
      <c r="I1528" s="103">
        <v>50261749</v>
      </c>
      <c r="J1528" s="103">
        <v>45860591</v>
      </c>
      <c r="K1528" s="103">
        <v>43040726</v>
      </c>
      <c r="L1528" s="103">
        <v>37247687</v>
      </c>
      <c r="M1528" s="103">
        <v>32439102</v>
      </c>
      <c r="N1528" s="103">
        <v>21829444</v>
      </c>
      <c r="O1528" s="103">
        <v>17849346</v>
      </c>
      <c r="P1528" s="103">
        <v>16158288</v>
      </c>
    </row>
    <row r="1529" spans="1:16">
      <c r="A1529" s="101" t="s">
        <v>2064</v>
      </c>
      <c r="B1529" s="102" t="s">
        <v>2065</v>
      </c>
      <c r="C1529" s="101" t="s">
        <v>5359</v>
      </c>
      <c r="D1529" s="101" t="s">
        <v>5360</v>
      </c>
      <c r="E1529" s="103">
        <v>229799567</v>
      </c>
      <c r="F1529" s="103">
        <v>231399939</v>
      </c>
      <c r="G1529" s="103">
        <v>207712504</v>
      </c>
      <c r="H1529" s="103">
        <v>198164671</v>
      </c>
      <c r="I1529" s="103">
        <v>183306309</v>
      </c>
      <c r="J1529" s="103">
        <v>160595865</v>
      </c>
      <c r="K1529" s="103">
        <v>167390792</v>
      </c>
      <c r="L1529" s="103">
        <v>172260354</v>
      </c>
      <c r="M1529" s="103">
        <v>145780749</v>
      </c>
      <c r="N1529" s="103"/>
      <c r="O1529" s="103"/>
      <c r="P1529" s="103"/>
    </row>
    <row r="1530" spans="1:16">
      <c r="A1530" s="101" t="s">
        <v>3099</v>
      </c>
      <c r="B1530" s="102" t="s">
        <v>3100</v>
      </c>
      <c r="C1530" s="101" t="s">
        <v>5359</v>
      </c>
      <c r="D1530" s="101" t="s">
        <v>5360</v>
      </c>
      <c r="E1530" s="103">
        <v>44863128</v>
      </c>
      <c r="F1530" s="103">
        <v>34529051</v>
      </c>
      <c r="G1530" s="103">
        <v>30454276</v>
      </c>
      <c r="H1530" s="103">
        <v>27125368</v>
      </c>
      <c r="I1530" s="103">
        <v>14008110</v>
      </c>
      <c r="J1530" s="103">
        <v>21035462</v>
      </c>
      <c r="K1530" s="103">
        <v>34039405</v>
      </c>
      <c r="L1530" s="103">
        <v>24271510</v>
      </c>
      <c r="M1530" s="103">
        <v>16061694</v>
      </c>
      <c r="N1530" s="103">
        <v>7096628</v>
      </c>
      <c r="O1530" s="103">
        <v>5510627</v>
      </c>
      <c r="P1530" s="103"/>
    </row>
    <row r="1531" spans="1:16">
      <c r="A1531" s="101" t="s">
        <v>833</v>
      </c>
      <c r="B1531" s="102" t="s">
        <v>834</v>
      </c>
      <c r="C1531" s="101" t="s">
        <v>5359</v>
      </c>
      <c r="D1531" s="101" t="s">
        <v>5360</v>
      </c>
      <c r="E1531" s="103">
        <v>687806633</v>
      </c>
      <c r="F1531" s="103">
        <v>679534761</v>
      </c>
      <c r="G1531" s="103">
        <v>661989864</v>
      </c>
      <c r="H1531" s="103">
        <v>644505089</v>
      </c>
      <c r="I1531" s="103">
        <v>607970268</v>
      </c>
      <c r="J1531" s="103">
        <v>575054029</v>
      </c>
      <c r="K1531" s="103">
        <v>530458312</v>
      </c>
      <c r="L1531" s="103">
        <v>503614223</v>
      </c>
      <c r="M1531" s="103">
        <v>472917045</v>
      </c>
      <c r="N1531" s="103"/>
      <c r="O1531" s="103"/>
      <c r="P1531" s="103"/>
    </row>
    <row r="1532" spans="1:16">
      <c r="A1532" s="101" t="s">
        <v>3440</v>
      </c>
      <c r="B1532" s="102" t="s">
        <v>3441</v>
      </c>
      <c r="C1532" s="101" t="s">
        <v>5359</v>
      </c>
      <c r="D1532" s="101" t="s">
        <v>5360</v>
      </c>
      <c r="E1532" s="103">
        <v>5751446</v>
      </c>
      <c r="F1532" s="103">
        <v>7799700</v>
      </c>
      <c r="G1532" s="103">
        <v>4124318</v>
      </c>
      <c r="H1532" s="103">
        <v>3670110</v>
      </c>
      <c r="I1532" s="103">
        <v>4526045</v>
      </c>
      <c r="J1532" s="103">
        <v>5804679</v>
      </c>
      <c r="K1532" s="103">
        <v>348247</v>
      </c>
      <c r="L1532" s="103">
        <v>14328942</v>
      </c>
      <c r="M1532" s="103">
        <v>10823457</v>
      </c>
      <c r="N1532" s="103"/>
      <c r="O1532" s="103"/>
      <c r="P1532" s="103"/>
    </row>
    <row r="1533" spans="1:16">
      <c r="A1533" s="101" t="s">
        <v>3399</v>
      </c>
      <c r="B1533" s="102" t="s">
        <v>3400</v>
      </c>
      <c r="C1533" s="101" t="s">
        <v>5359</v>
      </c>
      <c r="D1533" s="101" t="s">
        <v>5360</v>
      </c>
      <c r="E1533" s="103">
        <v>46401624</v>
      </c>
      <c r="F1533" s="103">
        <v>40250939</v>
      </c>
      <c r="G1533" s="103">
        <v>42777242</v>
      </c>
      <c r="H1533" s="103">
        <v>41211981</v>
      </c>
      <c r="I1533" s="103">
        <v>50278473</v>
      </c>
      <c r="J1533" s="103">
        <v>52170288</v>
      </c>
      <c r="K1533" s="103">
        <v>47805147</v>
      </c>
      <c r="L1533" s="103">
        <v>39497592</v>
      </c>
      <c r="M1533" s="103">
        <v>38355737</v>
      </c>
      <c r="N1533" s="103">
        <v>18480173</v>
      </c>
      <c r="O1533" s="103">
        <v>10906349</v>
      </c>
      <c r="P1533" s="103">
        <v>2990230</v>
      </c>
    </row>
    <row r="1534" spans="1:16">
      <c r="A1534" s="101" t="s">
        <v>2736</v>
      </c>
      <c r="B1534" s="102" t="s">
        <v>2737</v>
      </c>
      <c r="C1534" s="101" t="s">
        <v>5359</v>
      </c>
      <c r="D1534" s="101" t="s">
        <v>5360</v>
      </c>
      <c r="E1534" s="103">
        <v>87277120</v>
      </c>
      <c r="F1534" s="103">
        <v>86727781</v>
      </c>
      <c r="G1534" s="103">
        <v>83183182</v>
      </c>
      <c r="H1534" s="103">
        <v>80365360</v>
      </c>
      <c r="I1534" s="103">
        <v>79304101</v>
      </c>
      <c r="J1534" s="103">
        <v>72847396</v>
      </c>
      <c r="K1534" s="103">
        <v>64985236</v>
      </c>
      <c r="L1534" s="103">
        <v>56071469</v>
      </c>
      <c r="M1534" s="103">
        <v>28460122</v>
      </c>
      <c r="N1534" s="103">
        <v>16482844</v>
      </c>
      <c r="O1534" s="103">
        <v>8335947</v>
      </c>
      <c r="P1534" s="103">
        <v>4630467</v>
      </c>
    </row>
    <row r="1535" spans="1:16">
      <c r="A1535" s="101" t="s">
        <v>2316</v>
      </c>
      <c r="B1535" s="102" t="s">
        <v>2317</v>
      </c>
      <c r="C1535" s="101" t="s">
        <v>5359</v>
      </c>
      <c r="D1535" s="101" t="s">
        <v>5360</v>
      </c>
      <c r="E1535" s="103">
        <v>42779307</v>
      </c>
      <c r="F1535" s="103">
        <v>40716650</v>
      </c>
      <c r="G1535" s="103">
        <v>38117095</v>
      </c>
      <c r="H1535" s="103">
        <v>30889454</v>
      </c>
      <c r="I1535" s="103">
        <v>26762731</v>
      </c>
      <c r="J1535" s="103">
        <v>26429213</v>
      </c>
      <c r="K1535" s="103">
        <v>19136002</v>
      </c>
      <c r="L1535" s="103">
        <v>17121577</v>
      </c>
      <c r="M1535" s="103">
        <v>15724995</v>
      </c>
      <c r="N1535" s="103">
        <v>11907996</v>
      </c>
      <c r="O1535" s="103">
        <v>8676459</v>
      </c>
      <c r="P1535" s="103">
        <v>6016556</v>
      </c>
    </row>
    <row r="1536" spans="1:16">
      <c r="A1536" s="101" t="s">
        <v>1623</v>
      </c>
      <c r="B1536" s="102" t="s">
        <v>1624</v>
      </c>
      <c r="C1536" s="101" t="s">
        <v>5359</v>
      </c>
      <c r="D1536" s="101" t="s">
        <v>5360</v>
      </c>
      <c r="E1536" s="103">
        <v>205115285</v>
      </c>
      <c r="F1536" s="103">
        <v>171732903</v>
      </c>
      <c r="G1536" s="103">
        <v>141949478</v>
      </c>
      <c r="H1536" s="103">
        <v>106960028</v>
      </c>
      <c r="I1536" s="103">
        <v>83806569</v>
      </c>
      <c r="J1536" s="103">
        <v>67198392</v>
      </c>
      <c r="K1536" s="103">
        <v>62831215</v>
      </c>
      <c r="L1536" s="103">
        <v>41700961</v>
      </c>
      <c r="M1536" s="103">
        <v>26316357</v>
      </c>
      <c r="N1536" s="103">
        <v>22396549</v>
      </c>
      <c r="O1536" s="103">
        <v>18857277</v>
      </c>
      <c r="P1536" s="103">
        <v>9026587</v>
      </c>
    </row>
    <row r="1537" spans="1:16">
      <c r="A1537" s="101" t="s">
        <v>3386</v>
      </c>
      <c r="B1537" s="102" t="s">
        <v>3387</v>
      </c>
      <c r="C1537" s="101" t="s">
        <v>5359</v>
      </c>
      <c r="D1537" s="101" t="s">
        <v>5360</v>
      </c>
      <c r="E1537" s="103">
        <v>6790551</v>
      </c>
      <c r="F1537" s="103">
        <v>8234502</v>
      </c>
      <c r="G1537" s="103">
        <v>12175208</v>
      </c>
      <c r="H1537" s="103">
        <v>11535147</v>
      </c>
      <c r="I1537" s="103">
        <v>10660435</v>
      </c>
      <c r="J1537" s="103">
        <v>10322802</v>
      </c>
      <c r="K1537" s="103">
        <v>10081369</v>
      </c>
      <c r="L1537" s="103">
        <v>8928454</v>
      </c>
      <c r="M1537" s="103">
        <v>8205609</v>
      </c>
      <c r="N1537" s="103">
        <v>8087960</v>
      </c>
      <c r="O1537" s="103">
        <v>3983583</v>
      </c>
      <c r="P1537" s="103"/>
    </row>
    <row r="1538" spans="1:16">
      <c r="A1538" s="101" t="s">
        <v>2608</v>
      </c>
      <c r="B1538" s="102" t="s">
        <v>2609</v>
      </c>
      <c r="C1538" s="101" t="s">
        <v>5359</v>
      </c>
      <c r="D1538" s="101" t="s">
        <v>5360</v>
      </c>
      <c r="E1538" s="103">
        <v>51319193</v>
      </c>
      <c r="F1538" s="103">
        <v>55755976</v>
      </c>
      <c r="G1538" s="103">
        <v>52812125</v>
      </c>
      <c r="H1538" s="103">
        <v>64128125</v>
      </c>
      <c r="I1538" s="103">
        <v>70360793</v>
      </c>
      <c r="J1538" s="103">
        <v>73808382</v>
      </c>
      <c r="K1538" s="103">
        <v>65246405</v>
      </c>
      <c r="L1538" s="103">
        <v>56061939</v>
      </c>
      <c r="M1538" s="103">
        <v>47978424</v>
      </c>
      <c r="N1538" s="103">
        <v>24382814</v>
      </c>
      <c r="O1538" s="103">
        <v>10959101</v>
      </c>
      <c r="P1538" s="103"/>
    </row>
    <row r="1539" spans="1:16">
      <c r="A1539" s="101" t="s">
        <v>3784</v>
      </c>
      <c r="B1539" s="102" t="s">
        <v>3785</v>
      </c>
      <c r="C1539" s="101" t="s">
        <v>5359</v>
      </c>
      <c r="D1539" s="101" t="s">
        <v>5360</v>
      </c>
      <c r="E1539" s="103">
        <v>12225466</v>
      </c>
      <c r="F1539" s="103">
        <v>12417431</v>
      </c>
      <c r="G1539" s="103">
        <v>10391699</v>
      </c>
      <c r="H1539" s="103">
        <v>14055566</v>
      </c>
      <c r="I1539" s="103">
        <v>25325214</v>
      </c>
      <c r="J1539" s="103">
        <v>24781403</v>
      </c>
      <c r="K1539" s="103">
        <v>17369660</v>
      </c>
      <c r="L1539" s="103">
        <v>16499734</v>
      </c>
      <c r="M1539" s="103">
        <v>9514547</v>
      </c>
      <c r="N1539" s="103">
        <v>6661795</v>
      </c>
      <c r="O1539" s="103">
        <v>3929335</v>
      </c>
      <c r="P1539" s="103"/>
    </row>
    <row r="1540" spans="1:16">
      <c r="A1540" s="101" t="s">
        <v>1997</v>
      </c>
      <c r="B1540" s="102" t="s">
        <v>1998</v>
      </c>
      <c r="C1540" s="101" t="s">
        <v>5359</v>
      </c>
      <c r="D1540" s="101" t="s">
        <v>5360</v>
      </c>
      <c r="E1540" s="103">
        <v>75143905</v>
      </c>
      <c r="F1540" s="103">
        <v>65581321</v>
      </c>
      <c r="G1540" s="103">
        <v>47316720</v>
      </c>
      <c r="H1540" s="103">
        <v>50433486</v>
      </c>
      <c r="I1540" s="103">
        <v>59007513</v>
      </c>
      <c r="J1540" s="103">
        <v>61110894</v>
      </c>
      <c r="K1540" s="103">
        <v>55713474</v>
      </c>
      <c r="L1540" s="103">
        <v>46095018</v>
      </c>
      <c r="M1540" s="103">
        <v>29965769</v>
      </c>
      <c r="N1540" s="103">
        <v>26182102</v>
      </c>
      <c r="O1540" s="103">
        <v>22682118</v>
      </c>
      <c r="P1540" s="103">
        <v>20425285</v>
      </c>
    </row>
    <row r="1541" spans="1:16">
      <c r="A1541" s="101" t="s">
        <v>4486</v>
      </c>
      <c r="B1541" s="102" t="s">
        <v>4487</v>
      </c>
      <c r="C1541" s="101" t="s">
        <v>5359</v>
      </c>
      <c r="D1541" s="101" t="s">
        <v>5360</v>
      </c>
      <c r="E1541" s="103">
        <v>286481868</v>
      </c>
      <c r="F1541" s="103">
        <v>168810644</v>
      </c>
      <c r="G1541" s="103">
        <v>152830293</v>
      </c>
      <c r="H1541" s="103">
        <v>149626550</v>
      </c>
      <c r="I1541" s="103">
        <v>153600400</v>
      </c>
      <c r="J1541" s="103">
        <v>150024503</v>
      </c>
      <c r="K1541" s="103">
        <v>143631453</v>
      </c>
      <c r="L1541" s="103">
        <v>61703451</v>
      </c>
      <c r="M1541" s="103">
        <v>57591306</v>
      </c>
      <c r="N1541" s="103">
        <v>18270526</v>
      </c>
      <c r="O1541" s="103">
        <v>-43263623</v>
      </c>
      <c r="P1541" s="103">
        <v>2431553</v>
      </c>
    </row>
    <row r="1542" spans="1:16">
      <c r="A1542" s="101" t="s">
        <v>3699</v>
      </c>
      <c r="B1542" s="102" t="s">
        <v>3700</v>
      </c>
      <c r="C1542" s="101" t="s">
        <v>5359</v>
      </c>
      <c r="D1542" s="101" t="s">
        <v>5360</v>
      </c>
      <c r="E1542" s="103">
        <v>29807519</v>
      </c>
      <c r="F1542" s="103">
        <v>30323595</v>
      </c>
      <c r="G1542" s="103">
        <v>29557964</v>
      </c>
      <c r="H1542" s="103">
        <v>29646624</v>
      </c>
      <c r="I1542" s="103">
        <v>28940582</v>
      </c>
      <c r="J1542" s="103">
        <v>28160464</v>
      </c>
      <c r="K1542" s="103">
        <v>26229434</v>
      </c>
      <c r="L1542" s="103">
        <v>22421928</v>
      </c>
      <c r="M1542" s="103">
        <v>18112443</v>
      </c>
      <c r="N1542" s="103">
        <v>11327223</v>
      </c>
      <c r="O1542" s="103">
        <v>8795102</v>
      </c>
      <c r="P1542" s="103">
        <v>7111802</v>
      </c>
    </row>
    <row r="1543" spans="1:16">
      <c r="A1543" s="101" t="s">
        <v>2937</v>
      </c>
      <c r="B1543" s="102" t="s">
        <v>2938</v>
      </c>
      <c r="C1543" s="101" t="s">
        <v>5359</v>
      </c>
      <c r="D1543" s="101" t="s">
        <v>5360</v>
      </c>
      <c r="E1543" s="103">
        <v>108644657</v>
      </c>
      <c r="F1543" s="103">
        <v>127127097</v>
      </c>
      <c r="G1543" s="103">
        <v>138106033</v>
      </c>
      <c r="H1543" s="103">
        <v>152041923</v>
      </c>
      <c r="I1543" s="103">
        <v>157499723</v>
      </c>
      <c r="J1543" s="103">
        <v>153869537</v>
      </c>
      <c r="K1543" s="103">
        <v>150580876</v>
      </c>
      <c r="L1543" s="103">
        <v>127969535</v>
      </c>
      <c r="M1543" s="103">
        <v>55165619</v>
      </c>
      <c r="N1543" s="103">
        <v>36092840</v>
      </c>
      <c r="O1543" s="103">
        <v>18534847</v>
      </c>
      <c r="P1543" s="103">
        <v>13744208</v>
      </c>
    </row>
    <row r="1544" spans="1:16">
      <c r="A1544" s="101" t="s">
        <v>1501</v>
      </c>
      <c r="B1544" s="102" t="s">
        <v>1502</v>
      </c>
      <c r="C1544" s="101" t="s">
        <v>5359</v>
      </c>
      <c r="D1544" s="101" t="s">
        <v>5360</v>
      </c>
      <c r="E1544" s="103">
        <v>70093298</v>
      </c>
      <c r="F1544" s="103">
        <v>71884937</v>
      </c>
      <c r="G1544" s="103">
        <v>93122933</v>
      </c>
      <c r="H1544" s="103">
        <v>96878364</v>
      </c>
      <c r="I1544" s="103">
        <v>95358670</v>
      </c>
      <c r="J1544" s="103">
        <v>98815802</v>
      </c>
      <c r="K1544" s="103">
        <v>92550853</v>
      </c>
      <c r="L1544" s="103">
        <v>90363414</v>
      </c>
      <c r="M1544" s="103">
        <v>30499563</v>
      </c>
      <c r="N1544" s="103">
        <v>13055665</v>
      </c>
      <c r="O1544" s="103">
        <v>4101558</v>
      </c>
      <c r="P1544" s="103"/>
    </row>
    <row r="1545" spans="1:16">
      <c r="A1545" s="101" t="s">
        <v>5574</v>
      </c>
      <c r="B1545" s="102" t="s">
        <v>5575</v>
      </c>
      <c r="C1545" s="101" t="s">
        <v>5359</v>
      </c>
      <c r="D1545" s="101" t="s">
        <v>5360</v>
      </c>
      <c r="E1545" s="103">
        <v>27471229</v>
      </c>
      <c r="F1545" s="103">
        <v>97403090</v>
      </c>
      <c r="G1545" s="103">
        <v>81808260</v>
      </c>
      <c r="H1545" s="103"/>
      <c r="I1545" s="103"/>
      <c r="J1545" s="103"/>
      <c r="K1545" s="103"/>
      <c r="L1545" s="103"/>
      <c r="M1545" s="103"/>
      <c r="N1545" s="103"/>
      <c r="O1545" s="103"/>
      <c r="P1545" s="103"/>
    </row>
    <row r="1546" spans="1:16">
      <c r="A1546" s="101" t="s">
        <v>2896</v>
      </c>
      <c r="B1546" s="102" t="s">
        <v>2897</v>
      </c>
      <c r="C1546" s="101" t="s">
        <v>5359</v>
      </c>
      <c r="D1546" s="101" t="s">
        <v>5360</v>
      </c>
      <c r="E1546" s="103">
        <v>140383645</v>
      </c>
      <c r="F1546" s="103">
        <v>136728107</v>
      </c>
      <c r="G1546" s="103">
        <v>128967264</v>
      </c>
      <c r="H1546" s="103">
        <v>131188634</v>
      </c>
      <c r="I1546" s="103">
        <v>120382981</v>
      </c>
      <c r="J1546" s="103">
        <v>116518512</v>
      </c>
      <c r="K1546" s="103">
        <v>112534222</v>
      </c>
      <c r="L1546" s="103">
        <v>68056886</v>
      </c>
      <c r="M1546" s="103">
        <v>47341550</v>
      </c>
      <c r="N1546" s="103">
        <v>31636151</v>
      </c>
      <c r="O1546" s="103">
        <v>10711965</v>
      </c>
      <c r="P1546" s="103">
        <v>6736439</v>
      </c>
    </row>
    <row r="1547" spans="1:16">
      <c r="A1547" s="101" t="s">
        <v>2161</v>
      </c>
      <c r="B1547" s="102" t="s">
        <v>2162</v>
      </c>
      <c r="C1547" s="101" t="s">
        <v>5359</v>
      </c>
      <c r="D1547" s="101" t="s">
        <v>5360</v>
      </c>
      <c r="E1547" s="103">
        <v>80236940</v>
      </c>
      <c r="F1547" s="103">
        <v>73958003</v>
      </c>
      <c r="G1547" s="103">
        <v>69269424</v>
      </c>
      <c r="H1547" s="103">
        <v>63609068</v>
      </c>
      <c r="I1547" s="103">
        <v>55608223</v>
      </c>
      <c r="J1547" s="103">
        <v>50223687</v>
      </c>
      <c r="K1547" s="103">
        <v>26487004</v>
      </c>
      <c r="L1547" s="103">
        <v>22219782</v>
      </c>
      <c r="M1547" s="103">
        <v>15820301</v>
      </c>
      <c r="N1547" s="103">
        <v>12224694</v>
      </c>
      <c r="O1547" s="103">
        <v>7781569</v>
      </c>
      <c r="P1547" s="103"/>
    </row>
    <row r="1548" spans="1:16">
      <c r="A1548" s="101" t="s">
        <v>2435</v>
      </c>
      <c r="B1548" s="102" t="s">
        <v>2436</v>
      </c>
      <c r="C1548" s="101" t="s">
        <v>5359</v>
      </c>
      <c r="D1548" s="101" t="s">
        <v>5360</v>
      </c>
      <c r="E1548" s="103">
        <v>115822568</v>
      </c>
      <c r="F1548" s="103">
        <v>114961895</v>
      </c>
      <c r="G1548" s="103">
        <v>106449705</v>
      </c>
      <c r="H1548" s="103">
        <v>107152052</v>
      </c>
      <c r="I1548" s="103">
        <v>98949832</v>
      </c>
      <c r="J1548" s="103">
        <v>92642673</v>
      </c>
      <c r="K1548" s="103">
        <v>87731453</v>
      </c>
      <c r="L1548" s="103">
        <v>75011613</v>
      </c>
      <c r="M1548" s="103">
        <v>32214945</v>
      </c>
      <c r="N1548" s="103">
        <v>22261946</v>
      </c>
      <c r="O1548" s="103">
        <v>9959941</v>
      </c>
      <c r="P1548" s="103">
        <v>6076383</v>
      </c>
    </row>
    <row r="1549" spans="1:16">
      <c r="A1549" s="101" t="s">
        <v>1176</v>
      </c>
      <c r="B1549" s="102" t="s">
        <v>4490</v>
      </c>
      <c r="C1549" s="101" t="s">
        <v>5359</v>
      </c>
      <c r="D1549" s="101" t="s">
        <v>5360</v>
      </c>
      <c r="E1549" s="103">
        <v>295262094</v>
      </c>
      <c r="F1549" s="103">
        <v>266289096</v>
      </c>
      <c r="G1549" s="103">
        <v>202910152</v>
      </c>
      <c r="H1549" s="103">
        <v>195107150</v>
      </c>
      <c r="I1549" s="103">
        <v>184384917</v>
      </c>
      <c r="J1549" s="103">
        <v>161220245</v>
      </c>
      <c r="K1549" s="103">
        <v>162399364</v>
      </c>
      <c r="L1549" s="103">
        <v>122506410</v>
      </c>
      <c r="M1549" s="103">
        <v>94830908</v>
      </c>
      <c r="N1549" s="103"/>
      <c r="O1549" s="103"/>
      <c r="P1549" s="103"/>
    </row>
    <row r="1550" spans="1:16">
      <c r="A1550" s="101" t="s">
        <v>2031</v>
      </c>
      <c r="B1550" s="102" t="s">
        <v>2032</v>
      </c>
      <c r="C1550" s="101" t="s">
        <v>5359</v>
      </c>
      <c r="D1550" s="101" t="s">
        <v>5360</v>
      </c>
      <c r="E1550" s="103">
        <v>173827231</v>
      </c>
      <c r="F1550" s="103">
        <v>176903425</v>
      </c>
      <c r="G1550" s="103">
        <v>76740016</v>
      </c>
      <c r="H1550" s="103">
        <v>74744981</v>
      </c>
      <c r="I1550" s="103">
        <v>76356577</v>
      </c>
      <c r="J1550" s="103">
        <v>73670363</v>
      </c>
      <c r="K1550" s="103">
        <v>67063733</v>
      </c>
      <c r="L1550" s="103">
        <v>60687551</v>
      </c>
      <c r="M1550" s="103">
        <v>68586700</v>
      </c>
      <c r="N1550" s="103"/>
      <c r="O1550" s="103"/>
      <c r="P1550" s="103"/>
    </row>
    <row r="1551" spans="1:16">
      <c r="A1551" s="101" t="s">
        <v>5576</v>
      </c>
      <c r="B1551" s="102" t="s">
        <v>5577</v>
      </c>
      <c r="C1551" s="101" t="s">
        <v>5359</v>
      </c>
      <c r="D1551" s="101" t="s">
        <v>5360</v>
      </c>
      <c r="E1551" s="103">
        <v>6602360</v>
      </c>
      <c r="F1551" s="103">
        <v>5915236</v>
      </c>
      <c r="G1551" s="103">
        <v>5272495</v>
      </c>
      <c r="H1551" s="103">
        <v>5382145</v>
      </c>
      <c r="I1551" s="103">
        <v>4422913</v>
      </c>
      <c r="J1551" s="103">
        <v>3503221</v>
      </c>
      <c r="K1551" s="103">
        <v>3168319</v>
      </c>
      <c r="L1551" s="103">
        <v>2168475</v>
      </c>
      <c r="M1551" s="103">
        <v>1929176</v>
      </c>
      <c r="N1551" s="103">
        <v>2373193</v>
      </c>
      <c r="O1551" s="103"/>
      <c r="P1551" s="103"/>
    </row>
    <row r="1552" spans="1:16">
      <c r="A1552" s="101" t="s">
        <v>1157</v>
      </c>
      <c r="B1552" s="102" t="s">
        <v>1158</v>
      </c>
      <c r="C1552" s="101" t="s">
        <v>5359</v>
      </c>
      <c r="D1552" s="101" t="s">
        <v>5360</v>
      </c>
      <c r="E1552" s="103">
        <v>193418040</v>
      </c>
      <c r="F1552" s="103">
        <v>217828173</v>
      </c>
      <c r="G1552" s="103">
        <v>155505805</v>
      </c>
      <c r="H1552" s="103">
        <v>140393988</v>
      </c>
      <c r="I1552" s="103">
        <v>126355265</v>
      </c>
      <c r="J1552" s="103">
        <v>105470068</v>
      </c>
      <c r="K1552" s="103">
        <v>86284473</v>
      </c>
      <c r="L1552" s="103">
        <v>59760673</v>
      </c>
      <c r="M1552" s="103">
        <v>42630327</v>
      </c>
      <c r="N1552" s="103">
        <v>35874302</v>
      </c>
      <c r="O1552" s="103">
        <v>24175054</v>
      </c>
      <c r="P1552" s="103">
        <v>17522456</v>
      </c>
    </row>
    <row r="1553" spans="1:16">
      <c r="A1553" s="101" t="s">
        <v>1487</v>
      </c>
      <c r="B1553" s="102" t="s">
        <v>1488</v>
      </c>
      <c r="C1553" s="101" t="s">
        <v>5359</v>
      </c>
      <c r="D1553" s="101" t="s">
        <v>5360</v>
      </c>
      <c r="E1553" s="103">
        <v>161666368</v>
      </c>
      <c r="F1553" s="103">
        <v>139735567</v>
      </c>
      <c r="G1553" s="103">
        <v>109466362</v>
      </c>
      <c r="H1553" s="103">
        <v>99860956</v>
      </c>
      <c r="I1553" s="103">
        <v>90068704</v>
      </c>
      <c r="J1553" s="103">
        <v>76511833</v>
      </c>
      <c r="K1553" s="103">
        <v>65704996</v>
      </c>
      <c r="L1553" s="103">
        <v>54549713</v>
      </c>
      <c r="M1553" s="103">
        <v>28554510</v>
      </c>
      <c r="N1553" s="103">
        <v>21332591</v>
      </c>
      <c r="O1553" s="103">
        <v>15446812</v>
      </c>
      <c r="P1553" s="103">
        <v>10118799</v>
      </c>
    </row>
    <row r="1554" spans="1:16">
      <c r="A1554" s="101" t="s">
        <v>1097</v>
      </c>
      <c r="B1554" s="102" t="s">
        <v>1098</v>
      </c>
      <c r="C1554" s="101" t="s">
        <v>5359</v>
      </c>
      <c r="D1554" s="101" t="s">
        <v>5360</v>
      </c>
      <c r="E1554" s="103">
        <v>259788454</v>
      </c>
      <c r="F1554" s="103">
        <v>135442196</v>
      </c>
      <c r="G1554" s="103">
        <v>136174778</v>
      </c>
      <c r="H1554" s="103">
        <v>123627654</v>
      </c>
      <c r="I1554" s="103">
        <v>106698318</v>
      </c>
      <c r="J1554" s="103">
        <v>73336117</v>
      </c>
      <c r="K1554" s="103">
        <v>58116579</v>
      </c>
      <c r="L1554" s="103">
        <v>49346437</v>
      </c>
      <c r="M1554" s="103">
        <v>24283675</v>
      </c>
      <c r="N1554" s="103">
        <v>16716112</v>
      </c>
      <c r="O1554" s="103">
        <v>12103899</v>
      </c>
      <c r="P1554" s="103">
        <v>569283</v>
      </c>
    </row>
    <row r="1555" spans="1:16">
      <c r="A1555" s="101" t="s">
        <v>5578</v>
      </c>
      <c r="B1555" s="102" t="s">
        <v>5579</v>
      </c>
      <c r="C1555" s="101" t="s">
        <v>5361</v>
      </c>
      <c r="D1555" s="101" t="s">
        <v>5360</v>
      </c>
      <c r="E1555" s="103"/>
      <c r="F1555" s="103">
        <v>12166847</v>
      </c>
      <c r="G1555" s="103">
        <v>9551576</v>
      </c>
      <c r="H1555" s="103">
        <v>11357156</v>
      </c>
      <c r="I1555" s="103">
        <v>10949892</v>
      </c>
      <c r="J1555" s="103">
        <v>10696787</v>
      </c>
      <c r="K1555" s="103">
        <v>11436983</v>
      </c>
      <c r="L1555" s="103">
        <v>7640793</v>
      </c>
      <c r="M1555" s="103">
        <v>2307935</v>
      </c>
      <c r="N1555" s="103">
        <v>1362333</v>
      </c>
      <c r="O1555" s="103"/>
      <c r="P1555" s="103"/>
    </row>
    <row r="1556" spans="1:16">
      <c r="A1556" s="101" t="s">
        <v>2056</v>
      </c>
      <c r="B1556" s="102" t="s">
        <v>2057</v>
      </c>
      <c r="C1556" s="101" t="s">
        <v>5359</v>
      </c>
      <c r="D1556" s="101" t="s">
        <v>5360</v>
      </c>
      <c r="E1556" s="103">
        <v>88275295</v>
      </c>
      <c r="F1556" s="103">
        <v>49828774</v>
      </c>
      <c r="G1556" s="103">
        <v>71758808</v>
      </c>
      <c r="H1556" s="103">
        <v>92253404</v>
      </c>
      <c r="I1556" s="103">
        <v>143875145</v>
      </c>
      <c r="J1556" s="103">
        <v>320343753</v>
      </c>
      <c r="K1556" s="103">
        <v>298754741</v>
      </c>
      <c r="L1556" s="103">
        <v>96895424</v>
      </c>
      <c r="M1556" s="103">
        <v>52920921</v>
      </c>
      <c r="N1556" s="103">
        <v>6334316</v>
      </c>
      <c r="O1556" s="103">
        <v>8243669</v>
      </c>
      <c r="P1556" s="103"/>
    </row>
    <row r="1557" spans="1:16">
      <c r="A1557" s="101" t="s">
        <v>781</v>
      </c>
      <c r="B1557" s="102" t="s">
        <v>782</v>
      </c>
      <c r="C1557" s="101" t="s">
        <v>5359</v>
      </c>
      <c r="D1557" s="101" t="s">
        <v>5360</v>
      </c>
      <c r="E1557" s="103">
        <v>1232785274</v>
      </c>
      <c r="F1557" s="103">
        <v>1090998036</v>
      </c>
      <c r="G1557" s="103">
        <v>1046396997</v>
      </c>
      <c r="H1557" s="103">
        <v>990223088</v>
      </c>
      <c r="I1557" s="103">
        <v>965023163</v>
      </c>
      <c r="J1557" s="103">
        <v>940881988</v>
      </c>
      <c r="K1557" s="103">
        <v>932751619</v>
      </c>
      <c r="L1557" s="103">
        <v>840536353</v>
      </c>
      <c r="M1557" s="103">
        <v>695056996</v>
      </c>
      <c r="N1557" s="103"/>
      <c r="O1557" s="103"/>
      <c r="P1557" s="103"/>
    </row>
    <row r="1558" spans="1:16">
      <c r="A1558" s="101" t="s">
        <v>3484</v>
      </c>
      <c r="B1558" s="102" t="s">
        <v>3485</v>
      </c>
      <c r="C1558" s="101" t="s">
        <v>5359</v>
      </c>
      <c r="D1558" s="101" t="s">
        <v>5360</v>
      </c>
      <c r="E1558" s="103">
        <v>56254776</v>
      </c>
      <c r="F1558" s="103">
        <v>57344158</v>
      </c>
      <c r="G1558" s="103">
        <v>55149534</v>
      </c>
      <c r="H1558" s="103">
        <v>55361669</v>
      </c>
      <c r="I1558" s="103">
        <v>55064435</v>
      </c>
      <c r="J1558" s="103">
        <v>52023518</v>
      </c>
      <c r="K1558" s="103">
        <v>54345642</v>
      </c>
      <c r="L1558" s="103">
        <v>39649082</v>
      </c>
      <c r="M1558" s="103">
        <v>28905443</v>
      </c>
      <c r="N1558" s="103">
        <v>26482292</v>
      </c>
      <c r="O1558" s="103">
        <v>11441683</v>
      </c>
      <c r="P1558" s="103">
        <v>9602362</v>
      </c>
    </row>
    <row r="1559" spans="1:16">
      <c r="A1559" s="101" t="s">
        <v>1407</v>
      </c>
      <c r="B1559" s="102" t="s">
        <v>1408</v>
      </c>
      <c r="C1559" s="101" t="s">
        <v>5359</v>
      </c>
      <c r="D1559" s="101" t="s">
        <v>5360</v>
      </c>
      <c r="E1559" s="103">
        <v>319909706</v>
      </c>
      <c r="F1559" s="103">
        <v>321268748</v>
      </c>
      <c r="G1559" s="103">
        <v>313497311</v>
      </c>
      <c r="H1559" s="103">
        <v>321086823</v>
      </c>
      <c r="I1559" s="103">
        <v>316620151</v>
      </c>
      <c r="J1559" s="103">
        <v>333715367</v>
      </c>
      <c r="K1559" s="103">
        <v>349322096</v>
      </c>
      <c r="L1559" s="103">
        <v>329162063</v>
      </c>
      <c r="M1559" s="103">
        <v>145374119</v>
      </c>
      <c r="N1559" s="103"/>
      <c r="O1559" s="103"/>
      <c r="P1559" s="103"/>
    </row>
    <row r="1560" spans="1:16">
      <c r="A1560" s="101" t="s">
        <v>5580</v>
      </c>
      <c r="B1560" s="102" t="s">
        <v>5581</v>
      </c>
      <c r="C1560" s="101" t="s">
        <v>5359</v>
      </c>
      <c r="D1560" s="101" t="s">
        <v>5360</v>
      </c>
      <c r="E1560" s="103">
        <v>3833150</v>
      </c>
      <c r="F1560" s="103">
        <v>2240298</v>
      </c>
      <c r="G1560" s="103">
        <v>-7398621</v>
      </c>
      <c r="H1560" s="103">
        <v>-7634276</v>
      </c>
      <c r="I1560" s="103">
        <v>712771</v>
      </c>
      <c r="J1560" s="103">
        <v>563281</v>
      </c>
      <c r="K1560" s="103">
        <v>4328598</v>
      </c>
      <c r="L1560" s="103">
        <v>3785942</v>
      </c>
      <c r="M1560" s="103">
        <v>2696933</v>
      </c>
      <c r="N1560" s="103"/>
      <c r="O1560" s="103"/>
      <c r="P1560" s="103"/>
    </row>
    <row r="1561" spans="1:16">
      <c r="A1561" s="101" t="s">
        <v>3542</v>
      </c>
      <c r="B1561" s="102" t="s">
        <v>3543</v>
      </c>
      <c r="C1561" s="101" t="s">
        <v>5359</v>
      </c>
      <c r="D1561" s="101" t="s">
        <v>5360</v>
      </c>
      <c r="E1561" s="103">
        <v>41800069</v>
      </c>
      <c r="F1561" s="103">
        <v>36192553</v>
      </c>
      <c r="G1561" s="103">
        <v>31910197</v>
      </c>
      <c r="H1561" s="103">
        <v>28636785</v>
      </c>
      <c r="I1561" s="103">
        <v>26115765</v>
      </c>
      <c r="J1561" s="103">
        <v>22207274</v>
      </c>
      <c r="K1561" s="103">
        <v>20077873</v>
      </c>
      <c r="L1561" s="103">
        <v>16186204</v>
      </c>
      <c r="M1561" s="103">
        <v>12885664</v>
      </c>
      <c r="N1561" s="103">
        <v>11538961</v>
      </c>
      <c r="O1561" s="103">
        <v>9435489</v>
      </c>
      <c r="P1561" s="103">
        <v>9022218</v>
      </c>
    </row>
    <row r="1562" spans="1:16">
      <c r="A1562" s="101" t="s">
        <v>1567</v>
      </c>
      <c r="B1562" s="102" t="s">
        <v>4497</v>
      </c>
      <c r="C1562" s="101" t="s">
        <v>5359</v>
      </c>
      <c r="D1562" s="101" t="s">
        <v>5360</v>
      </c>
      <c r="E1562" s="103">
        <v>67492949</v>
      </c>
      <c r="F1562" s="103">
        <v>76301167</v>
      </c>
      <c r="G1562" s="103">
        <v>52967130</v>
      </c>
      <c r="H1562" s="103">
        <v>44831213</v>
      </c>
      <c r="I1562" s="103">
        <v>36082973</v>
      </c>
      <c r="J1562" s="103">
        <v>39731297</v>
      </c>
      <c r="K1562" s="103">
        <v>35233035</v>
      </c>
      <c r="L1562" s="103">
        <v>37741825</v>
      </c>
      <c r="M1562" s="103">
        <v>14892481</v>
      </c>
      <c r="N1562" s="103">
        <v>10690536</v>
      </c>
      <c r="O1562" s="103"/>
      <c r="P1562" s="103"/>
    </row>
    <row r="1563" spans="1:16">
      <c r="A1563" s="101" t="s">
        <v>5582</v>
      </c>
      <c r="B1563" s="102" t="s">
        <v>5583</v>
      </c>
      <c r="C1563" s="101" t="s">
        <v>5359</v>
      </c>
      <c r="D1563" s="101" t="s">
        <v>5360</v>
      </c>
      <c r="E1563" s="103">
        <v>646685000</v>
      </c>
      <c r="F1563" s="103">
        <v>616434000</v>
      </c>
      <c r="G1563" s="103">
        <v>577837000</v>
      </c>
      <c r="H1563" s="103">
        <v>415084000</v>
      </c>
      <c r="I1563" s="103">
        <v>509640000</v>
      </c>
      <c r="J1563" s="103">
        <v>589177000</v>
      </c>
      <c r="K1563" s="103">
        <v>775269000</v>
      </c>
      <c r="L1563" s="103">
        <v>3175000</v>
      </c>
      <c r="M1563" s="103">
        <v>-28444000</v>
      </c>
      <c r="N1563" s="103"/>
      <c r="O1563" s="103"/>
      <c r="P1563" s="103"/>
    </row>
    <row r="1564" spans="1:16">
      <c r="A1564" s="101" t="s">
        <v>2835</v>
      </c>
      <c r="B1564" s="102" t="s">
        <v>2836</v>
      </c>
      <c r="C1564" s="101" t="s">
        <v>5359</v>
      </c>
      <c r="D1564" s="101" t="s">
        <v>5360</v>
      </c>
      <c r="E1564" s="103">
        <v>57889441</v>
      </c>
      <c r="F1564" s="103">
        <v>57334198</v>
      </c>
      <c r="G1564" s="103">
        <v>56161245</v>
      </c>
      <c r="H1564" s="103">
        <v>52783624</v>
      </c>
      <c r="I1564" s="103">
        <v>52666211</v>
      </c>
      <c r="J1564" s="103">
        <v>56223183</v>
      </c>
      <c r="K1564" s="103">
        <v>46700688</v>
      </c>
      <c r="L1564" s="103">
        <v>41466732</v>
      </c>
      <c r="M1564" s="103">
        <v>9146200</v>
      </c>
      <c r="N1564" s="103">
        <v>4577422</v>
      </c>
      <c r="O1564" s="103">
        <v>2696105</v>
      </c>
      <c r="P1564" s="103"/>
    </row>
    <row r="1565" spans="1:16">
      <c r="A1565" s="101" t="s">
        <v>1597</v>
      </c>
      <c r="B1565" s="102" t="s">
        <v>1598</v>
      </c>
      <c r="C1565" s="101" t="s">
        <v>5359</v>
      </c>
      <c r="D1565" s="101" t="s">
        <v>5360</v>
      </c>
      <c r="E1565" s="103">
        <v>247190574</v>
      </c>
      <c r="F1565" s="103">
        <v>236755814</v>
      </c>
      <c r="G1565" s="103">
        <v>212470201</v>
      </c>
      <c r="H1565" s="103">
        <v>198457491</v>
      </c>
      <c r="I1565" s="103">
        <v>189207047</v>
      </c>
      <c r="J1565" s="103">
        <v>221174381</v>
      </c>
      <c r="K1565" s="103">
        <v>61637142</v>
      </c>
      <c r="L1565" s="103">
        <v>87911422</v>
      </c>
      <c r="M1565" s="103">
        <v>62278781</v>
      </c>
      <c r="N1565" s="103">
        <v>48374</v>
      </c>
      <c r="O1565" s="103"/>
      <c r="P1565" s="103"/>
    </row>
    <row r="1566" spans="1:16">
      <c r="A1566" s="101" t="s">
        <v>1900</v>
      </c>
      <c r="B1566" s="102" t="s">
        <v>1901</v>
      </c>
      <c r="C1566" s="101" t="s">
        <v>5359</v>
      </c>
      <c r="D1566" s="101" t="s">
        <v>5360</v>
      </c>
      <c r="E1566" s="103">
        <v>61731589</v>
      </c>
      <c r="F1566" s="103">
        <v>56266889</v>
      </c>
      <c r="G1566" s="103">
        <v>48303613</v>
      </c>
      <c r="H1566" s="103">
        <v>44483677</v>
      </c>
      <c r="I1566" s="103">
        <v>20116331</v>
      </c>
      <c r="J1566" s="103">
        <v>-5244725</v>
      </c>
      <c r="K1566" s="103"/>
      <c r="L1566" s="103">
        <v>-7955421</v>
      </c>
      <c r="M1566" s="103">
        <v>-5351963</v>
      </c>
      <c r="N1566" s="103">
        <v>-3856486</v>
      </c>
      <c r="O1566" s="103">
        <v>-2420532</v>
      </c>
      <c r="P1566" s="103">
        <v>-387168</v>
      </c>
    </row>
    <row r="1567" spans="1:16">
      <c r="A1567" s="101" t="s">
        <v>5584</v>
      </c>
      <c r="B1567" s="102" t="s">
        <v>5585</v>
      </c>
      <c r="C1567" s="101" t="s">
        <v>5359</v>
      </c>
      <c r="D1567" s="101" t="s">
        <v>5360</v>
      </c>
      <c r="E1567" s="103">
        <v>-1468479</v>
      </c>
      <c r="F1567" s="103">
        <v>-2023115</v>
      </c>
      <c r="G1567" s="103">
        <v>-2390891</v>
      </c>
      <c r="H1567" s="103">
        <v>-491609</v>
      </c>
      <c r="I1567" s="103">
        <v>-327202</v>
      </c>
      <c r="J1567" s="103">
        <v>-346411</v>
      </c>
      <c r="K1567" s="103">
        <v>1016802</v>
      </c>
      <c r="L1567" s="103"/>
      <c r="M1567" s="103"/>
      <c r="N1567" s="103"/>
      <c r="O1567" s="103"/>
      <c r="P1567" s="103"/>
    </row>
    <row r="1568" spans="1:16">
      <c r="A1568" s="101" t="s">
        <v>1189</v>
      </c>
      <c r="B1568" s="102" t="s">
        <v>1190</v>
      </c>
      <c r="C1568" s="101" t="s">
        <v>5359</v>
      </c>
      <c r="D1568" s="101" t="s">
        <v>5360</v>
      </c>
      <c r="E1568" s="103">
        <v>768948038</v>
      </c>
      <c r="F1568" s="103">
        <v>728816347</v>
      </c>
      <c r="G1568" s="103">
        <v>690828974</v>
      </c>
      <c r="H1568" s="103">
        <v>686717446</v>
      </c>
      <c r="I1568" s="103">
        <v>680820131</v>
      </c>
      <c r="J1568" s="103">
        <v>674020515</v>
      </c>
      <c r="K1568" s="103">
        <v>722698233</v>
      </c>
      <c r="L1568" s="103">
        <v>705643317</v>
      </c>
      <c r="M1568" s="103">
        <v>650174999</v>
      </c>
      <c r="N1568" s="103"/>
      <c r="O1568" s="103"/>
      <c r="P1568" s="103"/>
    </row>
    <row r="1569" spans="1:16">
      <c r="A1569" s="101" t="s">
        <v>1273</v>
      </c>
      <c r="B1569" s="102" t="s">
        <v>1274</v>
      </c>
      <c r="C1569" s="101" t="s">
        <v>5359</v>
      </c>
      <c r="D1569" s="101" t="s">
        <v>5360</v>
      </c>
      <c r="E1569" s="103">
        <v>214573052</v>
      </c>
      <c r="F1569" s="103">
        <v>196192023</v>
      </c>
      <c r="G1569" s="103">
        <v>171976873</v>
      </c>
      <c r="H1569" s="103">
        <v>152012232</v>
      </c>
      <c r="I1569" s="103">
        <v>130223003</v>
      </c>
      <c r="J1569" s="103">
        <v>108791151</v>
      </c>
      <c r="K1569" s="103"/>
      <c r="L1569" s="103">
        <v>23354447</v>
      </c>
      <c r="M1569" s="103">
        <v>12936796</v>
      </c>
      <c r="N1569" s="103">
        <v>8256833</v>
      </c>
      <c r="O1569" s="103">
        <v>2058525</v>
      </c>
      <c r="P1569" s="103"/>
    </row>
    <row r="1570" spans="1:16">
      <c r="A1570" s="101" t="s">
        <v>3344</v>
      </c>
      <c r="B1570" s="102" t="s">
        <v>3345</v>
      </c>
      <c r="C1570" s="101" t="s">
        <v>5359</v>
      </c>
      <c r="D1570" s="101" t="s">
        <v>5360</v>
      </c>
      <c r="E1570" s="103">
        <v>41057535</v>
      </c>
      <c r="F1570" s="103">
        <v>42037778</v>
      </c>
      <c r="G1570" s="103">
        <v>41579753</v>
      </c>
      <c r="H1570" s="103">
        <v>33533214</v>
      </c>
      <c r="I1570" s="103">
        <v>33055792</v>
      </c>
      <c r="J1570" s="103">
        <v>35973989</v>
      </c>
      <c r="K1570" s="103">
        <v>35229679</v>
      </c>
      <c r="L1570" s="103">
        <v>29337723</v>
      </c>
      <c r="M1570" s="103">
        <v>11500016</v>
      </c>
      <c r="N1570" s="103">
        <v>8172490</v>
      </c>
      <c r="O1570" s="103">
        <v>3688130</v>
      </c>
      <c r="P1570" s="103"/>
    </row>
    <row r="1571" spans="1:16">
      <c r="A1571" s="101" t="s">
        <v>2744</v>
      </c>
      <c r="B1571" s="102" t="s">
        <v>2745</v>
      </c>
      <c r="C1571" s="101" t="s">
        <v>5359</v>
      </c>
      <c r="D1571" s="101" t="s">
        <v>5360</v>
      </c>
      <c r="E1571" s="103">
        <v>30599555</v>
      </c>
      <c r="F1571" s="103">
        <v>32580143</v>
      </c>
      <c r="G1571" s="103">
        <v>31607053</v>
      </c>
      <c r="H1571" s="103"/>
      <c r="I1571" s="103"/>
      <c r="J1571" s="103"/>
      <c r="K1571" s="103"/>
      <c r="L1571" s="103">
        <v>917969</v>
      </c>
      <c r="M1571" s="103">
        <v>3273169</v>
      </c>
      <c r="N1571" s="103"/>
      <c r="O1571" s="103"/>
      <c r="P1571" s="103"/>
    </row>
    <row r="1572" spans="1:16">
      <c r="A1572" s="101" t="s">
        <v>600</v>
      </c>
      <c r="B1572" s="102" t="s">
        <v>601</v>
      </c>
      <c r="C1572" s="101" t="s">
        <v>5359</v>
      </c>
      <c r="D1572" s="101" t="s">
        <v>5360</v>
      </c>
      <c r="E1572" s="103">
        <v>450177740</v>
      </c>
      <c r="F1572" s="103">
        <v>425603115</v>
      </c>
      <c r="G1572" s="103">
        <v>330924507</v>
      </c>
      <c r="H1572" s="103">
        <v>272083310</v>
      </c>
      <c r="I1572" s="103">
        <v>234253466</v>
      </c>
      <c r="J1572" s="103">
        <v>188592812</v>
      </c>
      <c r="K1572" s="103">
        <v>146057864</v>
      </c>
      <c r="L1572" s="103">
        <v>120888816</v>
      </c>
      <c r="M1572" s="103"/>
      <c r="N1572" s="103"/>
      <c r="O1572" s="103"/>
      <c r="P1572" s="103"/>
    </row>
    <row r="1573" spans="1:16">
      <c r="A1573" s="101" t="s">
        <v>2945</v>
      </c>
      <c r="B1573" s="102" t="s">
        <v>2946</v>
      </c>
      <c r="C1573" s="101" t="s">
        <v>5359</v>
      </c>
      <c r="D1573" s="101" t="s">
        <v>5360</v>
      </c>
      <c r="E1573" s="103">
        <v>77482861</v>
      </c>
      <c r="F1573" s="103">
        <v>76074437</v>
      </c>
      <c r="G1573" s="103">
        <v>73865809</v>
      </c>
      <c r="H1573" s="103">
        <v>67883284</v>
      </c>
      <c r="I1573" s="103">
        <v>63678598</v>
      </c>
      <c r="J1573" s="103">
        <v>44547125</v>
      </c>
      <c r="K1573" s="103">
        <v>37544701</v>
      </c>
      <c r="L1573" s="103">
        <v>13837666</v>
      </c>
      <c r="M1573" s="103">
        <v>9273930</v>
      </c>
      <c r="N1573" s="103">
        <v>7891632</v>
      </c>
      <c r="O1573" s="103">
        <v>5650170</v>
      </c>
      <c r="P1573" s="103">
        <v>4379174</v>
      </c>
    </row>
    <row r="1574" spans="1:16">
      <c r="A1574" s="101" t="s">
        <v>1898</v>
      </c>
      <c r="B1574" s="102" t="s">
        <v>1899</v>
      </c>
      <c r="C1574" s="101" t="s">
        <v>5359</v>
      </c>
      <c r="D1574" s="101" t="s">
        <v>5360</v>
      </c>
      <c r="E1574" s="103">
        <v>106403557</v>
      </c>
      <c r="F1574" s="103">
        <v>110317467</v>
      </c>
      <c r="G1574" s="103">
        <v>100251453</v>
      </c>
      <c r="H1574" s="103">
        <v>100632904</v>
      </c>
      <c r="I1574" s="103">
        <v>98998567</v>
      </c>
      <c r="J1574" s="103">
        <v>89765838</v>
      </c>
      <c r="K1574" s="103">
        <v>80530648</v>
      </c>
      <c r="L1574" s="103">
        <v>47412033</v>
      </c>
      <c r="M1574" s="103">
        <v>23234222</v>
      </c>
      <c r="N1574" s="103">
        <v>27993239</v>
      </c>
      <c r="O1574" s="103">
        <v>24143441</v>
      </c>
      <c r="P1574" s="103">
        <v>21584472</v>
      </c>
    </row>
    <row r="1575" spans="1:16">
      <c r="A1575" s="101" t="s">
        <v>3363</v>
      </c>
      <c r="B1575" s="102" t="s">
        <v>3364</v>
      </c>
      <c r="C1575" s="101" t="s">
        <v>5359</v>
      </c>
      <c r="D1575" s="101" t="s">
        <v>5360</v>
      </c>
      <c r="E1575" s="103">
        <v>26512187</v>
      </c>
      <c r="F1575" s="103">
        <v>23690202</v>
      </c>
      <c r="G1575" s="103">
        <v>19795411</v>
      </c>
      <c r="H1575" s="103">
        <v>27341035</v>
      </c>
      <c r="I1575" s="103">
        <v>34461724</v>
      </c>
      <c r="J1575" s="103">
        <v>29802562</v>
      </c>
      <c r="K1575" s="103">
        <v>28411699</v>
      </c>
      <c r="L1575" s="103">
        <v>16979179</v>
      </c>
      <c r="M1575" s="103">
        <v>8952169</v>
      </c>
      <c r="N1575" s="103">
        <v>3017022</v>
      </c>
      <c r="O1575" s="103">
        <v>1858894</v>
      </c>
      <c r="P1575" s="103">
        <v>-423121</v>
      </c>
    </row>
    <row r="1576" spans="1:16">
      <c r="A1576" s="101" t="s">
        <v>2197</v>
      </c>
      <c r="B1576" s="102" t="s">
        <v>2198</v>
      </c>
      <c r="C1576" s="101" t="s">
        <v>5359</v>
      </c>
      <c r="D1576" s="101" t="s">
        <v>5360</v>
      </c>
      <c r="E1576" s="103">
        <v>101177544</v>
      </c>
      <c r="F1576" s="103">
        <v>97204882</v>
      </c>
      <c r="G1576" s="103">
        <v>92064383</v>
      </c>
      <c r="H1576" s="103">
        <v>85827983</v>
      </c>
      <c r="I1576" s="103">
        <v>77064213</v>
      </c>
      <c r="J1576" s="103">
        <v>70364947</v>
      </c>
      <c r="K1576" s="103">
        <v>60376852</v>
      </c>
      <c r="L1576" s="103">
        <v>21986249</v>
      </c>
      <c r="M1576" s="103">
        <v>12565517</v>
      </c>
      <c r="N1576" s="103">
        <v>7867555</v>
      </c>
      <c r="O1576" s="103">
        <v>6430859</v>
      </c>
      <c r="P1576" s="103">
        <v>5405477</v>
      </c>
    </row>
    <row r="1577" spans="1:16">
      <c r="A1577" s="101" t="s">
        <v>1916</v>
      </c>
      <c r="B1577" s="102" t="s">
        <v>1917</v>
      </c>
      <c r="C1577" s="101" t="s">
        <v>5359</v>
      </c>
      <c r="D1577" s="101" t="s">
        <v>5360</v>
      </c>
      <c r="E1577" s="103">
        <v>103447145</v>
      </c>
      <c r="F1577" s="103">
        <v>98427849</v>
      </c>
      <c r="G1577" s="103">
        <v>91060997</v>
      </c>
      <c r="H1577" s="103">
        <v>57133170</v>
      </c>
      <c r="I1577" s="103">
        <v>62811080</v>
      </c>
      <c r="J1577" s="103">
        <v>54377195</v>
      </c>
      <c r="K1577" s="103">
        <v>44621708</v>
      </c>
      <c r="L1577" s="103">
        <v>28775835</v>
      </c>
      <c r="M1577" s="103"/>
      <c r="N1577" s="103"/>
      <c r="O1577" s="103"/>
      <c r="P1577" s="103"/>
    </row>
    <row r="1578" spans="1:16">
      <c r="A1578" s="101" t="s">
        <v>2988</v>
      </c>
      <c r="B1578" s="102" t="s">
        <v>2989</v>
      </c>
      <c r="C1578" s="101" t="s">
        <v>5359</v>
      </c>
      <c r="D1578" s="101" t="s">
        <v>5360</v>
      </c>
      <c r="E1578" s="103">
        <v>63751303</v>
      </c>
      <c r="F1578" s="103">
        <v>79882998</v>
      </c>
      <c r="G1578" s="103">
        <v>55024983</v>
      </c>
      <c r="H1578" s="103">
        <v>60948749</v>
      </c>
      <c r="I1578" s="103">
        <v>42755691</v>
      </c>
      <c r="J1578" s="103">
        <v>19913166</v>
      </c>
      <c r="K1578" s="103">
        <v>14639171</v>
      </c>
      <c r="L1578" s="103">
        <v>7861273</v>
      </c>
      <c r="M1578" s="103">
        <v>7193362</v>
      </c>
      <c r="N1578" s="103">
        <v>7402556</v>
      </c>
      <c r="O1578" s="103">
        <v>6736340</v>
      </c>
      <c r="P1578" s="103">
        <v>5110350</v>
      </c>
    </row>
    <row r="1579" spans="1:16">
      <c r="A1579" s="101" t="s">
        <v>1475</v>
      </c>
      <c r="B1579" s="102" t="s">
        <v>1476</v>
      </c>
      <c r="C1579" s="101" t="s">
        <v>5359</v>
      </c>
      <c r="D1579" s="101" t="s">
        <v>5360</v>
      </c>
      <c r="E1579" s="103">
        <v>216473227</v>
      </c>
      <c r="F1579" s="103">
        <v>192398059</v>
      </c>
      <c r="G1579" s="103">
        <v>172449463</v>
      </c>
      <c r="H1579" s="103">
        <v>151346257</v>
      </c>
      <c r="I1579" s="103">
        <v>118992946</v>
      </c>
      <c r="J1579" s="103">
        <v>90040757</v>
      </c>
      <c r="K1579" s="103">
        <v>73591620</v>
      </c>
      <c r="L1579" s="103">
        <v>50532786</v>
      </c>
      <c r="M1579" s="103"/>
      <c r="N1579" s="103"/>
      <c r="O1579" s="103"/>
      <c r="P1579" s="103"/>
    </row>
    <row r="1580" spans="1:16">
      <c r="A1580" s="101" t="s">
        <v>3845</v>
      </c>
      <c r="B1580" s="102" t="s">
        <v>3846</v>
      </c>
      <c r="C1580" s="101" t="s">
        <v>5359</v>
      </c>
      <c r="D1580" s="101" t="s">
        <v>5360</v>
      </c>
      <c r="E1580" s="103">
        <v>18617668</v>
      </c>
      <c r="F1580" s="103">
        <v>19673672</v>
      </c>
      <c r="G1580" s="103"/>
      <c r="H1580" s="103">
        <v>23001285</v>
      </c>
      <c r="I1580" s="103">
        <v>15078752</v>
      </c>
      <c r="J1580" s="103"/>
      <c r="K1580" s="103"/>
      <c r="L1580" s="103">
        <v>6742225</v>
      </c>
      <c r="M1580" s="103">
        <v>5485171</v>
      </c>
      <c r="N1580" s="103">
        <v>6469683</v>
      </c>
      <c r="O1580" s="103">
        <v>4931959</v>
      </c>
      <c r="P1580" s="103">
        <v>4730803</v>
      </c>
    </row>
    <row r="1581" spans="1:16">
      <c r="A1581" s="101" t="s">
        <v>1232</v>
      </c>
      <c r="B1581" s="102" t="s">
        <v>1233</v>
      </c>
      <c r="C1581" s="101" t="s">
        <v>5359</v>
      </c>
      <c r="D1581" s="101" t="s">
        <v>5360</v>
      </c>
      <c r="E1581" s="103">
        <v>189042334</v>
      </c>
      <c r="F1581" s="103">
        <v>148504184</v>
      </c>
      <c r="G1581" s="103">
        <v>111811901</v>
      </c>
      <c r="H1581" s="103">
        <v>109465078</v>
      </c>
      <c r="I1581" s="103">
        <v>100026334</v>
      </c>
      <c r="J1581" s="103">
        <v>91588745</v>
      </c>
      <c r="K1581" s="103"/>
      <c r="L1581" s="103">
        <v>40040864</v>
      </c>
      <c r="M1581" s="103">
        <v>13169073</v>
      </c>
      <c r="N1581" s="103">
        <v>8148879</v>
      </c>
      <c r="O1581" s="103">
        <v>4182512</v>
      </c>
      <c r="P1581" s="103">
        <v>3009181</v>
      </c>
    </row>
    <row r="1582" spans="1:16">
      <c r="A1582" s="101" t="s">
        <v>851</v>
      </c>
      <c r="B1582" s="102" t="s">
        <v>852</v>
      </c>
      <c r="C1582" s="101" t="s">
        <v>5359</v>
      </c>
      <c r="D1582" s="101" t="s">
        <v>5360</v>
      </c>
      <c r="E1582" s="103">
        <v>380678080</v>
      </c>
      <c r="F1582" s="103">
        <v>347578477</v>
      </c>
      <c r="G1582" s="103">
        <v>298790617</v>
      </c>
      <c r="H1582" s="103">
        <v>273931892</v>
      </c>
      <c r="I1582" s="103">
        <v>255763080</v>
      </c>
      <c r="J1582" s="103">
        <v>220850247</v>
      </c>
      <c r="K1582" s="103">
        <v>204741958</v>
      </c>
      <c r="L1582" s="103">
        <v>92628214</v>
      </c>
      <c r="M1582" s="103">
        <v>52178482</v>
      </c>
      <c r="N1582" s="103">
        <v>23586299</v>
      </c>
      <c r="O1582" s="103">
        <v>17468691</v>
      </c>
      <c r="P1582" s="103">
        <v>12590710</v>
      </c>
    </row>
    <row r="1583" spans="1:16">
      <c r="A1583" s="101" t="s">
        <v>2011</v>
      </c>
      <c r="B1583" s="102" t="s">
        <v>2012</v>
      </c>
      <c r="C1583" s="101" t="s">
        <v>5359</v>
      </c>
      <c r="D1583" s="101" t="s">
        <v>5360</v>
      </c>
      <c r="E1583" s="103">
        <v>171702867</v>
      </c>
      <c r="F1583" s="103">
        <v>155617068</v>
      </c>
      <c r="G1583" s="103">
        <v>139177219</v>
      </c>
      <c r="H1583" s="103">
        <v>124017994</v>
      </c>
      <c r="I1583" s="103">
        <v>108715450</v>
      </c>
      <c r="J1583" s="103">
        <v>95550274</v>
      </c>
      <c r="K1583" s="103">
        <v>60894448</v>
      </c>
      <c r="L1583" s="103">
        <v>51721239</v>
      </c>
      <c r="M1583" s="103">
        <v>41963016</v>
      </c>
      <c r="N1583" s="103">
        <v>30881946</v>
      </c>
      <c r="O1583" s="103">
        <v>23509239</v>
      </c>
      <c r="P1583" s="103">
        <v>17544093</v>
      </c>
    </row>
    <row r="1584" spans="1:16">
      <c r="A1584" s="101" t="s">
        <v>604</v>
      </c>
      <c r="B1584" s="102" t="s">
        <v>605</v>
      </c>
      <c r="C1584" s="101" t="s">
        <v>5359</v>
      </c>
      <c r="D1584" s="101" t="s">
        <v>5360</v>
      </c>
      <c r="E1584" s="103">
        <v>937363000</v>
      </c>
      <c r="F1584" s="103">
        <v>874518000</v>
      </c>
      <c r="G1584" s="103">
        <v>826374000</v>
      </c>
      <c r="H1584" s="103">
        <v>778358000</v>
      </c>
      <c r="I1584" s="103">
        <v>720999000</v>
      </c>
      <c r="J1584" s="103">
        <v>721464000</v>
      </c>
      <c r="K1584" s="103">
        <v>688288000</v>
      </c>
      <c r="L1584" s="103">
        <v>664851000</v>
      </c>
      <c r="M1584" s="103"/>
      <c r="N1584" s="103"/>
      <c r="O1584" s="103"/>
      <c r="P1584" s="103"/>
    </row>
    <row r="1585" spans="1:16">
      <c r="A1585" s="101" t="s">
        <v>776</v>
      </c>
      <c r="B1585" s="102" t="s">
        <v>4512</v>
      </c>
      <c r="C1585" s="101" t="s">
        <v>5359</v>
      </c>
      <c r="D1585" s="101" t="s">
        <v>5360</v>
      </c>
      <c r="E1585" s="103">
        <v>164564830</v>
      </c>
      <c r="F1585" s="103">
        <v>169645320</v>
      </c>
      <c r="G1585" s="103">
        <v>154296307</v>
      </c>
      <c r="H1585" s="103">
        <v>101909242</v>
      </c>
      <c r="I1585" s="103">
        <v>88220365</v>
      </c>
      <c r="J1585" s="103">
        <v>41640676</v>
      </c>
      <c r="K1585" s="103">
        <v>32497906</v>
      </c>
      <c r="L1585" s="103">
        <v>14726624</v>
      </c>
      <c r="M1585" s="103">
        <v>14609298</v>
      </c>
      <c r="N1585" s="103">
        <v>6567068</v>
      </c>
      <c r="O1585" s="103">
        <v>3025916</v>
      </c>
      <c r="P1585" s="103"/>
    </row>
    <row r="1586" spans="1:16">
      <c r="A1586" s="101" t="s">
        <v>2305</v>
      </c>
      <c r="B1586" s="102" t="s">
        <v>4513</v>
      </c>
      <c r="C1586" s="101" t="s">
        <v>5359</v>
      </c>
      <c r="D1586" s="101" t="s">
        <v>5360</v>
      </c>
      <c r="E1586" s="103">
        <v>47552055</v>
      </c>
      <c r="F1586" s="103">
        <v>54265264</v>
      </c>
      <c r="G1586" s="103">
        <v>55079716</v>
      </c>
      <c r="H1586" s="103">
        <v>54495447</v>
      </c>
      <c r="I1586" s="103">
        <v>35592916</v>
      </c>
      <c r="J1586" s="103">
        <v>26112321</v>
      </c>
      <c r="K1586" s="103">
        <v>17187806</v>
      </c>
      <c r="L1586" s="103">
        <v>15491187</v>
      </c>
      <c r="M1586" s="103">
        <v>5975311</v>
      </c>
      <c r="N1586" s="103">
        <v>3802124</v>
      </c>
      <c r="O1586" s="103">
        <v>3015065</v>
      </c>
      <c r="P1586" s="103"/>
    </row>
    <row r="1587" spans="1:16">
      <c r="A1587" s="101" t="s">
        <v>2806</v>
      </c>
      <c r="B1587" s="102" t="s">
        <v>2807</v>
      </c>
      <c r="C1587" s="101" t="s">
        <v>5359</v>
      </c>
      <c r="D1587" s="101" t="s">
        <v>5360</v>
      </c>
      <c r="E1587" s="103">
        <v>12955136</v>
      </c>
      <c r="F1587" s="103">
        <v>12143829</v>
      </c>
      <c r="G1587" s="103">
        <v>5460924</v>
      </c>
      <c r="H1587" s="103">
        <v>5557291</v>
      </c>
      <c r="I1587" s="103">
        <v>14491890</v>
      </c>
      <c r="J1587" s="103">
        <v>25742367</v>
      </c>
      <c r="K1587" s="103">
        <v>40469560</v>
      </c>
      <c r="L1587" s="103">
        <v>40746684</v>
      </c>
      <c r="M1587" s="103"/>
      <c r="N1587" s="103"/>
      <c r="O1587" s="103"/>
      <c r="P1587" s="103"/>
    </row>
    <row r="1588" spans="1:16">
      <c r="A1588" s="101" t="s">
        <v>3352</v>
      </c>
      <c r="B1588" s="102" t="s">
        <v>3353</v>
      </c>
      <c r="C1588" s="101" t="s">
        <v>5359</v>
      </c>
      <c r="D1588" s="101" t="s">
        <v>5360</v>
      </c>
      <c r="E1588" s="103">
        <v>31542430</v>
      </c>
      <c r="F1588" s="103">
        <v>29559987</v>
      </c>
      <c r="G1588" s="103">
        <v>27672060</v>
      </c>
      <c r="H1588" s="103">
        <v>24984406</v>
      </c>
      <c r="I1588" s="103">
        <v>23814666</v>
      </c>
      <c r="J1588" s="103">
        <v>22178304</v>
      </c>
      <c r="K1588" s="103">
        <v>14819613</v>
      </c>
      <c r="L1588" s="103">
        <v>11265658</v>
      </c>
      <c r="M1588" s="103">
        <v>9700071</v>
      </c>
      <c r="N1588" s="103">
        <v>5583854</v>
      </c>
      <c r="O1588" s="103"/>
      <c r="P1588" s="103"/>
    </row>
    <row r="1589" spans="1:16">
      <c r="A1589" s="101" t="s">
        <v>4514</v>
      </c>
      <c r="B1589" s="102" t="s">
        <v>4515</v>
      </c>
      <c r="C1589" s="101" t="s">
        <v>5359</v>
      </c>
      <c r="D1589" s="101" t="s">
        <v>5360</v>
      </c>
      <c r="E1589" s="103">
        <v>48673539</v>
      </c>
      <c r="F1589" s="103">
        <v>49323544</v>
      </c>
      <c r="G1589" s="103">
        <v>29129506</v>
      </c>
      <c r="H1589" s="103">
        <v>23106424</v>
      </c>
      <c r="I1589" s="103">
        <v>19149299</v>
      </c>
      <c r="J1589" s="103">
        <v>17611795</v>
      </c>
      <c r="K1589" s="103">
        <v>16209548</v>
      </c>
      <c r="L1589" s="103">
        <v>12956188</v>
      </c>
      <c r="M1589" s="103">
        <v>10755582</v>
      </c>
      <c r="N1589" s="103">
        <v>6791502</v>
      </c>
      <c r="O1589" s="103">
        <v>4842767</v>
      </c>
      <c r="P1589" s="103">
        <v>3671729</v>
      </c>
    </row>
    <row r="1590" spans="1:16">
      <c r="A1590" s="101" t="s">
        <v>3264</v>
      </c>
      <c r="B1590" s="102" t="s">
        <v>3265</v>
      </c>
      <c r="C1590" s="101" t="s">
        <v>5359</v>
      </c>
      <c r="D1590" s="101" t="s">
        <v>5360</v>
      </c>
      <c r="E1590" s="103">
        <v>56413449</v>
      </c>
      <c r="F1590" s="103">
        <v>41206830</v>
      </c>
      <c r="G1590" s="103">
        <v>32102279</v>
      </c>
      <c r="H1590" s="103">
        <v>30137063</v>
      </c>
      <c r="I1590" s="103">
        <v>27094224</v>
      </c>
      <c r="J1590" s="103">
        <v>28337952</v>
      </c>
      <c r="K1590" s="103">
        <v>23602250</v>
      </c>
      <c r="L1590" s="103">
        <v>20084769</v>
      </c>
      <c r="M1590" s="103">
        <v>10785495</v>
      </c>
      <c r="N1590" s="103">
        <v>7982628</v>
      </c>
      <c r="O1590" s="103">
        <v>4825338</v>
      </c>
      <c r="P1590" s="103">
        <v>2829580</v>
      </c>
    </row>
    <row r="1591" spans="1:16">
      <c r="A1591" s="101" t="s">
        <v>3548</v>
      </c>
      <c r="B1591" s="102" t="s">
        <v>3549</v>
      </c>
      <c r="C1591" s="101" t="s">
        <v>5359</v>
      </c>
      <c r="D1591" s="101" t="s">
        <v>5360</v>
      </c>
      <c r="E1591" s="103">
        <v>12482800</v>
      </c>
      <c r="F1591" s="103">
        <v>8676383</v>
      </c>
      <c r="G1591" s="103">
        <v>10225929</v>
      </c>
      <c r="H1591" s="103">
        <v>11254534</v>
      </c>
      <c r="I1591" s="103">
        <v>12514326</v>
      </c>
      <c r="J1591" s="103">
        <v>14179542</v>
      </c>
      <c r="K1591" s="103">
        <v>13134924</v>
      </c>
      <c r="L1591" s="103">
        <v>12505885</v>
      </c>
      <c r="M1591" s="103">
        <v>4751306</v>
      </c>
      <c r="N1591" s="103">
        <v>3476868</v>
      </c>
      <c r="O1591" s="103">
        <v>2426987</v>
      </c>
      <c r="P1591" s="103">
        <v>896902</v>
      </c>
    </row>
    <row r="1592" spans="1:16">
      <c r="A1592" s="101" t="s">
        <v>2760</v>
      </c>
      <c r="B1592" s="102" t="s">
        <v>2761</v>
      </c>
      <c r="C1592" s="101" t="s">
        <v>5359</v>
      </c>
      <c r="D1592" s="101" t="s">
        <v>5360</v>
      </c>
      <c r="E1592" s="103">
        <v>101060540</v>
      </c>
      <c r="F1592" s="103">
        <v>97834769</v>
      </c>
      <c r="G1592" s="103">
        <v>93946890</v>
      </c>
      <c r="H1592" s="103">
        <v>87217524</v>
      </c>
      <c r="I1592" s="103">
        <v>84320750</v>
      </c>
      <c r="J1592" s="103">
        <v>69812467</v>
      </c>
      <c r="K1592" s="103">
        <v>63914174</v>
      </c>
      <c r="L1592" s="103">
        <v>54928059</v>
      </c>
      <c r="M1592" s="103">
        <v>29547079</v>
      </c>
      <c r="N1592" s="103">
        <v>18910787</v>
      </c>
      <c r="O1592" s="103">
        <v>12340144</v>
      </c>
      <c r="P1592" s="103">
        <v>11616183</v>
      </c>
    </row>
    <row r="1593" spans="1:16">
      <c r="A1593" s="101" t="s">
        <v>3759</v>
      </c>
      <c r="B1593" s="102" t="s">
        <v>4516</v>
      </c>
      <c r="C1593" s="101" t="s">
        <v>5359</v>
      </c>
      <c r="D1593" s="101" t="s">
        <v>5360</v>
      </c>
      <c r="E1593" s="103">
        <v>8642744</v>
      </c>
      <c r="F1593" s="103">
        <v>15077489</v>
      </c>
      <c r="G1593" s="103">
        <v>4238808</v>
      </c>
      <c r="H1593" s="103">
        <v>4402259</v>
      </c>
      <c r="I1593" s="103">
        <v>7986825</v>
      </c>
      <c r="J1593" s="103">
        <v>8784859</v>
      </c>
      <c r="K1593" s="103">
        <v>12660931</v>
      </c>
      <c r="L1593" s="103">
        <v>11958715</v>
      </c>
      <c r="M1593" s="103">
        <v>6176428</v>
      </c>
      <c r="N1593" s="103">
        <v>2011907</v>
      </c>
      <c r="O1593" s="103"/>
      <c r="P1593" s="103"/>
    </row>
    <row r="1594" spans="1:16">
      <c r="A1594" s="101" t="s">
        <v>5586</v>
      </c>
      <c r="B1594" s="102" t="s">
        <v>5587</v>
      </c>
      <c r="C1594" s="101" t="s">
        <v>5359</v>
      </c>
      <c r="D1594" s="101" t="s">
        <v>5360</v>
      </c>
      <c r="E1594" s="103">
        <v>8492556</v>
      </c>
      <c r="F1594" s="103">
        <v>8581989</v>
      </c>
      <c r="G1594" s="103">
        <v>9316613</v>
      </c>
      <c r="H1594" s="103">
        <v>9182445</v>
      </c>
      <c r="I1594" s="103">
        <v>8967215</v>
      </c>
      <c r="J1594" s="103">
        <v>8615951</v>
      </c>
      <c r="K1594" s="103">
        <v>5511698</v>
      </c>
      <c r="L1594" s="103">
        <v>2951378</v>
      </c>
      <c r="M1594" s="103">
        <v>3420129</v>
      </c>
      <c r="N1594" s="103"/>
      <c r="O1594" s="103"/>
      <c r="P1594" s="103"/>
    </row>
    <row r="1595" spans="1:16">
      <c r="A1595" s="101" t="s">
        <v>3872</v>
      </c>
      <c r="B1595" s="102" t="s">
        <v>3873</v>
      </c>
      <c r="C1595" s="101" t="s">
        <v>5359</v>
      </c>
      <c r="D1595" s="101" t="s">
        <v>5360</v>
      </c>
      <c r="E1595" s="103">
        <v>6752616</v>
      </c>
      <c r="F1595" s="103">
        <v>4371878</v>
      </c>
      <c r="G1595" s="103">
        <v>9936925</v>
      </c>
      <c r="H1595" s="103">
        <v>4434166</v>
      </c>
      <c r="I1595" s="103">
        <v>4221826</v>
      </c>
      <c r="J1595" s="103">
        <v>3851358</v>
      </c>
      <c r="K1595" s="103">
        <v>3431099</v>
      </c>
      <c r="L1595" s="103">
        <v>2887901</v>
      </c>
      <c r="M1595" s="103">
        <v>9509152</v>
      </c>
      <c r="N1595" s="103">
        <v>3242122</v>
      </c>
      <c r="O1595" s="103">
        <v>4734189</v>
      </c>
      <c r="P1595" s="103">
        <v>3512634</v>
      </c>
    </row>
    <row r="1596" spans="1:16">
      <c r="A1596" s="101" t="s">
        <v>4517</v>
      </c>
      <c r="B1596" s="102" t="s">
        <v>4518</v>
      </c>
      <c r="C1596" s="101" t="s">
        <v>5359</v>
      </c>
      <c r="D1596" s="101" t="s">
        <v>5360</v>
      </c>
      <c r="E1596" s="103">
        <v>89070447</v>
      </c>
      <c r="F1596" s="103">
        <v>58812201</v>
      </c>
      <c r="G1596" s="103">
        <v>52046045</v>
      </c>
      <c r="H1596" s="103">
        <v>41021086</v>
      </c>
      <c r="I1596" s="103">
        <v>33015986</v>
      </c>
      <c r="J1596" s="103">
        <v>27467284</v>
      </c>
      <c r="K1596" s="103">
        <v>23794140</v>
      </c>
      <c r="L1596" s="103">
        <v>20425775</v>
      </c>
      <c r="M1596" s="103">
        <v>19756010</v>
      </c>
      <c r="N1596" s="103">
        <v>16810009</v>
      </c>
      <c r="O1596" s="103">
        <v>16321930</v>
      </c>
      <c r="P1596" s="103">
        <v>15701638</v>
      </c>
    </row>
    <row r="1597" spans="1:16">
      <c r="A1597" s="101" t="s">
        <v>503</v>
      </c>
      <c r="B1597" s="102" t="s">
        <v>504</v>
      </c>
      <c r="C1597" s="101" t="s">
        <v>5359</v>
      </c>
      <c r="D1597" s="101" t="s">
        <v>5360</v>
      </c>
      <c r="E1597" s="103">
        <v>1245019376</v>
      </c>
      <c r="F1597" s="103">
        <v>1176656438</v>
      </c>
      <c r="G1597" s="103">
        <v>972172093</v>
      </c>
      <c r="H1597" s="103">
        <v>851440992</v>
      </c>
      <c r="I1597" s="103">
        <v>641706389</v>
      </c>
      <c r="J1597" s="103">
        <v>549075274</v>
      </c>
      <c r="K1597" s="103">
        <v>461127170</v>
      </c>
      <c r="L1597" s="103">
        <v>400641304</v>
      </c>
      <c r="M1597" s="103"/>
      <c r="N1597" s="103"/>
      <c r="O1597" s="103"/>
      <c r="P1597" s="103"/>
    </row>
    <row r="1598" spans="1:16">
      <c r="A1598" s="101" t="s">
        <v>3026</v>
      </c>
      <c r="B1598" s="102" t="s">
        <v>3027</v>
      </c>
      <c r="C1598" s="101" t="s">
        <v>5359</v>
      </c>
      <c r="D1598" s="101" t="s">
        <v>5360</v>
      </c>
      <c r="E1598" s="103">
        <v>79857825</v>
      </c>
      <c r="F1598" s="103">
        <v>51513055</v>
      </c>
      <c r="G1598" s="103">
        <v>39280286</v>
      </c>
      <c r="H1598" s="103">
        <v>36305848</v>
      </c>
      <c r="I1598" s="103">
        <v>31779654</v>
      </c>
      <c r="J1598" s="103">
        <v>23066643</v>
      </c>
      <c r="K1598" s="103">
        <v>21831690</v>
      </c>
      <c r="L1598" s="103">
        <v>9671768</v>
      </c>
      <c r="M1598" s="103">
        <v>6451458</v>
      </c>
      <c r="N1598" s="103">
        <v>4297701</v>
      </c>
      <c r="O1598" s="103"/>
      <c r="P1598" s="103"/>
    </row>
    <row r="1599" spans="1:16">
      <c r="A1599" s="101" t="s">
        <v>2585</v>
      </c>
      <c r="B1599" s="102" t="s">
        <v>2586</v>
      </c>
      <c r="C1599" s="101" t="s">
        <v>5359</v>
      </c>
      <c r="D1599" s="101" t="s">
        <v>5360</v>
      </c>
      <c r="E1599" s="103">
        <v>85191753</v>
      </c>
      <c r="F1599" s="103">
        <v>83093059</v>
      </c>
      <c r="G1599" s="103">
        <v>79615692</v>
      </c>
      <c r="H1599" s="103">
        <v>80672934</v>
      </c>
      <c r="I1599" s="103">
        <v>77393278</v>
      </c>
      <c r="J1599" s="103">
        <v>72697777</v>
      </c>
      <c r="K1599" s="103">
        <v>68345568</v>
      </c>
      <c r="L1599" s="103">
        <v>37160463</v>
      </c>
      <c r="M1599" s="103">
        <v>23964853</v>
      </c>
      <c r="N1599" s="103">
        <v>14095305</v>
      </c>
      <c r="O1599" s="103">
        <v>10986977</v>
      </c>
      <c r="P1599" s="103">
        <v>10015967</v>
      </c>
    </row>
    <row r="1600" spans="1:16">
      <c r="A1600" s="101" t="s">
        <v>863</v>
      </c>
      <c r="B1600" s="102" t="s">
        <v>864</v>
      </c>
      <c r="C1600" s="101" t="s">
        <v>5359</v>
      </c>
      <c r="D1600" s="101" t="s">
        <v>5360</v>
      </c>
      <c r="E1600" s="103">
        <v>293906770</v>
      </c>
      <c r="F1600" s="103">
        <v>359393015</v>
      </c>
      <c r="G1600" s="103">
        <v>402982073</v>
      </c>
      <c r="H1600" s="103">
        <v>274245789</v>
      </c>
      <c r="I1600" s="103">
        <v>275921514</v>
      </c>
      <c r="J1600" s="103">
        <v>269796159</v>
      </c>
      <c r="K1600" s="103">
        <v>259895903</v>
      </c>
      <c r="L1600" s="103">
        <v>251629417</v>
      </c>
      <c r="M1600" s="103">
        <v>75333453</v>
      </c>
      <c r="N1600" s="103">
        <v>18743549</v>
      </c>
      <c r="O1600" s="103">
        <v>27146807</v>
      </c>
      <c r="P1600" s="103">
        <v>26743966</v>
      </c>
    </row>
    <row r="1601" spans="1:16">
      <c r="A1601" s="101" t="s">
        <v>5588</v>
      </c>
      <c r="B1601" s="102" t="s">
        <v>5589</v>
      </c>
      <c r="C1601" s="101" t="s">
        <v>5359</v>
      </c>
      <c r="D1601" s="101" t="s">
        <v>5360</v>
      </c>
      <c r="E1601" s="103">
        <v>6172758</v>
      </c>
      <c r="F1601" s="103">
        <v>4920719</v>
      </c>
      <c r="G1601" s="103">
        <v>-37759396</v>
      </c>
      <c r="H1601" s="103">
        <v>-35184844</v>
      </c>
      <c r="I1601" s="103">
        <v>-36986380</v>
      </c>
      <c r="J1601" s="103">
        <v>8875762</v>
      </c>
      <c r="K1601" s="103">
        <v>10338267</v>
      </c>
      <c r="L1601" s="103">
        <v>13276990</v>
      </c>
      <c r="M1601" s="103">
        <v>11608038</v>
      </c>
      <c r="N1601" s="103">
        <v>9995222</v>
      </c>
      <c r="O1601" s="103">
        <v>8982681</v>
      </c>
      <c r="P1601" s="103">
        <v>7905498</v>
      </c>
    </row>
    <row r="1602" spans="1:16">
      <c r="A1602" s="101" t="s">
        <v>3110</v>
      </c>
      <c r="B1602" s="102" t="s">
        <v>3111</v>
      </c>
      <c r="C1602" s="101" t="s">
        <v>5359</v>
      </c>
      <c r="D1602" s="101" t="s">
        <v>5360</v>
      </c>
      <c r="E1602" s="103">
        <v>75447077</v>
      </c>
      <c r="F1602" s="103">
        <v>62007738</v>
      </c>
      <c r="G1602" s="103">
        <v>61029011</v>
      </c>
      <c r="H1602" s="103">
        <v>61018502</v>
      </c>
      <c r="I1602" s="103">
        <v>55861364</v>
      </c>
      <c r="J1602" s="103">
        <v>48802151</v>
      </c>
      <c r="K1602" s="103">
        <v>19775093</v>
      </c>
      <c r="L1602" s="103">
        <v>11360933</v>
      </c>
      <c r="M1602" s="103">
        <v>6320632</v>
      </c>
      <c r="N1602" s="103">
        <v>6760354</v>
      </c>
      <c r="O1602" s="103">
        <v>6516080</v>
      </c>
      <c r="P1602" s="103">
        <v>7197981</v>
      </c>
    </row>
    <row r="1603" spans="1:16">
      <c r="A1603" s="101" t="s">
        <v>853</v>
      </c>
      <c r="B1603" s="102" t="s">
        <v>854</v>
      </c>
      <c r="C1603" s="101" t="s">
        <v>5359</v>
      </c>
      <c r="D1603" s="101" t="s">
        <v>5360</v>
      </c>
      <c r="E1603" s="103">
        <v>298440640</v>
      </c>
      <c r="F1603" s="103">
        <v>325528327</v>
      </c>
      <c r="G1603" s="103">
        <v>297504150</v>
      </c>
      <c r="H1603" s="103">
        <v>136183718</v>
      </c>
      <c r="I1603" s="103">
        <v>115285421</v>
      </c>
      <c r="J1603" s="103">
        <v>111181299</v>
      </c>
      <c r="K1603" s="103">
        <v>115970868</v>
      </c>
      <c r="L1603" s="103">
        <v>113807149</v>
      </c>
      <c r="M1603" s="103">
        <v>102572462</v>
      </c>
      <c r="N1603" s="103">
        <v>60063069</v>
      </c>
      <c r="O1603" s="103"/>
      <c r="P1603" s="103"/>
    </row>
    <row r="1604" spans="1:16">
      <c r="A1604" s="101" t="s">
        <v>3641</v>
      </c>
      <c r="B1604" s="102" t="s">
        <v>3642</v>
      </c>
      <c r="C1604" s="101" t="s">
        <v>5359</v>
      </c>
      <c r="D1604" s="101" t="s">
        <v>5360</v>
      </c>
      <c r="E1604" s="103">
        <v>33035170</v>
      </c>
      <c r="F1604" s="103">
        <v>28351237</v>
      </c>
      <c r="G1604" s="103">
        <v>26228669</v>
      </c>
      <c r="H1604" s="103">
        <v>31144784</v>
      </c>
      <c r="I1604" s="103">
        <v>33514229</v>
      </c>
      <c r="J1604" s="103">
        <v>20374857</v>
      </c>
      <c r="K1604" s="103">
        <v>15671517</v>
      </c>
      <c r="L1604" s="103">
        <v>13950189</v>
      </c>
      <c r="M1604" s="103">
        <v>12148572</v>
      </c>
      <c r="N1604" s="103">
        <v>11949391</v>
      </c>
      <c r="O1604" s="103">
        <v>9437603</v>
      </c>
      <c r="P1604" s="103"/>
    </row>
    <row r="1605" spans="1:16">
      <c r="A1605" s="101" t="s">
        <v>521</v>
      </c>
      <c r="B1605" s="102" t="s">
        <v>522</v>
      </c>
      <c r="C1605" s="101" t="s">
        <v>5359</v>
      </c>
      <c r="D1605" s="101" t="s">
        <v>5360</v>
      </c>
      <c r="E1605" s="103">
        <v>518726390</v>
      </c>
      <c r="F1605" s="103">
        <v>456239880</v>
      </c>
      <c r="G1605" s="103">
        <v>431411913</v>
      </c>
      <c r="H1605" s="103">
        <v>395536495</v>
      </c>
      <c r="I1605" s="103">
        <v>331431251</v>
      </c>
      <c r="J1605" s="103">
        <v>221318869</v>
      </c>
      <c r="K1605" s="103">
        <v>191622115</v>
      </c>
      <c r="L1605" s="103">
        <v>191007292</v>
      </c>
      <c r="M1605" s="103">
        <v>98879031</v>
      </c>
      <c r="N1605" s="103">
        <v>68673029</v>
      </c>
      <c r="O1605" s="103">
        <v>27539584</v>
      </c>
      <c r="P1605" s="103">
        <v>24023735</v>
      </c>
    </row>
    <row r="1606" spans="1:16">
      <c r="A1606" s="101" t="s">
        <v>1281</v>
      </c>
      <c r="B1606" s="102" t="s">
        <v>1282</v>
      </c>
      <c r="C1606" s="101" t="s">
        <v>5359</v>
      </c>
      <c r="D1606" s="101" t="s">
        <v>5360</v>
      </c>
      <c r="E1606" s="103">
        <v>105065204</v>
      </c>
      <c r="F1606" s="103">
        <v>97595500</v>
      </c>
      <c r="G1606" s="103">
        <v>56715498</v>
      </c>
      <c r="H1606" s="103">
        <v>80879454</v>
      </c>
      <c r="I1606" s="103">
        <v>98339627</v>
      </c>
      <c r="J1606" s="103">
        <v>108784797</v>
      </c>
      <c r="K1606" s="103">
        <v>64795906</v>
      </c>
      <c r="L1606" s="103">
        <v>16873952</v>
      </c>
      <c r="M1606" s="103">
        <v>6727718</v>
      </c>
      <c r="N1606" s="103">
        <v>2703086</v>
      </c>
      <c r="O1606" s="103">
        <v>3854348</v>
      </c>
      <c r="P1606" s="103"/>
    </row>
    <row r="1607" spans="1:16">
      <c r="A1607" s="101" t="s">
        <v>3157</v>
      </c>
      <c r="B1607" s="102" t="s">
        <v>3158</v>
      </c>
      <c r="C1607" s="101" t="s">
        <v>5359</v>
      </c>
      <c r="D1607" s="101" t="s">
        <v>5360</v>
      </c>
      <c r="E1607" s="103">
        <v>52661246</v>
      </c>
      <c r="F1607" s="103">
        <v>54092369</v>
      </c>
      <c r="G1607" s="103">
        <v>50445491</v>
      </c>
      <c r="H1607" s="103">
        <v>45877155</v>
      </c>
      <c r="I1607" s="103">
        <v>36107930</v>
      </c>
      <c r="J1607" s="103">
        <v>24502434</v>
      </c>
      <c r="K1607" s="103">
        <v>19268894</v>
      </c>
      <c r="L1607" s="103">
        <v>17878192</v>
      </c>
      <c r="M1607" s="103">
        <v>8751885</v>
      </c>
      <c r="N1607" s="103">
        <v>6645689</v>
      </c>
      <c r="O1607" s="103">
        <v>4129872</v>
      </c>
      <c r="P1607" s="103">
        <v>3490265</v>
      </c>
    </row>
    <row r="1608" spans="1:16">
      <c r="A1608" s="101" t="s">
        <v>2954</v>
      </c>
      <c r="B1608" s="102" t="s">
        <v>2955</v>
      </c>
      <c r="C1608" s="101" t="s">
        <v>5359</v>
      </c>
      <c r="D1608" s="101" t="s">
        <v>5360</v>
      </c>
      <c r="E1608" s="103">
        <v>61663216</v>
      </c>
      <c r="F1608" s="103">
        <v>56896548</v>
      </c>
      <c r="G1608" s="103">
        <v>51529566</v>
      </c>
      <c r="H1608" s="103">
        <v>52114644</v>
      </c>
      <c r="I1608" s="103">
        <v>60872837</v>
      </c>
      <c r="J1608" s="103">
        <v>62175218</v>
      </c>
      <c r="K1608" s="103">
        <v>62161854</v>
      </c>
      <c r="L1608" s="103">
        <v>59272971</v>
      </c>
      <c r="M1608" s="103">
        <v>29293502</v>
      </c>
      <c r="N1608" s="103">
        <v>22684002</v>
      </c>
      <c r="O1608" s="103">
        <v>30463626</v>
      </c>
      <c r="P1608" s="103">
        <v>29331331</v>
      </c>
    </row>
    <row r="1609" spans="1:16">
      <c r="A1609" s="101" t="s">
        <v>1297</v>
      </c>
      <c r="B1609" s="102" t="s">
        <v>1298</v>
      </c>
      <c r="C1609" s="101" t="s">
        <v>5359</v>
      </c>
      <c r="D1609" s="101" t="s">
        <v>5360</v>
      </c>
      <c r="E1609" s="103">
        <v>87296328</v>
      </c>
      <c r="F1609" s="103">
        <v>64132187</v>
      </c>
      <c r="G1609" s="103">
        <v>24049872</v>
      </c>
      <c r="H1609" s="103">
        <v>15998460</v>
      </c>
      <c r="I1609" s="103">
        <v>18443873</v>
      </c>
      <c r="J1609" s="103">
        <v>13060064</v>
      </c>
      <c r="K1609" s="103">
        <v>22963986</v>
      </c>
      <c r="L1609" s="103">
        <v>20768787</v>
      </c>
      <c r="M1609" s="103">
        <v>15486562</v>
      </c>
      <c r="N1609" s="103">
        <v>6171146</v>
      </c>
      <c r="O1609" s="103"/>
      <c r="P1609" s="103"/>
    </row>
    <row r="1610" spans="1:16">
      <c r="A1610" s="101" t="s">
        <v>2670</v>
      </c>
      <c r="B1610" s="102" t="s">
        <v>2671</v>
      </c>
      <c r="C1610" s="101" t="s">
        <v>5359</v>
      </c>
      <c r="D1610" s="101" t="s">
        <v>5360</v>
      </c>
      <c r="E1610" s="103">
        <v>67132605</v>
      </c>
      <c r="F1610" s="103">
        <v>64823748</v>
      </c>
      <c r="G1610" s="103">
        <v>59683410</v>
      </c>
      <c r="H1610" s="103">
        <v>58272085</v>
      </c>
      <c r="I1610" s="103">
        <v>56946769</v>
      </c>
      <c r="J1610" s="103">
        <v>50711606</v>
      </c>
      <c r="K1610" s="103">
        <v>39295023</v>
      </c>
      <c r="L1610" s="103">
        <v>18589935</v>
      </c>
      <c r="M1610" s="103">
        <v>13128393</v>
      </c>
      <c r="N1610" s="103">
        <v>6538323</v>
      </c>
      <c r="O1610" s="103">
        <v>5122775</v>
      </c>
      <c r="P1610" s="103"/>
    </row>
    <row r="1611" spans="1:16">
      <c r="A1611" s="101" t="s">
        <v>5590</v>
      </c>
      <c r="B1611" s="102" t="s">
        <v>5591</v>
      </c>
      <c r="C1611" s="101" t="s">
        <v>5359</v>
      </c>
      <c r="D1611" s="101" t="s">
        <v>5360</v>
      </c>
      <c r="E1611" s="103"/>
      <c r="F1611" s="103"/>
      <c r="G1611" s="103">
        <v>-1066430</v>
      </c>
      <c r="H1611" s="103">
        <v>-48697</v>
      </c>
      <c r="I1611" s="103">
        <v>-2365808</v>
      </c>
      <c r="J1611" s="103">
        <v>-925024</v>
      </c>
      <c r="K1611" s="103">
        <v>353108</v>
      </c>
      <c r="L1611" s="103">
        <v>503499</v>
      </c>
      <c r="M1611" s="103">
        <v>495619</v>
      </c>
      <c r="N1611" s="103"/>
      <c r="O1611" s="103"/>
      <c r="P1611" s="103"/>
    </row>
    <row r="1612" spans="1:16">
      <c r="A1612" s="101" t="s">
        <v>1593</v>
      </c>
      <c r="B1612" s="102" t="s">
        <v>1594</v>
      </c>
      <c r="C1612" s="101" t="s">
        <v>5359</v>
      </c>
      <c r="D1612" s="101" t="s">
        <v>5360</v>
      </c>
      <c r="E1612" s="103">
        <v>89126628</v>
      </c>
      <c r="F1612" s="103">
        <v>82173122</v>
      </c>
      <c r="G1612" s="103">
        <v>49692638</v>
      </c>
      <c r="H1612" s="103">
        <v>44710701</v>
      </c>
      <c r="I1612" s="103">
        <v>24954659</v>
      </c>
      <c r="J1612" s="103"/>
      <c r="K1612" s="103"/>
      <c r="L1612" s="103">
        <v>4057377</v>
      </c>
      <c r="M1612" s="103">
        <v>3227040</v>
      </c>
      <c r="N1612" s="103">
        <v>833183</v>
      </c>
      <c r="O1612" s="103">
        <v>3620434</v>
      </c>
      <c r="P1612" s="103"/>
    </row>
    <row r="1613" spans="1:16">
      <c r="A1613" s="101" t="s">
        <v>3635</v>
      </c>
      <c r="B1613" s="102" t="s">
        <v>3636</v>
      </c>
      <c r="C1613" s="101" t="s">
        <v>5359</v>
      </c>
      <c r="D1613" s="101" t="s">
        <v>5360</v>
      </c>
      <c r="E1613" s="103">
        <v>34786440</v>
      </c>
      <c r="F1613" s="103">
        <v>33674718</v>
      </c>
      <c r="G1613" s="103">
        <v>34463424</v>
      </c>
      <c r="H1613" s="103">
        <v>31137584</v>
      </c>
      <c r="I1613" s="103">
        <v>28504801</v>
      </c>
      <c r="J1613" s="103">
        <v>25415467</v>
      </c>
      <c r="K1613" s="103">
        <v>22398566</v>
      </c>
      <c r="L1613" s="103">
        <v>18641044</v>
      </c>
      <c r="M1613" s="103">
        <v>15213536</v>
      </c>
      <c r="N1613" s="103">
        <v>7656698</v>
      </c>
      <c r="O1613" s="103">
        <v>6209776</v>
      </c>
      <c r="P1613" s="103">
        <v>4160260</v>
      </c>
    </row>
    <row r="1614" spans="1:16">
      <c r="A1614" s="101" t="s">
        <v>1065</v>
      </c>
      <c r="B1614" s="102" t="s">
        <v>1066</v>
      </c>
      <c r="C1614" s="101" t="s">
        <v>5359</v>
      </c>
      <c r="D1614" s="101" t="s">
        <v>5360</v>
      </c>
      <c r="E1614" s="103">
        <v>470348424</v>
      </c>
      <c r="F1614" s="103">
        <v>475547470</v>
      </c>
      <c r="G1614" s="103">
        <v>438985728</v>
      </c>
      <c r="H1614" s="103">
        <v>422233535</v>
      </c>
      <c r="I1614" s="103">
        <v>403967260</v>
      </c>
      <c r="J1614" s="103">
        <v>395506677</v>
      </c>
      <c r="K1614" s="103">
        <v>369470355</v>
      </c>
      <c r="L1614" s="103">
        <v>334181657</v>
      </c>
      <c r="M1614" s="103"/>
      <c r="N1614" s="103"/>
      <c r="O1614" s="103"/>
      <c r="P1614" s="103"/>
    </row>
    <row r="1615" spans="1:16">
      <c r="A1615" s="101" t="s">
        <v>4531</v>
      </c>
      <c r="B1615" s="102" t="s">
        <v>4532</v>
      </c>
      <c r="C1615" s="101" t="s">
        <v>5359</v>
      </c>
      <c r="D1615" s="101" t="s">
        <v>5360</v>
      </c>
      <c r="E1615" s="103">
        <v>24348404</v>
      </c>
      <c r="F1615" s="103">
        <v>2893971</v>
      </c>
      <c r="G1615" s="103"/>
      <c r="H1615" s="103"/>
      <c r="I1615" s="103"/>
      <c r="J1615" s="103"/>
      <c r="K1615" s="103"/>
      <c r="L1615" s="103"/>
      <c r="M1615" s="103"/>
      <c r="N1615" s="103"/>
      <c r="O1615" s="103"/>
      <c r="P1615" s="103"/>
    </row>
    <row r="1616" spans="1:16">
      <c r="A1616" s="101" t="s">
        <v>2497</v>
      </c>
      <c r="B1616" s="102" t="s">
        <v>2498</v>
      </c>
      <c r="C1616" s="101" t="s">
        <v>5359</v>
      </c>
      <c r="D1616" s="101" t="s">
        <v>5360</v>
      </c>
      <c r="E1616" s="103">
        <v>72026526</v>
      </c>
      <c r="F1616" s="103">
        <v>64520954</v>
      </c>
      <c r="G1616" s="103">
        <v>60201368</v>
      </c>
      <c r="H1616" s="103">
        <v>51775754</v>
      </c>
      <c r="I1616" s="103">
        <v>43578707</v>
      </c>
      <c r="J1616" s="103">
        <v>38551107</v>
      </c>
      <c r="K1616" s="103">
        <v>34140186</v>
      </c>
      <c r="L1616" s="103">
        <v>14643461</v>
      </c>
      <c r="M1616" s="103">
        <v>7951985</v>
      </c>
      <c r="N1616" s="103">
        <v>4332652</v>
      </c>
      <c r="O1616" s="103">
        <v>2258661</v>
      </c>
      <c r="P1616" s="103">
        <v>2048073</v>
      </c>
    </row>
    <row r="1617" spans="1:16">
      <c r="A1617" s="101" t="s">
        <v>795</v>
      </c>
      <c r="B1617" s="102" t="s">
        <v>796</v>
      </c>
      <c r="C1617" s="101" t="s">
        <v>5359</v>
      </c>
      <c r="D1617" s="101" t="s">
        <v>5360</v>
      </c>
      <c r="E1617" s="103">
        <v>671598770</v>
      </c>
      <c r="F1617" s="103">
        <v>639849814</v>
      </c>
      <c r="G1617" s="103">
        <v>630313416</v>
      </c>
      <c r="H1617" s="103">
        <v>615159551</v>
      </c>
      <c r="I1617" s="103">
        <v>584828643</v>
      </c>
      <c r="J1617" s="103">
        <v>562512368</v>
      </c>
      <c r="K1617" s="103">
        <v>394028123</v>
      </c>
      <c r="L1617" s="103">
        <v>172084648</v>
      </c>
      <c r="M1617" s="103">
        <v>121848765</v>
      </c>
      <c r="N1617" s="103">
        <v>77681045</v>
      </c>
      <c r="O1617" s="103">
        <v>29404332</v>
      </c>
      <c r="P1617" s="103"/>
    </row>
    <row r="1618" spans="1:16">
      <c r="A1618" s="101" t="s">
        <v>5592</v>
      </c>
      <c r="B1618" s="102" t="s">
        <v>5593</v>
      </c>
      <c r="C1618" s="101" t="s">
        <v>5359</v>
      </c>
      <c r="D1618" s="101" t="s">
        <v>5360</v>
      </c>
      <c r="E1618" s="103">
        <v>12943681</v>
      </c>
      <c r="F1618" s="103">
        <v>12548235</v>
      </c>
      <c r="G1618" s="103">
        <v>12170703</v>
      </c>
      <c r="H1618" s="103">
        <v>8906109</v>
      </c>
      <c r="I1618" s="103">
        <v>8571827</v>
      </c>
      <c r="J1618" s="103">
        <v>8186755</v>
      </c>
      <c r="K1618" s="103">
        <v>7687655</v>
      </c>
      <c r="L1618" s="103">
        <v>7199345</v>
      </c>
      <c r="M1618" s="103">
        <v>6631717</v>
      </c>
      <c r="N1618" s="103">
        <v>5704273</v>
      </c>
      <c r="O1618" s="103"/>
      <c r="P1618" s="103"/>
    </row>
    <row r="1619" spans="1:16">
      <c r="A1619" s="101" t="s">
        <v>5594</v>
      </c>
      <c r="B1619" s="102" t="s">
        <v>5595</v>
      </c>
      <c r="C1619" s="101" t="s">
        <v>5359</v>
      </c>
      <c r="D1619" s="101" t="s">
        <v>5360</v>
      </c>
      <c r="E1619" s="103">
        <v>11693314</v>
      </c>
      <c r="F1619" s="103">
        <v>14088751</v>
      </c>
      <c r="G1619" s="103">
        <v>11656311</v>
      </c>
      <c r="H1619" s="103">
        <v>10056363</v>
      </c>
      <c r="I1619" s="103">
        <v>12064752</v>
      </c>
      <c r="J1619" s="103">
        <v>11977297</v>
      </c>
      <c r="K1619" s="103">
        <v>11852548</v>
      </c>
      <c r="L1619" s="103">
        <v>11623347</v>
      </c>
      <c r="M1619" s="103">
        <v>11537512</v>
      </c>
      <c r="N1619" s="103">
        <v>1971265</v>
      </c>
      <c r="O1619" s="103">
        <v>2688759</v>
      </c>
      <c r="P1619" s="103">
        <v>2620351</v>
      </c>
    </row>
    <row r="1620" spans="1:16">
      <c r="A1620" s="101" t="s">
        <v>3518</v>
      </c>
      <c r="B1620" s="102" t="s">
        <v>3519</v>
      </c>
      <c r="C1620" s="101" t="s">
        <v>5359</v>
      </c>
      <c r="D1620" s="101" t="s">
        <v>5360</v>
      </c>
      <c r="E1620" s="103">
        <v>47884741</v>
      </c>
      <c r="F1620" s="103">
        <v>46120408</v>
      </c>
      <c r="G1620" s="103">
        <v>41448000</v>
      </c>
      <c r="H1620" s="103">
        <v>38003037</v>
      </c>
      <c r="I1620" s="103">
        <v>35024452</v>
      </c>
      <c r="J1620" s="103">
        <v>30718428</v>
      </c>
      <c r="K1620" s="103">
        <v>26867746</v>
      </c>
      <c r="L1620" s="103">
        <v>18680854</v>
      </c>
      <c r="M1620" s="103">
        <v>13251186</v>
      </c>
      <c r="N1620" s="103">
        <v>6722746</v>
      </c>
      <c r="O1620" s="103"/>
      <c r="P1620" s="103"/>
    </row>
    <row r="1621" spans="1:16">
      <c r="A1621" s="101" t="s">
        <v>1872</v>
      </c>
      <c r="B1621" s="102" t="s">
        <v>1873</v>
      </c>
      <c r="C1621" s="101" t="s">
        <v>5359</v>
      </c>
      <c r="D1621" s="101" t="s">
        <v>5360</v>
      </c>
      <c r="E1621" s="103">
        <v>33878845</v>
      </c>
      <c r="F1621" s="103">
        <v>30082748</v>
      </c>
      <c r="G1621" s="103">
        <v>22273606</v>
      </c>
      <c r="H1621" s="103">
        <v>10133853</v>
      </c>
      <c r="I1621" s="103">
        <v>13781940</v>
      </c>
      <c r="J1621" s="103">
        <v>18785963</v>
      </c>
      <c r="K1621" s="103">
        <v>27497600</v>
      </c>
      <c r="L1621" s="103">
        <v>14785389</v>
      </c>
      <c r="M1621" s="103">
        <v>12462918</v>
      </c>
      <c r="N1621" s="103">
        <v>10511683</v>
      </c>
      <c r="O1621" s="103">
        <v>7712507</v>
      </c>
      <c r="P1621" s="103">
        <v>2751903</v>
      </c>
    </row>
    <row r="1622" spans="1:16">
      <c r="A1622" s="101" t="s">
        <v>2636</v>
      </c>
      <c r="B1622" s="102" t="s">
        <v>2637</v>
      </c>
      <c r="C1622" s="101" t="s">
        <v>5359</v>
      </c>
      <c r="D1622" s="101" t="s">
        <v>5360</v>
      </c>
      <c r="E1622" s="103">
        <v>41554259</v>
      </c>
      <c r="F1622" s="103">
        <v>37860679</v>
      </c>
      <c r="G1622" s="103">
        <v>33900293</v>
      </c>
      <c r="H1622" s="103">
        <v>37713173</v>
      </c>
      <c r="I1622" s="103">
        <v>35390013</v>
      </c>
      <c r="J1622" s="103">
        <v>35055040</v>
      </c>
      <c r="K1622" s="103">
        <v>19421185</v>
      </c>
      <c r="L1622" s="103">
        <v>13974117</v>
      </c>
      <c r="M1622" s="103">
        <v>10330449</v>
      </c>
      <c r="N1622" s="103">
        <v>5770795</v>
      </c>
      <c r="O1622" s="103"/>
      <c r="P1622" s="103"/>
    </row>
    <row r="1623" spans="1:16">
      <c r="A1623" s="101" t="s">
        <v>3193</v>
      </c>
      <c r="B1623" s="102" t="s">
        <v>3194</v>
      </c>
      <c r="C1623" s="101" t="s">
        <v>5359</v>
      </c>
      <c r="D1623" s="101" t="s">
        <v>5360</v>
      </c>
      <c r="E1623" s="103">
        <v>17710043</v>
      </c>
      <c r="F1623" s="103">
        <v>17565518</v>
      </c>
      <c r="G1623" s="103">
        <v>18176444</v>
      </c>
      <c r="H1623" s="103">
        <v>17346206</v>
      </c>
      <c r="I1623" s="103">
        <v>17076855</v>
      </c>
      <c r="J1623" s="103">
        <v>15836972</v>
      </c>
      <c r="K1623" s="103">
        <v>14821719</v>
      </c>
      <c r="L1623" s="103">
        <v>11370297</v>
      </c>
      <c r="M1623" s="103">
        <v>10299995</v>
      </c>
      <c r="N1623" s="103">
        <v>9438766</v>
      </c>
      <c r="O1623" s="103">
        <v>6002932</v>
      </c>
      <c r="P1623" s="103">
        <v>5548280</v>
      </c>
    </row>
    <row r="1624" spans="1:16">
      <c r="A1624" s="101" t="s">
        <v>3682</v>
      </c>
      <c r="B1624" s="102" t="s">
        <v>3683</v>
      </c>
      <c r="C1624" s="101" t="s">
        <v>5359</v>
      </c>
      <c r="D1624" s="101" t="s">
        <v>5360</v>
      </c>
      <c r="E1624" s="103">
        <v>12543204</v>
      </c>
      <c r="F1624" s="103">
        <v>17514392</v>
      </c>
      <c r="G1624" s="103">
        <v>25987207</v>
      </c>
      <c r="H1624" s="103">
        <v>38767208</v>
      </c>
      <c r="I1624" s="103">
        <v>37136619</v>
      </c>
      <c r="J1624" s="103">
        <v>33058971</v>
      </c>
      <c r="K1624" s="103">
        <v>11897945</v>
      </c>
      <c r="L1624" s="103">
        <v>10076169</v>
      </c>
      <c r="M1624" s="103">
        <v>4957338</v>
      </c>
      <c r="N1624" s="103">
        <v>1862574</v>
      </c>
      <c r="O1624" s="103"/>
      <c r="P1624" s="103"/>
    </row>
    <row r="1625" spans="1:16">
      <c r="A1625" s="101" t="s">
        <v>3032</v>
      </c>
      <c r="B1625" s="102" t="s">
        <v>3033</v>
      </c>
      <c r="C1625" s="101" t="s">
        <v>5359</v>
      </c>
      <c r="D1625" s="101" t="s">
        <v>5360</v>
      </c>
      <c r="E1625" s="103">
        <v>73834076</v>
      </c>
      <c r="F1625" s="103">
        <v>63447845</v>
      </c>
      <c r="G1625" s="103">
        <v>64343213</v>
      </c>
      <c r="H1625" s="103">
        <v>63636902</v>
      </c>
      <c r="I1625" s="103">
        <v>58726502</v>
      </c>
      <c r="J1625" s="103">
        <v>70701548</v>
      </c>
      <c r="K1625" s="103">
        <v>75345628</v>
      </c>
      <c r="L1625" s="103">
        <v>37024534</v>
      </c>
      <c r="M1625" s="103">
        <v>28987566</v>
      </c>
      <c r="N1625" s="103">
        <v>24784927</v>
      </c>
      <c r="O1625" s="103">
        <v>22091791</v>
      </c>
      <c r="P1625" s="103">
        <v>17039896</v>
      </c>
    </row>
    <row r="1626" spans="1:16">
      <c r="A1626" s="101" t="s">
        <v>5596</v>
      </c>
      <c r="B1626" s="102" t="s">
        <v>5597</v>
      </c>
      <c r="C1626" s="101" t="s">
        <v>5359</v>
      </c>
      <c r="D1626" s="101" t="s">
        <v>5360</v>
      </c>
      <c r="E1626" s="103">
        <v>4191533</v>
      </c>
      <c r="F1626" s="103">
        <v>3641852</v>
      </c>
      <c r="G1626" s="103">
        <v>2912535</v>
      </c>
      <c r="H1626" s="103">
        <v>1458773</v>
      </c>
      <c r="I1626" s="103">
        <v>1238750</v>
      </c>
      <c r="J1626" s="103">
        <v>1171291</v>
      </c>
      <c r="K1626" s="103">
        <v>192712</v>
      </c>
      <c r="L1626" s="103">
        <v>296332</v>
      </c>
      <c r="M1626" s="103">
        <v>669878</v>
      </c>
      <c r="N1626" s="103">
        <v>226743</v>
      </c>
      <c r="O1626" s="103"/>
      <c r="P1626" s="103"/>
    </row>
    <row r="1627" spans="1:16">
      <c r="A1627" s="101" t="s">
        <v>3292</v>
      </c>
      <c r="B1627" s="102" t="s">
        <v>3293</v>
      </c>
      <c r="C1627" s="101" t="s">
        <v>5359</v>
      </c>
      <c r="D1627" s="101" t="s">
        <v>5360</v>
      </c>
      <c r="E1627" s="103">
        <v>31732126</v>
      </c>
      <c r="F1627" s="103">
        <v>30803852</v>
      </c>
      <c r="G1627" s="103">
        <v>29355027</v>
      </c>
      <c r="H1627" s="103">
        <v>28028831</v>
      </c>
      <c r="I1627" s="103">
        <v>26677093</v>
      </c>
      <c r="J1627" s="103">
        <v>26807311</v>
      </c>
      <c r="K1627" s="103">
        <v>25392130</v>
      </c>
      <c r="L1627" s="103">
        <v>11995152</v>
      </c>
      <c r="M1627" s="103">
        <v>7797456</v>
      </c>
      <c r="N1627" s="103">
        <v>4660115</v>
      </c>
      <c r="O1627" s="103"/>
      <c r="P1627" s="103"/>
    </row>
    <row r="1628" spans="1:16">
      <c r="A1628" s="101" t="s">
        <v>4533</v>
      </c>
      <c r="B1628" s="102" t="s">
        <v>4534</v>
      </c>
      <c r="C1628" s="101" t="s">
        <v>5359</v>
      </c>
      <c r="D1628" s="101" t="s">
        <v>5360</v>
      </c>
      <c r="E1628" s="103">
        <v>179162526</v>
      </c>
      <c r="F1628" s="103">
        <v>159419653</v>
      </c>
      <c r="G1628" s="103"/>
      <c r="H1628" s="103"/>
      <c r="I1628" s="103"/>
      <c r="J1628" s="103"/>
      <c r="K1628" s="103">
        <v>41695247</v>
      </c>
      <c r="L1628" s="103">
        <v>32569131</v>
      </c>
      <c r="M1628" s="103">
        <v>26528076</v>
      </c>
      <c r="N1628" s="103">
        <v>16868425</v>
      </c>
      <c r="O1628" s="103">
        <v>14586602</v>
      </c>
      <c r="P1628" s="103">
        <v>13239000</v>
      </c>
    </row>
    <row r="1629" spans="1:16">
      <c r="A1629" s="101" t="s">
        <v>3678</v>
      </c>
      <c r="B1629" s="102" t="s">
        <v>3679</v>
      </c>
      <c r="C1629" s="101" t="s">
        <v>5359</v>
      </c>
      <c r="D1629" s="101" t="s">
        <v>5360</v>
      </c>
      <c r="E1629" s="103">
        <v>15199382</v>
      </c>
      <c r="F1629" s="103">
        <v>15071334</v>
      </c>
      <c r="G1629" s="103">
        <v>13841012</v>
      </c>
      <c r="H1629" s="103">
        <v>14481326</v>
      </c>
      <c r="I1629" s="103">
        <v>12236605</v>
      </c>
      <c r="J1629" s="103">
        <v>11125538</v>
      </c>
      <c r="K1629" s="103">
        <v>9392598</v>
      </c>
      <c r="L1629" s="103">
        <v>8615462</v>
      </c>
      <c r="M1629" s="103">
        <v>8945868</v>
      </c>
      <c r="N1629" s="103">
        <v>5209472</v>
      </c>
      <c r="O1629" s="103">
        <v>4305577</v>
      </c>
      <c r="P1629" s="103">
        <v>2242707</v>
      </c>
    </row>
    <row r="1630" spans="1:16">
      <c r="A1630" s="101" t="s">
        <v>1715</v>
      </c>
      <c r="B1630" s="102" t="s">
        <v>1716</v>
      </c>
      <c r="C1630" s="101" t="s">
        <v>5359</v>
      </c>
      <c r="D1630" s="101" t="s">
        <v>5360</v>
      </c>
      <c r="E1630" s="103">
        <v>292297527</v>
      </c>
      <c r="F1630" s="103">
        <v>285188287</v>
      </c>
      <c r="G1630" s="103">
        <v>278764533</v>
      </c>
      <c r="H1630" s="103">
        <v>274333617</v>
      </c>
      <c r="I1630" s="103">
        <v>268485713</v>
      </c>
      <c r="J1630" s="103">
        <v>264499586</v>
      </c>
      <c r="K1630" s="103">
        <v>256882908</v>
      </c>
      <c r="L1630" s="103">
        <v>203582963</v>
      </c>
      <c r="M1630" s="103"/>
      <c r="N1630" s="103"/>
      <c r="O1630" s="103"/>
      <c r="P1630" s="103"/>
    </row>
    <row r="1631" spans="1:16">
      <c r="A1631" s="101" t="s">
        <v>3118</v>
      </c>
      <c r="B1631" s="102" t="s">
        <v>5598</v>
      </c>
      <c r="C1631" s="101" t="s">
        <v>5359</v>
      </c>
      <c r="D1631" s="101" t="s">
        <v>5360</v>
      </c>
      <c r="E1631" s="103">
        <v>50982612</v>
      </c>
      <c r="F1631" s="103">
        <v>33736884</v>
      </c>
      <c r="G1631" s="103">
        <v>32777635</v>
      </c>
      <c r="H1631" s="103">
        <v>30908395</v>
      </c>
      <c r="I1631" s="103">
        <v>27969609</v>
      </c>
      <c r="J1631" s="103">
        <v>25501281</v>
      </c>
      <c r="K1631" s="103">
        <v>23925869</v>
      </c>
      <c r="L1631" s="103">
        <v>12849045</v>
      </c>
      <c r="M1631" s="103">
        <v>9069446</v>
      </c>
      <c r="N1631" s="103">
        <v>6588615</v>
      </c>
      <c r="O1631" s="103">
        <v>4488530</v>
      </c>
      <c r="P1631" s="103"/>
    </row>
    <row r="1632" spans="1:16">
      <c r="A1632" s="101" t="s">
        <v>3370</v>
      </c>
      <c r="B1632" s="102" t="s">
        <v>3371</v>
      </c>
      <c r="C1632" s="101" t="s">
        <v>5359</v>
      </c>
      <c r="D1632" s="101" t="s">
        <v>5360</v>
      </c>
      <c r="E1632" s="103">
        <v>13436371</v>
      </c>
      <c r="F1632" s="103">
        <v>6185493</v>
      </c>
      <c r="G1632" s="103">
        <v>8164882</v>
      </c>
      <c r="H1632" s="103">
        <v>15701259</v>
      </c>
      <c r="I1632" s="103">
        <v>22404395</v>
      </c>
      <c r="J1632" s="103">
        <v>16554120</v>
      </c>
      <c r="K1632" s="103">
        <v>22642265</v>
      </c>
      <c r="L1632" s="103">
        <v>23792538</v>
      </c>
      <c r="M1632" s="103"/>
      <c r="N1632" s="103"/>
      <c r="O1632" s="103"/>
      <c r="P1632" s="103"/>
    </row>
    <row r="1633" spans="1:16">
      <c r="A1633" s="101" t="s">
        <v>3338</v>
      </c>
      <c r="B1633" s="102" t="s">
        <v>3339</v>
      </c>
      <c r="C1633" s="101" t="s">
        <v>5359</v>
      </c>
      <c r="D1633" s="101" t="s">
        <v>5360</v>
      </c>
      <c r="E1633" s="103">
        <v>40229601</v>
      </c>
      <c r="F1633" s="103">
        <v>38506237</v>
      </c>
      <c r="G1633" s="103">
        <v>37705323</v>
      </c>
      <c r="H1633" s="103">
        <v>37619763</v>
      </c>
      <c r="I1633" s="103">
        <v>37098273</v>
      </c>
      <c r="J1633" s="103">
        <v>32639099</v>
      </c>
      <c r="K1633" s="103">
        <v>28382031</v>
      </c>
      <c r="L1633" s="103">
        <v>14996740</v>
      </c>
      <c r="M1633" s="103">
        <v>12667410</v>
      </c>
      <c r="N1633" s="103">
        <v>10306421</v>
      </c>
      <c r="O1633" s="103">
        <v>8581044</v>
      </c>
      <c r="P1633" s="103">
        <v>6113844</v>
      </c>
    </row>
    <row r="1634" spans="1:16">
      <c r="A1634" s="101" t="s">
        <v>1473</v>
      </c>
      <c r="B1634" s="102" t="s">
        <v>1474</v>
      </c>
      <c r="C1634" s="101" t="s">
        <v>5359</v>
      </c>
      <c r="D1634" s="101" t="s">
        <v>5360</v>
      </c>
      <c r="E1634" s="103">
        <v>90643967</v>
      </c>
      <c r="F1634" s="103">
        <v>74084149</v>
      </c>
      <c r="G1634" s="103">
        <v>61241375</v>
      </c>
      <c r="H1634" s="103">
        <v>55153703</v>
      </c>
      <c r="I1634" s="103">
        <v>46711964</v>
      </c>
      <c r="J1634" s="103">
        <v>38731005</v>
      </c>
      <c r="K1634" s="103">
        <v>32336604</v>
      </c>
      <c r="L1634" s="103">
        <v>15038527</v>
      </c>
      <c r="M1634" s="103">
        <v>8746598</v>
      </c>
      <c r="N1634" s="103">
        <v>5367729</v>
      </c>
      <c r="O1634" s="103">
        <v>4540840</v>
      </c>
      <c r="P1634" s="103"/>
    </row>
    <row r="1635" spans="1:16">
      <c r="A1635" s="101" t="s">
        <v>2443</v>
      </c>
      <c r="B1635" s="102" t="s">
        <v>2444</v>
      </c>
      <c r="C1635" s="101" t="s">
        <v>5359</v>
      </c>
      <c r="D1635" s="101" t="s">
        <v>5360</v>
      </c>
      <c r="E1635" s="103">
        <v>68967135</v>
      </c>
      <c r="F1635" s="103">
        <v>55500146</v>
      </c>
      <c r="G1635" s="103">
        <v>60318225</v>
      </c>
      <c r="H1635" s="103">
        <v>71819474</v>
      </c>
      <c r="I1635" s="103">
        <v>73144756</v>
      </c>
      <c r="J1635" s="103">
        <v>59998538</v>
      </c>
      <c r="K1635" s="103">
        <v>56522032</v>
      </c>
      <c r="L1635" s="103"/>
      <c r="M1635" s="103"/>
      <c r="N1635" s="103"/>
      <c r="O1635" s="103"/>
      <c r="P1635" s="103"/>
    </row>
    <row r="1636" spans="1:16">
      <c r="A1636" s="101" t="s">
        <v>3780</v>
      </c>
      <c r="B1636" s="102" t="s">
        <v>3781</v>
      </c>
      <c r="C1636" s="101" t="s">
        <v>5359</v>
      </c>
      <c r="D1636" s="101" t="s">
        <v>5360</v>
      </c>
      <c r="E1636" s="103">
        <v>24536922</v>
      </c>
      <c r="F1636" s="103">
        <v>23115124</v>
      </c>
      <c r="G1636" s="103">
        <v>23729652</v>
      </c>
      <c r="H1636" s="103">
        <v>23183846</v>
      </c>
      <c r="I1636" s="103">
        <v>23022487</v>
      </c>
      <c r="J1636" s="103">
        <v>24821478</v>
      </c>
      <c r="K1636" s="103">
        <v>24191416</v>
      </c>
      <c r="L1636" s="103">
        <v>13371940</v>
      </c>
      <c r="M1636" s="103">
        <v>5789649</v>
      </c>
      <c r="N1636" s="103">
        <v>5397462</v>
      </c>
      <c r="O1636" s="103">
        <v>3012080</v>
      </c>
      <c r="P1636" s="103"/>
    </row>
    <row r="1637" spans="1:16">
      <c r="A1637" s="101" t="s">
        <v>2507</v>
      </c>
      <c r="B1637" s="102" t="s">
        <v>2508</v>
      </c>
      <c r="C1637" s="101" t="s">
        <v>5359</v>
      </c>
      <c r="D1637" s="101" t="s">
        <v>5360</v>
      </c>
      <c r="E1637" s="103">
        <v>60662575</v>
      </c>
      <c r="F1637" s="103">
        <v>56689467</v>
      </c>
      <c r="G1637" s="103">
        <v>50978401</v>
      </c>
      <c r="H1637" s="103">
        <v>40099246</v>
      </c>
      <c r="I1637" s="103">
        <v>22593117</v>
      </c>
      <c r="J1637" s="103">
        <v>18903147</v>
      </c>
      <c r="K1637" s="103">
        <v>17235889</v>
      </c>
      <c r="L1637" s="103">
        <v>10682095</v>
      </c>
      <c r="M1637" s="103">
        <v>6935207</v>
      </c>
      <c r="N1637" s="103">
        <v>6318145</v>
      </c>
      <c r="O1637" s="103">
        <v>4585132</v>
      </c>
      <c r="P1637" s="103"/>
    </row>
    <row r="1638" spans="1:16">
      <c r="A1638" s="101" t="s">
        <v>2606</v>
      </c>
      <c r="B1638" s="102" t="s">
        <v>2607</v>
      </c>
      <c r="C1638" s="101" t="s">
        <v>5359</v>
      </c>
      <c r="D1638" s="101" t="s">
        <v>5360</v>
      </c>
      <c r="E1638" s="103">
        <v>65170505</v>
      </c>
      <c r="F1638" s="103">
        <v>57593527</v>
      </c>
      <c r="G1638" s="103">
        <v>53888220</v>
      </c>
      <c r="H1638" s="103">
        <v>52693237</v>
      </c>
      <c r="I1638" s="103">
        <v>46541707</v>
      </c>
      <c r="J1638" s="103">
        <v>44113482</v>
      </c>
      <c r="K1638" s="103">
        <v>21605554</v>
      </c>
      <c r="L1638" s="103">
        <v>15529520</v>
      </c>
      <c r="M1638" s="103">
        <v>10892199</v>
      </c>
      <c r="N1638" s="103">
        <v>7405877</v>
      </c>
      <c r="O1638" s="103"/>
      <c r="P1638" s="103"/>
    </row>
    <row r="1639" spans="1:16">
      <c r="A1639" s="101" t="s">
        <v>2269</v>
      </c>
      <c r="B1639" s="102" t="s">
        <v>2270</v>
      </c>
      <c r="C1639" s="101" t="s">
        <v>5359</v>
      </c>
      <c r="D1639" s="101" t="s">
        <v>5360</v>
      </c>
      <c r="E1639" s="103">
        <v>87882659</v>
      </c>
      <c r="F1639" s="103">
        <v>75267659</v>
      </c>
      <c r="G1639" s="103">
        <v>60851440</v>
      </c>
      <c r="H1639" s="103">
        <v>48364702</v>
      </c>
      <c r="I1639" s="103">
        <v>40103516</v>
      </c>
      <c r="J1639" s="103">
        <v>32693529</v>
      </c>
      <c r="K1639" s="103">
        <v>21792660</v>
      </c>
      <c r="L1639" s="103"/>
      <c r="M1639" s="103"/>
      <c r="N1639" s="103"/>
      <c r="O1639" s="103"/>
      <c r="P1639" s="103"/>
    </row>
    <row r="1640" spans="1:16">
      <c r="A1640" s="101" t="s">
        <v>628</v>
      </c>
      <c r="B1640" s="102" t="s">
        <v>629</v>
      </c>
      <c r="C1640" s="101" t="s">
        <v>5359</v>
      </c>
      <c r="D1640" s="101" t="s">
        <v>5360</v>
      </c>
      <c r="E1640" s="103">
        <v>1980981251</v>
      </c>
      <c r="F1640" s="103">
        <v>1832001523</v>
      </c>
      <c r="G1640" s="103">
        <v>1884385881</v>
      </c>
      <c r="H1640" s="103">
        <v>1817502661</v>
      </c>
      <c r="I1640" s="103">
        <v>1753407323</v>
      </c>
      <c r="J1640" s="103">
        <v>1723191210</v>
      </c>
      <c r="K1640" s="103">
        <v>1346241135</v>
      </c>
      <c r="L1640" s="103"/>
      <c r="M1640" s="103"/>
      <c r="N1640" s="103"/>
      <c r="O1640" s="103"/>
      <c r="P1640" s="103"/>
    </row>
    <row r="1641" spans="1:16">
      <c r="A1641" s="101" t="s">
        <v>2244</v>
      </c>
      <c r="B1641" s="102" t="s">
        <v>2245</v>
      </c>
      <c r="C1641" s="101" t="s">
        <v>5359</v>
      </c>
      <c r="D1641" s="101" t="s">
        <v>5360</v>
      </c>
      <c r="E1641" s="103">
        <v>86125398</v>
      </c>
      <c r="F1641" s="103">
        <v>79937663</v>
      </c>
      <c r="G1641" s="103">
        <v>71100842</v>
      </c>
      <c r="H1641" s="103">
        <v>65837472</v>
      </c>
      <c r="I1641" s="103">
        <v>56035661</v>
      </c>
      <c r="J1641" s="103">
        <v>54573786</v>
      </c>
      <c r="K1641" s="103">
        <v>48613051</v>
      </c>
      <c r="L1641" s="103">
        <v>28120441</v>
      </c>
      <c r="M1641" s="103">
        <v>23341562</v>
      </c>
      <c r="N1641" s="103">
        <v>11377498</v>
      </c>
      <c r="O1641" s="103">
        <v>10227848</v>
      </c>
      <c r="P1641" s="103">
        <v>8877594</v>
      </c>
    </row>
    <row r="1642" spans="1:16">
      <c r="A1642" s="101" t="s">
        <v>5599</v>
      </c>
      <c r="B1642" s="102" t="s">
        <v>5600</v>
      </c>
      <c r="C1642" s="101" t="s">
        <v>5359</v>
      </c>
      <c r="D1642" s="101" t="s">
        <v>5360</v>
      </c>
      <c r="E1642" s="103">
        <v>18048197</v>
      </c>
      <c r="F1642" s="103">
        <v>11224837</v>
      </c>
      <c r="G1642" s="103">
        <v>10635493</v>
      </c>
      <c r="H1642" s="103">
        <v>8420650</v>
      </c>
      <c r="I1642" s="103">
        <v>6895440</v>
      </c>
      <c r="J1642" s="103">
        <v>6111499</v>
      </c>
      <c r="K1642" s="103">
        <v>5097432</v>
      </c>
      <c r="L1642" s="103">
        <v>3626681</v>
      </c>
      <c r="M1642" s="103">
        <v>2641716</v>
      </c>
      <c r="N1642" s="103">
        <v>1438691</v>
      </c>
      <c r="O1642" s="103"/>
      <c r="P1642" s="103"/>
    </row>
    <row r="1643" spans="1:16">
      <c r="A1643" s="101" t="s">
        <v>3864</v>
      </c>
      <c r="B1643" s="102" t="s">
        <v>3865</v>
      </c>
      <c r="C1643" s="101" t="s">
        <v>5359</v>
      </c>
      <c r="D1643" s="101" t="s">
        <v>5360</v>
      </c>
      <c r="E1643" s="103">
        <v>6852826</v>
      </c>
      <c r="F1643" s="103">
        <v>5926200</v>
      </c>
      <c r="G1643" s="103">
        <v>5382527</v>
      </c>
      <c r="H1643" s="103">
        <v>6791102</v>
      </c>
      <c r="I1643" s="103">
        <v>6375267</v>
      </c>
      <c r="J1643" s="103">
        <v>5977037</v>
      </c>
      <c r="K1643" s="103">
        <v>5309817</v>
      </c>
      <c r="L1643" s="103">
        <v>5020344</v>
      </c>
      <c r="M1643" s="103">
        <v>4700603</v>
      </c>
      <c r="N1643" s="103">
        <v>4544510</v>
      </c>
      <c r="O1643" s="103">
        <v>3850578</v>
      </c>
      <c r="P1643" s="103">
        <v>3315401</v>
      </c>
    </row>
    <row r="1644" spans="1:16">
      <c r="A1644" s="101" t="s">
        <v>982</v>
      </c>
      <c r="B1644" s="102" t="s">
        <v>4543</v>
      </c>
      <c r="C1644" s="101" t="s">
        <v>5359</v>
      </c>
      <c r="D1644" s="101" t="s">
        <v>5360</v>
      </c>
      <c r="E1644" s="103">
        <v>527370623</v>
      </c>
      <c r="F1644" s="103">
        <v>548175517</v>
      </c>
      <c r="G1644" s="103">
        <v>486385956</v>
      </c>
      <c r="H1644" s="103">
        <v>424543916</v>
      </c>
      <c r="I1644" s="103">
        <v>411636973</v>
      </c>
      <c r="J1644" s="103">
        <v>348891644</v>
      </c>
      <c r="K1644" s="103">
        <v>162529588</v>
      </c>
      <c r="L1644" s="103">
        <v>84425314</v>
      </c>
      <c r="M1644" s="103">
        <v>58689155</v>
      </c>
      <c r="N1644" s="103">
        <v>12629861</v>
      </c>
      <c r="O1644" s="103"/>
      <c r="P1644" s="103"/>
    </row>
    <row r="1645" spans="1:16">
      <c r="A1645" s="101" t="s">
        <v>1949</v>
      </c>
      <c r="B1645" s="102" t="s">
        <v>1950</v>
      </c>
      <c r="C1645" s="101" t="s">
        <v>5359</v>
      </c>
      <c r="D1645" s="101" t="s">
        <v>5360</v>
      </c>
      <c r="E1645" s="103">
        <v>77589079</v>
      </c>
      <c r="F1645" s="103">
        <v>73885201</v>
      </c>
      <c r="G1645" s="103">
        <v>61578368</v>
      </c>
      <c r="H1645" s="103">
        <v>57860944</v>
      </c>
      <c r="I1645" s="103">
        <v>56592558</v>
      </c>
      <c r="J1645" s="103">
        <v>58193874</v>
      </c>
      <c r="K1645" s="103">
        <v>25918940</v>
      </c>
      <c r="L1645" s="103">
        <v>17447908</v>
      </c>
      <c r="M1645" s="103">
        <v>12798808</v>
      </c>
      <c r="N1645" s="103">
        <v>9463125</v>
      </c>
      <c r="O1645" s="103">
        <v>6730660</v>
      </c>
      <c r="P1645" s="103">
        <v>4176120</v>
      </c>
    </row>
    <row r="1646" spans="1:16">
      <c r="A1646" s="101" t="s">
        <v>3408</v>
      </c>
      <c r="B1646" s="102" t="s">
        <v>5601</v>
      </c>
      <c r="C1646" s="101" t="s">
        <v>5359</v>
      </c>
      <c r="D1646" s="101" t="s">
        <v>5360</v>
      </c>
      <c r="E1646" s="103">
        <v>64095306</v>
      </c>
      <c r="F1646" s="103">
        <v>51045548</v>
      </c>
      <c r="G1646" s="103">
        <v>43410250</v>
      </c>
      <c r="H1646" s="103">
        <v>42578151</v>
      </c>
      <c r="I1646" s="103">
        <v>44033920</v>
      </c>
      <c r="J1646" s="103">
        <v>24991750</v>
      </c>
      <c r="K1646" s="103">
        <v>18876757</v>
      </c>
      <c r="L1646" s="103">
        <v>8533962</v>
      </c>
      <c r="M1646" s="103">
        <v>5187210</v>
      </c>
      <c r="N1646" s="103"/>
      <c r="O1646" s="103"/>
      <c r="P1646" s="103"/>
    </row>
    <row r="1647" spans="1:16">
      <c r="A1647" s="101" t="s">
        <v>3680</v>
      </c>
      <c r="B1647" s="102" t="s">
        <v>3681</v>
      </c>
      <c r="C1647" s="101" t="s">
        <v>5359</v>
      </c>
      <c r="D1647" s="101" t="s">
        <v>5360</v>
      </c>
      <c r="E1647" s="103">
        <v>29802804</v>
      </c>
      <c r="F1647" s="103">
        <v>27340338</v>
      </c>
      <c r="G1647" s="103">
        <v>29708570</v>
      </c>
      <c r="H1647" s="103">
        <v>30266292</v>
      </c>
      <c r="I1647" s="103">
        <v>32084477</v>
      </c>
      <c r="J1647" s="103">
        <v>16230531</v>
      </c>
      <c r="K1647" s="103">
        <v>11053466</v>
      </c>
      <c r="L1647" s="103">
        <v>5691647</v>
      </c>
      <c r="M1647" s="103"/>
      <c r="N1647" s="103"/>
      <c r="O1647" s="103"/>
      <c r="P1647" s="103"/>
    </row>
    <row r="1648" spans="1:16">
      <c r="A1648" s="101" t="s">
        <v>3666</v>
      </c>
      <c r="B1648" s="102" t="s">
        <v>3667</v>
      </c>
      <c r="C1648" s="101" t="s">
        <v>5359</v>
      </c>
      <c r="D1648" s="101" t="s">
        <v>5360</v>
      </c>
      <c r="E1648" s="103">
        <v>23101346</v>
      </c>
      <c r="F1648" s="103">
        <v>30299976</v>
      </c>
      <c r="G1648" s="103">
        <v>28304007</v>
      </c>
      <c r="H1648" s="103">
        <v>25036132</v>
      </c>
      <c r="I1648" s="103">
        <v>30554842</v>
      </c>
      <c r="J1648" s="103">
        <v>30579308</v>
      </c>
      <c r="K1648" s="103">
        <v>36345629</v>
      </c>
      <c r="L1648" s="103">
        <v>20313739</v>
      </c>
      <c r="M1648" s="103">
        <v>14743178</v>
      </c>
      <c r="N1648" s="103">
        <v>10130989</v>
      </c>
      <c r="O1648" s="103">
        <v>6692160</v>
      </c>
      <c r="P1648" s="103"/>
    </row>
    <row r="1649" spans="1:16">
      <c r="A1649" s="101" t="s">
        <v>1852</v>
      </c>
      <c r="B1649" s="102" t="s">
        <v>1853</v>
      </c>
      <c r="C1649" s="101" t="s">
        <v>5359</v>
      </c>
      <c r="D1649" s="101" t="s">
        <v>5360</v>
      </c>
      <c r="E1649" s="103">
        <v>111730106</v>
      </c>
      <c r="F1649" s="103">
        <v>102701149</v>
      </c>
      <c r="G1649" s="103">
        <v>88556509</v>
      </c>
      <c r="H1649" s="103">
        <v>74913032</v>
      </c>
      <c r="I1649" s="103">
        <v>63751433</v>
      </c>
      <c r="J1649" s="103">
        <v>32121929</v>
      </c>
      <c r="K1649" s="103">
        <v>21963903</v>
      </c>
      <c r="L1649" s="103">
        <v>19182074</v>
      </c>
      <c r="M1649" s="103">
        <v>1612305</v>
      </c>
      <c r="N1649" s="103"/>
      <c r="O1649" s="103"/>
      <c r="P1649" s="103"/>
    </row>
    <row r="1650" spans="1:16">
      <c r="A1650" s="101" t="s">
        <v>1956</v>
      </c>
      <c r="B1650" s="102" t="s">
        <v>1957</v>
      </c>
      <c r="C1650" s="101" t="s">
        <v>5359</v>
      </c>
      <c r="D1650" s="101" t="s">
        <v>5360</v>
      </c>
      <c r="E1650" s="103">
        <v>120891415</v>
      </c>
      <c r="F1650" s="103">
        <v>99717401</v>
      </c>
      <c r="G1650" s="103">
        <v>82684126</v>
      </c>
      <c r="H1650" s="103">
        <v>73879895</v>
      </c>
      <c r="I1650" s="103">
        <v>72212915</v>
      </c>
      <c r="J1650" s="103">
        <v>62247197</v>
      </c>
      <c r="K1650" s="103">
        <v>22692248</v>
      </c>
      <c r="L1650" s="103">
        <v>14786175</v>
      </c>
      <c r="M1650" s="103">
        <v>9166041</v>
      </c>
      <c r="N1650" s="103">
        <v>6469098</v>
      </c>
      <c r="O1650" s="103"/>
      <c r="P1650" s="103"/>
    </row>
    <row r="1651" spans="1:16">
      <c r="A1651" s="101" t="s">
        <v>3876</v>
      </c>
      <c r="B1651" s="102" t="s">
        <v>3877</v>
      </c>
      <c r="C1651" s="101" t="s">
        <v>5359</v>
      </c>
      <c r="D1651" s="101" t="s">
        <v>5360</v>
      </c>
      <c r="E1651" s="103">
        <v>42636161</v>
      </c>
      <c r="F1651" s="103">
        <v>40404258</v>
      </c>
      <c r="G1651" s="103">
        <v>13348603</v>
      </c>
      <c r="H1651" s="103"/>
      <c r="I1651" s="103">
        <v>10224325</v>
      </c>
      <c r="J1651" s="103">
        <v>9601683</v>
      </c>
      <c r="K1651" s="103">
        <v>8069727</v>
      </c>
      <c r="L1651" s="103">
        <v>5916664</v>
      </c>
      <c r="M1651" s="103">
        <v>5368478</v>
      </c>
      <c r="N1651" s="103">
        <v>5950228</v>
      </c>
      <c r="O1651" s="103">
        <v>3822198</v>
      </c>
      <c r="P1651" s="103">
        <v>3356286</v>
      </c>
    </row>
    <row r="1652" spans="1:16">
      <c r="A1652" s="101" t="s">
        <v>2704</v>
      </c>
      <c r="B1652" s="102" t="s">
        <v>2705</v>
      </c>
      <c r="C1652" s="101" t="s">
        <v>5359</v>
      </c>
      <c r="D1652" s="101" t="s">
        <v>5360</v>
      </c>
      <c r="E1652" s="103">
        <v>122791999</v>
      </c>
      <c r="F1652" s="103">
        <v>121549843</v>
      </c>
      <c r="G1652" s="103">
        <v>120752909</v>
      </c>
      <c r="H1652" s="103">
        <v>123356974</v>
      </c>
      <c r="I1652" s="103">
        <v>115027783</v>
      </c>
      <c r="J1652" s="103">
        <v>73107109</v>
      </c>
      <c r="K1652" s="103">
        <v>49408917</v>
      </c>
      <c r="L1652" s="103">
        <v>44381133</v>
      </c>
      <c r="M1652" s="103">
        <v>44025480</v>
      </c>
      <c r="N1652" s="103">
        <v>17459181</v>
      </c>
      <c r="O1652" s="103">
        <v>16246611</v>
      </c>
      <c r="P1652" s="103">
        <v>15770174</v>
      </c>
    </row>
    <row r="1653" spans="1:16">
      <c r="A1653" s="101" t="s">
        <v>3696</v>
      </c>
      <c r="B1653" s="102" t="s">
        <v>4550</v>
      </c>
      <c r="C1653" s="101" t="s">
        <v>5359</v>
      </c>
      <c r="D1653" s="101" t="s">
        <v>5360</v>
      </c>
      <c r="E1653" s="103">
        <v>21660943</v>
      </c>
      <c r="F1653" s="103">
        <v>25815755</v>
      </c>
      <c r="G1653" s="103">
        <v>17874017</v>
      </c>
      <c r="H1653" s="103">
        <v>18313219</v>
      </c>
      <c r="I1653" s="103">
        <v>21072779</v>
      </c>
      <c r="J1653" s="103">
        <v>21643178</v>
      </c>
      <c r="K1653" s="103">
        <v>21369396</v>
      </c>
      <c r="L1653" s="103">
        <v>8912582</v>
      </c>
      <c r="M1653" s="103">
        <v>4332061</v>
      </c>
      <c r="N1653" s="103">
        <v>4069405</v>
      </c>
      <c r="O1653" s="103">
        <v>3371939</v>
      </c>
      <c r="P1653" s="103">
        <v>2481512</v>
      </c>
    </row>
    <row r="1654" spans="1:16">
      <c r="A1654" s="101" t="s">
        <v>803</v>
      </c>
      <c r="B1654" s="102" t="s">
        <v>804</v>
      </c>
      <c r="C1654" s="101" t="s">
        <v>5359</v>
      </c>
      <c r="D1654" s="101" t="s">
        <v>5360</v>
      </c>
      <c r="E1654" s="103">
        <v>280872918</v>
      </c>
      <c r="F1654" s="103">
        <v>203687138</v>
      </c>
      <c r="G1654" s="103">
        <v>177263763</v>
      </c>
      <c r="H1654" s="103">
        <v>110415772</v>
      </c>
      <c r="I1654" s="103">
        <v>97394779</v>
      </c>
      <c r="J1654" s="103">
        <v>76387571</v>
      </c>
      <c r="K1654" s="103">
        <v>21123793</v>
      </c>
      <c r="L1654" s="103">
        <v>10252321</v>
      </c>
      <c r="M1654" s="103">
        <v>7894114</v>
      </c>
      <c r="N1654" s="103">
        <v>8721664</v>
      </c>
      <c r="O1654" s="103"/>
      <c r="P1654" s="103"/>
    </row>
    <row r="1655" spans="1:16">
      <c r="A1655" s="101" t="s">
        <v>713</v>
      </c>
      <c r="B1655" s="102" t="s">
        <v>714</v>
      </c>
      <c r="C1655" s="101" t="s">
        <v>5359</v>
      </c>
      <c r="D1655" s="101" t="s">
        <v>5360</v>
      </c>
      <c r="E1655" s="103">
        <v>392048968</v>
      </c>
      <c r="F1655" s="103">
        <v>383063056</v>
      </c>
      <c r="G1655" s="103">
        <v>370029109</v>
      </c>
      <c r="H1655" s="103">
        <v>346765579</v>
      </c>
      <c r="I1655" s="103">
        <v>317843072</v>
      </c>
      <c r="J1655" s="103">
        <v>287453260</v>
      </c>
      <c r="K1655" s="103">
        <v>261274551</v>
      </c>
      <c r="L1655" s="103">
        <v>97776598</v>
      </c>
      <c r="M1655" s="103">
        <v>78018656</v>
      </c>
      <c r="N1655" s="103">
        <v>66099102</v>
      </c>
      <c r="O1655" s="103">
        <v>53484178</v>
      </c>
      <c r="P1655" s="103">
        <v>40806638</v>
      </c>
    </row>
    <row r="1656" spans="1:16">
      <c r="A1656" s="101" t="s">
        <v>1563</v>
      </c>
      <c r="B1656" s="102" t="s">
        <v>1564</v>
      </c>
      <c r="C1656" s="101" t="s">
        <v>5359</v>
      </c>
      <c r="D1656" s="101" t="s">
        <v>5360</v>
      </c>
      <c r="E1656" s="103">
        <v>158403136</v>
      </c>
      <c r="F1656" s="103">
        <v>132128687</v>
      </c>
      <c r="G1656" s="103">
        <v>88628865</v>
      </c>
      <c r="H1656" s="103">
        <v>78545642</v>
      </c>
      <c r="I1656" s="103">
        <v>54675327</v>
      </c>
      <c r="J1656" s="103">
        <v>46347421</v>
      </c>
      <c r="K1656" s="103">
        <v>34987979</v>
      </c>
      <c r="L1656" s="103">
        <v>17328620</v>
      </c>
      <c r="M1656" s="103">
        <v>11607163</v>
      </c>
      <c r="N1656" s="103"/>
      <c r="O1656" s="103"/>
      <c r="P1656" s="103"/>
    </row>
    <row r="1657" spans="1:16">
      <c r="A1657" s="101" t="s">
        <v>3832</v>
      </c>
      <c r="B1657" s="102" t="s">
        <v>3833</v>
      </c>
      <c r="C1657" s="101" t="s">
        <v>5359</v>
      </c>
      <c r="D1657" s="101" t="s">
        <v>5360</v>
      </c>
      <c r="E1657" s="103">
        <v>12217874</v>
      </c>
      <c r="F1657" s="103">
        <v>6639357</v>
      </c>
      <c r="G1657" s="103">
        <v>2836095</v>
      </c>
      <c r="H1657" s="103">
        <v>756070</v>
      </c>
      <c r="I1657" s="103">
        <v>-3396113</v>
      </c>
      <c r="J1657" s="103">
        <v>-1750982</v>
      </c>
      <c r="K1657" s="103">
        <v>4486248</v>
      </c>
      <c r="L1657" s="103">
        <v>4893383</v>
      </c>
      <c r="M1657" s="103">
        <v>487104</v>
      </c>
      <c r="N1657" s="103">
        <v>-589375</v>
      </c>
      <c r="O1657" s="103">
        <v>-535716</v>
      </c>
      <c r="P1657" s="103"/>
    </row>
    <row r="1658" spans="1:16">
      <c r="A1658" s="101" t="s">
        <v>2642</v>
      </c>
      <c r="B1658" s="102" t="s">
        <v>2643</v>
      </c>
      <c r="C1658" s="101" t="s">
        <v>5359</v>
      </c>
      <c r="D1658" s="101" t="s">
        <v>5360</v>
      </c>
      <c r="E1658" s="103">
        <v>72171855</v>
      </c>
      <c r="F1658" s="103">
        <v>41707591</v>
      </c>
      <c r="G1658" s="103">
        <v>36015825</v>
      </c>
      <c r="H1658" s="103">
        <v>23309689</v>
      </c>
      <c r="I1658" s="103">
        <v>34376297</v>
      </c>
      <c r="J1658" s="103">
        <v>67052709</v>
      </c>
      <c r="K1658" s="103">
        <v>69737747</v>
      </c>
      <c r="L1658" s="103">
        <v>38389340</v>
      </c>
      <c r="M1658" s="103">
        <v>26627485</v>
      </c>
      <c r="N1658" s="103">
        <v>19702990</v>
      </c>
      <c r="O1658" s="103">
        <v>16639406</v>
      </c>
      <c r="P1658" s="103">
        <v>16456552</v>
      </c>
    </row>
    <row r="1659" spans="1:16">
      <c r="A1659" s="101" t="s">
        <v>1609</v>
      </c>
      <c r="B1659" s="102" t="s">
        <v>1610</v>
      </c>
      <c r="C1659" s="101" t="s">
        <v>5359</v>
      </c>
      <c r="D1659" s="101" t="s">
        <v>5360</v>
      </c>
      <c r="E1659" s="103">
        <v>118321645</v>
      </c>
      <c r="F1659" s="103">
        <v>65092195</v>
      </c>
      <c r="G1659" s="103">
        <v>61338413</v>
      </c>
      <c r="H1659" s="103">
        <v>57921223</v>
      </c>
      <c r="I1659" s="103">
        <v>60927987</v>
      </c>
      <c r="J1659" s="103">
        <v>40326933</v>
      </c>
      <c r="K1659" s="103">
        <v>16189153</v>
      </c>
      <c r="L1659" s="103">
        <v>9200285</v>
      </c>
      <c r="M1659" s="103">
        <v>9081865</v>
      </c>
      <c r="N1659" s="103">
        <v>8886472</v>
      </c>
      <c r="O1659" s="103">
        <v>7375829</v>
      </c>
      <c r="P1659" s="103"/>
    </row>
    <row r="1660" spans="1:16">
      <c r="A1660" s="101" t="s">
        <v>1927</v>
      </c>
      <c r="B1660" s="102" t="s">
        <v>1928</v>
      </c>
      <c r="C1660" s="101" t="s">
        <v>5359</v>
      </c>
      <c r="D1660" s="101" t="s">
        <v>5360</v>
      </c>
      <c r="E1660" s="103">
        <v>21301255</v>
      </c>
      <c r="F1660" s="103">
        <v>66571472</v>
      </c>
      <c r="G1660" s="103">
        <v>72489337</v>
      </c>
      <c r="H1660" s="103">
        <v>92345421</v>
      </c>
      <c r="I1660" s="103">
        <v>110248513</v>
      </c>
      <c r="J1660" s="103">
        <v>130536051</v>
      </c>
      <c r="K1660" s="103">
        <v>50512159</v>
      </c>
      <c r="L1660" s="103">
        <v>9192275</v>
      </c>
      <c r="M1660" s="103">
        <v>4507078</v>
      </c>
      <c r="N1660" s="103">
        <v>2735040</v>
      </c>
      <c r="O1660" s="103"/>
      <c r="P1660" s="103"/>
    </row>
    <row r="1661" spans="1:16">
      <c r="A1661" s="101" t="s">
        <v>1513</v>
      </c>
      <c r="B1661" s="102" t="s">
        <v>1514</v>
      </c>
      <c r="C1661" s="101" t="s">
        <v>5359</v>
      </c>
      <c r="D1661" s="101" t="s">
        <v>5360</v>
      </c>
      <c r="E1661" s="103">
        <v>61931220</v>
      </c>
      <c r="F1661" s="103">
        <v>58040553</v>
      </c>
      <c r="G1661" s="103">
        <v>55157977</v>
      </c>
      <c r="H1661" s="103">
        <v>53245966</v>
      </c>
      <c r="I1661" s="103">
        <v>52865327</v>
      </c>
      <c r="J1661" s="103">
        <v>46410325</v>
      </c>
      <c r="K1661" s="103">
        <v>14299961</v>
      </c>
      <c r="L1661" s="103">
        <v>6317261</v>
      </c>
      <c r="M1661" s="103">
        <v>3266554</v>
      </c>
      <c r="N1661" s="103">
        <v>2895225</v>
      </c>
      <c r="O1661" s="103">
        <v>4890224</v>
      </c>
      <c r="P1661" s="103"/>
    </row>
    <row r="1662" spans="1:16">
      <c r="A1662" s="101" t="s">
        <v>1707</v>
      </c>
      <c r="B1662" s="102" t="s">
        <v>1708</v>
      </c>
      <c r="C1662" s="101" t="s">
        <v>5359</v>
      </c>
      <c r="D1662" s="101" t="s">
        <v>5360</v>
      </c>
      <c r="E1662" s="103">
        <v>119058166</v>
      </c>
      <c r="F1662" s="103">
        <v>114144892</v>
      </c>
      <c r="G1662" s="103">
        <v>104126986</v>
      </c>
      <c r="H1662" s="103">
        <v>90038074</v>
      </c>
      <c r="I1662" s="103">
        <v>73241082</v>
      </c>
      <c r="J1662" s="103">
        <v>36328431</v>
      </c>
      <c r="K1662" s="103">
        <v>25690956</v>
      </c>
      <c r="L1662" s="103">
        <v>22224523</v>
      </c>
      <c r="M1662" s="103">
        <v>21645804</v>
      </c>
      <c r="N1662" s="103">
        <v>17746114</v>
      </c>
      <c r="O1662" s="103">
        <v>14820578</v>
      </c>
      <c r="P1662" s="103">
        <v>13108048</v>
      </c>
    </row>
    <row r="1663" spans="1:16">
      <c r="A1663" s="101" t="s">
        <v>974</v>
      </c>
      <c r="B1663" s="102" t="s">
        <v>975</v>
      </c>
      <c r="C1663" s="101" t="s">
        <v>5359</v>
      </c>
      <c r="D1663" s="101" t="s">
        <v>5360</v>
      </c>
      <c r="E1663" s="103">
        <v>119192391</v>
      </c>
      <c r="F1663" s="103">
        <v>104661766</v>
      </c>
      <c r="G1663" s="103">
        <v>85266598</v>
      </c>
      <c r="H1663" s="103">
        <v>42119565</v>
      </c>
      <c r="I1663" s="103">
        <v>7640694</v>
      </c>
      <c r="J1663" s="103">
        <v>52345</v>
      </c>
      <c r="K1663" s="103">
        <v>3349896</v>
      </c>
      <c r="L1663" s="103">
        <v>91656</v>
      </c>
      <c r="M1663" s="103"/>
      <c r="N1663" s="103"/>
      <c r="O1663" s="103"/>
      <c r="P1663" s="103"/>
    </row>
    <row r="1664" spans="1:16">
      <c r="A1664" s="101" t="s">
        <v>5602</v>
      </c>
      <c r="B1664" s="102" t="s">
        <v>5603</v>
      </c>
      <c r="C1664" s="101" t="s">
        <v>5359</v>
      </c>
      <c r="D1664" s="101" t="s">
        <v>5360</v>
      </c>
      <c r="E1664" s="103">
        <v>3861987</v>
      </c>
      <c r="F1664" s="103">
        <v>1006142</v>
      </c>
      <c r="G1664" s="103">
        <v>6621355</v>
      </c>
      <c r="H1664" s="103">
        <v>7411937</v>
      </c>
      <c r="I1664" s="103">
        <v>5643690</v>
      </c>
      <c r="J1664" s="103">
        <v>4200808</v>
      </c>
      <c r="K1664" s="103">
        <v>2355855</v>
      </c>
      <c r="L1664" s="103">
        <v>672267</v>
      </c>
      <c r="M1664" s="103">
        <v>-224581</v>
      </c>
      <c r="N1664" s="103"/>
      <c r="O1664" s="103"/>
      <c r="P1664" s="103"/>
    </row>
    <row r="1665" spans="1:16">
      <c r="A1665" s="101" t="s">
        <v>3357</v>
      </c>
      <c r="B1665" s="102" t="s">
        <v>3358</v>
      </c>
      <c r="C1665" s="101" t="s">
        <v>5359</v>
      </c>
      <c r="D1665" s="101" t="s">
        <v>5360</v>
      </c>
      <c r="E1665" s="103">
        <v>39007664</v>
      </c>
      <c r="F1665" s="103">
        <v>34548502</v>
      </c>
      <c r="G1665" s="103">
        <v>31936182</v>
      </c>
      <c r="H1665" s="103">
        <v>31425578</v>
      </c>
      <c r="I1665" s="103">
        <v>31489884</v>
      </c>
      <c r="J1665" s="103">
        <v>27431809</v>
      </c>
      <c r="K1665" s="103">
        <v>13874899</v>
      </c>
      <c r="L1665" s="103">
        <v>10154788</v>
      </c>
      <c r="M1665" s="103">
        <v>8198082</v>
      </c>
      <c r="N1665" s="103">
        <v>6792082</v>
      </c>
      <c r="O1665" s="103"/>
      <c r="P1665" s="103"/>
    </row>
    <row r="1666" spans="1:16">
      <c r="A1666" s="101" t="s">
        <v>1439</v>
      </c>
      <c r="B1666" s="102" t="s">
        <v>1440</v>
      </c>
      <c r="C1666" s="101" t="s">
        <v>5359</v>
      </c>
      <c r="D1666" s="101" t="s">
        <v>5360</v>
      </c>
      <c r="E1666" s="103">
        <v>55692395</v>
      </c>
      <c r="F1666" s="103">
        <v>41479891</v>
      </c>
      <c r="G1666" s="103">
        <v>50441773</v>
      </c>
      <c r="H1666" s="103">
        <v>23894239</v>
      </c>
      <c r="I1666" s="103">
        <v>40095560</v>
      </c>
      <c r="J1666" s="103">
        <v>59730907</v>
      </c>
      <c r="K1666" s="103">
        <v>76257186</v>
      </c>
      <c r="L1666" s="103"/>
      <c r="M1666" s="103"/>
      <c r="N1666" s="103"/>
      <c r="O1666" s="103"/>
      <c r="P1666" s="103"/>
    </row>
    <row r="1667" spans="1:16">
      <c r="A1667" s="101" t="s">
        <v>2127</v>
      </c>
      <c r="B1667" s="102" t="s">
        <v>2128</v>
      </c>
      <c r="C1667" s="101" t="s">
        <v>5359</v>
      </c>
      <c r="D1667" s="101" t="s">
        <v>5360</v>
      </c>
      <c r="E1667" s="103">
        <v>158812953</v>
      </c>
      <c r="F1667" s="103">
        <v>142125483</v>
      </c>
      <c r="G1667" s="103">
        <v>136540521</v>
      </c>
      <c r="H1667" s="103">
        <v>127834631</v>
      </c>
      <c r="I1667" s="103">
        <v>118874089</v>
      </c>
      <c r="J1667" s="103">
        <v>108922906</v>
      </c>
      <c r="K1667" s="103">
        <v>86955262</v>
      </c>
      <c r="L1667" s="103"/>
      <c r="M1667" s="103"/>
      <c r="N1667" s="103"/>
      <c r="O1667" s="103"/>
      <c r="P1667" s="103"/>
    </row>
    <row r="1668" spans="1:16">
      <c r="A1668" s="101" t="s">
        <v>1892</v>
      </c>
      <c r="B1668" s="102" t="s">
        <v>1893</v>
      </c>
      <c r="C1668" s="101" t="s">
        <v>5359</v>
      </c>
      <c r="D1668" s="101" t="s">
        <v>5360</v>
      </c>
      <c r="E1668" s="103">
        <v>52159157</v>
      </c>
      <c r="F1668" s="103">
        <v>51579440</v>
      </c>
      <c r="G1668" s="103">
        <v>55178443</v>
      </c>
      <c r="H1668" s="103">
        <v>45964455</v>
      </c>
      <c r="I1668" s="103">
        <v>41938211</v>
      </c>
      <c r="J1668" s="103">
        <v>40624312</v>
      </c>
      <c r="K1668" s="103">
        <v>19171895</v>
      </c>
      <c r="L1668" s="103">
        <v>17750790</v>
      </c>
      <c r="M1668" s="103">
        <v>5861532</v>
      </c>
      <c r="N1668" s="103">
        <v>6727087</v>
      </c>
      <c r="O1668" s="103">
        <v>5355049</v>
      </c>
      <c r="P1668" s="103">
        <v>4539120</v>
      </c>
    </row>
    <row r="1669" spans="1:16">
      <c r="A1669" s="101" t="s">
        <v>2764</v>
      </c>
      <c r="B1669" s="102" t="s">
        <v>2765</v>
      </c>
      <c r="C1669" s="101" t="s">
        <v>5359</v>
      </c>
      <c r="D1669" s="101" t="s">
        <v>5360</v>
      </c>
      <c r="E1669" s="103">
        <v>53720242</v>
      </c>
      <c r="F1669" s="103">
        <v>51339206</v>
      </c>
      <c r="G1669" s="103">
        <v>43857393</v>
      </c>
      <c r="H1669" s="103">
        <v>45014519</v>
      </c>
      <c r="I1669" s="103">
        <v>17284600</v>
      </c>
      <c r="J1669" s="103">
        <v>12580367</v>
      </c>
      <c r="K1669" s="103">
        <v>6093051</v>
      </c>
      <c r="L1669" s="103">
        <v>4221537</v>
      </c>
      <c r="M1669" s="103">
        <v>4162471</v>
      </c>
      <c r="N1669" s="103">
        <v>2620311</v>
      </c>
      <c r="O1669" s="103">
        <v>3438309</v>
      </c>
      <c r="P1669" s="103">
        <v>4448035</v>
      </c>
    </row>
    <row r="1670" spans="1:16">
      <c r="A1670" s="101" t="s">
        <v>1860</v>
      </c>
      <c r="B1670" s="102" t="s">
        <v>1861</v>
      </c>
      <c r="C1670" s="101" t="s">
        <v>5359</v>
      </c>
      <c r="D1670" s="101" t="s">
        <v>5360</v>
      </c>
      <c r="E1670" s="103">
        <v>76537219</v>
      </c>
      <c r="F1670" s="103">
        <v>102989650</v>
      </c>
      <c r="G1670" s="103">
        <v>98872134</v>
      </c>
      <c r="H1670" s="103">
        <v>87519397</v>
      </c>
      <c r="I1670" s="103">
        <v>88832541</v>
      </c>
      <c r="J1670" s="103">
        <v>74694418</v>
      </c>
      <c r="K1670" s="103">
        <v>68783522</v>
      </c>
      <c r="L1670" s="103">
        <v>22377371</v>
      </c>
      <c r="M1670" s="103">
        <v>4827561</v>
      </c>
      <c r="N1670" s="103"/>
      <c r="O1670" s="103"/>
      <c r="P1670" s="103"/>
    </row>
    <row r="1671" spans="1:16">
      <c r="A1671" s="101" t="s">
        <v>5604</v>
      </c>
      <c r="B1671" s="102" t="s">
        <v>5605</v>
      </c>
      <c r="C1671" s="101" t="s">
        <v>5359</v>
      </c>
      <c r="D1671" s="101" t="s">
        <v>5360</v>
      </c>
      <c r="E1671" s="103">
        <v>41787022</v>
      </c>
      <c r="F1671" s="103">
        <v>25161963</v>
      </c>
      <c r="G1671" s="103">
        <v>6956689</v>
      </c>
      <c r="H1671" s="103">
        <v>-3220025</v>
      </c>
      <c r="I1671" s="103">
        <v>-5848503</v>
      </c>
      <c r="J1671" s="103">
        <v>-1797112</v>
      </c>
      <c r="K1671" s="103">
        <v>-19489751</v>
      </c>
      <c r="L1671" s="103">
        <v>-14283473</v>
      </c>
      <c r="M1671" s="103">
        <v>-14041873</v>
      </c>
      <c r="N1671" s="103">
        <v>-4484954</v>
      </c>
      <c r="O1671" s="103">
        <v>1944593</v>
      </c>
      <c r="P1671" s="103"/>
    </row>
    <row r="1672" spans="1:16">
      <c r="A1672" s="101" t="s">
        <v>2125</v>
      </c>
      <c r="B1672" s="102" t="s">
        <v>2126</v>
      </c>
      <c r="C1672" s="101" t="s">
        <v>5359</v>
      </c>
      <c r="D1672" s="101" t="s">
        <v>5360</v>
      </c>
      <c r="E1672" s="103">
        <v>18927119</v>
      </c>
      <c r="F1672" s="103">
        <v>23143599</v>
      </c>
      <c r="G1672" s="103">
        <v>29840098</v>
      </c>
      <c r="H1672" s="103">
        <v>18522063</v>
      </c>
      <c r="I1672" s="103">
        <v>13903824</v>
      </c>
      <c r="J1672" s="103">
        <v>12579921</v>
      </c>
      <c r="K1672" s="103">
        <v>6501190</v>
      </c>
      <c r="L1672" s="103">
        <v>5228670</v>
      </c>
      <c r="M1672" s="103">
        <v>3932501</v>
      </c>
      <c r="N1672" s="103">
        <v>3003440</v>
      </c>
      <c r="O1672" s="103">
        <v>2896401</v>
      </c>
      <c r="P1672" s="103"/>
    </row>
    <row r="1673" spans="1:16">
      <c r="A1673" s="101" t="s">
        <v>3931</v>
      </c>
      <c r="B1673" s="102" t="s">
        <v>3932</v>
      </c>
      <c r="C1673" s="101" t="s">
        <v>5359</v>
      </c>
      <c r="D1673" s="101" t="s">
        <v>5360</v>
      </c>
      <c r="E1673" s="103">
        <v>7971724</v>
      </c>
      <c r="F1673" s="103">
        <v>7858185</v>
      </c>
      <c r="G1673" s="103">
        <v>9148332</v>
      </c>
      <c r="H1673" s="103">
        <v>6785446</v>
      </c>
      <c r="I1673" s="103">
        <v>7756389</v>
      </c>
      <c r="J1673" s="103">
        <v>7555567</v>
      </c>
      <c r="K1673" s="103">
        <v>6926103</v>
      </c>
      <c r="L1673" s="103"/>
      <c r="M1673" s="103">
        <v>1939449</v>
      </c>
      <c r="N1673" s="103">
        <v>2772076</v>
      </c>
      <c r="O1673" s="103">
        <v>2672785</v>
      </c>
      <c r="P1673" s="103">
        <v>2480681</v>
      </c>
    </row>
    <row r="1674" spans="1:16">
      <c r="A1674" s="101" t="s">
        <v>882</v>
      </c>
      <c r="B1674" s="102" t="s">
        <v>883</v>
      </c>
      <c r="C1674" s="101" t="s">
        <v>5359</v>
      </c>
      <c r="D1674" s="101" t="s">
        <v>5360</v>
      </c>
      <c r="E1674" s="103">
        <v>628389203</v>
      </c>
      <c r="F1674" s="103">
        <v>577449923</v>
      </c>
      <c r="G1674" s="103">
        <v>540991690</v>
      </c>
      <c r="H1674" s="103">
        <v>503867263</v>
      </c>
      <c r="I1674" s="103">
        <v>460983669</v>
      </c>
      <c r="J1674" s="103">
        <v>410035070</v>
      </c>
      <c r="K1674" s="103">
        <v>368389028</v>
      </c>
      <c r="L1674" s="103">
        <v>247178538</v>
      </c>
      <c r="M1674" s="103">
        <v>256930654</v>
      </c>
      <c r="N1674" s="103">
        <v>253477686</v>
      </c>
      <c r="O1674" s="103">
        <v>277118460</v>
      </c>
      <c r="P1674" s="103">
        <v>130982018</v>
      </c>
    </row>
    <row r="1675" spans="1:16">
      <c r="A1675" s="101" t="s">
        <v>2120</v>
      </c>
      <c r="B1675" s="102" t="s">
        <v>2121</v>
      </c>
      <c r="C1675" s="101" t="s">
        <v>5359</v>
      </c>
      <c r="D1675" s="101" t="s">
        <v>5360</v>
      </c>
      <c r="E1675" s="103">
        <v>87785655</v>
      </c>
      <c r="F1675" s="103">
        <v>76631173</v>
      </c>
      <c r="G1675" s="103">
        <v>55405591</v>
      </c>
      <c r="H1675" s="103">
        <v>46266582</v>
      </c>
      <c r="I1675" s="103">
        <v>39113206</v>
      </c>
      <c r="J1675" s="103">
        <v>33758410</v>
      </c>
      <c r="K1675" s="103">
        <v>30019136</v>
      </c>
      <c r="L1675" s="103">
        <v>13398017</v>
      </c>
      <c r="M1675" s="103">
        <v>10377835</v>
      </c>
      <c r="N1675" s="103">
        <v>7813813</v>
      </c>
      <c r="O1675" s="103">
        <v>5446461</v>
      </c>
      <c r="P1675" s="103"/>
    </row>
    <row r="1676" spans="1:16">
      <c r="A1676" s="101" t="s">
        <v>2921</v>
      </c>
      <c r="B1676" s="102" t="s">
        <v>2922</v>
      </c>
      <c r="C1676" s="101" t="s">
        <v>5359</v>
      </c>
      <c r="D1676" s="101" t="s">
        <v>5360</v>
      </c>
      <c r="E1676" s="103">
        <v>82251896</v>
      </c>
      <c r="F1676" s="103">
        <v>79023272</v>
      </c>
      <c r="G1676" s="103">
        <v>77333670</v>
      </c>
      <c r="H1676" s="103">
        <v>80627438</v>
      </c>
      <c r="I1676" s="103">
        <v>73915065</v>
      </c>
      <c r="J1676" s="103">
        <v>73515904</v>
      </c>
      <c r="K1676" s="103"/>
      <c r="L1676" s="103"/>
      <c r="M1676" s="103"/>
      <c r="N1676" s="103"/>
      <c r="O1676" s="103"/>
      <c r="P1676" s="103"/>
    </row>
    <row r="1677" spans="1:16">
      <c r="A1677" s="101" t="s">
        <v>1981</v>
      </c>
      <c r="B1677" s="102" t="s">
        <v>1982</v>
      </c>
      <c r="C1677" s="101" t="s">
        <v>5359</v>
      </c>
      <c r="D1677" s="101" t="s">
        <v>5360</v>
      </c>
      <c r="E1677" s="103">
        <v>79600573</v>
      </c>
      <c r="F1677" s="103">
        <v>75805855</v>
      </c>
      <c r="G1677" s="103">
        <v>67289411</v>
      </c>
      <c r="H1677" s="103">
        <v>63748678</v>
      </c>
      <c r="I1677" s="103">
        <v>55322728</v>
      </c>
      <c r="J1677" s="103">
        <v>17464869</v>
      </c>
      <c r="K1677" s="103">
        <v>7535113</v>
      </c>
      <c r="L1677" s="103">
        <v>2033925</v>
      </c>
      <c r="M1677" s="103"/>
      <c r="N1677" s="103"/>
      <c r="O1677" s="103"/>
      <c r="P1677" s="103"/>
    </row>
    <row r="1678" spans="1:16">
      <c r="A1678" s="101" t="s">
        <v>3006</v>
      </c>
      <c r="B1678" s="102" t="s">
        <v>3007</v>
      </c>
      <c r="C1678" s="101" t="s">
        <v>5359</v>
      </c>
      <c r="D1678" s="101" t="s">
        <v>5360</v>
      </c>
      <c r="E1678" s="103">
        <v>49664818</v>
      </c>
      <c r="F1678" s="103">
        <v>50193635</v>
      </c>
      <c r="G1678" s="103">
        <v>38932767</v>
      </c>
      <c r="H1678" s="103">
        <v>35201556</v>
      </c>
      <c r="I1678" s="103">
        <v>31685950</v>
      </c>
      <c r="J1678" s="103">
        <v>20563420</v>
      </c>
      <c r="K1678" s="103">
        <v>15180672</v>
      </c>
      <c r="L1678" s="103">
        <v>5866935</v>
      </c>
      <c r="M1678" s="103">
        <v>915126</v>
      </c>
      <c r="N1678" s="103">
        <v>1981585</v>
      </c>
      <c r="O1678" s="103"/>
      <c r="P1678" s="103"/>
    </row>
    <row r="1679" spans="1:16">
      <c r="A1679" s="101" t="s">
        <v>3065</v>
      </c>
      <c r="B1679" s="102" t="s">
        <v>3066</v>
      </c>
      <c r="C1679" s="101" t="s">
        <v>5359</v>
      </c>
      <c r="D1679" s="101" t="s">
        <v>5360</v>
      </c>
      <c r="E1679" s="103">
        <v>70874223</v>
      </c>
      <c r="F1679" s="103">
        <v>57154488</v>
      </c>
      <c r="G1679" s="103">
        <v>53708895</v>
      </c>
      <c r="H1679" s="103">
        <v>72397766</v>
      </c>
      <c r="I1679" s="103">
        <v>74011659</v>
      </c>
      <c r="J1679" s="103">
        <v>73465432</v>
      </c>
      <c r="K1679" s="103">
        <v>39911505</v>
      </c>
      <c r="L1679" s="103">
        <v>26814294</v>
      </c>
      <c r="M1679" s="103">
        <v>18642288</v>
      </c>
      <c r="N1679" s="103">
        <v>12120347</v>
      </c>
      <c r="O1679" s="103">
        <v>9087979</v>
      </c>
      <c r="P1679" s="103">
        <v>7251185</v>
      </c>
    </row>
    <row r="1680" spans="1:16">
      <c r="A1680" s="101" t="s">
        <v>2068</v>
      </c>
      <c r="B1680" s="102" t="s">
        <v>2069</v>
      </c>
      <c r="C1680" s="101" t="s">
        <v>5359</v>
      </c>
      <c r="D1680" s="101" t="s">
        <v>5360</v>
      </c>
      <c r="E1680" s="103">
        <v>1815601</v>
      </c>
      <c r="F1680" s="103">
        <v>11201520</v>
      </c>
      <c r="G1680" s="103">
        <v>7732075</v>
      </c>
      <c r="H1680" s="103">
        <v>10959471</v>
      </c>
      <c r="I1680" s="103">
        <v>17539611</v>
      </c>
      <c r="J1680" s="103">
        <v>11518533</v>
      </c>
      <c r="K1680" s="103"/>
      <c r="L1680" s="103"/>
      <c r="M1680" s="103">
        <v>2957381</v>
      </c>
      <c r="N1680" s="103">
        <v>1550137</v>
      </c>
      <c r="O1680" s="103">
        <v>575317</v>
      </c>
      <c r="P1680" s="103"/>
    </row>
    <row r="1681" spans="1:16">
      <c r="A1681" s="101" t="s">
        <v>3479</v>
      </c>
      <c r="B1681" s="102" t="s">
        <v>3480</v>
      </c>
      <c r="C1681" s="101" t="s">
        <v>5359</v>
      </c>
      <c r="D1681" s="101" t="s">
        <v>5360</v>
      </c>
      <c r="E1681" s="103">
        <v>33245502</v>
      </c>
      <c r="F1681" s="103">
        <v>38187523</v>
      </c>
      <c r="G1681" s="103">
        <v>24518534</v>
      </c>
      <c r="H1681" s="103">
        <v>16302268</v>
      </c>
      <c r="I1681" s="103">
        <v>6279771</v>
      </c>
      <c r="J1681" s="103">
        <v>4880260</v>
      </c>
      <c r="K1681" s="103">
        <v>3624017</v>
      </c>
      <c r="L1681" s="103">
        <v>3467254</v>
      </c>
      <c r="M1681" s="103"/>
      <c r="N1681" s="103"/>
      <c r="O1681" s="103"/>
      <c r="P1681" s="103"/>
    </row>
    <row r="1682" spans="1:16">
      <c r="A1682" s="101" t="s">
        <v>4557</v>
      </c>
      <c r="B1682" s="102" t="s">
        <v>4558</v>
      </c>
      <c r="C1682" s="101" t="s">
        <v>5359</v>
      </c>
      <c r="D1682" s="101" t="s">
        <v>5360</v>
      </c>
      <c r="E1682" s="103">
        <v>59868632</v>
      </c>
      <c r="F1682" s="103">
        <v>52520823</v>
      </c>
      <c r="G1682" s="103">
        <v>29167885</v>
      </c>
      <c r="H1682" s="103">
        <v>23151054</v>
      </c>
      <c r="I1682" s="103">
        <v>-25185119</v>
      </c>
      <c r="J1682" s="103">
        <v>-3499297</v>
      </c>
      <c r="K1682" s="103">
        <v>8208952</v>
      </c>
      <c r="L1682" s="103">
        <v>6783284</v>
      </c>
      <c r="M1682" s="103">
        <v>1787414</v>
      </c>
      <c r="N1682" s="103">
        <v>1308554</v>
      </c>
      <c r="O1682" s="103"/>
      <c r="P1682" s="103"/>
    </row>
    <row r="1683" spans="1:16">
      <c r="A1683" s="101" t="s">
        <v>3191</v>
      </c>
      <c r="B1683" s="102" t="s">
        <v>3192</v>
      </c>
      <c r="C1683" s="101" t="s">
        <v>5359</v>
      </c>
      <c r="D1683" s="101" t="s">
        <v>5360</v>
      </c>
      <c r="E1683" s="103">
        <v>37328350</v>
      </c>
      <c r="F1683" s="103">
        <v>32657109</v>
      </c>
      <c r="G1683" s="103">
        <v>27762754</v>
      </c>
      <c r="H1683" s="103">
        <v>24396343</v>
      </c>
      <c r="I1683" s="103">
        <v>23605039</v>
      </c>
      <c r="J1683" s="103">
        <v>21481820</v>
      </c>
      <c r="K1683" s="103">
        <v>17582615</v>
      </c>
      <c r="L1683" s="103"/>
      <c r="M1683" s="103"/>
      <c r="N1683" s="103"/>
      <c r="O1683" s="103"/>
      <c r="P1683" s="103"/>
    </row>
    <row r="1684" spans="1:16">
      <c r="A1684" s="101" t="s">
        <v>1918</v>
      </c>
      <c r="B1684" s="102" t="s">
        <v>1919</v>
      </c>
      <c r="C1684" s="101" t="s">
        <v>5359</v>
      </c>
      <c r="D1684" s="101" t="s">
        <v>5360</v>
      </c>
      <c r="E1684" s="103">
        <v>67005267</v>
      </c>
      <c r="F1684" s="103">
        <v>113613039</v>
      </c>
      <c r="G1684" s="103">
        <v>11283095</v>
      </c>
      <c r="H1684" s="103">
        <v>438314395</v>
      </c>
      <c r="I1684" s="103">
        <v>620477502</v>
      </c>
      <c r="J1684" s="103">
        <v>697745203</v>
      </c>
      <c r="K1684" s="103">
        <v>663324167</v>
      </c>
      <c r="L1684" s="103"/>
      <c r="M1684" s="103"/>
      <c r="N1684" s="103"/>
      <c r="O1684" s="103"/>
      <c r="P1684" s="103"/>
    </row>
    <row r="1685" spans="1:16">
      <c r="A1685" s="101" t="s">
        <v>493</v>
      </c>
      <c r="B1685" s="102" t="s">
        <v>494</v>
      </c>
      <c r="C1685" s="101" t="s">
        <v>5359</v>
      </c>
      <c r="D1685" s="101" t="s">
        <v>5360</v>
      </c>
      <c r="E1685" s="103">
        <v>659461201</v>
      </c>
      <c r="F1685" s="103">
        <v>674945182</v>
      </c>
      <c r="G1685" s="103">
        <v>527462859</v>
      </c>
      <c r="H1685" s="103">
        <v>409385161</v>
      </c>
      <c r="I1685" s="103">
        <v>362423775</v>
      </c>
      <c r="J1685" s="103">
        <v>336280195</v>
      </c>
      <c r="K1685" s="103">
        <v>341558463</v>
      </c>
      <c r="L1685" s="103"/>
      <c r="M1685" s="103"/>
      <c r="N1685" s="103"/>
      <c r="O1685" s="103"/>
      <c r="P1685" s="103"/>
    </row>
    <row r="1686" spans="1:16">
      <c r="A1686" s="101" t="s">
        <v>5606</v>
      </c>
      <c r="B1686" s="102" t="s">
        <v>5607</v>
      </c>
      <c r="C1686" s="101" t="s">
        <v>5359</v>
      </c>
      <c r="D1686" s="101" t="s">
        <v>5360</v>
      </c>
      <c r="E1686" s="103">
        <v>-8850038</v>
      </c>
      <c r="F1686" s="103">
        <v>-11008949</v>
      </c>
      <c r="G1686" s="103">
        <v>-5684119</v>
      </c>
      <c r="H1686" s="103">
        <v>-1071176</v>
      </c>
      <c r="I1686" s="103">
        <v>6266000</v>
      </c>
      <c r="J1686" s="103">
        <v>11134836</v>
      </c>
      <c r="K1686" s="103">
        <v>10131652</v>
      </c>
      <c r="L1686" s="103">
        <v>10279698</v>
      </c>
      <c r="M1686" s="103">
        <v>9501179</v>
      </c>
      <c r="N1686" s="103">
        <v>8756636</v>
      </c>
      <c r="O1686" s="103">
        <v>6114476</v>
      </c>
      <c r="P1686" s="103">
        <v>4534568</v>
      </c>
    </row>
    <row r="1687" spans="1:16">
      <c r="A1687" s="101" t="s">
        <v>2035</v>
      </c>
      <c r="B1687" s="102" t="s">
        <v>2036</v>
      </c>
      <c r="C1687" s="101" t="s">
        <v>5359</v>
      </c>
      <c r="D1687" s="101" t="s">
        <v>5360</v>
      </c>
      <c r="E1687" s="103">
        <v>197157931</v>
      </c>
      <c r="F1687" s="103">
        <v>191149642</v>
      </c>
      <c r="G1687" s="103">
        <v>176954099</v>
      </c>
      <c r="H1687" s="103">
        <v>168939728</v>
      </c>
      <c r="I1687" s="103">
        <v>189020168</v>
      </c>
      <c r="J1687" s="103">
        <v>194649383</v>
      </c>
      <c r="K1687" s="103">
        <v>132711791</v>
      </c>
      <c r="L1687" s="103">
        <v>116053674</v>
      </c>
      <c r="M1687" s="103">
        <v>54033301</v>
      </c>
      <c r="N1687" s="103">
        <v>46803223</v>
      </c>
      <c r="O1687" s="103">
        <v>30345311</v>
      </c>
      <c r="P1687" s="103">
        <v>26290623</v>
      </c>
    </row>
    <row r="1688" spans="1:16">
      <c r="A1688" s="101" t="s">
        <v>3592</v>
      </c>
      <c r="B1688" s="102" t="s">
        <v>4559</v>
      </c>
      <c r="C1688" s="101" t="s">
        <v>5359</v>
      </c>
      <c r="D1688" s="101" t="s">
        <v>5360</v>
      </c>
      <c r="E1688" s="103">
        <v>30504041</v>
      </c>
      <c r="F1688" s="103">
        <v>28607386</v>
      </c>
      <c r="G1688" s="103">
        <v>26990944</v>
      </c>
      <c r="H1688" s="103">
        <v>26136966</v>
      </c>
      <c r="I1688" s="103">
        <v>17886614</v>
      </c>
      <c r="J1688" s="103">
        <v>15335551</v>
      </c>
      <c r="K1688" s="103">
        <v>12322850</v>
      </c>
      <c r="L1688" s="103">
        <v>9822668</v>
      </c>
      <c r="M1688" s="103">
        <v>6964909</v>
      </c>
      <c r="N1688" s="103">
        <v>6074964</v>
      </c>
      <c r="O1688" s="103">
        <v>4725024</v>
      </c>
      <c r="P1688" s="103">
        <v>3689559</v>
      </c>
    </row>
    <row r="1689" spans="1:16">
      <c r="A1689" s="101" t="s">
        <v>2888</v>
      </c>
      <c r="B1689" s="102" t="s">
        <v>2889</v>
      </c>
      <c r="C1689" s="101" t="s">
        <v>5359</v>
      </c>
      <c r="D1689" s="101" t="s">
        <v>5360</v>
      </c>
      <c r="E1689" s="103">
        <v>33730728</v>
      </c>
      <c r="F1689" s="103">
        <v>28672475</v>
      </c>
      <c r="G1689" s="103">
        <v>25404428</v>
      </c>
      <c r="H1689" s="103">
        <v>22820926</v>
      </c>
      <c r="I1689" s="103">
        <v>20520620</v>
      </c>
      <c r="J1689" s="103">
        <v>18442040</v>
      </c>
      <c r="K1689" s="103"/>
      <c r="L1689" s="103"/>
      <c r="M1689" s="103">
        <v>7237418</v>
      </c>
      <c r="N1689" s="103">
        <v>6367552</v>
      </c>
      <c r="O1689" s="103">
        <v>5980070</v>
      </c>
      <c r="P1689" s="103"/>
    </row>
    <row r="1690" spans="1:16">
      <c r="A1690" s="101" t="s">
        <v>1627</v>
      </c>
      <c r="B1690" s="102" t="s">
        <v>1628</v>
      </c>
      <c r="C1690" s="101" t="s">
        <v>5359</v>
      </c>
      <c r="D1690" s="101" t="s">
        <v>5360</v>
      </c>
      <c r="E1690" s="103">
        <v>65465147</v>
      </c>
      <c r="F1690" s="103">
        <v>62294744</v>
      </c>
      <c r="G1690" s="103">
        <v>60120166</v>
      </c>
      <c r="H1690" s="103">
        <v>70817480</v>
      </c>
      <c r="I1690" s="103">
        <v>59269629</v>
      </c>
      <c r="J1690" s="103">
        <v>65198283</v>
      </c>
      <c r="K1690" s="103">
        <v>61532770</v>
      </c>
      <c r="L1690" s="103">
        <v>53502236</v>
      </c>
      <c r="M1690" s="103">
        <v>59141091</v>
      </c>
      <c r="N1690" s="103">
        <v>56772548</v>
      </c>
      <c r="O1690" s="103">
        <v>95624341</v>
      </c>
      <c r="P1690" s="103">
        <v>49897920</v>
      </c>
    </row>
    <row r="1691" spans="1:16">
      <c r="A1691" s="101" t="s">
        <v>3533</v>
      </c>
      <c r="B1691" s="102" t="s">
        <v>3534</v>
      </c>
      <c r="C1691" s="101" t="s">
        <v>5359</v>
      </c>
      <c r="D1691" s="101" t="s">
        <v>5360</v>
      </c>
      <c r="E1691" s="103">
        <v>52904066</v>
      </c>
      <c r="F1691" s="103">
        <v>46479043</v>
      </c>
      <c r="G1691" s="103">
        <v>42898482</v>
      </c>
      <c r="H1691" s="103">
        <v>40479614</v>
      </c>
      <c r="I1691" s="103">
        <v>39475248</v>
      </c>
      <c r="J1691" s="103">
        <v>35855466</v>
      </c>
      <c r="K1691" s="103">
        <v>24164158</v>
      </c>
      <c r="L1691" s="103">
        <v>22500131</v>
      </c>
      <c r="M1691" s="103">
        <v>17695993</v>
      </c>
      <c r="N1691" s="103">
        <v>11659835</v>
      </c>
      <c r="O1691" s="103">
        <v>7201955</v>
      </c>
      <c r="P1691" s="103">
        <v>4739012</v>
      </c>
    </row>
    <row r="1692" spans="1:16">
      <c r="A1692" s="101" t="s">
        <v>539</v>
      </c>
      <c r="B1692" s="102" t="s">
        <v>540</v>
      </c>
      <c r="C1692" s="101" t="s">
        <v>5359</v>
      </c>
      <c r="D1692" s="101" t="s">
        <v>5360</v>
      </c>
      <c r="E1692" s="103">
        <v>1546257382</v>
      </c>
      <c r="F1692" s="103">
        <v>1551535572</v>
      </c>
      <c r="G1692" s="103">
        <v>1509371761</v>
      </c>
      <c r="H1692" s="103">
        <v>1233593204</v>
      </c>
      <c r="I1692" s="103">
        <v>1193420255</v>
      </c>
      <c r="J1692" s="103">
        <v>1162650805</v>
      </c>
      <c r="K1692" s="103">
        <v>310165877</v>
      </c>
      <c r="L1692" s="103"/>
      <c r="M1692" s="103"/>
      <c r="N1692" s="103"/>
      <c r="O1692" s="103"/>
      <c r="P1692" s="103"/>
    </row>
    <row r="1693" spans="1:16">
      <c r="A1693" s="101" t="s">
        <v>1411</v>
      </c>
      <c r="B1693" s="102" t="s">
        <v>1412</v>
      </c>
      <c r="C1693" s="101" t="s">
        <v>5359</v>
      </c>
      <c r="D1693" s="101" t="s">
        <v>5360</v>
      </c>
      <c r="E1693" s="103">
        <v>75255616</v>
      </c>
      <c r="F1693" s="103">
        <v>65486017</v>
      </c>
      <c r="G1693" s="103">
        <v>56490419</v>
      </c>
      <c r="H1693" s="103">
        <v>44913809</v>
      </c>
      <c r="I1693" s="103">
        <v>7489535</v>
      </c>
      <c r="J1693" s="103"/>
      <c r="K1693" s="103"/>
      <c r="L1693" s="103"/>
      <c r="M1693" s="103"/>
      <c r="N1693" s="103"/>
      <c r="O1693" s="103"/>
      <c r="P1693" s="103"/>
    </row>
    <row r="1694" spans="1:16">
      <c r="A1694" s="101" t="s">
        <v>3544</v>
      </c>
      <c r="B1694" s="102" t="s">
        <v>3545</v>
      </c>
      <c r="C1694" s="101" t="s">
        <v>5359</v>
      </c>
      <c r="D1694" s="101" t="s">
        <v>5360</v>
      </c>
      <c r="E1694" s="103">
        <v>21953165</v>
      </c>
      <c r="F1694" s="103">
        <v>20867886</v>
      </c>
      <c r="G1694" s="103">
        <v>20449576</v>
      </c>
      <c r="H1694" s="103">
        <v>21001833</v>
      </c>
      <c r="I1694" s="103">
        <v>20229802</v>
      </c>
      <c r="J1694" s="103">
        <v>18006019</v>
      </c>
      <c r="K1694" s="103"/>
      <c r="L1694" s="103">
        <v>4900408</v>
      </c>
      <c r="M1694" s="103">
        <v>1900621</v>
      </c>
      <c r="N1694" s="103">
        <v>1063872</v>
      </c>
      <c r="O1694" s="103">
        <v>-656550</v>
      </c>
      <c r="P1694" s="103">
        <v>-1336119</v>
      </c>
    </row>
    <row r="1695" spans="1:16">
      <c r="A1695" s="101" t="s">
        <v>3336</v>
      </c>
      <c r="B1695" s="102" t="s">
        <v>3337</v>
      </c>
      <c r="C1695" s="101" t="s">
        <v>5359</v>
      </c>
      <c r="D1695" s="101" t="s">
        <v>5360</v>
      </c>
      <c r="E1695" s="103">
        <v>20724049</v>
      </c>
      <c r="F1695" s="103">
        <v>34649978</v>
      </c>
      <c r="G1695" s="103">
        <v>43401035</v>
      </c>
      <c r="H1695" s="103">
        <v>43451548</v>
      </c>
      <c r="I1695" s="103">
        <v>44301624</v>
      </c>
      <c r="J1695" s="103">
        <v>43643822</v>
      </c>
      <c r="K1695" s="103">
        <v>15005122</v>
      </c>
      <c r="L1695" s="103">
        <v>12799462</v>
      </c>
      <c r="M1695" s="103"/>
      <c r="N1695" s="103"/>
      <c r="O1695" s="103"/>
      <c r="P1695" s="103"/>
    </row>
    <row r="1696" spans="1:16">
      <c r="A1696" s="101" t="s">
        <v>2845</v>
      </c>
      <c r="B1696" s="102" t="s">
        <v>2846</v>
      </c>
      <c r="C1696" s="101" t="s">
        <v>5359</v>
      </c>
      <c r="D1696" s="101" t="s">
        <v>5360</v>
      </c>
      <c r="E1696" s="103">
        <v>55477848</v>
      </c>
      <c r="F1696" s="103">
        <v>53082625</v>
      </c>
      <c r="G1696" s="103">
        <v>48913647</v>
      </c>
      <c r="H1696" s="103">
        <v>46819929</v>
      </c>
      <c r="I1696" s="103">
        <v>44804691</v>
      </c>
      <c r="J1696" s="103">
        <v>42411455</v>
      </c>
      <c r="K1696" s="103">
        <v>27064361</v>
      </c>
      <c r="L1696" s="103">
        <v>22264679</v>
      </c>
      <c r="M1696" s="103">
        <v>18281659</v>
      </c>
      <c r="N1696" s="103">
        <v>10630334</v>
      </c>
      <c r="O1696" s="103">
        <v>7218465</v>
      </c>
      <c r="P1696" s="103"/>
    </row>
    <row r="1697" spans="1:16">
      <c r="A1697" s="101" t="s">
        <v>2894</v>
      </c>
      <c r="B1697" s="102" t="s">
        <v>2895</v>
      </c>
      <c r="C1697" s="101" t="s">
        <v>5359</v>
      </c>
      <c r="D1697" s="101" t="s">
        <v>5360</v>
      </c>
      <c r="E1697" s="103">
        <v>23307845</v>
      </c>
      <c r="F1697" s="103">
        <v>21656986</v>
      </c>
      <c r="G1697" s="103">
        <v>21181976</v>
      </c>
      <c r="H1697" s="103">
        <v>18344523</v>
      </c>
      <c r="I1697" s="103">
        <v>17611455</v>
      </c>
      <c r="J1697" s="103">
        <v>17056925</v>
      </c>
      <c r="K1697" s="103">
        <v>11055440</v>
      </c>
      <c r="L1697" s="103">
        <v>8546561</v>
      </c>
      <c r="M1697" s="103">
        <v>5172637</v>
      </c>
      <c r="N1697" s="103">
        <v>4577370</v>
      </c>
      <c r="O1697" s="103"/>
      <c r="P1697" s="103"/>
    </row>
    <row r="1698" spans="1:16">
      <c r="A1698" s="101" t="s">
        <v>1633</v>
      </c>
      <c r="B1698" s="102" t="s">
        <v>1634</v>
      </c>
      <c r="C1698" s="101" t="s">
        <v>5359</v>
      </c>
      <c r="D1698" s="101" t="s">
        <v>5360</v>
      </c>
      <c r="E1698" s="103">
        <v>118870048</v>
      </c>
      <c r="F1698" s="103">
        <v>131693477</v>
      </c>
      <c r="G1698" s="103">
        <v>124156366</v>
      </c>
      <c r="H1698" s="103">
        <v>117439559</v>
      </c>
      <c r="I1698" s="103">
        <v>121798026</v>
      </c>
      <c r="J1698" s="103">
        <v>117896463</v>
      </c>
      <c r="K1698" s="103">
        <v>104843285</v>
      </c>
      <c r="L1698" s="103">
        <v>77285896</v>
      </c>
      <c r="M1698" s="103">
        <v>73113700</v>
      </c>
      <c r="N1698" s="103">
        <v>66319843</v>
      </c>
      <c r="O1698" s="103">
        <v>49026896</v>
      </c>
      <c r="P1698" s="103">
        <v>31482942</v>
      </c>
    </row>
    <row r="1699" spans="1:16">
      <c r="A1699" s="101" t="s">
        <v>1793</v>
      </c>
      <c r="B1699" s="102" t="s">
        <v>1794</v>
      </c>
      <c r="C1699" s="101" t="s">
        <v>5359</v>
      </c>
      <c r="D1699" s="101" t="s">
        <v>5360</v>
      </c>
      <c r="E1699" s="103">
        <v>50908843</v>
      </c>
      <c r="F1699" s="103">
        <v>51387693</v>
      </c>
      <c r="G1699" s="103">
        <v>53786635</v>
      </c>
      <c r="H1699" s="103">
        <v>53168505</v>
      </c>
      <c r="I1699" s="103">
        <v>29648398</v>
      </c>
      <c r="J1699" s="103"/>
      <c r="K1699" s="103"/>
      <c r="L1699" s="103"/>
      <c r="M1699" s="103"/>
      <c r="N1699" s="103"/>
      <c r="O1699" s="103"/>
      <c r="P1699" s="103"/>
    </row>
    <row r="1700" spans="1:16">
      <c r="A1700" s="101" t="s">
        <v>3281</v>
      </c>
      <c r="B1700" s="102" t="s">
        <v>3282</v>
      </c>
      <c r="C1700" s="101" t="s">
        <v>5359</v>
      </c>
      <c r="D1700" s="101" t="s">
        <v>5360</v>
      </c>
      <c r="E1700" s="103">
        <v>46149889</v>
      </c>
      <c r="F1700" s="103">
        <v>41611496</v>
      </c>
      <c r="G1700" s="103">
        <v>38453649</v>
      </c>
      <c r="H1700" s="103">
        <v>39199159</v>
      </c>
      <c r="I1700" s="103">
        <v>36921938</v>
      </c>
      <c r="J1700" s="103">
        <v>33442708</v>
      </c>
      <c r="K1700" s="103">
        <v>12343925</v>
      </c>
      <c r="L1700" s="103">
        <v>10882612</v>
      </c>
      <c r="M1700" s="103">
        <v>4011900</v>
      </c>
      <c r="N1700" s="103"/>
      <c r="O1700" s="103"/>
      <c r="P1700" s="103"/>
    </row>
    <row r="1701" spans="1:16">
      <c r="A1701" s="101" t="s">
        <v>3576</v>
      </c>
      <c r="B1701" s="102" t="s">
        <v>3577</v>
      </c>
      <c r="C1701" s="101" t="s">
        <v>5359</v>
      </c>
      <c r="D1701" s="101" t="s">
        <v>5360</v>
      </c>
      <c r="E1701" s="103">
        <v>31661289</v>
      </c>
      <c r="F1701" s="103">
        <v>26078685</v>
      </c>
      <c r="G1701" s="103">
        <v>35329973</v>
      </c>
      <c r="H1701" s="103">
        <v>41608332</v>
      </c>
      <c r="I1701" s="103">
        <v>35168166</v>
      </c>
      <c r="J1701" s="103">
        <v>34954703</v>
      </c>
      <c r="K1701" s="103">
        <v>29574610</v>
      </c>
      <c r="L1701" s="103">
        <v>10804203</v>
      </c>
      <c r="M1701" s="103">
        <v>8962938</v>
      </c>
      <c r="N1701" s="103">
        <v>7558497</v>
      </c>
      <c r="O1701" s="103">
        <v>2533717</v>
      </c>
      <c r="P1701" s="103">
        <v>557606</v>
      </c>
    </row>
    <row r="1702" spans="1:16">
      <c r="A1702" s="101" t="s">
        <v>4564</v>
      </c>
      <c r="B1702" s="102" t="s">
        <v>4565</v>
      </c>
      <c r="C1702" s="101" t="s">
        <v>5359</v>
      </c>
      <c r="D1702" s="101" t="s">
        <v>5360</v>
      </c>
      <c r="E1702" s="103">
        <v>46898866</v>
      </c>
      <c r="F1702" s="103">
        <v>48292906</v>
      </c>
      <c r="G1702" s="103">
        <v>19680537</v>
      </c>
      <c r="H1702" s="103">
        <v>14232330</v>
      </c>
      <c r="I1702" s="103">
        <v>4114886</v>
      </c>
      <c r="J1702" s="103">
        <v>9855292</v>
      </c>
      <c r="K1702" s="103">
        <v>7734007</v>
      </c>
      <c r="L1702" s="103">
        <v>1993389</v>
      </c>
      <c r="M1702" s="103"/>
      <c r="N1702" s="103"/>
      <c r="O1702" s="103"/>
      <c r="P1702" s="103"/>
    </row>
    <row r="1703" spans="1:16">
      <c r="A1703" s="101" t="s">
        <v>1999</v>
      </c>
      <c r="B1703" s="102" t="s">
        <v>2000</v>
      </c>
      <c r="C1703" s="101" t="s">
        <v>5359</v>
      </c>
      <c r="D1703" s="101" t="s">
        <v>5360</v>
      </c>
      <c r="E1703" s="103">
        <v>58481800</v>
      </c>
      <c r="F1703" s="103">
        <v>58061285</v>
      </c>
      <c r="G1703" s="103">
        <v>62921021</v>
      </c>
      <c r="H1703" s="103">
        <v>58416764</v>
      </c>
      <c r="I1703" s="103"/>
      <c r="J1703" s="103"/>
      <c r="K1703" s="103"/>
      <c r="L1703" s="103">
        <v>12013086</v>
      </c>
      <c r="M1703" s="103">
        <v>9412173</v>
      </c>
      <c r="N1703" s="103">
        <v>6851530</v>
      </c>
      <c r="O1703" s="103">
        <v>6538759</v>
      </c>
      <c r="P1703" s="103">
        <v>3297729</v>
      </c>
    </row>
    <row r="1704" spans="1:16">
      <c r="A1704" s="101" t="s">
        <v>4572</v>
      </c>
      <c r="B1704" s="102" t="s">
        <v>4573</v>
      </c>
      <c r="C1704" s="101" t="s">
        <v>5359</v>
      </c>
      <c r="D1704" s="101" t="s">
        <v>5360</v>
      </c>
      <c r="E1704" s="103">
        <v>63048935</v>
      </c>
      <c r="F1704" s="103">
        <v>60803287</v>
      </c>
      <c r="G1704" s="103">
        <v>40272981</v>
      </c>
      <c r="H1704" s="103">
        <v>35244484</v>
      </c>
      <c r="I1704" s="103">
        <v>23483181</v>
      </c>
      <c r="J1704" s="103">
        <v>15513397</v>
      </c>
      <c r="K1704" s="103">
        <v>10729036</v>
      </c>
      <c r="L1704" s="103">
        <v>7959455</v>
      </c>
      <c r="M1704" s="103"/>
      <c r="N1704" s="103"/>
      <c r="O1704" s="103"/>
      <c r="P1704" s="103"/>
    </row>
    <row r="1705" spans="1:16">
      <c r="A1705" s="101" t="s">
        <v>1964</v>
      </c>
      <c r="B1705" s="102" t="s">
        <v>1965</v>
      </c>
      <c r="C1705" s="101" t="s">
        <v>5359</v>
      </c>
      <c r="D1705" s="101" t="s">
        <v>5360</v>
      </c>
      <c r="E1705" s="103">
        <v>101679601</v>
      </c>
      <c r="F1705" s="103">
        <v>100962366</v>
      </c>
      <c r="G1705" s="103">
        <v>104989754</v>
      </c>
      <c r="H1705" s="103"/>
      <c r="I1705" s="103"/>
      <c r="J1705" s="103"/>
      <c r="K1705" s="103"/>
      <c r="L1705" s="103">
        <v>22523741</v>
      </c>
      <c r="M1705" s="103">
        <v>27454964</v>
      </c>
      <c r="N1705" s="103">
        <v>14792192</v>
      </c>
      <c r="O1705" s="103"/>
      <c r="P1705" s="103"/>
    </row>
    <row r="1706" spans="1:16">
      <c r="A1706" s="101" t="s">
        <v>3746</v>
      </c>
      <c r="B1706" s="102" t="s">
        <v>3747</v>
      </c>
      <c r="C1706" s="101" t="s">
        <v>5359</v>
      </c>
      <c r="D1706" s="101" t="s">
        <v>5360</v>
      </c>
      <c r="E1706" s="103">
        <v>16947752</v>
      </c>
      <c r="F1706" s="103">
        <v>16780953</v>
      </c>
      <c r="G1706" s="103">
        <v>17163492</v>
      </c>
      <c r="H1706" s="103">
        <v>16672666</v>
      </c>
      <c r="I1706" s="103">
        <v>16348160</v>
      </c>
      <c r="J1706" s="103">
        <v>16376509</v>
      </c>
      <c r="K1706" s="103">
        <v>10312781</v>
      </c>
      <c r="L1706" s="103">
        <v>7705074</v>
      </c>
      <c r="M1706" s="103">
        <v>5390418</v>
      </c>
      <c r="N1706" s="103">
        <v>3619104</v>
      </c>
      <c r="O1706" s="103"/>
      <c r="P1706" s="103"/>
    </row>
    <row r="1707" spans="1:16">
      <c r="A1707" s="101" t="s">
        <v>2349</v>
      </c>
      <c r="B1707" s="102" t="s">
        <v>2350</v>
      </c>
      <c r="C1707" s="101" t="s">
        <v>5359</v>
      </c>
      <c r="D1707" s="101" t="s">
        <v>5360</v>
      </c>
      <c r="E1707" s="103">
        <v>88359685</v>
      </c>
      <c r="F1707" s="103">
        <v>82816494</v>
      </c>
      <c r="G1707" s="103">
        <v>69753182</v>
      </c>
      <c r="H1707" s="103">
        <v>61411170</v>
      </c>
      <c r="I1707" s="103">
        <v>51524599</v>
      </c>
      <c r="J1707" s="103">
        <v>45972470</v>
      </c>
      <c r="K1707" s="103"/>
      <c r="L1707" s="103"/>
      <c r="M1707" s="103"/>
      <c r="N1707" s="103"/>
      <c r="O1707" s="103"/>
      <c r="P1707" s="103"/>
    </row>
    <row r="1708" spans="1:16">
      <c r="A1708" s="101" t="s">
        <v>3022</v>
      </c>
      <c r="B1708" s="102" t="s">
        <v>3023</v>
      </c>
      <c r="C1708" s="101" t="s">
        <v>5359</v>
      </c>
      <c r="D1708" s="101" t="s">
        <v>5360</v>
      </c>
      <c r="E1708" s="103">
        <v>41764344</v>
      </c>
      <c r="F1708" s="103">
        <v>50052980</v>
      </c>
      <c r="G1708" s="103">
        <v>45952856</v>
      </c>
      <c r="H1708" s="103">
        <v>42535062</v>
      </c>
      <c r="I1708" s="103">
        <v>31897464</v>
      </c>
      <c r="J1708" s="103">
        <v>23809483</v>
      </c>
      <c r="K1708" s="103">
        <v>15282021</v>
      </c>
      <c r="L1708" s="103">
        <v>6922717</v>
      </c>
      <c r="M1708" s="103">
        <v>4221301</v>
      </c>
      <c r="N1708" s="103">
        <v>2280146</v>
      </c>
      <c r="O1708" s="103"/>
      <c r="P1708" s="103"/>
    </row>
    <row r="1709" spans="1:16">
      <c r="A1709" s="101" t="s">
        <v>2555</v>
      </c>
      <c r="B1709" s="102" t="s">
        <v>2556</v>
      </c>
      <c r="C1709" s="101" t="s">
        <v>5359</v>
      </c>
      <c r="D1709" s="101" t="s">
        <v>5360</v>
      </c>
      <c r="E1709" s="103">
        <v>88055753</v>
      </c>
      <c r="F1709" s="103">
        <v>82471010</v>
      </c>
      <c r="G1709" s="103">
        <v>75423572</v>
      </c>
      <c r="H1709" s="103">
        <v>66723559</v>
      </c>
      <c r="I1709" s="103">
        <v>51525163</v>
      </c>
      <c r="J1709" s="103">
        <v>44283865</v>
      </c>
      <c r="K1709" s="103">
        <v>24506328</v>
      </c>
      <c r="L1709" s="103">
        <v>20000370</v>
      </c>
      <c r="M1709" s="103">
        <v>13554769</v>
      </c>
      <c r="N1709" s="103">
        <v>8788500</v>
      </c>
      <c r="O1709" s="103">
        <v>6049039</v>
      </c>
      <c r="P1709" s="103">
        <v>6299286</v>
      </c>
    </row>
    <row r="1710" spans="1:16">
      <c r="A1710" s="101" t="s">
        <v>3539</v>
      </c>
      <c r="B1710" s="102" t="s">
        <v>3540</v>
      </c>
      <c r="C1710" s="101" t="s">
        <v>5359</v>
      </c>
      <c r="D1710" s="101" t="s">
        <v>5360</v>
      </c>
      <c r="E1710" s="103">
        <v>21558240</v>
      </c>
      <c r="F1710" s="103">
        <v>21414256</v>
      </c>
      <c r="G1710" s="103">
        <v>21809181</v>
      </c>
      <c r="H1710" s="103">
        <v>22264011</v>
      </c>
      <c r="I1710" s="103">
        <v>24991728</v>
      </c>
      <c r="J1710" s="103">
        <v>22937200</v>
      </c>
      <c r="K1710" s="103">
        <v>21244375</v>
      </c>
      <c r="L1710" s="103"/>
      <c r="M1710" s="103"/>
      <c r="N1710" s="103"/>
      <c r="O1710" s="103"/>
      <c r="P1710" s="103"/>
    </row>
    <row r="1711" spans="1:16">
      <c r="A1711" s="101" t="s">
        <v>5608</v>
      </c>
      <c r="B1711" s="102" t="s">
        <v>5609</v>
      </c>
      <c r="C1711" s="101" t="s">
        <v>5359</v>
      </c>
      <c r="D1711" s="101" t="s">
        <v>5360</v>
      </c>
      <c r="E1711" s="103">
        <v>15005391</v>
      </c>
      <c r="F1711" s="103">
        <v>11675543</v>
      </c>
      <c r="G1711" s="103">
        <v>6573932</v>
      </c>
      <c r="H1711" s="103">
        <v>4331268</v>
      </c>
      <c r="I1711" s="103">
        <v>1902075</v>
      </c>
      <c r="J1711" s="103">
        <v>5152102</v>
      </c>
      <c r="K1711" s="103">
        <v>4955924</v>
      </c>
      <c r="L1711" s="103">
        <v>4219927</v>
      </c>
      <c r="M1711" s="103">
        <v>1998060</v>
      </c>
      <c r="N1711" s="103">
        <v>1664323</v>
      </c>
      <c r="O1711" s="103"/>
      <c r="P1711" s="103"/>
    </row>
    <row r="1712" spans="1:16">
      <c r="A1712" s="101" t="s">
        <v>3886</v>
      </c>
      <c r="B1712" s="102" t="s">
        <v>3887</v>
      </c>
      <c r="C1712" s="101" t="s">
        <v>5359</v>
      </c>
      <c r="D1712" s="101" t="s">
        <v>5360</v>
      </c>
      <c r="E1712" s="103">
        <v>9576970</v>
      </c>
      <c r="F1712" s="103">
        <v>8304340</v>
      </c>
      <c r="G1712" s="103">
        <v>11434763</v>
      </c>
      <c r="H1712" s="103">
        <v>7533788</v>
      </c>
      <c r="I1712" s="103">
        <v>7432068</v>
      </c>
      <c r="J1712" s="103">
        <v>1473173</v>
      </c>
      <c r="K1712" s="103">
        <v>4804558</v>
      </c>
      <c r="L1712" s="103">
        <v>5253024</v>
      </c>
      <c r="M1712" s="103">
        <v>3032398</v>
      </c>
      <c r="N1712" s="103">
        <v>2187388</v>
      </c>
      <c r="O1712" s="103">
        <v>1984335</v>
      </c>
      <c r="P1712" s="103"/>
    </row>
    <row r="1713" spans="1:16">
      <c r="A1713" s="101" t="s">
        <v>1320</v>
      </c>
      <c r="B1713" s="102" t="s">
        <v>1321</v>
      </c>
      <c r="C1713" s="101" t="s">
        <v>5359</v>
      </c>
      <c r="D1713" s="101" t="s">
        <v>5360</v>
      </c>
      <c r="E1713" s="103">
        <v>209350575</v>
      </c>
      <c r="F1713" s="103">
        <v>192054659</v>
      </c>
      <c r="G1713" s="103">
        <v>202469242</v>
      </c>
      <c r="H1713" s="103">
        <v>204757356</v>
      </c>
      <c r="I1713" s="103">
        <v>193040396</v>
      </c>
      <c r="J1713" s="103">
        <v>190027090</v>
      </c>
      <c r="K1713" s="103"/>
      <c r="L1713" s="103"/>
      <c r="M1713" s="103"/>
      <c r="N1713" s="103"/>
      <c r="O1713" s="103"/>
      <c r="P1713" s="103"/>
    </row>
    <row r="1714" spans="1:16">
      <c r="A1714" s="101" t="s">
        <v>1383</v>
      </c>
      <c r="B1714" s="102" t="s">
        <v>1384</v>
      </c>
      <c r="C1714" s="101" t="s">
        <v>5359</v>
      </c>
      <c r="D1714" s="101" t="s">
        <v>5360</v>
      </c>
      <c r="E1714" s="103">
        <v>186215725</v>
      </c>
      <c r="F1714" s="103">
        <v>189386722</v>
      </c>
      <c r="G1714" s="103">
        <v>167072961</v>
      </c>
      <c r="H1714" s="103">
        <v>145169826</v>
      </c>
      <c r="I1714" s="103">
        <v>116196317</v>
      </c>
      <c r="J1714" s="103">
        <v>85770578</v>
      </c>
      <c r="K1714" s="103"/>
      <c r="L1714" s="103"/>
      <c r="M1714" s="103"/>
      <c r="N1714" s="103"/>
      <c r="O1714" s="103"/>
      <c r="P1714" s="103"/>
    </row>
    <row r="1715" spans="1:16">
      <c r="A1715" s="101" t="s">
        <v>3643</v>
      </c>
      <c r="B1715" s="102" t="s">
        <v>3644</v>
      </c>
      <c r="C1715" s="101" t="s">
        <v>5359</v>
      </c>
      <c r="D1715" s="101" t="s">
        <v>5360</v>
      </c>
      <c r="E1715" s="103">
        <v>29216232</v>
      </c>
      <c r="F1715" s="103">
        <v>23958121</v>
      </c>
      <c r="G1715" s="103">
        <v>25245548</v>
      </c>
      <c r="H1715" s="103">
        <v>27333478</v>
      </c>
      <c r="I1715" s="103">
        <v>25648985</v>
      </c>
      <c r="J1715" s="103">
        <v>27478143</v>
      </c>
      <c r="K1715" s="103">
        <v>14781389</v>
      </c>
      <c r="L1715" s="103">
        <v>10182661</v>
      </c>
      <c r="M1715" s="103">
        <v>9756596</v>
      </c>
      <c r="N1715" s="103"/>
      <c r="O1715" s="103"/>
      <c r="P1715" s="103"/>
    </row>
    <row r="1716" spans="1:16">
      <c r="A1716" s="101" t="s">
        <v>2109</v>
      </c>
      <c r="B1716" s="102" t="s">
        <v>2110</v>
      </c>
      <c r="C1716" s="101" t="s">
        <v>5359</v>
      </c>
      <c r="D1716" s="101" t="s">
        <v>5360</v>
      </c>
      <c r="E1716" s="103">
        <v>86156898</v>
      </c>
      <c r="F1716" s="103">
        <v>80416448</v>
      </c>
      <c r="G1716" s="103">
        <v>73307077</v>
      </c>
      <c r="H1716" s="103">
        <v>67713017</v>
      </c>
      <c r="I1716" s="103">
        <v>52777661</v>
      </c>
      <c r="J1716" s="103">
        <v>39099793</v>
      </c>
      <c r="K1716" s="103"/>
      <c r="L1716" s="103"/>
      <c r="M1716" s="103"/>
      <c r="N1716" s="103"/>
      <c r="O1716" s="103"/>
      <c r="P1716" s="103"/>
    </row>
    <row r="1717" spans="1:16">
      <c r="A1717" s="101" t="s">
        <v>3882</v>
      </c>
      <c r="B1717" s="102" t="s">
        <v>3883</v>
      </c>
      <c r="C1717" s="101" t="s">
        <v>5359</v>
      </c>
      <c r="D1717" s="101" t="s">
        <v>5360</v>
      </c>
      <c r="E1717" s="103"/>
      <c r="F1717" s="103"/>
      <c r="G1717" s="103">
        <v>15279788</v>
      </c>
      <c r="H1717" s="103"/>
      <c r="I1717" s="103"/>
      <c r="J1717" s="103"/>
      <c r="K1717" s="103"/>
      <c r="L1717" s="103">
        <v>4909740</v>
      </c>
      <c r="M1717" s="103"/>
      <c r="N1717" s="103"/>
      <c r="O1717" s="103"/>
      <c r="P1717" s="103"/>
    </row>
    <row r="1718" spans="1:16">
      <c r="A1718" s="101" t="s">
        <v>2626</v>
      </c>
      <c r="B1718" s="102" t="s">
        <v>2627</v>
      </c>
      <c r="C1718" s="101" t="s">
        <v>5359</v>
      </c>
      <c r="D1718" s="101" t="s">
        <v>5360</v>
      </c>
      <c r="E1718" s="103">
        <v>55388549</v>
      </c>
      <c r="F1718" s="103">
        <v>53804209</v>
      </c>
      <c r="G1718" s="103">
        <v>54675547</v>
      </c>
      <c r="H1718" s="103">
        <v>48018167</v>
      </c>
      <c r="I1718" s="103">
        <v>46712589</v>
      </c>
      <c r="J1718" s="103">
        <v>24067785</v>
      </c>
      <c r="K1718" s="103"/>
      <c r="L1718" s="103">
        <v>7264570</v>
      </c>
      <c r="M1718" s="103">
        <v>4417961</v>
      </c>
      <c r="N1718" s="103">
        <v>3151767</v>
      </c>
      <c r="O1718" s="103">
        <v>1120941</v>
      </c>
      <c r="P1718" s="103"/>
    </row>
    <row r="1719" spans="1:16">
      <c r="A1719" s="101" t="s">
        <v>3283</v>
      </c>
      <c r="B1719" s="102" t="s">
        <v>3284</v>
      </c>
      <c r="C1719" s="101" t="s">
        <v>5359</v>
      </c>
      <c r="D1719" s="101" t="s">
        <v>5360</v>
      </c>
      <c r="E1719" s="103">
        <v>60501319</v>
      </c>
      <c r="F1719" s="103">
        <v>37926703</v>
      </c>
      <c r="G1719" s="103">
        <v>36235923</v>
      </c>
      <c r="H1719" s="103">
        <v>33054913</v>
      </c>
      <c r="I1719" s="103">
        <v>28736943</v>
      </c>
      <c r="J1719" s="103">
        <v>24068707</v>
      </c>
      <c r="K1719" s="103">
        <v>14493855</v>
      </c>
      <c r="L1719" s="103">
        <v>5220401</v>
      </c>
      <c r="M1719" s="103"/>
      <c r="N1719" s="103">
        <v>3800639</v>
      </c>
      <c r="O1719" s="103">
        <v>4793186</v>
      </c>
      <c r="P1719" s="103"/>
    </row>
    <row r="1720" spans="1:16">
      <c r="A1720" s="101" t="s">
        <v>3231</v>
      </c>
      <c r="B1720" s="102" t="s">
        <v>3232</v>
      </c>
      <c r="C1720" s="101" t="s">
        <v>5359</v>
      </c>
      <c r="D1720" s="101" t="s">
        <v>5360</v>
      </c>
      <c r="E1720" s="103">
        <v>67811353</v>
      </c>
      <c r="F1720" s="103">
        <v>56466578</v>
      </c>
      <c r="G1720" s="103">
        <v>41239621</v>
      </c>
      <c r="H1720" s="103">
        <v>43279925</v>
      </c>
      <c r="I1720" s="103">
        <v>43476456</v>
      </c>
      <c r="J1720" s="103">
        <v>42566323</v>
      </c>
      <c r="K1720" s="103">
        <v>20821816</v>
      </c>
      <c r="L1720" s="103">
        <v>10946395</v>
      </c>
      <c r="M1720" s="103">
        <v>6146357</v>
      </c>
      <c r="N1720" s="103">
        <v>5530868</v>
      </c>
      <c r="O1720" s="103"/>
      <c r="P1720" s="103"/>
    </row>
    <row r="1721" spans="1:16">
      <c r="A1721" s="101" t="s">
        <v>1519</v>
      </c>
      <c r="B1721" s="102" t="s">
        <v>1520</v>
      </c>
      <c r="C1721" s="101" t="s">
        <v>5359</v>
      </c>
      <c r="D1721" s="101" t="s">
        <v>5360</v>
      </c>
      <c r="E1721" s="103">
        <v>62482625</v>
      </c>
      <c r="F1721" s="103">
        <v>62885379</v>
      </c>
      <c r="G1721" s="103">
        <v>59912185</v>
      </c>
      <c r="H1721" s="103">
        <v>55431761</v>
      </c>
      <c r="I1721" s="103">
        <v>53286635</v>
      </c>
      <c r="J1721" s="103">
        <v>49009017</v>
      </c>
      <c r="K1721" s="103">
        <v>24355059</v>
      </c>
      <c r="L1721" s="103">
        <v>22463383</v>
      </c>
      <c r="M1721" s="103">
        <v>19836497</v>
      </c>
      <c r="N1721" s="103">
        <v>11553272</v>
      </c>
      <c r="O1721" s="103">
        <v>7200589</v>
      </c>
      <c r="P1721" s="103">
        <v>3894114</v>
      </c>
    </row>
    <row r="1722" spans="1:16">
      <c r="A1722" s="101" t="s">
        <v>2213</v>
      </c>
      <c r="B1722" s="102" t="s">
        <v>2214</v>
      </c>
      <c r="C1722" s="101" t="s">
        <v>5359</v>
      </c>
      <c r="D1722" s="101" t="s">
        <v>5360</v>
      </c>
      <c r="E1722" s="103">
        <v>55294968</v>
      </c>
      <c r="F1722" s="103">
        <v>49521752</v>
      </c>
      <c r="G1722" s="103">
        <v>48960840</v>
      </c>
      <c r="H1722" s="103">
        <v>17404828</v>
      </c>
      <c r="I1722" s="103">
        <v>10286518</v>
      </c>
      <c r="J1722" s="103">
        <v>4735153</v>
      </c>
      <c r="K1722" s="103">
        <v>12911700</v>
      </c>
      <c r="L1722" s="103">
        <v>3490545</v>
      </c>
      <c r="M1722" s="103">
        <v>-1051503</v>
      </c>
      <c r="N1722" s="103">
        <v>-1418375</v>
      </c>
      <c r="O1722" s="103">
        <v>-1575720</v>
      </c>
      <c r="P1722" s="103">
        <v>-68060</v>
      </c>
    </row>
    <row r="1723" spans="1:16">
      <c r="A1723" s="101" t="s">
        <v>751</v>
      </c>
      <c r="B1723" s="102" t="s">
        <v>752</v>
      </c>
      <c r="C1723" s="101" t="s">
        <v>5359</v>
      </c>
      <c r="D1723" s="101" t="s">
        <v>5360</v>
      </c>
      <c r="E1723" s="103">
        <v>378581924</v>
      </c>
      <c r="F1723" s="103">
        <v>333758210</v>
      </c>
      <c r="G1723" s="103">
        <v>269620209</v>
      </c>
      <c r="H1723" s="103">
        <v>226483328</v>
      </c>
      <c r="I1723" s="103"/>
      <c r="J1723" s="103"/>
      <c r="K1723" s="103"/>
      <c r="L1723" s="103">
        <v>248775429</v>
      </c>
      <c r="M1723" s="103">
        <v>214451463</v>
      </c>
      <c r="N1723" s="103">
        <v>156358857</v>
      </c>
      <c r="O1723" s="103">
        <v>153883167</v>
      </c>
      <c r="P1723" s="103">
        <v>108462581</v>
      </c>
    </row>
    <row r="1724" spans="1:16">
      <c r="A1724" s="101" t="s">
        <v>5610</v>
      </c>
      <c r="B1724" s="102" t="s">
        <v>5611</v>
      </c>
      <c r="C1724" s="101" t="s">
        <v>5359</v>
      </c>
      <c r="D1724" s="101" t="s">
        <v>5360</v>
      </c>
      <c r="E1724" s="103">
        <v>14209528</v>
      </c>
      <c r="F1724" s="103">
        <v>12507364</v>
      </c>
      <c r="G1724" s="103">
        <v>9565582</v>
      </c>
      <c r="H1724" s="103">
        <v>8319809</v>
      </c>
      <c r="I1724" s="103">
        <v>8156247</v>
      </c>
      <c r="J1724" s="103">
        <v>7315870</v>
      </c>
      <c r="K1724" s="103">
        <v>6358058</v>
      </c>
      <c r="L1724" s="103"/>
      <c r="M1724" s="103"/>
      <c r="N1724" s="103"/>
      <c r="O1724" s="103"/>
      <c r="P1724" s="103"/>
    </row>
    <row r="1725" spans="1:16">
      <c r="A1725" s="101" t="s">
        <v>1631</v>
      </c>
      <c r="B1725" s="102" t="s">
        <v>1632</v>
      </c>
      <c r="C1725" s="101" t="s">
        <v>5359</v>
      </c>
      <c r="D1725" s="101" t="s">
        <v>5360</v>
      </c>
      <c r="E1725" s="103">
        <v>37860735</v>
      </c>
      <c r="F1725" s="103">
        <v>39935427</v>
      </c>
      <c r="G1725" s="103">
        <v>39158732</v>
      </c>
      <c r="H1725" s="103">
        <v>35998576</v>
      </c>
      <c r="I1725" s="103">
        <v>23827790</v>
      </c>
      <c r="J1725" s="103"/>
      <c r="K1725" s="103"/>
      <c r="L1725" s="103">
        <v>8410689</v>
      </c>
      <c r="M1725" s="103"/>
      <c r="N1725" s="103"/>
      <c r="O1725" s="103"/>
      <c r="P1725" s="103"/>
    </row>
    <row r="1726" spans="1:16">
      <c r="A1726" s="101" t="s">
        <v>1653</v>
      </c>
      <c r="B1726" s="102" t="s">
        <v>1654</v>
      </c>
      <c r="C1726" s="101" t="s">
        <v>5359</v>
      </c>
      <c r="D1726" s="101" t="s">
        <v>5360</v>
      </c>
      <c r="E1726" s="103">
        <v>174662951</v>
      </c>
      <c r="F1726" s="103">
        <v>97385177</v>
      </c>
      <c r="G1726" s="103">
        <v>90458605</v>
      </c>
      <c r="H1726" s="103">
        <v>88482889</v>
      </c>
      <c r="I1726" s="103">
        <v>93391977</v>
      </c>
      <c r="J1726" s="103">
        <v>87685687</v>
      </c>
      <c r="K1726" s="103">
        <v>40490399</v>
      </c>
      <c r="L1726" s="103">
        <v>31533048</v>
      </c>
      <c r="M1726" s="103">
        <v>19620016</v>
      </c>
      <c r="N1726" s="103">
        <v>29483135</v>
      </c>
      <c r="O1726" s="103">
        <v>25467799</v>
      </c>
      <c r="P1726" s="103">
        <v>25718780</v>
      </c>
    </row>
    <row r="1727" spans="1:16">
      <c r="A1727" s="101" t="s">
        <v>3073</v>
      </c>
      <c r="B1727" s="102" t="s">
        <v>3074</v>
      </c>
      <c r="C1727" s="101" t="s">
        <v>5359</v>
      </c>
      <c r="D1727" s="101" t="s">
        <v>5360</v>
      </c>
      <c r="E1727" s="103">
        <v>9841184</v>
      </c>
      <c r="F1727" s="103">
        <v>10818393</v>
      </c>
      <c r="G1727" s="103">
        <v>5078980</v>
      </c>
      <c r="H1727" s="103">
        <v>5822703</v>
      </c>
      <c r="I1727" s="103">
        <v>8856747</v>
      </c>
      <c r="J1727" s="103">
        <v>10301732</v>
      </c>
      <c r="K1727" s="103">
        <v>1827234</v>
      </c>
      <c r="L1727" s="103">
        <v>3366687</v>
      </c>
      <c r="M1727" s="103">
        <v>3032780</v>
      </c>
      <c r="N1727" s="103"/>
      <c r="O1727" s="103"/>
      <c r="P1727" s="103"/>
    </row>
    <row r="1728" spans="1:16">
      <c r="A1728" s="101" t="s">
        <v>1355</v>
      </c>
      <c r="B1728" s="102" t="s">
        <v>4590</v>
      </c>
      <c r="C1728" s="101" t="s">
        <v>5359</v>
      </c>
      <c r="D1728" s="101" t="s">
        <v>5360</v>
      </c>
      <c r="E1728" s="103">
        <v>50639727</v>
      </c>
      <c r="F1728" s="103">
        <v>51323891</v>
      </c>
      <c r="G1728" s="103">
        <v>12857350</v>
      </c>
      <c r="H1728" s="103">
        <v>21917561</v>
      </c>
      <c r="I1728" s="103">
        <v>24125815</v>
      </c>
      <c r="J1728" s="103">
        <v>36416230</v>
      </c>
      <c r="K1728" s="103">
        <v>10798997</v>
      </c>
      <c r="L1728" s="103">
        <v>5925422</v>
      </c>
      <c r="M1728" s="103">
        <v>5160008</v>
      </c>
      <c r="N1728" s="103">
        <v>3003618</v>
      </c>
      <c r="O1728" s="103"/>
      <c r="P1728" s="103"/>
    </row>
    <row r="1729" spans="1:16">
      <c r="A1729" s="101" t="s">
        <v>3036</v>
      </c>
      <c r="B1729" s="102" t="s">
        <v>3037</v>
      </c>
      <c r="C1729" s="101" t="s">
        <v>5359</v>
      </c>
      <c r="D1729" s="101" t="s">
        <v>5360</v>
      </c>
      <c r="E1729" s="103">
        <v>27689252</v>
      </c>
      <c r="F1729" s="103">
        <v>24326295</v>
      </c>
      <c r="G1729" s="103">
        <v>25094141</v>
      </c>
      <c r="H1729" s="103">
        <v>23237313</v>
      </c>
      <c r="I1729" s="103">
        <v>23326054</v>
      </c>
      <c r="J1729" s="103">
        <v>22467508</v>
      </c>
      <c r="K1729" s="103">
        <v>11229127</v>
      </c>
      <c r="L1729" s="103">
        <v>6193790</v>
      </c>
      <c r="M1729" s="103">
        <v>6361538</v>
      </c>
      <c r="N1729" s="103">
        <v>3917095</v>
      </c>
      <c r="O1729" s="103"/>
      <c r="P1729" s="103"/>
    </row>
    <row r="1730" spans="1:16">
      <c r="A1730" s="101" t="s">
        <v>419</v>
      </c>
      <c r="B1730" s="102" t="s">
        <v>420</v>
      </c>
      <c r="C1730" s="101" t="s">
        <v>5359</v>
      </c>
      <c r="D1730" s="101" t="s">
        <v>5360</v>
      </c>
      <c r="E1730" s="103">
        <v>7696177412</v>
      </c>
      <c r="F1730" s="103">
        <v>6986051997</v>
      </c>
      <c r="G1730" s="103">
        <v>6907822222</v>
      </c>
      <c r="H1730" s="103">
        <v>6567992367</v>
      </c>
      <c r="I1730" s="103">
        <v>6023449515</v>
      </c>
      <c r="J1730" s="103">
        <v>5486131400</v>
      </c>
      <c r="K1730" s="103"/>
      <c r="L1730" s="103"/>
      <c r="M1730" s="103"/>
      <c r="N1730" s="103"/>
      <c r="O1730" s="103"/>
      <c r="P1730" s="103"/>
    </row>
    <row r="1731" spans="1:16">
      <c r="A1731" s="101" t="s">
        <v>3237</v>
      </c>
      <c r="B1731" s="102" t="s">
        <v>3238</v>
      </c>
      <c r="C1731" s="101" t="s">
        <v>5359</v>
      </c>
      <c r="D1731" s="101" t="s">
        <v>5360</v>
      </c>
      <c r="E1731" s="103">
        <v>17936158</v>
      </c>
      <c r="F1731" s="103">
        <v>22829749</v>
      </c>
      <c r="G1731" s="103">
        <v>23959526</v>
      </c>
      <c r="H1731" s="103">
        <v>22270169</v>
      </c>
      <c r="I1731" s="103">
        <v>18298221</v>
      </c>
      <c r="J1731" s="103">
        <v>16989588</v>
      </c>
      <c r="K1731" s="103">
        <v>10407554</v>
      </c>
      <c r="L1731" s="103">
        <v>5756621</v>
      </c>
      <c r="M1731" s="103"/>
      <c r="N1731" s="103"/>
      <c r="O1731" s="103">
        <v>2828588</v>
      </c>
      <c r="P1731" s="103">
        <v>4996964</v>
      </c>
    </row>
    <row r="1732" spans="1:16">
      <c r="A1732" s="101" t="s">
        <v>4618</v>
      </c>
      <c r="B1732" s="102" t="s">
        <v>4619</v>
      </c>
      <c r="C1732" s="101" t="s">
        <v>5359</v>
      </c>
      <c r="D1732" s="101" t="s">
        <v>5360</v>
      </c>
      <c r="E1732" s="103">
        <v>55454563</v>
      </c>
      <c r="F1732" s="103">
        <v>41306403</v>
      </c>
      <c r="G1732" s="103">
        <v>31727379</v>
      </c>
      <c r="H1732" s="103">
        <v>26705514</v>
      </c>
      <c r="I1732" s="103">
        <v>23233247</v>
      </c>
      <c r="J1732" s="103">
        <v>18398110</v>
      </c>
      <c r="K1732" s="103">
        <v>8033990</v>
      </c>
      <c r="L1732" s="103">
        <v>922008</v>
      </c>
      <c r="M1732" s="103">
        <v>4112806</v>
      </c>
      <c r="N1732" s="103">
        <v>4055161</v>
      </c>
      <c r="O1732" s="103">
        <v>2236233</v>
      </c>
      <c r="P1732" s="103"/>
    </row>
    <row r="1733" spans="1:16">
      <c r="A1733" s="101" t="s">
        <v>3760</v>
      </c>
      <c r="B1733" s="102" t="s">
        <v>3761</v>
      </c>
      <c r="C1733" s="101" t="s">
        <v>5359</v>
      </c>
      <c r="D1733" s="101" t="s">
        <v>5360</v>
      </c>
      <c r="E1733" s="103">
        <v>30332041</v>
      </c>
      <c r="F1733" s="103">
        <v>27460798</v>
      </c>
      <c r="G1733" s="103">
        <v>25617968</v>
      </c>
      <c r="H1733" s="103">
        <v>22549580</v>
      </c>
      <c r="I1733" s="103">
        <v>14765067</v>
      </c>
      <c r="J1733" s="103">
        <v>12121771</v>
      </c>
      <c r="K1733" s="103">
        <v>10045479</v>
      </c>
      <c r="L1733" s="103">
        <v>8506837</v>
      </c>
      <c r="M1733" s="103">
        <v>7188333</v>
      </c>
      <c r="N1733" s="103">
        <v>6455728</v>
      </c>
      <c r="O1733" s="103">
        <v>5085907</v>
      </c>
      <c r="P1733" s="103"/>
    </row>
    <row r="1734" spans="1:16">
      <c r="A1734" s="101" t="s">
        <v>5612</v>
      </c>
      <c r="B1734" s="102" t="s">
        <v>5613</v>
      </c>
      <c r="C1734" s="101" t="s">
        <v>5359</v>
      </c>
      <c r="D1734" s="101" t="s">
        <v>5360</v>
      </c>
      <c r="E1734" s="103">
        <v>98502078</v>
      </c>
      <c r="F1734" s="103">
        <v>92820061</v>
      </c>
      <c r="G1734" s="103">
        <v>88649722</v>
      </c>
      <c r="H1734" s="103">
        <v>86650347</v>
      </c>
      <c r="I1734" s="103">
        <v>86037309</v>
      </c>
      <c r="J1734" s="103">
        <v>117779237</v>
      </c>
      <c r="K1734" s="103"/>
      <c r="L1734" s="103"/>
      <c r="M1734" s="103"/>
      <c r="N1734" s="103"/>
      <c r="O1734" s="103"/>
      <c r="P1734" s="103"/>
    </row>
    <row r="1735" spans="1:16">
      <c r="A1735" s="101" t="s">
        <v>5614</v>
      </c>
      <c r="B1735" s="102" t="s">
        <v>5615</v>
      </c>
      <c r="C1735" s="101" t="s">
        <v>5359</v>
      </c>
      <c r="D1735" s="101" t="s">
        <v>5360</v>
      </c>
      <c r="E1735" s="103">
        <v>26379757</v>
      </c>
      <c r="F1735" s="103">
        <v>18907156</v>
      </c>
      <c r="G1735" s="103">
        <v>15664262</v>
      </c>
      <c r="H1735" s="103">
        <v>34728186</v>
      </c>
      <c r="I1735" s="103">
        <v>78673566</v>
      </c>
      <c r="J1735" s="103">
        <v>36688717</v>
      </c>
      <c r="K1735" s="103"/>
      <c r="L1735" s="103"/>
      <c r="M1735" s="103"/>
      <c r="N1735" s="103"/>
      <c r="O1735" s="103"/>
      <c r="P1735" s="103"/>
    </row>
    <row r="1736" spans="1:16">
      <c r="A1736" s="101" t="s">
        <v>1537</v>
      </c>
      <c r="B1736" s="102" t="s">
        <v>1538</v>
      </c>
      <c r="C1736" s="101" t="s">
        <v>5359</v>
      </c>
      <c r="D1736" s="101" t="s">
        <v>5360</v>
      </c>
      <c r="E1736" s="103">
        <v>52809318</v>
      </c>
      <c r="F1736" s="103">
        <v>62536736</v>
      </c>
      <c r="G1736" s="103">
        <v>66150716</v>
      </c>
      <c r="H1736" s="103">
        <v>62177367</v>
      </c>
      <c r="I1736" s="103">
        <v>63335702</v>
      </c>
      <c r="J1736" s="103">
        <v>28169614</v>
      </c>
      <c r="K1736" s="103"/>
      <c r="L1736" s="103">
        <v>2805474</v>
      </c>
      <c r="M1736" s="103"/>
      <c r="N1736" s="103"/>
      <c r="O1736" s="103"/>
      <c r="P1736" s="103"/>
    </row>
    <row r="1737" spans="1:16">
      <c r="A1737" s="101" t="s">
        <v>3051</v>
      </c>
      <c r="B1737" s="102" t="s">
        <v>3052</v>
      </c>
      <c r="C1737" s="101" t="s">
        <v>5359</v>
      </c>
      <c r="D1737" s="101" t="s">
        <v>5360</v>
      </c>
      <c r="E1737" s="103">
        <v>102504700</v>
      </c>
      <c r="F1737" s="103">
        <v>107597291</v>
      </c>
      <c r="G1737" s="103">
        <v>104913698</v>
      </c>
      <c r="H1737" s="103">
        <v>98623481</v>
      </c>
      <c r="I1737" s="103">
        <v>96632489</v>
      </c>
      <c r="J1737" s="103">
        <v>96348987</v>
      </c>
      <c r="K1737" s="103">
        <v>87732978</v>
      </c>
      <c r="L1737" s="103">
        <v>79036217</v>
      </c>
      <c r="M1737" s="103">
        <v>70381721</v>
      </c>
      <c r="N1737" s="103">
        <v>39162538</v>
      </c>
      <c r="O1737" s="103">
        <v>41475514</v>
      </c>
      <c r="P1737" s="103">
        <v>37991094</v>
      </c>
    </row>
    <row r="1738" spans="1:16">
      <c r="A1738" s="101" t="s">
        <v>3933</v>
      </c>
      <c r="B1738" s="102" t="s">
        <v>3934</v>
      </c>
      <c r="C1738" s="101" t="s">
        <v>5359</v>
      </c>
      <c r="D1738" s="101" t="s">
        <v>5360</v>
      </c>
      <c r="E1738" s="103">
        <v>6716747</v>
      </c>
      <c r="F1738" s="103">
        <v>5379470</v>
      </c>
      <c r="G1738" s="103">
        <v>8258495</v>
      </c>
      <c r="H1738" s="103">
        <v>9539305</v>
      </c>
      <c r="I1738" s="103">
        <v>6798461</v>
      </c>
      <c r="J1738" s="103">
        <v>5593879</v>
      </c>
      <c r="K1738" s="103">
        <v>3389745</v>
      </c>
      <c r="L1738" s="103"/>
      <c r="M1738" s="103">
        <v>1688461</v>
      </c>
      <c r="N1738" s="103">
        <v>1515011</v>
      </c>
      <c r="O1738" s="103"/>
      <c r="P1738" s="103"/>
    </row>
    <row r="1739" spans="1:16">
      <c r="A1739" s="101" t="s">
        <v>4628</v>
      </c>
      <c r="B1739" s="102" t="s">
        <v>4629</v>
      </c>
      <c r="C1739" s="101" t="s">
        <v>5359</v>
      </c>
      <c r="D1739" s="101" t="s">
        <v>5360</v>
      </c>
      <c r="E1739" s="103">
        <v>26426072</v>
      </c>
      <c r="F1739" s="103">
        <v>22602638</v>
      </c>
      <c r="G1739" s="103">
        <v>5620856</v>
      </c>
      <c r="H1739" s="103">
        <v>6821195</v>
      </c>
      <c r="I1739" s="103">
        <v>8577380</v>
      </c>
      <c r="J1739" s="103">
        <v>8275278</v>
      </c>
      <c r="K1739" s="103">
        <v>7352520</v>
      </c>
      <c r="L1739" s="103">
        <v>6722255</v>
      </c>
      <c r="M1739" s="103">
        <v>6530228</v>
      </c>
      <c r="N1739" s="103">
        <v>5069811</v>
      </c>
      <c r="O1739" s="103">
        <v>4363089</v>
      </c>
      <c r="P1739" s="103">
        <v>4054379</v>
      </c>
    </row>
    <row r="1740" spans="1:16">
      <c r="A1740" s="101" t="s">
        <v>1995</v>
      </c>
      <c r="B1740" s="102" t="s">
        <v>1996</v>
      </c>
      <c r="C1740" s="101" t="s">
        <v>5359</v>
      </c>
      <c r="D1740" s="101" t="s">
        <v>5360</v>
      </c>
      <c r="E1740" s="103">
        <v>99079410</v>
      </c>
      <c r="F1740" s="103">
        <v>70348279</v>
      </c>
      <c r="G1740" s="103">
        <v>58040630</v>
      </c>
      <c r="H1740" s="103">
        <v>56479734</v>
      </c>
      <c r="I1740" s="103">
        <v>51162663</v>
      </c>
      <c r="J1740" s="103"/>
      <c r="K1740" s="103"/>
      <c r="L1740" s="103">
        <v>245578</v>
      </c>
      <c r="M1740" s="103"/>
      <c r="N1740" s="103">
        <v>799374</v>
      </c>
      <c r="O1740" s="103">
        <v>1687705</v>
      </c>
      <c r="P1740" s="103"/>
    </row>
    <row r="1741" spans="1:16">
      <c r="A1741" s="101" t="s">
        <v>1521</v>
      </c>
      <c r="B1741" s="102" t="s">
        <v>1522</v>
      </c>
      <c r="C1741" s="101" t="s">
        <v>5359</v>
      </c>
      <c r="D1741" s="101" t="s">
        <v>5360</v>
      </c>
      <c r="E1741" s="103">
        <v>6208173</v>
      </c>
      <c r="F1741" s="103">
        <v>11814704</v>
      </c>
      <c r="G1741" s="103">
        <v>22363030</v>
      </c>
      <c r="H1741" s="103">
        <v>14612942</v>
      </c>
      <c r="I1741" s="103">
        <v>14761681</v>
      </c>
      <c r="J1741" s="103"/>
      <c r="K1741" s="103"/>
      <c r="L1741" s="103">
        <v>4829325</v>
      </c>
      <c r="M1741" s="103"/>
      <c r="N1741" s="103"/>
      <c r="O1741" s="103"/>
      <c r="P1741" s="103"/>
    </row>
    <row r="1742" spans="1:16">
      <c r="A1742" s="101" t="s">
        <v>3473</v>
      </c>
      <c r="B1742" s="102" t="s">
        <v>3474</v>
      </c>
      <c r="C1742" s="101" t="s">
        <v>5359</v>
      </c>
      <c r="D1742" s="101" t="s">
        <v>5360</v>
      </c>
      <c r="E1742" s="103">
        <v>34349427</v>
      </c>
      <c r="F1742" s="103">
        <v>26794793</v>
      </c>
      <c r="G1742" s="103">
        <v>24164593</v>
      </c>
      <c r="H1742" s="103">
        <v>23114606</v>
      </c>
      <c r="I1742" s="103">
        <v>27394465</v>
      </c>
      <c r="J1742" s="103"/>
      <c r="K1742" s="103"/>
      <c r="L1742" s="103">
        <v>2516720</v>
      </c>
      <c r="M1742" s="103">
        <v>4741031</v>
      </c>
      <c r="N1742" s="103">
        <v>1613769</v>
      </c>
      <c r="O1742" s="103"/>
      <c r="P1742" s="103"/>
    </row>
    <row r="1743" spans="1:16">
      <c r="A1743" s="101" t="s">
        <v>1745</v>
      </c>
      <c r="B1743" s="102" t="s">
        <v>1746</v>
      </c>
      <c r="C1743" s="101" t="s">
        <v>5359</v>
      </c>
      <c r="D1743" s="101" t="s">
        <v>5360</v>
      </c>
      <c r="E1743" s="103">
        <v>60060324</v>
      </c>
      <c r="F1743" s="103">
        <v>43178139</v>
      </c>
      <c r="G1743" s="103">
        <v>20043529</v>
      </c>
      <c r="H1743" s="103">
        <v>18084411</v>
      </c>
      <c r="I1743" s="103"/>
      <c r="J1743" s="103"/>
      <c r="K1743" s="103"/>
      <c r="L1743" s="103">
        <v>-2042844</v>
      </c>
      <c r="M1743" s="103"/>
      <c r="N1743" s="103"/>
      <c r="O1743" s="103"/>
      <c r="P1743" s="103"/>
    </row>
    <row r="1744" spans="1:16">
      <c r="A1744" s="101" t="s">
        <v>4635</v>
      </c>
      <c r="B1744" s="102" t="s">
        <v>4636</v>
      </c>
      <c r="C1744" s="101" t="s">
        <v>5359</v>
      </c>
      <c r="D1744" s="101" t="s">
        <v>5360</v>
      </c>
      <c r="E1744" s="103">
        <v>32070951</v>
      </c>
      <c r="F1744" s="103">
        <v>19372420</v>
      </c>
      <c r="G1744" s="103">
        <v>14506702</v>
      </c>
      <c r="H1744" s="103"/>
      <c r="I1744" s="103">
        <v>3869144</v>
      </c>
      <c r="J1744" s="103">
        <v>2141238</v>
      </c>
      <c r="K1744" s="103">
        <v>1862298</v>
      </c>
      <c r="L1744" s="103"/>
      <c r="M1744" s="103"/>
      <c r="N1744" s="103"/>
      <c r="O1744" s="103"/>
      <c r="P1744" s="103"/>
    </row>
    <row r="1745" spans="1:16">
      <c r="A1745" s="101" t="s">
        <v>1565</v>
      </c>
      <c r="B1745" s="102" t="s">
        <v>1566</v>
      </c>
      <c r="C1745" s="101" t="s">
        <v>5359</v>
      </c>
      <c r="D1745" s="101" t="s">
        <v>5360</v>
      </c>
      <c r="E1745" s="103">
        <v>26849111</v>
      </c>
      <c r="F1745" s="103">
        <v>28867505</v>
      </c>
      <c r="G1745" s="103">
        <v>31503302</v>
      </c>
      <c r="H1745" s="103"/>
      <c r="I1745" s="103"/>
      <c r="J1745" s="103"/>
      <c r="K1745" s="103"/>
      <c r="L1745" s="103">
        <v>5375121</v>
      </c>
      <c r="M1745" s="103">
        <v>3995254</v>
      </c>
      <c r="N1745" s="103">
        <v>-1006397</v>
      </c>
      <c r="O1745" s="103">
        <v>769009</v>
      </c>
      <c r="P1745" s="103">
        <v>1014729</v>
      </c>
    </row>
    <row r="1746" spans="1:16">
      <c r="A1746" s="101" t="s">
        <v>3137</v>
      </c>
      <c r="B1746" s="102" t="s">
        <v>3138</v>
      </c>
      <c r="C1746" s="101" t="s">
        <v>5359</v>
      </c>
      <c r="D1746" s="101" t="s">
        <v>5360</v>
      </c>
      <c r="E1746" s="103">
        <v>17462229</v>
      </c>
      <c r="F1746" s="103">
        <v>5552568</v>
      </c>
      <c r="G1746" s="103">
        <v>-10152376</v>
      </c>
      <c r="H1746" s="103">
        <v>-6577275</v>
      </c>
      <c r="I1746" s="103">
        <v>-3355944</v>
      </c>
      <c r="J1746" s="103">
        <v>-1804879</v>
      </c>
      <c r="K1746" s="103">
        <v>-288722</v>
      </c>
      <c r="L1746" s="103">
        <v>-3056248</v>
      </c>
      <c r="M1746" s="103"/>
      <c r="N1746" s="103"/>
      <c r="O1746" s="103"/>
      <c r="P1746" s="103"/>
    </row>
    <row r="1747" spans="1:16">
      <c r="A1747" s="101" t="s">
        <v>1705</v>
      </c>
      <c r="B1747" s="102" t="s">
        <v>1706</v>
      </c>
      <c r="C1747" s="101" t="s">
        <v>5359</v>
      </c>
      <c r="D1747" s="101" t="s">
        <v>5360</v>
      </c>
      <c r="E1747" s="103">
        <v>144675667</v>
      </c>
      <c r="F1747" s="103">
        <v>152264501</v>
      </c>
      <c r="G1747" s="103">
        <v>142236445</v>
      </c>
      <c r="H1747" s="103">
        <v>135216438</v>
      </c>
      <c r="I1747" s="103">
        <v>88811587</v>
      </c>
      <c r="J1747" s="103">
        <v>65015604</v>
      </c>
      <c r="K1747" s="103"/>
      <c r="L1747" s="103"/>
      <c r="M1747" s="103"/>
      <c r="N1747" s="103"/>
      <c r="O1747" s="103"/>
      <c r="P1747" s="103"/>
    </row>
    <row r="1748" spans="1:16">
      <c r="A1748" s="101" t="s">
        <v>4637</v>
      </c>
      <c r="B1748" s="102" t="s">
        <v>4638</v>
      </c>
      <c r="C1748" s="101" t="s">
        <v>5359</v>
      </c>
      <c r="D1748" s="101" t="s">
        <v>5360</v>
      </c>
      <c r="E1748" s="103">
        <v>304602279</v>
      </c>
      <c r="F1748" s="103">
        <v>188984627</v>
      </c>
      <c r="G1748" s="103">
        <v>162280153</v>
      </c>
      <c r="H1748" s="103">
        <v>173905609</v>
      </c>
      <c r="I1748" s="103">
        <v>109980698</v>
      </c>
      <c r="J1748" s="103">
        <v>90876542</v>
      </c>
      <c r="K1748" s="103">
        <v>112194627</v>
      </c>
      <c r="L1748" s="103">
        <v>108026465</v>
      </c>
      <c r="M1748" s="103">
        <v>91764861</v>
      </c>
      <c r="N1748" s="103">
        <v>95220093</v>
      </c>
      <c r="O1748" s="103">
        <v>84566495</v>
      </c>
      <c r="P1748" s="103">
        <v>72990344</v>
      </c>
    </row>
    <row r="1749" spans="1:16">
      <c r="A1749" s="101" t="s">
        <v>1789</v>
      </c>
      <c r="B1749" s="102" t="s">
        <v>1790</v>
      </c>
      <c r="C1749" s="101" t="s">
        <v>5359</v>
      </c>
      <c r="D1749" s="101" t="s">
        <v>5360</v>
      </c>
      <c r="E1749" s="103">
        <v>73749157</v>
      </c>
      <c r="F1749" s="103">
        <v>64234194</v>
      </c>
      <c r="G1749" s="103">
        <v>59786213</v>
      </c>
      <c r="H1749" s="103">
        <v>61223480</v>
      </c>
      <c r="I1749" s="103">
        <v>29365706</v>
      </c>
      <c r="J1749" s="103">
        <v>12590645</v>
      </c>
      <c r="K1749" s="103"/>
      <c r="L1749" s="103">
        <v>1356225</v>
      </c>
      <c r="M1749" s="103"/>
      <c r="N1749" s="103"/>
      <c r="O1749" s="103"/>
      <c r="P1749" s="103"/>
    </row>
    <row r="1750" spans="1:16">
      <c r="A1750" s="101" t="s">
        <v>5616</v>
      </c>
      <c r="B1750" s="102" t="s">
        <v>5617</v>
      </c>
      <c r="C1750" s="101" t="s">
        <v>5359</v>
      </c>
      <c r="D1750" s="101" t="s">
        <v>5360</v>
      </c>
      <c r="E1750" s="103">
        <v>90601892</v>
      </c>
      <c r="F1750" s="103">
        <v>86768853</v>
      </c>
      <c r="G1750" s="103">
        <v>86693898</v>
      </c>
      <c r="H1750" s="103">
        <v>81208401</v>
      </c>
      <c r="I1750" s="103">
        <v>72693644</v>
      </c>
      <c r="J1750" s="103">
        <v>60662813</v>
      </c>
      <c r="K1750" s="103">
        <v>50698546</v>
      </c>
      <c r="L1750" s="103">
        <v>46071239</v>
      </c>
      <c r="M1750" s="103">
        <v>41105357</v>
      </c>
      <c r="N1750" s="103">
        <v>40860445</v>
      </c>
      <c r="O1750" s="103">
        <v>38825190</v>
      </c>
      <c r="P1750" s="103">
        <v>35484780</v>
      </c>
    </row>
    <row r="1751" spans="1:16">
      <c r="A1751" s="101" t="s">
        <v>3145</v>
      </c>
      <c r="B1751" s="102" t="s">
        <v>3146</v>
      </c>
      <c r="C1751" s="101" t="s">
        <v>5359</v>
      </c>
      <c r="D1751" s="101" t="s">
        <v>5360</v>
      </c>
      <c r="E1751" s="103">
        <v>39674749</v>
      </c>
      <c r="F1751" s="103">
        <v>26900879</v>
      </c>
      <c r="G1751" s="103">
        <v>25272928</v>
      </c>
      <c r="H1751" s="103"/>
      <c r="I1751" s="103"/>
      <c r="J1751" s="103">
        <v>239634</v>
      </c>
      <c r="K1751" s="103">
        <v>9863104</v>
      </c>
      <c r="L1751" s="103">
        <v>4988216</v>
      </c>
      <c r="M1751" s="103">
        <v>3652931</v>
      </c>
      <c r="N1751" s="103">
        <v>43134</v>
      </c>
      <c r="O1751" s="103">
        <v>-1109953</v>
      </c>
      <c r="P1751" s="103">
        <v>1695711</v>
      </c>
    </row>
    <row r="1752" spans="1:16">
      <c r="A1752" s="101" t="s">
        <v>4645</v>
      </c>
      <c r="B1752" s="102" t="s">
        <v>4646</v>
      </c>
      <c r="C1752" s="101" t="s">
        <v>5359</v>
      </c>
      <c r="D1752" s="101" t="s">
        <v>5360</v>
      </c>
      <c r="E1752" s="103">
        <v>48096987</v>
      </c>
      <c r="F1752" s="103"/>
      <c r="G1752" s="103"/>
      <c r="H1752" s="103"/>
      <c r="I1752" s="103"/>
      <c r="J1752" s="103"/>
      <c r="K1752" s="103"/>
      <c r="L1752" s="103"/>
      <c r="M1752" s="103"/>
      <c r="N1752" s="103"/>
      <c r="O1752" s="103"/>
      <c r="P1752" s="103"/>
    </row>
    <row r="1753" spans="1:16">
      <c r="A1753" s="101" t="s">
        <v>2339</v>
      </c>
      <c r="B1753" s="102" t="s">
        <v>2340</v>
      </c>
      <c r="C1753" s="101" t="s">
        <v>5359</v>
      </c>
      <c r="D1753" s="101" t="s">
        <v>5360</v>
      </c>
      <c r="E1753" s="103">
        <v>185515730</v>
      </c>
      <c r="F1753" s="103">
        <v>183626155</v>
      </c>
      <c r="G1753" s="103">
        <v>193227652</v>
      </c>
      <c r="H1753" s="103">
        <v>204863147</v>
      </c>
      <c r="I1753" s="103">
        <v>199142083</v>
      </c>
      <c r="J1753" s="103"/>
      <c r="K1753" s="103"/>
      <c r="L1753" s="103">
        <v>99761773</v>
      </c>
      <c r="M1753" s="103">
        <v>81653446</v>
      </c>
      <c r="N1753" s="103"/>
      <c r="O1753" s="103"/>
      <c r="P1753" s="103"/>
    </row>
    <row r="1754" spans="1:16">
      <c r="A1754" s="101" t="s">
        <v>3816</v>
      </c>
      <c r="B1754" s="102" t="s">
        <v>3817</v>
      </c>
      <c r="C1754" s="101" t="s">
        <v>5359</v>
      </c>
      <c r="D1754" s="101" t="s">
        <v>5360</v>
      </c>
      <c r="E1754" s="103">
        <v>-1780961</v>
      </c>
      <c r="F1754" s="103">
        <v>8475432</v>
      </c>
      <c r="G1754" s="103">
        <v>9446122</v>
      </c>
      <c r="H1754" s="103">
        <v>9632642</v>
      </c>
      <c r="I1754" s="103">
        <v>7775381</v>
      </c>
      <c r="J1754" s="103">
        <v>6287823</v>
      </c>
      <c r="K1754" s="103">
        <v>3956093</v>
      </c>
      <c r="L1754" s="103">
        <v>3848597</v>
      </c>
      <c r="M1754" s="103"/>
      <c r="N1754" s="103"/>
      <c r="O1754" s="103"/>
      <c r="P1754" s="103"/>
    </row>
    <row r="1755" spans="1:16">
      <c r="A1755" s="101" t="s">
        <v>4649</v>
      </c>
      <c r="B1755" s="102" t="s">
        <v>4650</v>
      </c>
      <c r="C1755" s="101" t="s">
        <v>5359</v>
      </c>
      <c r="D1755" s="101" t="s">
        <v>5360</v>
      </c>
      <c r="E1755" s="103">
        <v>99701743</v>
      </c>
      <c r="F1755" s="103">
        <v>53906815</v>
      </c>
      <c r="G1755" s="103">
        <v>44564047</v>
      </c>
      <c r="H1755" s="103">
        <v>37282378</v>
      </c>
      <c r="I1755" s="103">
        <v>32203911</v>
      </c>
      <c r="J1755" s="103">
        <v>29888215</v>
      </c>
      <c r="K1755" s="103">
        <v>28857441</v>
      </c>
      <c r="L1755" s="103">
        <v>19156789</v>
      </c>
      <c r="M1755" s="103">
        <v>15731405</v>
      </c>
      <c r="N1755" s="103">
        <v>11318385</v>
      </c>
      <c r="O1755" s="103">
        <v>6584996</v>
      </c>
      <c r="P1755" s="103">
        <v>4737101</v>
      </c>
    </row>
    <row r="1756" spans="1:16">
      <c r="A1756" s="101" t="s">
        <v>4651</v>
      </c>
      <c r="B1756" s="102" t="s">
        <v>4652</v>
      </c>
      <c r="C1756" s="101" t="s">
        <v>5359</v>
      </c>
      <c r="D1756" s="101" t="s">
        <v>5360</v>
      </c>
      <c r="E1756" s="103">
        <v>252798909</v>
      </c>
      <c r="F1756" s="103">
        <v>207846531</v>
      </c>
      <c r="G1756" s="103">
        <v>42673580</v>
      </c>
      <c r="H1756" s="103">
        <v>26901357</v>
      </c>
      <c r="I1756" s="103">
        <v>19661535</v>
      </c>
      <c r="J1756" s="103">
        <v>9882252</v>
      </c>
      <c r="K1756" s="103">
        <v>2465421</v>
      </c>
      <c r="L1756" s="103"/>
      <c r="M1756" s="103"/>
      <c r="N1756" s="103"/>
      <c r="O1756" s="103"/>
      <c r="P1756" s="103"/>
    </row>
    <row r="1757" spans="1:16">
      <c r="A1757" s="101" t="s">
        <v>1603</v>
      </c>
      <c r="B1757" s="102" t="s">
        <v>1604</v>
      </c>
      <c r="C1757" s="101" t="s">
        <v>5359</v>
      </c>
      <c r="D1757" s="101" t="s">
        <v>5360</v>
      </c>
      <c r="E1757" s="103">
        <v>152456407</v>
      </c>
      <c r="F1757" s="103">
        <v>168724198</v>
      </c>
      <c r="G1757" s="103">
        <v>147286402</v>
      </c>
      <c r="H1757" s="103">
        <v>128774467</v>
      </c>
      <c r="I1757" s="103">
        <v>112934120</v>
      </c>
      <c r="J1757" s="103">
        <v>90592194</v>
      </c>
      <c r="K1757" s="103">
        <v>62550685</v>
      </c>
      <c r="L1757" s="103">
        <v>41019390</v>
      </c>
      <c r="M1757" s="103">
        <v>19058960</v>
      </c>
      <c r="N1757" s="103">
        <v>10181842</v>
      </c>
      <c r="O1757" s="103">
        <v>7488913</v>
      </c>
      <c r="P1757" s="103">
        <v>6051098</v>
      </c>
    </row>
    <row r="1758" spans="1:16">
      <c r="A1758" s="101" t="s">
        <v>4655</v>
      </c>
      <c r="B1758" s="102" t="s">
        <v>4656</v>
      </c>
      <c r="C1758" s="101" t="s">
        <v>5359</v>
      </c>
      <c r="D1758" s="101" t="s">
        <v>5360</v>
      </c>
      <c r="E1758" s="103">
        <v>69007457</v>
      </c>
      <c r="F1758" s="103">
        <v>48525143</v>
      </c>
      <c r="G1758" s="103">
        <v>40815496</v>
      </c>
      <c r="H1758" s="103">
        <v>41891760</v>
      </c>
      <c r="I1758" s="103">
        <v>27389306</v>
      </c>
      <c r="J1758" s="103">
        <v>37529594</v>
      </c>
      <c r="K1758" s="103">
        <v>24007595</v>
      </c>
      <c r="L1758" s="103">
        <v>6554788</v>
      </c>
      <c r="M1758" s="103">
        <v>5270714</v>
      </c>
      <c r="N1758" s="103">
        <v>4976721</v>
      </c>
      <c r="O1758" s="103">
        <v>7449147</v>
      </c>
      <c r="P1758" s="103">
        <v>7267740</v>
      </c>
    </row>
    <row r="1759" spans="1:16">
      <c r="A1759" s="101" t="s">
        <v>805</v>
      </c>
      <c r="B1759" s="102" t="s">
        <v>806</v>
      </c>
      <c r="C1759" s="101" t="s">
        <v>5359</v>
      </c>
      <c r="D1759" s="101" t="s">
        <v>5360</v>
      </c>
      <c r="E1759" s="103">
        <v>1059194695</v>
      </c>
      <c r="F1759" s="103">
        <v>607802907</v>
      </c>
      <c r="G1759" s="103">
        <v>575412380</v>
      </c>
      <c r="H1759" s="103">
        <v>430743589</v>
      </c>
      <c r="I1759" s="103">
        <v>410106068</v>
      </c>
      <c r="J1759" s="103">
        <v>400265629</v>
      </c>
      <c r="K1759" s="103"/>
      <c r="L1759" s="103"/>
      <c r="M1759" s="103"/>
      <c r="N1759" s="103"/>
      <c r="O1759" s="103"/>
      <c r="P1759" s="103"/>
    </row>
    <row r="1760" spans="1:16">
      <c r="A1760" s="101" t="s">
        <v>4657</v>
      </c>
      <c r="B1760" s="102" t="s">
        <v>4658</v>
      </c>
      <c r="C1760" s="101" t="s">
        <v>5359</v>
      </c>
      <c r="D1760" s="101" t="s">
        <v>5360</v>
      </c>
      <c r="E1760" s="103">
        <v>42174021</v>
      </c>
      <c r="F1760" s="103"/>
      <c r="G1760" s="103"/>
      <c r="H1760" s="103"/>
      <c r="I1760" s="103">
        <v>-6987121</v>
      </c>
      <c r="J1760" s="103">
        <v>2735949</v>
      </c>
      <c r="K1760" s="103">
        <v>1573450</v>
      </c>
      <c r="L1760" s="103">
        <v>-1052286</v>
      </c>
      <c r="M1760" s="103">
        <v>-1519382</v>
      </c>
      <c r="N1760" s="103">
        <v>-4265546</v>
      </c>
      <c r="O1760" s="103"/>
      <c r="P1760" s="103"/>
    </row>
    <row r="1761" spans="1:16">
      <c r="A1761" s="101" t="s">
        <v>3246</v>
      </c>
      <c r="B1761" s="102" t="s">
        <v>3247</v>
      </c>
      <c r="C1761" s="101" t="s">
        <v>5359</v>
      </c>
      <c r="D1761" s="101" t="s">
        <v>5360</v>
      </c>
      <c r="E1761" s="103">
        <v>45574441</v>
      </c>
      <c r="F1761" s="103">
        <v>37444867</v>
      </c>
      <c r="G1761" s="103">
        <v>33270744</v>
      </c>
      <c r="H1761" s="103">
        <v>30728450</v>
      </c>
      <c r="I1761" s="103">
        <v>25156171</v>
      </c>
      <c r="J1761" s="103">
        <v>22350868</v>
      </c>
      <c r="K1761" s="103"/>
      <c r="L1761" s="103"/>
      <c r="M1761" s="103"/>
      <c r="N1761" s="103"/>
      <c r="O1761" s="103"/>
      <c r="P1761" s="103"/>
    </row>
    <row r="1762" spans="1:16">
      <c r="A1762" s="101" t="s">
        <v>5618</v>
      </c>
      <c r="B1762" s="102" t="s">
        <v>5619</v>
      </c>
      <c r="C1762" s="101" t="s">
        <v>5359</v>
      </c>
      <c r="D1762" s="101" t="s">
        <v>5360</v>
      </c>
      <c r="E1762" s="103">
        <v>17253006</v>
      </c>
      <c r="F1762" s="103"/>
      <c r="G1762" s="103"/>
      <c r="H1762" s="103"/>
      <c r="I1762" s="103">
        <v>11479257</v>
      </c>
      <c r="J1762" s="103">
        <v>11151214</v>
      </c>
      <c r="K1762" s="103">
        <v>10000552</v>
      </c>
      <c r="L1762" s="103">
        <v>9106890</v>
      </c>
      <c r="M1762" s="103">
        <v>3915533</v>
      </c>
      <c r="N1762" s="103">
        <v>3174643</v>
      </c>
      <c r="O1762" s="103">
        <v>2476370</v>
      </c>
      <c r="P1762" s="103"/>
    </row>
    <row r="1763" spans="1:16">
      <c r="A1763" s="101" t="s">
        <v>3731</v>
      </c>
      <c r="B1763" s="102" t="s">
        <v>3732</v>
      </c>
      <c r="C1763" s="101" t="s">
        <v>5359</v>
      </c>
      <c r="D1763" s="101" t="s">
        <v>5360</v>
      </c>
      <c r="E1763" s="103">
        <v>21007501</v>
      </c>
      <c r="F1763" s="103">
        <v>16178314</v>
      </c>
      <c r="G1763" s="103">
        <v>11161127</v>
      </c>
      <c r="H1763" s="103">
        <v>11609252</v>
      </c>
      <c r="I1763" s="103">
        <v>5091517</v>
      </c>
      <c r="J1763" s="103">
        <v>3911235</v>
      </c>
      <c r="K1763" s="103">
        <v>3016138</v>
      </c>
      <c r="L1763" s="103"/>
      <c r="M1763" s="103"/>
      <c r="N1763" s="103"/>
      <c r="O1763" s="103"/>
      <c r="P1763" s="103"/>
    </row>
    <row r="1764" spans="1:16">
      <c r="A1764" s="101" t="s">
        <v>5620</v>
      </c>
      <c r="B1764" s="102" t="s">
        <v>5621</v>
      </c>
      <c r="C1764" s="101" t="s">
        <v>5359</v>
      </c>
      <c r="D1764" s="101" t="s">
        <v>5360</v>
      </c>
      <c r="E1764" s="103">
        <v>2447043</v>
      </c>
      <c r="F1764" s="103">
        <v>-2737376</v>
      </c>
      <c r="G1764" s="103">
        <v>-1396245</v>
      </c>
      <c r="H1764" s="103">
        <v>-1716622</v>
      </c>
      <c r="I1764" s="103"/>
      <c r="J1764" s="103"/>
      <c r="K1764" s="103"/>
      <c r="L1764" s="103"/>
      <c r="M1764" s="103"/>
      <c r="N1764" s="103"/>
      <c r="O1764" s="103"/>
      <c r="P1764" s="103"/>
    </row>
    <row r="1765" spans="1:16">
      <c r="A1765" s="101" t="s">
        <v>3946</v>
      </c>
      <c r="B1765" s="102" t="s">
        <v>3947</v>
      </c>
      <c r="C1765" s="101" t="s">
        <v>5359</v>
      </c>
      <c r="D1765" s="101" t="s">
        <v>5360</v>
      </c>
      <c r="E1765" s="103">
        <v>5314383</v>
      </c>
      <c r="F1765" s="103">
        <v>4025044</v>
      </c>
      <c r="G1765" s="103">
        <v>6177463</v>
      </c>
      <c r="H1765" s="103">
        <v>5528114</v>
      </c>
      <c r="I1765" s="103">
        <v>4967255</v>
      </c>
      <c r="J1765" s="103">
        <v>4569620</v>
      </c>
      <c r="K1765" s="103">
        <v>4257160</v>
      </c>
      <c r="L1765" s="103"/>
      <c r="M1765" s="103"/>
      <c r="N1765" s="103"/>
      <c r="O1765" s="103"/>
      <c r="P1765" s="103"/>
    </row>
    <row r="1766" spans="1:16">
      <c r="A1766" s="101" t="s">
        <v>2912</v>
      </c>
      <c r="B1766" s="102" t="s">
        <v>4665</v>
      </c>
      <c r="C1766" s="101" t="s">
        <v>5359</v>
      </c>
      <c r="D1766" s="101" t="s">
        <v>5360</v>
      </c>
      <c r="E1766" s="103">
        <v>29842671</v>
      </c>
      <c r="F1766" s="103">
        <v>15161519</v>
      </c>
      <c r="G1766" s="103">
        <v>17179248</v>
      </c>
      <c r="H1766" s="103">
        <v>21623575</v>
      </c>
      <c r="I1766" s="103">
        <v>20894392</v>
      </c>
      <c r="J1766" s="103"/>
      <c r="K1766" s="103"/>
      <c r="L1766" s="103">
        <v>1273999</v>
      </c>
      <c r="M1766" s="103">
        <v>4551314</v>
      </c>
      <c r="N1766" s="103"/>
      <c r="O1766" s="103"/>
      <c r="P1766" s="103"/>
    </row>
    <row r="1767" spans="1:16">
      <c r="A1767" s="101" t="s">
        <v>1655</v>
      </c>
      <c r="B1767" s="102" t="s">
        <v>1656</v>
      </c>
      <c r="C1767" s="101" t="s">
        <v>5359</v>
      </c>
      <c r="D1767" s="101" t="s">
        <v>5360</v>
      </c>
      <c r="E1767" s="103">
        <v>120242388</v>
      </c>
      <c r="F1767" s="103">
        <v>119570957</v>
      </c>
      <c r="G1767" s="103">
        <v>112637995</v>
      </c>
      <c r="H1767" s="103">
        <v>97932004</v>
      </c>
      <c r="I1767" s="103">
        <v>85786736</v>
      </c>
      <c r="J1767" s="103">
        <v>51193918</v>
      </c>
      <c r="K1767" s="103">
        <v>27629297</v>
      </c>
      <c r="L1767" s="103">
        <v>15640721</v>
      </c>
      <c r="M1767" s="103">
        <v>17166229</v>
      </c>
      <c r="N1767" s="103">
        <v>16299769</v>
      </c>
      <c r="O1767" s="103">
        <v>14952818</v>
      </c>
      <c r="P1767" s="103">
        <v>13773869</v>
      </c>
    </row>
    <row r="1768" spans="1:16">
      <c r="A1768" s="101" t="s">
        <v>1101</v>
      </c>
      <c r="B1768" s="102" t="s">
        <v>1102</v>
      </c>
      <c r="C1768" s="101" t="s">
        <v>5359</v>
      </c>
      <c r="D1768" s="101" t="s">
        <v>5360</v>
      </c>
      <c r="E1768" s="103">
        <v>42798122</v>
      </c>
      <c r="F1768" s="103">
        <v>43928828</v>
      </c>
      <c r="G1768" s="103">
        <v>46869364</v>
      </c>
      <c r="H1768" s="103">
        <v>7945546</v>
      </c>
      <c r="I1768" s="103">
        <v>4890554</v>
      </c>
      <c r="J1768" s="103">
        <v>2312798</v>
      </c>
      <c r="K1768" s="103">
        <v>521366</v>
      </c>
      <c r="L1768" s="103"/>
      <c r="M1768" s="103"/>
      <c r="N1768" s="103"/>
      <c r="O1768" s="103"/>
      <c r="P1768" s="103"/>
    </row>
    <row r="1769" spans="1:16">
      <c r="A1769" s="101" t="s">
        <v>2260</v>
      </c>
      <c r="B1769" s="102" t="s">
        <v>5622</v>
      </c>
      <c r="C1769" s="101" t="s">
        <v>5359</v>
      </c>
      <c r="D1769" s="101" t="s">
        <v>5360</v>
      </c>
      <c r="E1769" s="103">
        <v>4750899</v>
      </c>
      <c r="F1769" s="103">
        <v>4197105</v>
      </c>
      <c r="G1769" s="103">
        <v>517728</v>
      </c>
      <c r="H1769" s="103">
        <v>-544208</v>
      </c>
      <c r="I1769" s="103">
        <v>589518</v>
      </c>
      <c r="J1769" s="103">
        <v>630000</v>
      </c>
      <c r="K1769" s="103"/>
      <c r="L1769" s="103"/>
      <c r="M1769" s="103"/>
      <c r="N1769" s="103"/>
      <c r="O1769" s="103"/>
      <c r="P1769" s="103"/>
    </row>
    <row r="1770" spans="1:16">
      <c r="A1770" s="101" t="s">
        <v>2242</v>
      </c>
      <c r="B1770" s="102" t="s">
        <v>2243</v>
      </c>
      <c r="C1770" s="101" t="s">
        <v>5359</v>
      </c>
      <c r="D1770" s="101" t="s">
        <v>5360</v>
      </c>
      <c r="E1770" s="103">
        <v>13519854</v>
      </c>
      <c r="F1770" s="103">
        <v>19534315</v>
      </c>
      <c r="G1770" s="103">
        <v>18638549</v>
      </c>
      <c r="H1770" s="103">
        <v>17305014</v>
      </c>
      <c r="I1770" s="103">
        <v>620553</v>
      </c>
      <c r="J1770" s="103">
        <v>-5813302</v>
      </c>
      <c r="K1770" s="103">
        <v>-4697526</v>
      </c>
      <c r="L1770" s="103">
        <v>-5733225</v>
      </c>
      <c r="M1770" s="103">
        <v>-5201283</v>
      </c>
      <c r="N1770" s="103">
        <v>-4669762</v>
      </c>
      <c r="O1770" s="103"/>
      <c r="P1770" s="103"/>
    </row>
    <row r="1771" spans="1:16">
      <c r="A1771" s="101" t="s">
        <v>2427</v>
      </c>
      <c r="B1771" s="102" t="s">
        <v>2428</v>
      </c>
      <c r="C1771" s="101" t="s">
        <v>5359</v>
      </c>
      <c r="D1771" s="101" t="s">
        <v>5360</v>
      </c>
      <c r="E1771" s="103">
        <v>13400513</v>
      </c>
      <c r="F1771" s="103">
        <v>26135808</v>
      </c>
      <c r="G1771" s="103">
        <v>25100137</v>
      </c>
      <c r="H1771" s="103">
        <v>23999869</v>
      </c>
      <c r="I1771" s="103">
        <v>13480222</v>
      </c>
      <c r="J1771" s="103">
        <v>9582803</v>
      </c>
      <c r="K1771" s="103">
        <v>2718611</v>
      </c>
      <c r="L1771" s="103">
        <v>509497</v>
      </c>
      <c r="M1771" s="103">
        <v>-805659</v>
      </c>
      <c r="N1771" s="103">
        <v>169404</v>
      </c>
      <c r="O1771" s="103">
        <v>-508070</v>
      </c>
      <c r="P1771" s="103"/>
    </row>
    <row r="1772" spans="1:16">
      <c r="A1772" s="101" t="s">
        <v>1535</v>
      </c>
      <c r="B1772" s="102" t="s">
        <v>1536</v>
      </c>
      <c r="C1772" s="101" t="s">
        <v>5359</v>
      </c>
      <c r="D1772" s="101" t="s">
        <v>5360</v>
      </c>
      <c r="E1772" s="103">
        <v>138408551</v>
      </c>
      <c r="F1772" s="103">
        <v>136947855</v>
      </c>
      <c r="G1772" s="103">
        <v>119693492</v>
      </c>
      <c r="H1772" s="103">
        <v>107265680</v>
      </c>
      <c r="I1772" s="103">
        <v>78342959</v>
      </c>
      <c r="J1772" s="103">
        <v>71696020</v>
      </c>
      <c r="K1772" s="103">
        <v>38494672</v>
      </c>
      <c r="L1772" s="103">
        <v>36110779</v>
      </c>
      <c r="M1772" s="103">
        <v>19146701</v>
      </c>
      <c r="N1772" s="103">
        <v>18211013</v>
      </c>
      <c r="O1772" s="103">
        <v>18353529</v>
      </c>
      <c r="P1772" s="103">
        <v>17073374</v>
      </c>
    </row>
    <row r="1773" spans="1:16">
      <c r="A1773" s="101" t="s">
        <v>1939</v>
      </c>
      <c r="B1773" s="102" t="s">
        <v>1940</v>
      </c>
      <c r="C1773" s="101" t="s">
        <v>5359</v>
      </c>
      <c r="D1773" s="101" t="s">
        <v>5360</v>
      </c>
      <c r="E1773" s="103">
        <v>28395212</v>
      </c>
      <c r="F1773" s="103">
        <v>-43293355</v>
      </c>
      <c r="G1773" s="103">
        <v>60917198</v>
      </c>
      <c r="H1773" s="103">
        <v>57704168</v>
      </c>
      <c r="I1773" s="103">
        <v>37233652</v>
      </c>
      <c r="J1773" s="103">
        <v>11298789</v>
      </c>
      <c r="K1773" s="103">
        <v>6065245</v>
      </c>
      <c r="L1773" s="103">
        <v>2240116</v>
      </c>
      <c r="M1773" s="103">
        <v>683636</v>
      </c>
      <c r="N1773" s="103">
        <v>-749859</v>
      </c>
      <c r="O1773" s="103"/>
      <c r="P1773" s="103"/>
    </row>
    <row r="1774" spans="1:16">
      <c r="A1774" s="101" t="s">
        <v>4674</v>
      </c>
      <c r="B1774" s="102" t="s">
        <v>4675</v>
      </c>
      <c r="C1774" s="101" t="s">
        <v>5359</v>
      </c>
      <c r="D1774" s="101" t="s">
        <v>5360</v>
      </c>
      <c r="E1774" s="103">
        <v>279289777</v>
      </c>
      <c r="F1774" s="103">
        <v>237902231</v>
      </c>
      <c r="G1774" s="103"/>
      <c r="H1774" s="103"/>
      <c r="I1774" s="103"/>
      <c r="J1774" s="103"/>
      <c r="K1774" s="103">
        <v>142332161</v>
      </c>
      <c r="L1774" s="103">
        <v>132622991</v>
      </c>
      <c r="M1774" s="103">
        <v>128375918</v>
      </c>
      <c r="N1774" s="103">
        <v>131092773</v>
      </c>
      <c r="O1774" s="103">
        <v>136618673</v>
      </c>
      <c r="P1774" s="103">
        <v>139121199</v>
      </c>
    </row>
    <row r="1775" spans="1:16">
      <c r="A1775" s="101" t="s">
        <v>3409</v>
      </c>
      <c r="B1775" s="102" t="s">
        <v>3410</v>
      </c>
      <c r="C1775" s="101" t="s">
        <v>5359</v>
      </c>
      <c r="D1775" s="101" t="s">
        <v>5360</v>
      </c>
      <c r="E1775" s="103">
        <v>33041386</v>
      </c>
      <c r="F1775" s="103">
        <v>25447253</v>
      </c>
      <c r="G1775" s="103">
        <v>24709644</v>
      </c>
      <c r="H1775" s="103">
        <v>24943154</v>
      </c>
      <c r="I1775" s="103">
        <v>23527466</v>
      </c>
      <c r="J1775" s="103"/>
      <c r="K1775" s="103"/>
      <c r="L1775" s="103">
        <v>1819978</v>
      </c>
      <c r="M1775" s="103"/>
      <c r="N1775" s="103"/>
      <c r="O1775" s="103"/>
      <c r="P1775" s="103"/>
    </row>
    <row r="1776" spans="1:16">
      <c r="A1776" s="101" t="s">
        <v>2495</v>
      </c>
      <c r="B1776" s="102" t="s">
        <v>2496</v>
      </c>
      <c r="C1776" s="101" t="s">
        <v>5359</v>
      </c>
      <c r="D1776" s="101" t="s">
        <v>5360</v>
      </c>
      <c r="E1776" s="103">
        <v>83933576</v>
      </c>
      <c r="F1776" s="103">
        <v>82793247</v>
      </c>
      <c r="G1776" s="103">
        <v>85744301</v>
      </c>
      <c r="H1776" s="103">
        <v>92359899</v>
      </c>
      <c r="I1776" s="103">
        <v>60384353</v>
      </c>
      <c r="J1776" s="103">
        <v>46672454</v>
      </c>
      <c r="K1776" s="103">
        <v>30650125</v>
      </c>
      <c r="L1776" s="103">
        <v>13550717</v>
      </c>
      <c r="M1776" s="103"/>
      <c r="N1776" s="103"/>
      <c r="O1776" s="103"/>
      <c r="P1776" s="103"/>
    </row>
    <row r="1777" spans="1:16">
      <c r="A1777" s="101" t="s">
        <v>3624</v>
      </c>
      <c r="B1777" s="102" t="s">
        <v>3625</v>
      </c>
      <c r="C1777" s="101" t="s">
        <v>5384</v>
      </c>
      <c r="D1777" s="101" t="s">
        <v>5360</v>
      </c>
      <c r="E1777" s="103">
        <v>14485540</v>
      </c>
      <c r="F1777" s="103">
        <v>7144962</v>
      </c>
      <c r="G1777" s="103"/>
      <c r="H1777" s="103">
        <v>9374056</v>
      </c>
      <c r="I1777" s="103">
        <v>9650220</v>
      </c>
      <c r="J1777" s="103">
        <v>9826747</v>
      </c>
      <c r="K1777" s="103">
        <v>6809529</v>
      </c>
      <c r="L1777" s="103"/>
      <c r="M1777" s="103"/>
      <c r="N1777" s="103"/>
      <c r="O1777" s="103"/>
      <c r="P1777" s="103"/>
    </row>
    <row r="1778" spans="1:16">
      <c r="A1778" s="101" t="s">
        <v>2015</v>
      </c>
      <c r="B1778" s="102" t="s">
        <v>2016</v>
      </c>
      <c r="C1778" s="101" t="s">
        <v>5359</v>
      </c>
      <c r="D1778" s="101" t="s">
        <v>5360</v>
      </c>
      <c r="E1778" s="103">
        <v>74093464</v>
      </c>
      <c r="F1778" s="103">
        <v>76421821</v>
      </c>
      <c r="G1778" s="103">
        <v>66655912</v>
      </c>
      <c r="H1778" s="103">
        <v>62332924</v>
      </c>
      <c r="I1778" s="103">
        <v>14072248</v>
      </c>
      <c r="J1778" s="103">
        <v>7432599</v>
      </c>
      <c r="K1778" s="103">
        <v>2081993</v>
      </c>
      <c r="L1778" s="103">
        <v>848645</v>
      </c>
      <c r="M1778" s="103">
        <v>1476276</v>
      </c>
      <c r="N1778" s="103">
        <v>2709468</v>
      </c>
      <c r="O1778" s="103">
        <v>2337155</v>
      </c>
      <c r="P1778" s="103"/>
    </row>
    <row r="1779" spans="1:16">
      <c r="A1779" s="101" t="s">
        <v>3372</v>
      </c>
      <c r="B1779" s="102" t="s">
        <v>3373</v>
      </c>
      <c r="C1779" s="101" t="s">
        <v>5359</v>
      </c>
      <c r="D1779" s="101" t="s">
        <v>5360</v>
      </c>
      <c r="E1779" s="103">
        <v>49764311</v>
      </c>
      <c r="F1779" s="103">
        <v>40890363</v>
      </c>
      <c r="G1779" s="103">
        <v>39784160</v>
      </c>
      <c r="H1779" s="103">
        <v>40411879</v>
      </c>
      <c r="I1779" s="103">
        <v>35388141</v>
      </c>
      <c r="J1779" s="103"/>
      <c r="K1779" s="103"/>
      <c r="L1779" s="103"/>
      <c r="M1779" s="103"/>
      <c r="N1779" s="103"/>
      <c r="O1779" s="103"/>
      <c r="P1779" s="103"/>
    </row>
    <row r="1780" spans="1:16">
      <c r="A1780" s="101" t="s">
        <v>2752</v>
      </c>
      <c r="B1780" s="102" t="s">
        <v>2753</v>
      </c>
      <c r="C1780" s="101" t="s">
        <v>5359</v>
      </c>
      <c r="D1780" s="101" t="s">
        <v>5360</v>
      </c>
      <c r="E1780" s="103">
        <v>132038159</v>
      </c>
      <c r="F1780" s="103">
        <v>120737996</v>
      </c>
      <c r="G1780" s="103">
        <v>111160731</v>
      </c>
      <c r="H1780" s="103">
        <v>104312364</v>
      </c>
      <c r="I1780" s="103">
        <v>82048736</v>
      </c>
      <c r="J1780" s="103">
        <v>74766554</v>
      </c>
      <c r="K1780" s="103"/>
      <c r="L1780" s="103">
        <v>44342705</v>
      </c>
      <c r="M1780" s="103">
        <v>29714560</v>
      </c>
      <c r="N1780" s="103">
        <v>22481341</v>
      </c>
      <c r="O1780" s="103">
        <v>32300188</v>
      </c>
      <c r="P1780" s="103">
        <v>27958020</v>
      </c>
    </row>
    <row r="1781" spans="1:16">
      <c r="A1781" s="101" t="s">
        <v>2027</v>
      </c>
      <c r="B1781" s="102" t="s">
        <v>2028</v>
      </c>
      <c r="C1781" s="101" t="s">
        <v>5359</v>
      </c>
      <c r="D1781" s="101" t="s">
        <v>5360</v>
      </c>
      <c r="E1781" s="103">
        <v>92357710</v>
      </c>
      <c r="F1781" s="103">
        <v>106509609</v>
      </c>
      <c r="G1781" s="103">
        <v>125787554</v>
      </c>
      <c r="H1781" s="103">
        <v>125931214</v>
      </c>
      <c r="I1781" s="103">
        <v>60326352</v>
      </c>
      <c r="J1781" s="103"/>
      <c r="K1781" s="103"/>
      <c r="L1781" s="103">
        <v>4865811</v>
      </c>
      <c r="M1781" s="103">
        <v>2738531</v>
      </c>
      <c r="N1781" s="103">
        <v>-1961378</v>
      </c>
      <c r="O1781" s="103"/>
      <c r="P1781" s="103"/>
    </row>
    <row r="1782" spans="1:16">
      <c r="A1782" s="101" t="s">
        <v>1931</v>
      </c>
      <c r="B1782" s="102" t="s">
        <v>1932</v>
      </c>
      <c r="C1782" s="101" t="s">
        <v>5359</v>
      </c>
      <c r="D1782" s="101" t="s">
        <v>5360</v>
      </c>
      <c r="E1782" s="103">
        <v>54188420</v>
      </c>
      <c r="F1782" s="103">
        <v>38425273</v>
      </c>
      <c r="G1782" s="103">
        <v>2637660</v>
      </c>
      <c r="H1782" s="103">
        <v>14205078</v>
      </c>
      <c r="I1782" s="103">
        <v>10611824</v>
      </c>
      <c r="J1782" s="103">
        <v>7507751</v>
      </c>
      <c r="K1782" s="103">
        <v>1588817</v>
      </c>
      <c r="L1782" s="103"/>
      <c r="M1782" s="103"/>
      <c r="N1782" s="103"/>
      <c r="O1782" s="103"/>
      <c r="P1782" s="103"/>
    </row>
    <row r="1783" spans="1:16">
      <c r="A1783" s="101" t="s">
        <v>3830</v>
      </c>
      <c r="B1783" s="102" t="s">
        <v>3831</v>
      </c>
      <c r="C1783" s="101" t="s">
        <v>5359</v>
      </c>
      <c r="D1783" s="101" t="s">
        <v>5360</v>
      </c>
      <c r="E1783" s="103">
        <v>443219</v>
      </c>
      <c r="F1783" s="103">
        <v>2917724</v>
      </c>
      <c r="G1783" s="103">
        <v>2643227</v>
      </c>
      <c r="H1783" s="103">
        <v>2526217</v>
      </c>
      <c r="I1783" s="103">
        <v>6007663</v>
      </c>
      <c r="J1783" s="103">
        <v>5234381</v>
      </c>
      <c r="K1783" s="103">
        <v>3222067</v>
      </c>
      <c r="L1783" s="103"/>
      <c r="M1783" s="103"/>
      <c r="N1783" s="103"/>
      <c r="O1783" s="103"/>
      <c r="P1783" s="103"/>
    </row>
    <row r="1784" spans="1:16">
      <c r="A1784" s="101" t="s">
        <v>3884</v>
      </c>
      <c r="B1784" s="102" t="s">
        <v>3885</v>
      </c>
      <c r="C1784" s="101" t="s">
        <v>5359</v>
      </c>
      <c r="D1784" s="101" t="s">
        <v>5360</v>
      </c>
      <c r="E1784" s="103">
        <v>11224432</v>
      </c>
      <c r="F1784" s="103">
        <v>8306765</v>
      </c>
      <c r="G1784" s="103">
        <v>12318988</v>
      </c>
      <c r="H1784" s="103">
        <v>10826648</v>
      </c>
      <c r="I1784" s="103">
        <v>11375734</v>
      </c>
      <c r="J1784" s="103">
        <v>10337481</v>
      </c>
      <c r="K1784" s="103">
        <v>6159610</v>
      </c>
      <c r="L1784" s="103">
        <v>4238196</v>
      </c>
      <c r="M1784" s="103">
        <v>2794272</v>
      </c>
      <c r="N1784" s="103">
        <v>1930462</v>
      </c>
      <c r="O1784" s="103">
        <v>2566782</v>
      </c>
      <c r="P1784" s="103">
        <v>1948491</v>
      </c>
    </row>
    <row r="1785" spans="1:16">
      <c r="A1785" s="101" t="s">
        <v>3599</v>
      </c>
      <c r="B1785" s="102" t="s">
        <v>4698</v>
      </c>
      <c r="C1785" s="101" t="s">
        <v>5359</v>
      </c>
      <c r="D1785" s="101" t="s">
        <v>5360</v>
      </c>
      <c r="E1785" s="103">
        <v>20945386</v>
      </c>
      <c r="F1785" s="103">
        <v>16239431</v>
      </c>
      <c r="G1785" s="103">
        <v>25867714</v>
      </c>
      <c r="H1785" s="103">
        <v>27619373</v>
      </c>
      <c r="I1785" s="103"/>
      <c r="J1785" s="103"/>
      <c r="K1785" s="103"/>
      <c r="L1785" s="103"/>
      <c r="M1785" s="103"/>
      <c r="N1785" s="103"/>
      <c r="O1785" s="103"/>
      <c r="P1785" s="103"/>
    </row>
    <row r="1786" spans="1:16">
      <c r="A1786" s="101" t="s">
        <v>1781</v>
      </c>
      <c r="B1786" s="102" t="s">
        <v>1782</v>
      </c>
      <c r="C1786" s="101" t="s">
        <v>5359</v>
      </c>
      <c r="D1786" s="101" t="s">
        <v>5360</v>
      </c>
      <c r="E1786" s="103">
        <v>48105758</v>
      </c>
      <c r="F1786" s="103">
        <v>59368690</v>
      </c>
      <c r="G1786" s="103">
        <v>60135240</v>
      </c>
      <c r="H1786" s="103">
        <v>57903392</v>
      </c>
      <c r="I1786" s="103">
        <v>30123028</v>
      </c>
      <c r="J1786" s="103">
        <v>22395561</v>
      </c>
      <c r="K1786" s="103">
        <v>16465114</v>
      </c>
      <c r="L1786" s="103">
        <v>11747338</v>
      </c>
      <c r="M1786" s="103">
        <v>7389536</v>
      </c>
      <c r="N1786" s="103">
        <v>4826509</v>
      </c>
      <c r="O1786" s="103">
        <v>1520396</v>
      </c>
      <c r="P1786" s="103">
        <v>-50889</v>
      </c>
    </row>
    <row r="1787" spans="1:16">
      <c r="A1787" s="101" t="s">
        <v>2528</v>
      </c>
      <c r="B1787" s="102" t="s">
        <v>4699</v>
      </c>
      <c r="C1787" s="101" t="s">
        <v>5359</v>
      </c>
      <c r="D1787" s="101" t="s">
        <v>5360</v>
      </c>
      <c r="E1787" s="103">
        <v>38763726</v>
      </c>
      <c r="F1787" s="103">
        <v>23571724</v>
      </c>
      <c r="G1787" s="103">
        <v>25182708</v>
      </c>
      <c r="H1787" s="103">
        <v>31317732</v>
      </c>
      <c r="I1787" s="103">
        <v>32583610</v>
      </c>
      <c r="J1787" s="103"/>
      <c r="K1787" s="103"/>
      <c r="L1787" s="103"/>
      <c r="M1787" s="103"/>
      <c r="N1787" s="103"/>
      <c r="O1787" s="103"/>
      <c r="P1787" s="103"/>
    </row>
    <row r="1788" spans="1:16">
      <c r="A1788" s="101" t="s">
        <v>1226</v>
      </c>
      <c r="B1788" s="102" t="s">
        <v>1227</v>
      </c>
      <c r="C1788" s="101" t="s">
        <v>5359</v>
      </c>
      <c r="D1788" s="101" t="s">
        <v>5360</v>
      </c>
      <c r="E1788" s="103">
        <v>135392130</v>
      </c>
      <c r="F1788" s="103">
        <v>131085009</v>
      </c>
      <c r="G1788" s="103">
        <v>129186192</v>
      </c>
      <c r="H1788" s="103">
        <v>31182655</v>
      </c>
      <c r="I1788" s="103">
        <v>11355562</v>
      </c>
      <c r="J1788" s="103"/>
      <c r="K1788" s="103"/>
      <c r="L1788" s="103"/>
      <c r="M1788" s="103"/>
      <c r="N1788" s="103"/>
      <c r="O1788" s="103"/>
      <c r="P1788" s="103"/>
    </row>
    <row r="1789" spans="1:16">
      <c r="A1789" s="101" t="s">
        <v>4702</v>
      </c>
      <c r="B1789" s="102" t="s">
        <v>4703</v>
      </c>
      <c r="C1789" s="101" t="s">
        <v>5359</v>
      </c>
      <c r="D1789" s="101" t="s">
        <v>5360</v>
      </c>
      <c r="E1789" s="103">
        <v>32542609</v>
      </c>
      <c r="F1789" s="103">
        <v>31948359</v>
      </c>
      <c r="G1789" s="103">
        <v>13255635</v>
      </c>
      <c r="H1789" s="103">
        <v>9780481</v>
      </c>
      <c r="I1789" s="103"/>
      <c r="J1789" s="103">
        <v>9801507</v>
      </c>
      <c r="K1789" s="103">
        <v>7202149</v>
      </c>
      <c r="L1789" s="103">
        <v>3978210</v>
      </c>
      <c r="M1789" s="103"/>
      <c r="N1789" s="103"/>
      <c r="O1789" s="103"/>
      <c r="P1789" s="103"/>
    </row>
    <row r="1790" spans="1:16">
      <c r="A1790" s="101" t="s">
        <v>4704</v>
      </c>
      <c r="B1790" s="102" t="s">
        <v>4705</v>
      </c>
      <c r="C1790" s="101" t="s">
        <v>5359</v>
      </c>
      <c r="D1790" s="101" t="s">
        <v>5360</v>
      </c>
      <c r="E1790" s="103">
        <v>55436334</v>
      </c>
      <c r="F1790" s="103">
        <v>51229230</v>
      </c>
      <c r="G1790" s="103">
        <v>26292270</v>
      </c>
      <c r="H1790" s="103"/>
      <c r="I1790" s="103"/>
      <c r="J1790" s="103"/>
      <c r="K1790" s="103">
        <v>7122608</v>
      </c>
      <c r="L1790" s="103">
        <v>3071250</v>
      </c>
      <c r="M1790" s="103">
        <v>2557770</v>
      </c>
      <c r="N1790" s="103">
        <v>2455735</v>
      </c>
      <c r="O1790" s="103"/>
      <c r="P1790" s="103"/>
    </row>
    <row r="1791" spans="1:16">
      <c r="A1791" s="101" t="s">
        <v>1379</v>
      </c>
      <c r="B1791" s="102" t="s">
        <v>1380</v>
      </c>
      <c r="C1791" s="101" t="s">
        <v>5359</v>
      </c>
      <c r="D1791" s="101" t="s">
        <v>5360</v>
      </c>
      <c r="E1791" s="103">
        <v>256466729</v>
      </c>
      <c r="F1791" s="103">
        <v>208681006</v>
      </c>
      <c r="G1791" s="103">
        <v>184063534</v>
      </c>
      <c r="H1791" s="103">
        <v>163449615</v>
      </c>
      <c r="I1791" s="103">
        <v>137340512</v>
      </c>
      <c r="J1791" s="103"/>
      <c r="K1791" s="103"/>
      <c r="L1791" s="103"/>
      <c r="M1791" s="103"/>
      <c r="N1791" s="103"/>
      <c r="O1791" s="103"/>
      <c r="P1791" s="103"/>
    </row>
    <row r="1792" spans="1:16">
      <c r="A1792" s="101" t="s">
        <v>432</v>
      </c>
      <c r="B1792" s="102" t="s">
        <v>433</v>
      </c>
      <c r="C1792" s="101" t="s">
        <v>5359</v>
      </c>
      <c r="D1792" s="101" t="s">
        <v>5360</v>
      </c>
      <c r="E1792" s="103">
        <v>5949384663</v>
      </c>
      <c r="F1792" s="103">
        <v>5134353507</v>
      </c>
      <c r="G1792" s="103">
        <v>4510989742</v>
      </c>
      <c r="H1792" s="103">
        <v>3917536938</v>
      </c>
      <c r="I1792" s="103">
        <v>3212069427</v>
      </c>
      <c r="J1792" s="103"/>
      <c r="K1792" s="103"/>
      <c r="L1792" s="103"/>
      <c r="M1792" s="103"/>
      <c r="N1792" s="103"/>
      <c r="O1792" s="103"/>
      <c r="P1792" s="103"/>
    </row>
    <row r="1793" spans="1:16">
      <c r="A1793" s="101" t="s">
        <v>3050</v>
      </c>
      <c r="B1793" s="102" t="s">
        <v>4712</v>
      </c>
      <c r="C1793" s="101" t="s">
        <v>5359</v>
      </c>
      <c r="D1793" s="101" t="s">
        <v>5360</v>
      </c>
      <c r="E1793" s="103">
        <v>49390295</v>
      </c>
      <c r="F1793" s="103">
        <v>44706800</v>
      </c>
      <c r="G1793" s="103">
        <v>33565879</v>
      </c>
      <c r="H1793" s="103">
        <v>32133888</v>
      </c>
      <c r="I1793" s="103">
        <v>15139169</v>
      </c>
      <c r="J1793" s="103"/>
      <c r="K1793" s="103">
        <v>138948</v>
      </c>
      <c r="L1793" s="103"/>
      <c r="M1793" s="103"/>
      <c r="N1793" s="103"/>
      <c r="O1793" s="103"/>
      <c r="P1793" s="103"/>
    </row>
    <row r="1794" spans="1:16">
      <c r="A1794" s="101" t="s">
        <v>606</v>
      </c>
      <c r="B1794" s="102" t="s">
        <v>607</v>
      </c>
      <c r="C1794" s="101" t="s">
        <v>5359</v>
      </c>
      <c r="D1794" s="101" t="s">
        <v>5360</v>
      </c>
      <c r="E1794" s="103">
        <v>269872949</v>
      </c>
      <c r="F1794" s="103">
        <v>220683680</v>
      </c>
      <c r="G1794" s="103">
        <v>179796644</v>
      </c>
      <c r="H1794" s="103">
        <v>113893530</v>
      </c>
      <c r="I1794" s="103">
        <v>97807112</v>
      </c>
      <c r="J1794" s="103"/>
      <c r="K1794" s="103"/>
      <c r="L1794" s="103"/>
      <c r="M1794" s="103"/>
      <c r="N1794" s="103"/>
      <c r="O1794" s="103"/>
      <c r="P1794" s="103"/>
    </row>
    <row r="1795" spans="1:16">
      <c r="A1795" s="101" t="s">
        <v>5623</v>
      </c>
      <c r="B1795" s="102" t="s">
        <v>5624</v>
      </c>
      <c r="C1795" s="101" t="s">
        <v>5359</v>
      </c>
      <c r="D1795" s="101" t="s">
        <v>5360</v>
      </c>
      <c r="E1795" s="103">
        <v>16845729</v>
      </c>
      <c r="F1795" s="103">
        <v>14530987</v>
      </c>
      <c r="G1795" s="103">
        <v>14000567</v>
      </c>
      <c r="H1795" s="103">
        <v>6686602</v>
      </c>
      <c r="I1795" s="103">
        <v>5194574</v>
      </c>
      <c r="J1795" s="103"/>
      <c r="K1795" s="103"/>
      <c r="L1795" s="103"/>
      <c r="M1795" s="103"/>
      <c r="N1795" s="103"/>
      <c r="O1795" s="103"/>
      <c r="P1795" s="103"/>
    </row>
    <row r="1796" spans="1:16">
      <c r="A1796" s="101" t="s">
        <v>1783</v>
      </c>
      <c r="B1796" s="102" t="s">
        <v>1784</v>
      </c>
      <c r="C1796" s="101" t="s">
        <v>5359</v>
      </c>
      <c r="D1796" s="101" t="s">
        <v>5360</v>
      </c>
      <c r="E1796" s="103">
        <v>177817029</v>
      </c>
      <c r="F1796" s="103">
        <v>160248976</v>
      </c>
      <c r="G1796" s="103">
        <v>142841041</v>
      </c>
      <c r="H1796" s="103">
        <v>125654770</v>
      </c>
      <c r="I1796" s="103">
        <v>112386032</v>
      </c>
      <c r="J1796" s="103"/>
      <c r="K1796" s="103"/>
      <c r="L1796" s="103"/>
      <c r="M1796" s="103"/>
      <c r="N1796" s="103"/>
      <c r="O1796" s="103"/>
      <c r="P1796" s="103"/>
    </row>
    <row r="1797" spans="1:16">
      <c r="A1797" s="101" t="s">
        <v>3814</v>
      </c>
      <c r="B1797" s="102" t="s">
        <v>3815</v>
      </c>
      <c r="C1797" s="101" t="s">
        <v>5359</v>
      </c>
      <c r="D1797" s="101" t="s">
        <v>5360</v>
      </c>
      <c r="E1797" s="103">
        <v>19265475</v>
      </c>
      <c r="F1797" s="103">
        <v>18616692</v>
      </c>
      <c r="G1797" s="103">
        <v>15280623</v>
      </c>
      <c r="H1797" s="103">
        <v>16581750</v>
      </c>
      <c r="I1797" s="103">
        <v>14374807</v>
      </c>
      <c r="J1797" s="103">
        <v>7593737</v>
      </c>
      <c r="K1797" s="103">
        <v>6375175</v>
      </c>
      <c r="L1797" s="103">
        <v>5127145</v>
      </c>
      <c r="M1797" s="103">
        <v>4397563</v>
      </c>
      <c r="N1797" s="103">
        <v>2893039</v>
      </c>
      <c r="O1797" s="103"/>
      <c r="P1797" s="103"/>
    </row>
    <row r="1798" spans="1:16">
      <c r="A1798" s="101" t="s">
        <v>5625</v>
      </c>
      <c r="B1798" s="102" t="s">
        <v>5626</v>
      </c>
      <c r="C1798" s="101" t="s">
        <v>5359</v>
      </c>
      <c r="D1798" s="101" t="s">
        <v>5360</v>
      </c>
      <c r="E1798" s="103">
        <v>3689961</v>
      </c>
      <c r="F1798" s="103">
        <v>4967498</v>
      </c>
      <c r="G1798" s="103">
        <v>8329163</v>
      </c>
      <c r="H1798" s="103">
        <v>5269679</v>
      </c>
      <c r="I1798" s="103">
        <v>6926880</v>
      </c>
      <c r="J1798" s="103">
        <v>5230064</v>
      </c>
      <c r="K1798" s="103">
        <v>2879332</v>
      </c>
      <c r="L1798" s="103"/>
      <c r="M1798" s="103"/>
      <c r="N1798" s="103"/>
      <c r="O1798" s="103"/>
      <c r="P1798" s="103"/>
    </row>
    <row r="1799" spans="1:16">
      <c r="A1799" s="101" t="s">
        <v>4715</v>
      </c>
      <c r="B1799" s="102" t="s">
        <v>4716</v>
      </c>
      <c r="C1799" s="101" t="s">
        <v>5359</v>
      </c>
      <c r="D1799" s="101" t="s">
        <v>5360</v>
      </c>
      <c r="E1799" s="103">
        <v>66726733</v>
      </c>
      <c r="F1799" s="103">
        <v>63038550</v>
      </c>
      <c r="G1799" s="103">
        <v>11531747</v>
      </c>
      <c r="H1799" s="103">
        <v>2377980</v>
      </c>
      <c r="I1799" s="103">
        <v>-2568032</v>
      </c>
      <c r="J1799" s="103"/>
      <c r="K1799" s="103"/>
      <c r="L1799" s="103"/>
      <c r="M1799" s="103"/>
      <c r="N1799" s="103"/>
      <c r="O1799" s="103"/>
      <c r="P1799" s="103"/>
    </row>
    <row r="1800" spans="1:16">
      <c r="A1800" s="101" t="s">
        <v>5627</v>
      </c>
      <c r="B1800" s="102" t="s">
        <v>5628</v>
      </c>
      <c r="C1800" s="101" t="s">
        <v>5359</v>
      </c>
      <c r="D1800" s="101" t="s">
        <v>5360</v>
      </c>
      <c r="E1800" s="103">
        <v>4828586</v>
      </c>
      <c r="F1800" s="103">
        <v>2987908</v>
      </c>
      <c r="G1800" s="103">
        <v>1840622</v>
      </c>
      <c r="H1800" s="103"/>
      <c r="I1800" s="103"/>
      <c r="J1800" s="103"/>
      <c r="K1800" s="103"/>
      <c r="L1800" s="103"/>
      <c r="M1800" s="103"/>
      <c r="N1800" s="103"/>
      <c r="O1800" s="103"/>
      <c r="P1800" s="103"/>
    </row>
    <row r="1801" spans="1:16">
      <c r="A1801" s="101" t="s">
        <v>582</v>
      </c>
      <c r="B1801" s="102" t="s">
        <v>583</v>
      </c>
      <c r="C1801" s="101" t="s">
        <v>5359</v>
      </c>
      <c r="D1801" s="101" t="s">
        <v>5360</v>
      </c>
      <c r="E1801" s="103">
        <v>47296929</v>
      </c>
      <c r="F1801" s="103">
        <v>50463160</v>
      </c>
      <c r="G1801" s="103">
        <v>71648115</v>
      </c>
      <c r="H1801" s="103">
        <v>50779888</v>
      </c>
      <c r="I1801" s="103"/>
      <c r="J1801" s="103"/>
      <c r="K1801" s="103"/>
      <c r="L1801" s="103"/>
      <c r="M1801" s="103"/>
      <c r="N1801" s="103"/>
      <c r="O1801" s="103"/>
      <c r="P1801" s="103"/>
    </row>
    <row r="1802" spans="1:16">
      <c r="A1802" s="101" t="s">
        <v>5629</v>
      </c>
      <c r="B1802" s="102" t="s">
        <v>5630</v>
      </c>
      <c r="C1802" s="101" t="s">
        <v>5359</v>
      </c>
      <c r="D1802" s="101" t="s">
        <v>5360</v>
      </c>
      <c r="E1802" s="103"/>
      <c r="F1802" s="103">
        <v>292496</v>
      </c>
      <c r="G1802" s="103">
        <v>274819</v>
      </c>
      <c r="H1802" s="103">
        <v>345698</v>
      </c>
      <c r="I1802" s="103">
        <v>445742</v>
      </c>
      <c r="J1802" s="103">
        <v>11956</v>
      </c>
      <c r="K1802" s="103"/>
      <c r="L1802" s="103"/>
      <c r="M1802" s="103"/>
      <c r="N1802" s="103"/>
      <c r="O1802" s="103"/>
      <c r="P1802" s="103"/>
    </row>
    <row r="1803" spans="1:16">
      <c r="A1803" s="101" t="s">
        <v>5631</v>
      </c>
      <c r="B1803" s="102" t="s">
        <v>5632</v>
      </c>
      <c r="C1803" s="101" t="s">
        <v>5359</v>
      </c>
      <c r="D1803" s="101" t="s">
        <v>5360</v>
      </c>
      <c r="E1803" s="103">
        <v>10446237</v>
      </c>
      <c r="F1803" s="103">
        <v>10258565</v>
      </c>
      <c r="G1803" s="103">
        <v>9795257</v>
      </c>
      <c r="H1803" s="103">
        <v>9344271</v>
      </c>
      <c r="I1803" s="103">
        <v>8591461</v>
      </c>
      <c r="J1803" s="103">
        <v>8488400</v>
      </c>
      <c r="K1803" s="103">
        <v>7693729</v>
      </c>
      <c r="L1803" s="103">
        <v>5896627</v>
      </c>
      <c r="M1803" s="103">
        <v>4767820</v>
      </c>
      <c r="N1803" s="103">
        <v>4265293</v>
      </c>
      <c r="O1803" s="103">
        <v>4089904</v>
      </c>
      <c r="P1803" s="103">
        <v>3531779</v>
      </c>
    </row>
    <row r="1804" spans="1:16">
      <c r="A1804" s="101" t="s">
        <v>2184</v>
      </c>
      <c r="B1804" s="102" t="s">
        <v>2185</v>
      </c>
      <c r="C1804" s="101" t="s">
        <v>5359</v>
      </c>
      <c r="D1804" s="101" t="s">
        <v>5360</v>
      </c>
      <c r="E1804" s="103">
        <v>95305725</v>
      </c>
      <c r="F1804" s="103">
        <v>82710246</v>
      </c>
      <c r="G1804" s="103">
        <v>67498898</v>
      </c>
      <c r="H1804" s="103">
        <v>56614394</v>
      </c>
      <c r="I1804" s="103">
        <v>27232650</v>
      </c>
      <c r="J1804" s="103">
        <v>21344246</v>
      </c>
      <c r="K1804" s="103">
        <v>15294908</v>
      </c>
      <c r="L1804" s="103">
        <v>11654141</v>
      </c>
      <c r="M1804" s="103">
        <v>7915965</v>
      </c>
      <c r="N1804" s="103">
        <v>6098237</v>
      </c>
      <c r="O1804" s="103">
        <v>4874164</v>
      </c>
      <c r="P1804" s="103">
        <v>4517205</v>
      </c>
    </row>
    <row r="1805" spans="1:16">
      <c r="A1805" s="101" t="s">
        <v>5633</v>
      </c>
      <c r="B1805" s="102" t="s">
        <v>5634</v>
      </c>
      <c r="C1805" s="101" t="s">
        <v>5359</v>
      </c>
      <c r="D1805" s="101" t="s">
        <v>5360</v>
      </c>
      <c r="E1805" s="103">
        <v>37197645</v>
      </c>
      <c r="F1805" s="103">
        <v>32859981</v>
      </c>
      <c r="G1805" s="103"/>
      <c r="H1805" s="103"/>
      <c r="I1805" s="103"/>
      <c r="J1805" s="103"/>
      <c r="K1805" s="103"/>
      <c r="L1805" s="103"/>
      <c r="M1805" s="103"/>
      <c r="N1805" s="103"/>
      <c r="O1805" s="103"/>
      <c r="P1805" s="103"/>
    </row>
    <row r="1806" spans="1:16">
      <c r="A1806" s="101" t="s">
        <v>2523</v>
      </c>
      <c r="B1806" s="102" t="s">
        <v>2524</v>
      </c>
      <c r="C1806" s="101" t="s">
        <v>5359</v>
      </c>
      <c r="D1806" s="101" t="s">
        <v>5360</v>
      </c>
      <c r="E1806" s="103">
        <v>36670973</v>
      </c>
      <c r="F1806" s="103">
        <v>40153173</v>
      </c>
      <c r="G1806" s="103">
        <v>28327120</v>
      </c>
      <c r="H1806" s="103">
        <v>26181993</v>
      </c>
      <c r="I1806" s="103">
        <v>15382376</v>
      </c>
      <c r="J1806" s="103"/>
      <c r="K1806" s="103"/>
      <c r="L1806" s="103">
        <v>4400945</v>
      </c>
      <c r="M1806" s="103">
        <v>3535330</v>
      </c>
      <c r="N1806" s="103">
        <v>2796946</v>
      </c>
      <c r="O1806" s="103">
        <v>2354883</v>
      </c>
      <c r="P1806" s="103">
        <v>-1648775</v>
      </c>
    </row>
    <row r="1807" spans="1:16">
      <c r="A1807" s="101" t="s">
        <v>691</v>
      </c>
      <c r="B1807" s="102" t="s">
        <v>692</v>
      </c>
      <c r="C1807" s="101" t="s">
        <v>5359</v>
      </c>
      <c r="D1807" s="101" t="s">
        <v>5360</v>
      </c>
      <c r="E1807" s="103">
        <v>589221540</v>
      </c>
      <c r="F1807" s="103">
        <v>553613456</v>
      </c>
      <c r="G1807" s="103">
        <v>488073362</v>
      </c>
      <c r="H1807" s="103">
        <v>438826858</v>
      </c>
      <c r="I1807" s="103"/>
      <c r="J1807" s="103"/>
      <c r="K1807" s="103"/>
      <c r="L1807" s="103"/>
      <c r="M1807" s="103"/>
      <c r="N1807" s="103"/>
      <c r="O1807" s="103"/>
      <c r="P1807" s="103"/>
    </row>
    <row r="1808" spans="1:16">
      <c r="A1808" s="101" t="s">
        <v>2143</v>
      </c>
      <c r="B1808" s="102" t="s">
        <v>2144</v>
      </c>
      <c r="C1808" s="101" t="s">
        <v>5359</v>
      </c>
      <c r="D1808" s="101" t="s">
        <v>5360</v>
      </c>
      <c r="E1808" s="103">
        <v>88406568</v>
      </c>
      <c r="F1808" s="103">
        <v>83913891</v>
      </c>
      <c r="G1808" s="103">
        <v>79813417</v>
      </c>
      <c r="H1808" s="103">
        <v>72472604</v>
      </c>
      <c r="I1808" s="103"/>
      <c r="J1808" s="103"/>
      <c r="K1808" s="103">
        <v>3315024</v>
      </c>
      <c r="L1808" s="103"/>
      <c r="M1808" s="103"/>
      <c r="N1808" s="103"/>
      <c r="O1808" s="103"/>
      <c r="P1808" s="103"/>
    </row>
    <row r="1809" spans="1:16">
      <c r="A1809" s="101" t="s">
        <v>3289</v>
      </c>
      <c r="B1809" s="102" t="s">
        <v>3290</v>
      </c>
      <c r="C1809" s="101" t="s">
        <v>5359</v>
      </c>
      <c r="D1809" s="101" t="s">
        <v>5360</v>
      </c>
      <c r="E1809" s="103">
        <v>17062885</v>
      </c>
      <c r="F1809" s="103">
        <v>20211489</v>
      </c>
      <c r="G1809" s="103">
        <v>21913079</v>
      </c>
      <c r="H1809" s="103">
        <v>25366245</v>
      </c>
      <c r="I1809" s="103">
        <v>16898261</v>
      </c>
      <c r="J1809" s="103">
        <v>9514659</v>
      </c>
      <c r="K1809" s="103">
        <v>8918521</v>
      </c>
      <c r="L1809" s="103">
        <v>4223544</v>
      </c>
      <c r="M1809" s="103">
        <v>2796677</v>
      </c>
      <c r="N1809" s="103">
        <v>2541452</v>
      </c>
      <c r="O1809" s="103"/>
      <c r="P1809" s="103"/>
    </row>
    <row r="1810" spans="1:16">
      <c r="A1810" s="101" t="s">
        <v>1314</v>
      </c>
      <c r="B1810" s="102" t="s">
        <v>1315</v>
      </c>
      <c r="C1810" s="101" t="s">
        <v>5359</v>
      </c>
      <c r="D1810" s="101" t="s">
        <v>5360</v>
      </c>
      <c r="E1810" s="103">
        <v>106711196</v>
      </c>
      <c r="F1810" s="103">
        <v>93207321</v>
      </c>
      <c r="G1810" s="103">
        <v>79194016</v>
      </c>
      <c r="H1810" s="103">
        <v>74664208</v>
      </c>
      <c r="I1810" s="103"/>
      <c r="J1810" s="103"/>
      <c r="K1810" s="103"/>
      <c r="L1810" s="103">
        <v>10569261</v>
      </c>
      <c r="M1810" s="103">
        <v>7045461</v>
      </c>
      <c r="N1810" s="103">
        <v>1268044</v>
      </c>
      <c r="O1810" s="103">
        <v>718916</v>
      </c>
      <c r="P1810" s="103">
        <v>1459054</v>
      </c>
    </row>
    <row r="1811" spans="1:16">
      <c r="A1811" s="101" t="s">
        <v>5635</v>
      </c>
      <c r="B1811" s="102" t="s">
        <v>5636</v>
      </c>
      <c r="C1811" s="101" t="s">
        <v>5359</v>
      </c>
      <c r="D1811" s="101" t="s">
        <v>5360</v>
      </c>
      <c r="E1811" s="103">
        <v>13292568</v>
      </c>
      <c r="F1811" s="103">
        <v>10290175</v>
      </c>
      <c r="G1811" s="103">
        <v>8857243</v>
      </c>
      <c r="H1811" s="103">
        <v>6544700</v>
      </c>
      <c r="I1811" s="103">
        <v>4038596</v>
      </c>
      <c r="J1811" s="103">
        <v>2445083</v>
      </c>
      <c r="K1811" s="103">
        <v>1085205</v>
      </c>
      <c r="L1811" s="103"/>
      <c r="M1811" s="103"/>
      <c r="N1811" s="103"/>
      <c r="O1811" s="103"/>
      <c r="P1811" s="103"/>
    </row>
    <row r="1812" spans="1:16">
      <c r="A1812" s="101" t="s">
        <v>1306</v>
      </c>
      <c r="B1812" s="102" t="s">
        <v>1307</v>
      </c>
      <c r="C1812" s="101" t="s">
        <v>5359</v>
      </c>
      <c r="D1812" s="101" t="s">
        <v>5360</v>
      </c>
      <c r="E1812" s="103">
        <v>77886372</v>
      </c>
      <c r="F1812" s="103">
        <v>86611960</v>
      </c>
      <c r="G1812" s="103">
        <v>55861966</v>
      </c>
      <c r="H1812" s="103">
        <v>9451424</v>
      </c>
      <c r="I1812" s="103">
        <v>5275454</v>
      </c>
      <c r="J1812" s="103">
        <v>2076366</v>
      </c>
      <c r="K1812" s="103"/>
      <c r="L1812" s="103"/>
      <c r="M1812" s="103"/>
      <c r="N1812" s="103"/>
      <c r="O1812" s="103"/>
      <c r="P1812" s="103"/>
    </row>
    <row r="1813" spans="1:16">
      <c r="A1813" s="101" t="s">
        <v>4727</v>
      </c>
      <c r="B1813" s="102" t="s">
        <v>4728</v>
      </c>
      <c r="C1813" s="101" t="s">
        <v>5359</v>
      </c>
      <c r="D1813" s="101" t="s">
        <v>5360</v>
      </c>
      <c r="E1813" s="103">
        <v>62948836</v>
      </c>
      <c r="F1813" s="103">
        <v>40065862</v>
      </c>
      <c r="G1813" s="103">
        <v>18660072</v>
      </c>
      <c r="H1813" s="103">
        <v>22379726</v>
      </c>
      <c r="I1813" s="103">
        <v>12396405</v>
      </c>
      <c r="J1813" s="103">
        <v>7467089</v>
      </c>
      <c r="K1813" s="103">
        <v>6328761</v>
      </c>
      <c r="L1813" s="103">
        <v>5704374</v>
      </c>
      <c r="M1813" s="103">
        <v>4863838</v>
      </c>
      <c r="N1813" s="103">
        <v>3890998</v>
      </c>
      <c r="O1813" s="103"/>
      <c r="P1813" s="103"/>
    </row>
    <row r="1814" spans="1:16">
      <c r="A1814" s="101" t="s">
        <v>4729</v>
      </c>
      <c r="B1814" s="102" t="s">
        <v>4730</v>
      </c>
      <c r="C1814" s="101" t="s">
        <v>5359</v>
      </c>
      <c r="D1814" s="101" t="s">
        <v>5360</v>
      </c>
      <c r="E1814" s="103">
        <v>28155999</v>
      </c>
      <c r="F1814" s="103">
        <v>26797799</v>
      </c>
      <c r="G1814" s="103"/>
      <c r="H1814" s="103"/>
      <c r="I1814" s="103">
        <v>5089937</v>
      </c>
      <c r="J1814" s="103">
        <v>2374558</v>
      </c>
      <c r="K1814" s="103">
        <v>675297</v>
      </c>
      <c r="L1814" s="103"/>
      <c r="M1814" s="103"/>
      <c r="N1814" s="103"/>
      <c r="O1814" s="103"/>
      <c r="P1814" s="103"/>
    </row>
    <row r="1815" spans="1:16">
      <c r="A1815" s="101" t="s">
        <v>4731</v>
      </c>
      <c r="B1815" s="102" t="s">
        <v>4732</v>
      </c>
      <c r="C1815" s="101" t="s">
        <v>5359</v>
      </c>
      <c r="D1815" s="101" t="s">
        <v>5360</v>
      </c>
      <c r="E1815" s="103">
        <v>55241083</v>
      </c>
      <c r="F1815" s="103">
        <v>30781513</v>
      </c>
      <c r="G1815" s="103">
        <v>29622405</v>
      </c>
      <c r="H1815" s="103">
        <v>28145968</v>
      </c>
      <c r="I1815" s="103">
        <v>10374441</v>
      </c>
      <c r="J1815" s="103">
        <v>3690513</v>
      </c>
      <c r="K1815" s="103">
        <v>3117835</v>
      </c>
      <c r="L1815" s="103"/>
      <c r="M1815" s="103"/>
      <c r="N1815" s="103"/>
      <c r="O1815" s="103"/>
      <c r="P1815" s="103"/>
    </row>
    <row r="1816" spans="1:16">
      <c r="A1816" s="101" t="s">
        <v>2649</v>
      </c>
      <c r="B1816" s="102" t="s">
        <v>2650</v>
      </c>
      <c r="C1816" s="101" t="s">
        <v>5359</v>
      </c>
      <c r="D1816" s="101" t="s">
        <v>5360</v>
      </c>
      <c r="E1816" s="103">
        <v>-2533837</v>
      </c>
      <c r="F1816" s="103">
        <v>3212119</v>
      </c>
      <c r="G1816" s="103">
        <v>10351424</v>
      </c>
      <c r="H1816" s="103">
        <v>5702299</v>
      </c>
      <c r="I1816" s="103">
        <v>5036203</v>
      </c>
      <c r="J1816" s="103">
        <v>4015836</v>
      </c>
      <c r="K1816" s="103">
        <v>3146270</v>
      </c>
      <c r="L1816" s="103"/>
      <c r="M1816" s="103"/>
      <c r="N1816" s="103"/>
      <c r="O1816" s="103"/>
      <c r="P1816" s="103"/>
    </row>
    <row r="1817" spans="1:16">
      <c r="A1817" s="101" t="s">
        <v>3507</v>
      </c>
      <c r="B1817" s="102" t="s">
        <v>3508</v>
      </c>
      <c r="C1817" s="101" t="s">
        <v>5359</v>
      </c>
      <c r="D1817" s="101" t="s">
        <v>5360</v>
      </c>
      <c r="E1817" s="103">
        <v>42383302</v>
      </c>
      <c r="F1817" s="103">
        <v>37615299</v>
      </c>
      <c r="G1817" s="103">
        <v>13410040</v>
      </c>
      <c r="H1817" s="103">
        <v>7306933</v>
      </c>
      <c r="I1817" s="103">
        <v>13056385</v>
      </c>
      <c r="J1817" s="103">
        <v>12549283</v>
      </c>
      <c r="K1817" s="103">
        <v>4739917</v>
      </c>
      <c r="L1817" s="103">
        <v>2363156</v>
      </c>
      <c r="M1817" s="103"/>
      <c r="N1817" s="103"/>
      <c r="O1817" s="103"/>
      <c r="P1817" s="103"/>
    </row>
    <row r="1818" spans="1:16">
      <c r="A1818" s="101" t="s">
        <v>2789</v>
      </c>
      <c r="B1818" s="102" t="s">
        <v>2790</v>
      </c>
      <c r="C1818" s="101" t="s">
        <v>5359</v>
      </c>
      <c r="D1818" s="101" t="s">
        <v>5360</v>
      </c>
      <c r="E1818" s="103">
        <v>52790559</v>
      </c>
      <c r="F1818" s="103">
        <v>49388909</v>
      </c>
      <c r="G1818" s="103">
        <v>54318227</v>
      </c>
      <c r="H1818" s="103"/>
      <c r="I1818" s="103"/>
      <c r="J1818" s="103"/>
      <c r="K1818" s="103">
        <v>16437334</v>
      </c>
      <c r="L1818" s="103">
        <v>12940816</v>
      </c>
      <c r="M1818" s="103">
        <v>12826129</v>
      </c>
      <c r="N1818" s="103">
        <v>843823</v>
      </c>
      <c r="O1818" s="103">
        <v>4823751</v>
      </c>
      <c r="P1818" s="103">
        <v>4842117</v>
      </c>
    </row>
    <row r="1819" spans="1:16">
      <c r="A1819" s="101" t="s">
        <v>4737</v>
      </c>
      <c r="B1819" s="102" t="s">
        <v>4738</v>
      </c>
      <c r="C1819" s="101" t="s">
        <v>5359</v>
      </c>
      <c r="D1819" s="101" t="s">
        <v>5360</v>
      </c>
      <c r="E1819" s="103">
        <v>72504254</v>
      </c>
      <c r="F1819" s="103">
        <v>33738508</v>
      </c>
      <c r="G1819" s="103">
        <v>4916940</v>
      </c>
      <c r="H1819" s="103">
        <v>8864175</v>
      </c>
      <c r="I1819" s="103">
        <v>8230024</v>
      </c>
      <c r="J1819" s="103">
        <v>4178392</v>
      </c>
      <c r="K1819" s="103">
        <v>3078287</v>
      </c>
      <c r="L1819" s="103">
        <v>2267510</v>
      </c>
      <c r="M1819" s="103"/>
      <c r="N1819" s="103"/>
      <c r="O1819" s="103"/>
      <c r="P1819" s="103"/>
    </row>
    <row r="1820" spans="1:16">
      <c r="A1820" s="101" t="s">
        <v>3799</v>
      </c>
      <c r="B1820" s="102" t="s">
        <v>3800</v>
      </c>
      <c r="C1820" s="101" t="s">
        <v>5364</v>
      </c>
      <c r="D1820" s="101" t="s">
        <v>5360</v>
      </c>
      <c r="E1820" s="103">
        <v>16464977</v>
      </c>
      <c r="F1820" s="103">
        <v>13738442</v>
      </c>
      <c r="G1820" s="103">
        <v>7379290</v>
      </c>
      <c r="H1820" s="103">
        <v>5344983</v>
      </c>
      <c r="I1820" s="103">
        <v>3704879</v>
      </c>
      <c r="J1820" s="103">
        <v>3172099</v>
      </c>
      <c r="K1820" s="103"/>
      <c r="L1820" s="103"/>
      <c r="M1820" s="103"/>
      <c r="N1820" s="103"/>
      <c r="O1820" s="103"/>
      <c r="P1820" s="103"/>
    </row>
    <row r="1821" spans="1:16">
      <c r="A1821" s="101" t="s">
        <v>4739</v>
      </c>
      <c r="B1821" s="102" t="s">
        <v>4740</v>
      </c>
      <c r="C1821" s="101" t="s">
        <v>5359</v>
      </c>
      <c r="D1821" s="101" t="s">
        <v>5360</v>
      </c>
      <c r="E1821" s="103">
        <v>26838242</v>
      </c>
      <c r="F1821" s="103">
        <v>36703100</v>
      </c>
      <c r="G1821" s="103"/>
      <c r="H1821" s="103"/>
      <c r="I1821" s="103">
        <v>7944777</v>
      </c>
      <c r="J1821" s="103">
        <v>5714860</v>
      </c>
      <c r="K1821" s="103"/>
      <c r="L1821" s="103"/>
      <c r="M1821" s="103"/>
      <c r="N1821" s="103"/>
      <c r="O1821" s="103"/>
      <c r="P1821" s="103"/>
    </row>
    <row r="1822" spans="1:16">
      <c r="A1822" s="101" t="s">
        <v>1131</v>
      </c>
      <c r="B1822" s="102" t="s">
        <v>1132</v>
      </c>
      <c r="C1822" s="101" t="s">
        <v>5359</v>
      </c>
      <c r="D1822" s="101" t="s">
        <v>5360</v>
      </c>
      <c r="E1822" s="103">
        <v>228551182</v>
      </c>
      <c r="F1822" s="103">
        <v>210592255</v>
      </c>
      <c r="G1822" s="103">
        <v>193671371</v>
      </c>
      <c r="H1822" s="103"/>
      <c r="I1822" s="103"/>
      <c r="J1822" s="103"/>
      <c r="K1822" s="103"/>
      <c r="L1822" s="103">
        <v>29178650</v>
      </c>
      <c r="M1822" s="103">
        <v>21361334</v>
      </c>
      <c r="N1822" s="103"/>
      <c r="O1822" s="103"/>
      <c r="P1822" s="103"/>
    </row>
    <row r="1823" spans="1:16">
      <c r="A1823" s="101" t="s">
        <v>5637</v>
      </c>
      <c r="B1823" s="102" t="s">
        <v>5638</v>
      </c>
      <c r="C1823" s="101" t="s">
        <v>5359</v>
      </c>
      <c r="D1823" s="101" t="s">
        <v>5360</v>
      </c>
      <c r="E1823" s="103">
        <v>684375</v>
      </c>
      <c r="F1823" s="103">
        <v>957011</v>
      </c>
      <c r="G1823" s="103">
        <v>716330</v>
      </c>
      <c r="H1823" s="103">
        <v>1094943</v>
      </c>
      <c r="I1823" s="103">
        <v>1022842</v>
      </c>
      <c r="J1823" s="103">
        <v>948983</v>
      </c>
      <c r="K1823" s="103"/>
      <c r="L1823" s="103"/>
      <c r="M1823" s="103"/>
      <c r="N1823" s="103"/>
      <c r="O1823" s="103"/>
      <c r="P1823" s="103"/>
    </row>
    <row r="1824" spans="1:16">
      <c r="A1824" s="101" t="s">
        <v>3929</v>
      </c>
      <c r="B1824" s="102" t="s">
        <v>3930</v>
      </c>
      <c r="C1824" s="101" t="s">
        <v>5359</v>
      </c>
      <c r="D1824" s="101" t="s">
        <v>5360</v>
      </c>
      <c r="E1824" s="103">
        <v>-1657692</v>
      </c>
      <c r="F1824" s="103">
        <v>-466134</v>
      </c>
      <c r="G1824" s="103">
        <v>3298738</v>
      </c>
      <c r="H1824" s="103">
        <v>950323</v>
      </c>
      <c r="I1824" s="103">
        <v>2362593</v>
      </c>
      <c r="J1824" s="103"/>
      <c r="K1824" s="103"/>
      <c r="L1824" s="103"/>
      <c r="M1824" s="103"/>
      <c r="N1824" s="103"/>
      <c r="O1824" s="103"/>
      <c r="P1824" s="103"/>
    </row>
    <row r="1825" spans="1:16">
      <c r="A1825" s="101" t="s">
        <v>2742</v>
      </c>
      <c r="B1825" s="102" t="s">
        <v>2743</v>
      </c>
      <c r="C1825" s="101" t="s">
        <v>5359</v>
      </c>
      <c r="D1825" s="101" t="s">
        <v>5360</v>
      </c>
      <c r="E1825" s="103">
        <v>29052341</v>
      </c>
      <c r="F1825" s="103">
        <v>21558531</v>
      </c>
      <c r="G1825" s="103">
        <v>7182054</v>
      </c>
      <c r="H1825" s="103"/>
      <c r="I1825" s="103"/>
      <c r="J1825" s="103"/>
      <c r="K1825" s="103"/>
      <c r="L1825" s="103"/>
      <c r="M1825" s="103"/>
      <c r="N1825" s="103"/>
      <c r="O1825" s="103"/>
      <c r="P1825" s="103"/>
    </row>
    <row r="1826" spans="1:16">
      <c r="A1826" s="101" t="s">
        <v>576</v>
      </c>
      <c r="B1826" s="102" t="s">
        <v>577</v>
      </c>
      <c r="C1826" s="101" t="s">
        <v>5359</v>
      </c>
      <c r="D1826" s="101" t="s">
        <v>5360</v>
      </c>
      <c r="E1826" s="103">
        <v>1001721293</v>
      </c>
      <c r="F1826" s="103">
        <v>1322271900</v>
      </c>
      <c r="G1826" s="103">
        <v>1399519144</v>
      </c>
      <c r="H1826" s="103">
        <v>586466328</v>
      </c>
      <c r="I1826" s="103"/>
      <c r="J1826" s="103"/>
      <c r="K1826" s="103"/>
      <c r="L1826" s="103"/>
      <c r="M1826" s="103"/>
      <c r="N1826" s="103"/>
      <c r="O1826" s="103"/>
      <c r="P1826" s="103"/>
    </row>
    <row r="1827" spans="1:16">
      <c r="A1827" s="101" t="s">
        <v>643</v>
      </c>
      <c r="B1827" s="102" t="s">
        <v>644</v>
      </c>
      <c r="C1827" s="101" t="s">
        <v>5359</v>
      </c>
      <c r="D1827" s="101" t="s">
        <v>5360</v>
      </c>
      <c r="E1827" s="103">
        <v>1462800236</v>
      </c>
      <c r="F1827" s="103">
        <v>1426966898</v>
      </c>
      <c r="G1827" s="103">
        <v>1027021502</v>
      </c>
      <c r="H1827" s="103">
        <v>1003425614</v>
      </c>
      <c r="I1827" s="103"/>
      <c r="J1827" s="103"/>
      <c r="K1827" s="103"/>
      <c r="L1827" s="103"/>
      <c r="M1827" s="103"/>
      <c r="N1827" s="103"/>
      <c r="O1827" s="103"/>
      <c r="P1827" s="103"/>
    </row>
    <row r="1828" spans="1:16">
      <c r="A1828" s="101" t="s">
        <v>2511</v>
      </c>
      <c r="B1828" s="102" t="s">
        <v>2512</v>
      </c>
      <c r="C1828" s="101" t="s">
        <v>5359</v>
      </c>
      <c r="D1828" s="101" t="s">
        <v>5360</v>
      </c>
      <c r="E1828" s="103">
        <v>17223101</v>
      </c>
      <c r="F1828" s="103">
        <v>20857122</v>
      </c>
      <c r="G1828" s="103">
        <v>6677911</v>
      </c>
      <c r="H1828" s="103">
        <v>5685000</v>
      </c>
      <c r="I1828" s="103">
        <v>3939406</v>
      </c>
      <c r="J1828" s="103">
        <v>2230665</v>
      </c>
      <c r="K1828" s="103"/>
      <c r="L1828" s="103"/>
      <c r="M1828" s="103"/>
      <c r="N1828" s="103"/>
      <c r="O1828" s="103"/>
      <c r="P1828" s="103"/>
    </row>
    <row r="1829" spans="1:16">
      <c r="A1829" s="101" t="s">
        <v>4743</v>
      </c>
      <c r="B1829" s="102" t="s">
        <v>4744</v>
      </c>
      <c r="C1829" s="101" t="s">
        <v>5359</v>
      </c>
      <c r="D1829" s="101" t="s">
        <v>5360</v>
      </c>
      <c r="E1829" s="103">
        <v>40676303</v>
      </c>
      <c r="F1829" s="103">
        <v>28757414</v>
      </c>
      <c r="G1829" s="103">
        <v>-2395643</v>
      </c>
      <c r="H1829" s="103">
        <v>-1853395</v>
      </c>
      <c r="I1829" s="103">
        <v>-284518</v>
      </c>
      <c r="J1829" s="103"/>
      <c r="K1829" s="103"/>
      <c r="L1829" s="103"/>
      <c r="M1829" s="103"/>
      <c r="N1829" s="103"/>
      <c r="O1829" s="103"/>
      <c r="P1829" s="103"/>
    </row>
    <row r="1830" spans="1:16">
      <c r="A1830" s="101" t="s">
        <v>3034</v>
      </c>
      <c r="B1830" s="102" t="s">
        <v>3035</v>
      </c>
      <c r="C1830" s="101" t="s">
        <v>5359</v>
      </c>
      <c r="D1830" s="101" t="s">
        <v>5360</v>
      </c>
      <c r="E1830" s="103">
        <v>16457151</v>
      </c>
      <c r="F1830" s="103">
        <v>21658094</v>
      </c>
      <c r="G1830" s="103">
        <v>21278239</v>
      </c>
      <c r="H1830" s="103">
        <v>12278779</v>
      </c>
      <c r="I1830" s="103"/>
      <c r="J1830" s="103">
        <v>-2044690</v>
      </c>
      <c r="K1830" s="103">
        <v>-6705899</v>
      </c>
      <c r="L1830" s="103">
        <v>-6876441</v>
      </c>
      <c r="M1830" s="103">
        <v>-8083273</v>
      </c>
      <c r="N1830" s="103">
        <v>-10258833</v>
      </c>
      <c r="O1830" s="103">
        <v>1903593</v>
      </c>
      <c r="P1830" s="103">
        <v>2292711</v>
      </c>
    </row>
    <row r="1831" spans="1:16">
      <c r="A1831" s="101" t="s">
        <v>1034</v>
      </c>
      <c r="B1831" s="102" t="s">
        <v>1035</v>
      </c>
      <c r="C1831" s="101" t="s">
        <v>5359</v>
      </c>
      <c r="D1831" s="101" t="s">
        <v>5360</v>
      </c>
      <c r="E1831" s="103">
        <v>660213942</v>
      </c>
      <c r="F1831" s="103">
        <v>622343303</v>
      </c>
      <c r="G1831" s="103">
        <v>586094422</v>
      </c>
      <c r="H1831" s="103">
        <v>583883795</v>
      </c>
      <c r="I1831" s="103"/>
      <c r="J1831" s="103"/>
      <c r="K1831" s="103"/>
      <c r="L1831" s="103"/>
      <c r="M1831" s="103"/>
      <c r="N1831" s="103"/>
      <c r="O1831" s="103"/>
      <c r="P1831" s="103"/>
    </row>
    <row r="1832" spans="1:16">
      <c r="A1832" s="101" t="s">
        <v>4749</v>
      </c>
      <c r="B1832" s="102" t="s">
        <v>4750</v>
      </c>
      <c r="C1832" s="101" t="s">
        <v>5359</v>
      </c>
      <c r="D1832" s="101" t="s">
        <v>5360</v>
      </c>
      <c r="E1832" s="103">
        <v>38124897</v>
      </c>
      <c r="F1832" s="103">
        <v>30404330</v>
      </c>
      <c r="G1832" s="103">
        <v>23174010</v>
      </c>
      <c r="H1832" s="103">
        <v>20526188</v>
      </c>
      <c r="I1832" s="103"/>
      <c r="J1832" s="103"/>
      <c r="K1832" s="103"/>
      <c r="L1832" s="103"/>
      <c r="M1832" s="103"/>
      <c r="N1832" s="103"/>
      <c r="O1832" s="103"/>
      <c r="P1832" s="103"/>
    </row>
    <row r="1833" spans="1:16">
      <c r="A1833" s="101" t="s">
        <v>3340</v>
      </c>
      <c r="B1833" s="102" t="s">
        <v>3341</v>
      </c>
      <c r="C1833" s="101" t="s">
        <v>5359</v>
      </c>
      <c r="D1833" s="101" t="s">
        <v>5360</v>
      </c>
      <c r="E1833" s="103">
        <v>10526819</v>
      </c>
      <c r="F1833" s="103">
        <v>8698064</v>
      </c>
      <c r="G1833" s="103">
        <v>7364493</v>
      </c>
      <c r="H1833" s="103">
        <v>6685710</v>
      </c>
      <c r="I1833" s="103">
        <v>3920266</v>
      </c>
      <c r="J1833" s="103">
        <v>3053020</v>
      </c>
      <c r="K1833" s="103">
        <v>1357461</v>
      </c>
      <c r="L1833" s="103"/>
      <c r="M1833" s="103"/>
      <c r="N1833" s="103"/>
      <c r="O1833" s="103"/>
      <c r="P1833" s="103"/>
    </row>
    <row r="1834" spans="1:16">
      <c r="A1834" s="101" t="s">
        <v>3940</v>
      </c>
      <c r="B1834" s="102" t="s">
        <v>3941</v>
      </c>
      <c r="C1834" s="101" t="s">
        <v>5359</v>
      </c>
      <c r="D1834" s="101" t="s">
        <v>5360</v>
      </c>
      <c r="E1834" s="103">
        <v>5583690</v>
      </c>
      <c r="F1834" s="103">
        <v>8461258</v>
      </c>
      <c r="G1834" s="103">
        <v>9656580</v>
      </c>
      <c r="H1834" s="103">
        <v>11094787</v>
      </c>
      <c r="I1834" s="103">
        <v>10438122</v>
      </c>
      <c r="J1834" s="103">
        <v>8635607</v>
      </c>
      <c r="K1834" s="103">
        <v>2664838</v>
      </c>
      <c r="L1834" s="103">
        <v>5448056</v>
      </c>
      <c r="M1834" s="103">
        <v>3938769</v>
      </c>
      <c r="N1834" s="103"/>
      <c r="O1834" s="103"/>
      <c r="P1834" s="103"/>
    </row>
    <row r="1835" spans="1:16">
      <c r="A1835" s="101" t="s">
        <v>1363</v>
      </c>
      <c r="B1835" s="102" t="s">
        <v>1364</v>
      </c>
      <c r="C1835" s="101" t="s">
        <v>5359</v>
      </c>
      <c r="D1835" s="101" t="s">
        <v>5360</v>
      </c>
      <c r="E1835" s="103">
        <v>26957978</v>
      </c>
      <c r="F1835" s="103">
        <v>22420009</v>
      </c>
      <c r="G1835" s="103">
        <v>4404680</v>
      </c>
      <c r="H1835" s="103">
        <v>17002163</v>
      </c>
      <c r="I1835" s="103">
        <v>5666048</v>
      </c>
      <c r="J1835" s="103">
        <v>4012891</v>
      </c>
      <c r="K1835" s="103">
        <v>1358684</v>
      </c>
      <c r="L1835" s="103">
        <v>418573</v>
      </c>
      <c r="M1835" s="103">
        <v>1234320</v>
      </c>
      <c r="N1835" s="103">
        <v>2133568</v>
      </c>
      <c r="O1835" s="103">
        <v>2112024</v>
      </c>
      <c r="P1835" s="103"/>
    </row>
    <row r="1836" spans="1:16">
      <c r="A1836" s="101" t="s">
        <v>5639</v>
      </c>
      <c r="B1836" s="102" t="s">
        <v>5640</v>
      </c>
      <c r="C1836" s="101" t="s">
        <v>5359</v>
      </c>
      <c r="D1836" s="101" t="s">
        <v>5360</v>
      </c>
      <c r="E1836" s="103"/>
      <c r="F1836" s="103">
        <v>1630045</v>
      </c>
      <c r="G1836" s="103">
        <v>1416271</v>
      </c>
      <c r="H1836" s="103">
        <v>363622</v>
      </c>
      <c r="I1836" s="103">
        <v>19339</v>
      </c>
      <c r="J1836" s="103"/>
      <c r="K1836" s="103"/>
      <c r="L1836" s="103"/>
      <c r="M1836" s="103"/>
      <c r="N1836" s="103"/>
      <c r="O1836" s="103"/>
      <c r="P1836" s="103"/>
    </row>
    <row r="1837" spans="1:16">
      <c r="A1837" s="101" t="s">
        <v>3791</v>
      </c>
      <c r="B1837" s="102" t="s">
        <v>4755</v>
      </c>
      <c r="C1837" s="101" t="s">
        <v>5359</v>
      </c>
      <c r="D1837" s="101" t="s">
        <v>5360</v>
      </c>
      <c r="E1837" s="103">
        <v>38627016</v>
      </c>
      <c r="F1837" s="103">
        <v>28589583</v>
      </c>
      <c r="G1837" s="103">
        <v>6402684</v>
      </c>
      <c r="H1837" s="103"/>
      <c r="I1837" s="103"/>
      <c r="J1837" s="103"/>
      <c r="K1837" s="103"/>
      <c r="L1837" s="103"/>
      <c r="M1837" s="103"/>
      <c r="N1837" s="103"/>
      <c r="O1837" s="103"/>
      <c r="P1837" s="103"/>
    </row>
    <row r="1838" spans="1:16">
      <c r="A1838" s="101" t="s">
        <v>5641</v>
      </c>
      <c r="B1838" s="102" t="s">
        <v>5642</v>
      </c>
      <c r="C1838" s="101" t="s">
        <v>5359</v>
      </c>
      <c r="D1838" s="101" t="s">
        <v>5360</v>
      </c>
      <c r="E1838" s="103">
        <v>238345361</v>
      </c>
      <c r="F1838" s="103">
        <v>246169622</v>
      </c>
      <c r="G1838" s="103">
        <v>262751403</v>
      </c>
      <c r="H1838" s="103">
        <v>268517420</v>
      </c>
      <c r="I1838" s="103"/>
      <c r="J1838" s="103"/>
      <c r="K1838" s="103"/>
      <c r="L1838" s="103"/>
      <c r="M1838" s="103"/>
      <c r="N1838" s="103"/>
      <c r="O1838" s="103"/>
      <c r="P1838" s="103"/>
    </row>
    <row r="1839" spans="1:16">
      <c r="A1839" s="101" t="s">
        <v>3935</v>
      </c>
      <c r="B1839" s="102" t="s">
        <v>3936</v>
      </c>
      <c r="C1839" s="101" t="s">
        <v>5361</v>
      </c>
      <c r="D1839" s="101" t="s">
        <v>5360</v>
      </c>
      <c r="E1839" s="103"/>
      <c r="F1839" s="103">
        <v>4781443</v>
      </c>
      <c r="G1839" s="103">
        <v>4630680</v>
      </c>
      <c r="H1839" s="103">
        <v>4472238</v>
      </c>
      <c r="I1839" s="103">
        <v>3975401</v>
      </c>
      <c r="J1839" s="103">
        <v>3704585</v>
      </c>
      <c r="K1839" s="103">
        <v>4009032</v>
      </c>
      <c r="L1839" s="103">
        <v>3617817</v>
      </c>
      <c r="M1839" s="103"/>
      <c r="N1839" s="103"/>
      <c r="O1839" s="103"/>
      <c r="P1839" s="103"/>
    </row>
    <row r="1840" spans="1:16">
      <c r="A1840" s="101" t="s">
        <v>2254</v>
      </c>
      <c r="B1840" s="102" t="s">
        <v>2255</v>
      </c>
      <c r="C1840" s="101" t="s">
        <v>5359</v>
      </c>
      <c r="D1840" s="101" t="s">
        <v>5360</v>
      </c>
      <c r="E1840" s="103">
        <v>16185112</v>
      </c>
      <c r="F1840" s="103">
        <v>22762793</v>
      </c>
      <c r="G1840" s="103">
        <v>3853663</v>
      </c>
      <c r="H1840" s="103">
        <v>5072526</v>
      </c>
      <c r="I1840" s="103"/>
      <c r="J1840" s="103">
        <v>-5494969</v>
      </c>
      <c r="K1840" s="103">
        <v>-1511137</v>
      </c>
      <c r="L1840" s="103"/>
      <c r="M1840" s="103"/>
      <c r="N1840" s="103"/>
      <c r="O1840" s="103"/>
      <c r="P1840" s="103"/>
    </row>
    <row r="1841" spans="1:16">
      <c r="A1841" s="101" t="s">
        <v>819</v>
      </c>
      <c r="B1841" s="102" t="s">
        <v>820</v>
      </c>
      <c r="C1841" s="101" t="s">
        <v>5359</v>
      </c>
      <c r="D1841" s="101" t="s">
        <v>5360</v>
      </c>
      <c r="E1841" s="103">
        <v>354250381</v>
      </c>
      <c r="F1841" s="103">
        <v>314561067</v>
      </c>
      <c r="G1841" s="103">
        <v>331447693</v>
      </c>
      <c r="H1841" s="103">
        <v>298123675</v>
      </c>
      <c r="I1841" s="103"/>
      <c r="J1841" s="103"/>
      <c r="K1841" s="103"/>
      <c r="L1841" s="103"/>
      <c r="M1841" s="103"/>
      <c r="N1841" s="103"/>
      <c r="O1841" s="103"/>
      <c r="P1841" s="103"/>
    </row>
    <row r="1842" spans="1:16">
      <c r="A1842" s="101" t="s">
        <v>3857</v>
      </c>
      <c r="B1842" s="102" t="s">
        <v>3858</v>
      </c>
      <c r="C1842" s="101" t="s">
        <v>5359</v>
      </c>
      <c r="D1842" s="101" t="s">
        <v>5360</v>
      </c>
      <c r="E1842" s="103">
        <v>22222859</v>
      </c>
      <c r="F1842" s="103">
        <v>14756965</v>
      </c>
      <c r="G1842" s="103">
        <v>11112629</v>
      </c>
      <c r="H1842" s="103">
        <v>11609179</v>
      </c>
      <c r="I1842" s="103">
        <v>8038694</v>
      </c>
      <c r="J1842" s="103">
        <v>7611375</v>
      </c>
      <c r="K1842" s="103">
        <v>7658682</v>
      </c>
      <c r="L1842" s="103">
        <v>6608460</v>
      </c>
      <c r="M1842" s="103">
        <v>4469933</v>
      </c>
      <c r="N1842" s="103">
        <v>2699451</v>
      </c>
      <c r="O1842" s="103"/>
      <c r="P1842" s="103"/>
    </row>
    <row r="1843" spans="1:16">
      <c r="A1843" s="101" t="s">
        <v>1310</v>
      </c>
      <c r="B1843" s="102" t="s">
        <v>1311</v>
      </c>
      <c r="C1843" s="101" t="s">
        <v>5359</v>
      </c>
      <c r="D1843" s="101" t="s">
        <v>5360</v>
      </c>
      <c r="E1843" s="103">
        <v>70538547</v>
      </c>
      <c r="F1843" s="103">
        <v>67451297</v>
      </c>
      <c r="G1843" s="103">
        <v>63869603</v>
      </c>
      <c r="H1843" s="103"/>
      <c r="I1843" s="103">
        <v>4913269</v>
      </c>
      <c r="J1843" s="103">
        <v>3497632</v>
      </c>
      <c r="K1843" s="103">
        <v>2715166</v>
      </c>
      <c r="L1843" s="103">
        <v>2230352</v>
      </c>
      <c r="M1843" s="103">
        <v>2307594</v>
      </c>
      <c r="N1843" s="103">
        <v>691107</v>
      </c>
      <c r="O1843" s="103"/>
      <c r="P1843" s="103"/>
    </row>
    <row r="1844" spans="1:16">
      <c r="A1844" s="101" t="s">
        <v>3097</v>
      </c>
      <c r="B1844" s="102" t="s">
        <v>3098</v>
      </c>
      <c r="C1844" s="101" t="s">
        <v>5359</v>
      </c>
      <c r="D1844" s="101" t="s">
        <v>5360</v>
      </c>
      <c r="E1844" s="103">
        <v>38359778</v>
      </c>
      <c r="F1844" s="103">
        <v>35758154</v>
      </c>
      <c r="G1844" s="103">
        <v>36518035</v>
      </c>
      <c r="H1844" s="103">
        <v>14620762</v>
      </c>
      <c r="I1844" s="103">
        <v>7000583</v>
      </c>
      <c r="J1844" s="103">
        <v>3685129</v>
      </c>
      <c r="K1844" s="103"/>
      <c r="L1844" s="103"/>
      <c r="M1844" s="103"/>
      <c r="N1844" s="103"/>
      <c r="O1844" s="103"/>
      <c r="P1844" s="103"/>
    </row>
    <row r="1845" spans="1:16">
      <c r="A1845" s="101" t="s">
        <v>4758</v>
      </c>
      <c r="B1845" s="102" t="s">
        <v>4759</v>
      </c>
      <c r="C1845" s="101" t="s">
        <v>5359</v>
      </c>
      <c r="D1845" s="101" t="s">
        <v>5360</v>
      </c>
      <c r="E1845" s="103">
        <v>62515774</v>
      </c>
      <c r="F1845" s="103">
        <v>29787024</v>
      </c>
      <c r="G1845" s="103">
        <v>9661375</v>
      </c>
      <c r="H1845" s="103">
        <v>2350943</v>
      </c>
      <c r="I1845" s="103">
        <v>-296869</v>
      </c>
      <c r="J1845" s="103"/>
      <c r="K1845" s="103"/>
      <c r="L1845" s="103"/>
      <c r="M1845" s="103"/>
      <c r="N1845" s="103"/>
      <c r="O1845" s="103"/>
      <c r="P1845" s="103"/>
    </row>
    <row r="1846" spans="1:16">
      <c r="A1846" s="101" t="s">
        <v>3775</v>
      </c>
      <c r="B1846" s="102" t="s">
        <v>4760</v>
      </c>
      <c r="C1846" s="101" t="s">
        <v>5359</v>
      </c>
      <c r="D1846" s="101" t="s">
        <v>5360</v>
      </c>
      <c r="E1846" s="103">
        <v>24375743</v>
      </c>
      <c r="F1846" s="103">
        <v>34684365</v>
      </c>
      <c r="G1846" s="103">
        <v>15950086</v>
      </c>
      <c r="H1846" s="103">
        <v>14821764</v>
      </c>
      <c r="I1846" s="103">
        <v>12911530</v>
      </c>
      <c r="J1846" s="103">
        <v>13913469</v>
      </c>
      <c r="K1846" s="103">
        <v>11663700</v>
      </c>
      <c r="L1846" s="103">
        <v>5079477</v>
      </c>
      <c r="M1846" s="103"/>
      <c r="N1846" s="103"/>
      <c r="O1846" s="103"/>
      <c r="P1846" s="103"/>
    </row>
    <row r="1847" spans="1:16">
      <c r="A1847" s="101" t="s">
        <v>4761</v>
      </c>
      <c r="B1847" s="102" t="s">
        <v>4762</v>
      </c>
      <c r="C1847" s="101" t="s">
        <v>5359</v>
      </c>
      <c r="D1847" s="101" t="s">
        <v>5360</v>
      </c>
      <c r="E1847" s="103">
        <v>63344928</v>
      </c>
      <c r="F1847" s="103">
        <v>29616302</v>
      </c>
      <c r="G1847" s="103">
        <v>21683073</v>
      </c>
      <c r="H1847" s="103">
        <v>15210117</v>
      </c>
      <c r="I1847" s="103">
        <v>13239750</v>
      </c>
      <c r="J1847" s="103">
        <v>11658139</v>
      </c>
      <c r="K1847" s="103">
        <v>8913797</v>
      </c>
      <c r="L1847" s="103">
        <v>7040746</v>
      </c>
      <c r="M1847" s="103">
        <v>5677435</v>
      </c>
      <c r="N1847" s="103">
        <v>4042383</v>
      </c>
      <c r="O1847" s="103"/>
      <c r="P1847" s="103"/>
    </row>
    <row r="1848" spans="1:16">
      <c r="A1848" s="101" t="s">
        <v>3927</v>
      </c>
      <c r="B1848" s="102" t="s">
        <v>3928</v>
      </c>
      <c r="C1848" s="101" t="s">
        <v>5359</v>
      </c>
      <c r="D1848" s="101" t="s">
        <v>5360</v>
      </c>
      <c r="E1848" s="103">
        <v>856331</v>
      </c>
      <c r="F1848" s="103">
        <v>717049</v>
      </c>
      <c r="G1848" s="103">
        <v>602453</v>
      </c>
      <c r="H1848" s="103">
        <v>681169</v>
      </c>
      <c r="I1848" s="103">
        <v>199658</v>
      </c>
      <c r="J1848" s="103">
        <v>136961</v>
      </c>
      <c r="K1848" s="103">
        <v>71023</v>
      </c>
      <c r="L1848" s="103"/>
      <c r="M1848" s="103"/>
      <c r="N1848" s="103"/>
      <c r="O1848" s="103"/>
      <c r="P1848" s="103"/>
    </row>
    <row r="1849" spans="1:16">
      <c r="A1849" s="101" t="s">
        <v>3893</v>
      </c>
      <c r="B1849" s="102" t="s">
        <v>3894</v>
      </c>
      <c r="C1849" s="101" t="s">
        <v>5359</v>
      </c>
      <c r="D1849" s="101" t="s">
        <v>5360</v>
      </c>
      <c r="E1849" s="103">
        <v>11322626</v>
      </c>
      <c r="F1849" s="103">
        <v>10129049</v>
      </c>
      <c r="G1849" s="103">
        <v>9118529</v>
      </c>
      <c r="H1849" s="103">
        <v>11961831</v>
      </c>
      <c r="I1849" s="103">
        <v>9752757</v>
      </c>
      <c r="J1849" s="103">
        <v>8455747</v>
      </c>
      <c r="K1849" s="103">
        <v>3672826</v>
      </c>
      <c r="L1849" s="103"/>
      <c r="M1849" s="103"/>
      <c r="N1849" s="103"/>
      <c r="O1849" s="103"/>
      <c r="P1849" s="103"/>
    </row>
    <row r="1850" spans="1:16">
      <c r="A1850" s="101" t="s">
        <v>5643</v>
      </c>
      <c r="B1850" s="102" t="s">
        <v>5644</v>
      </c>
      <c r="C1850" s="101" t="s">
        <v>5359</v>
      </c>
      <c r="D1850" s="101" t="s">
        <v>5360</v>
      </c>
      <c r="E1850" s="103"/>
      <c r="F1850" s="103">
        <v>368657</v>
      </c>
      <c r="G1850" s="103">
        <v>298521</v>
      </c>
      <c r="H1850" s="103">
        <v>289858</v>
      </c>
      <c r="I1850" s="103">
        <v>564155</v>
      </c>
      <c r="J1850" s="103"/>
      <c r="K1850" s="103"/>
      <c r="L1850" s="103"/>
      <c r="M1850" s="103"/>
      <c r="N1850" s="103"/>
      <c r="O1850" s="103"/>
      <c r="P1850" s="103"/>
    </row>
    <row r="1851" spans="1:16">
      <c r="A1851" s="101" t="s">
        <v>3944</v>
      </c>
      <c r="B1851" s="102" t="s">
        <v>3945</v>
      </c>
      <c r="C1851" s="101" t="s">
        <v>5359</v>
      </c>
      <c r="D1851" s="101" t="s">
        <v>5360</v>
      </c>
      <c r="E1851" s="103">
        <v>1290627</v>
      </c>
      <c r="F1851" s="103">
        <v>2133409</v>
      </c>
      <c r="G1851" s="103">
        <v>3040822</v>
      </c>
      <c r="H1851" s="103">
        <v>5113023</v>
      </c>
      <c r="I1851" s="103">
        <v>3867599</v>
      </c>
      <c r="J1851" s="103">
        <v>3250562</v>
      </c>
      <c r="K1851" s="103">
        <v>2634462</v>
      </c>
      <c r="L1851" s="103"/>
      <c r="M1851" s="103"/>
      <c r="N1851" s="103"/>
      <c r="O1851" s="103"/>
      <c r="P1851" s="103"/>
    </row>
    <row r="1852" spans="1:16">
      <c r="A1852" s="101" t="s">
        <v>2651</v>
      </c>
      <c r="B1852" s="102" t="s">
        <v>2652</v>
      </c>
      <c r="C1852" s="101" t="s">
        <v>5364</v>
      </c>
      <c r="D1852" s="101" t="s">
        <v>5360</v>
      </c>
      <c r="E1852" s="103">
        <v>41869289</v>
      </c>
      <c r="F1852" s="103">
        <v>40026079</v>
      </c>
      <c r="G1852" s="103">
        <v>23581769</v>
      </c>
      <c r="H1852" s="103"/>
      <c r="I1852" s="103">
        <v>9063899</v>
      </c>
      <c r="J1852" s="103"/>
      <c r="K1852" s="103"/>
      <c r="L1852" s="103"/>
      <c r="M1852" s="103"/>
      <c r="N1852" s="103"/>
      <c r="O1852" s="103"/>
      <c r="P1852" s="103"/>
    </row>
    <row r="1853" spans="1:16">
      <c r="A1853" s="101" t="s">
        <v>3764</v>
      </c>
      <c r="B1853" s="102" t="s">
        <v>3765</v>
      </c>
      <c r="C1853" s="101" t="s">
        <v>5359</v>
      </c>
      <c r="D1853" s="101" t="s">
        <v>5360</v>
      </c>
      <c r="E1853" s="103">
        <v>908435</v>
      </c>
      <c r="F1853" s="103">
        <v>5304789</v>
      </c>
      <c r="G1853" s="103">
        <v>5005678</v>
      </c>
      <c r="H1853" s="103">
        <v>2223195</v>
      </c>
      <c r="I1853" s="103">
        <v>1764975</v>
      </c>
      <c r="J1853" s="103"/>
      <c r="K1853" s="103"/>
      <c r="L1853" s="103"/>
      <c r="M1853" s="103"/>
      <c r="N1853" s="103"/>
      <c r="O1853" s="103"/>
      <c r="P1853" s="103"/>
    </row>
    <row r="1854" spans="1:16">
      <c r="A1854" s="101" t="s">
        <v>2598</v>
      </c>
      <c r="B1854" s="102" t="s">
        <v>2599</v>
      </c>
      <c r="C1854" s="101" t="s">
        <v>5359</v>
      </c>
      <c r="D1854" s="101" t="s">
        <v>5360</v>
      </c>
      <c r="E1854" s="103">
        <v>31392038</v>
      </c>
      <c r="F1854" s="103">
        <v>30368077</v>
      </c>
      <c r="G1854" s="103">
        <v>32418214</v>
      </c>
      <c r="H1854" s="103">
        <v>14794271</v>
      </c>
      <c r="I1854" s="103"/>
      <c r="J1854" s="103">
        <v>8843751</v>
      </c>
      <c r="K1854" s="103">
        <v>8889717</v>
      </c>
      <c r="L1854" s="103"/>
      <c r="M1854" s="103"/>
      <c r="N1854" s="103"/>
      <c r="O1854" s="103"/>
      <c r="P1854" s="103"/>
    </row>
    <row r="1855" spans="1:16">
      <c r="A1855" s="101" t="s">
        <v>4765</v>
      </c>
      <c r="B1855" s="102" t="s">
        <v>4766</v>
      </c>
      <c r="C1855" s="101" t="s">
        <v>5359</v>
      </c>
      <c r="D1855" s="101" t="s">
        <v>5360</v>
      </c>
      <c r="E1855" s="103">
        <v>55462065</v>
      </c>
      <c r="F1855" s="103">
        <v>64025375</v>
      </c>
      <c r="G1855" s="103">
        <v>24468578</v>
      </c>
      <c r="H1855" s="103">
        <v>14758845</v>
      </c>
      <c r="I1855" s="103">
        <v>10083407</v>
      </c>
      <c r="J1855" s="103">
        <v>6821291</v>
      </c>
      <c r="K1855" s="103"/>
      <c r="L1855" s="103"/>
      <c r="M1855" s="103"/>
      <c r="N1855" s="103"/>
      <c r="O1855" s="103"/>
      <c r="P1855" s="103"/>
    </row>
    <row r="1856" spans="1:16">
      <c r="A1856" s="101" t="s">
        <v>5645</v>
      </c>
      <c r="B1856" s="102" t="s">
        <v>5646</v>
      </c>
      <c r="C1856" s="101" t="s">
        <v>5359</v>
      </c>
      <c r="D1856" s="101" t="s">
        <v>5360</v>
      </c>
      <c r="E1856" s="103">
        <v>69161000</v>
      </c>
      <c r="F1856" s="103">
        <v>-44355000</v>
      </c>
      <c r="G1856" s="103">
        <v>-37236000</v>
      </c>
      <c r="H1856" s="103">
        <v>52307000</v>
      </c>
      <c r="I1856" s="103"/>
      <c r="J1856" s="103"/>
      <c r="K1856" s="103"/>
      <c r="L1856" s="103"/>
      <c r="M1856" s="103"/>
      <c r="N1856" s="103"/>
      <c r="O1856" s="103"/>
      <c r="P1856" s="103"/>
    </row>
    <row r="1857" spans="1:16">
      <c r="A1857" s="101" t="s">
        <v>4767</v>
      </c>
      <c r="B1857" s="102" t="s">
        <v>4768</v>
      </c>
      <c r="C1857" s="101" t="s">
        <v>5359</v>
      </c>
      <c r="D1857" s="101" t="s">
        <v>5360</v>
      </c>
      <c r="E1857" s="103">
        <v>71618346</v>
      </c>
      <c r="F1857" s="103">
        <v>60274130</v>
      </c>
      <c r="G1857" s="103">
        <v>19368729</v>
      </c>
      <c r="H1857" s="103">
        <v>16750262</v>
      </c>
      <c r="I1857" s="103">
        <v>1803180</v>
      </c>
      <c r="J1857" s="103">
        <v>10761979</v>
      </c>
      <c r="K1857" s="103">
        <v>10905836</v>
      </c>
      <c r="L1857" s="103">
        <v>3226862</v>
      </c>
      <c r="M1857" s="103"/>
      <c r="N1857" s="103"/>
      <c r="O1857" s="103"/>
      <c r="P1857" s="103"/>
    </row>
    <row r="1858" spans="1:16">
      <c r="A1858" s="101" t="s">
        <v>4771</v>
      </c>
      <c r="B1858" s="102" t="s">
        <v>4772</v>
      </c>
      <c r="C1858" s="101" t="s">
        <v>5359</v>
      </c>
      <c r="D1858" s="101" t="s">
        <v>5360</v>
      </c>
      <c r="E1858" s="103">
        <v>17016442</v>
      </c>
      <c r="F1858" s="103">
        <v>31100817</v>
      </c>
      <c r="G1858" s="103">
        <v>18102185</v>
      </c>
      <c r="H1858" s="103">
        <v>15226193</v>
      </c>
      <c r="I1858" s="103">
        <v>7001679</v>
      </c>
      <c r="J1858" s="103">
        <v>6394425</v>
      </c>
      <c r="K1858" s="103">
        <v>5856301</v>
      </c>
      <c r="L1858" s="103">
        <v>5739962</v>
      </c>
      <c r="M1858" s="103"/>
      <c r="N1858" s="103"/>
      <c r="O1858" s="103"/>
      <c r="P1858" s="103"/>
    </row>
    <row r="1859" spans="1:16">
      <c r="A1859" s="101" t="s">
        <v>1846</v>
      </c>
      <c r="B1859" s="102" t="s">
        <v>1847</v>
      </c>
      <c r="C1859" s="101" t="s">
        <v>5359</v>
      </c>
      <c r="D1859" s="101" t="s">
        <v>5360</v>
      </c>
      <c r="E1859" s="103">
        <v>25980547</v>
      </c>
      <c r="F1859" s="103">
        <v>25240952</v>
      </c>
      <c r="G1859" s="103">
        <v>23920556</v>
      </c>
      <c r="H1859" s="103"/>
      <c r="I1859" s="103"/>
      <c r="J1859" s="103"/>
      <c r="K1859" s="103"/>
      <c r="L1859" s="103"/>
      <c r="M1859" s="103"/>
      <c r="N1859" s="103"/>
      <c r="O1859" s="103"/>
      <c r="P1859" s="103"/>
    </row>
    <row r="1860" spans="1:16">
      <c r="A1860" s="101" t="s">
        <v>5647</v>
      </c>
      <c r="B1860" s="102" t="s">
        <v>5648</v>
      </c>
      <c r="C1860" s="101" t="s">
        <v>5359</v>
      </c>
      <c r="D1860" s="101" t="s">
        <v>5360</v>
      </c>
      <c r="E1860" s="103">
        <v>10778625</v>
      </c>
      <c r="F1860" s="103">
        <v>9468864</v>
      </c>
      <c r="G1860" s="103">
        <v>14918922</v>
      </c>
      <c r="H1860" s="103">
        <v>4147930</v>
      </c>
      <c r="I1860" s="103">
        <v>-1832000</v>
      </c>
      <c r="J1860" s="103">
        <v>-442699</v>
      </c>
      <c r="K1860" s="103">
        <v>-3893933</v>
      </c>
      <c r="L1860" s="103">
        <v>-341224</v>
      </c>
      <c r="M1860" s="103">
        <v>2620968</v>
      </c>
      <c r="N1860" s="103">
        <v>1841822</v>
      </c>
      <c r="O1860" s="103">
        <v>1685262</v>
      </c>
      <c r="P1860" s="103"/>
    </row>
    <row r="1861" spans="1:16">
      <c r="A1861" s="101" t="s">
        <v>4773</v>
      </c>
      <c r="B1861" s="102" t="s">
        <v>4774</v>
      </c>
      <c r="C1861" s="101" t="s">
        <v>5359</v>
      </c>
      <c r="D1861" s="101" t="s">
        <v>5360</v>
      </c>
      <c r="E1861" s="103">
        <v>378172384</v>
      </c>
      <c r="F1861" s="103">
        <v>368222478</v>
      </c>
      <c r="G1861" s="103"/>
      <c r="H1861" s="103"/>
      <c r="I1861" s="103"/>
      <c r="J1861" s="103"/>
      <c r="K1861" s="103"/>
      <c r="L1861" s="103"/>
      <c r="M1861" s="103"/>
      <c r="N1861" s="103"/>
      <c r="O1861" s="103"/>
      <c r="P1861" s="103"/>
    </row>
    <row r="1862" spans="1:16">
      <c r="A1862" s="101" t="s">
        <v>1808</v>
      </c>
      <c r="B1862" s="102" t="s">
        <v>1809</v>
      </c>
      <c r="C1862" s="101" t="s">
        <v>5359</v>
      </c>
      <c r="D1862" s="101" t="s">
        <v>5360</v>
      </c>
      <c r="E1862" s="103">
        <v>51886079</v>
      </c>
      <c r="F1862" s="103">
        <v>47227872</v>
      </c>
      <c r="G1862" s="103">
        <v>38851900</v>
      </c>
      <c r="H1862" s="103">
        <v>18475006</v>
      </c>
      <c r="I1862" s="103">
        <v>13301828</v>
      </c>
      <c r="J1862" s="103">
        <v>6281459</v>
      </c>
      <c r="K1862" s="103"/>
      <c r="L1862" s="103"/>
      <c r="M1862" s="103"/>
      <c r="N1862" s="103"/>
      <c r="O1862" s="103"/>
      <c r="P1862" s="103"/>
    </row>
    <row r="1863" spans="1:16">
      <c r="A1863" s="101" t="s">
        <v>2780</v>
      </c>
      <c r="B1863" s="102" t="s">
        <v>2781</v>
      </c>
      <c r="C1863" s="101" t="s">
        <v>5359</v>
      </c>
      <c r="D1863" s="101" t="s">
        <v>5360</v>
      </c>
      <c r="E1863" s="103">
        <v>48231868</v>
      </c>
      <c r="F1863" s="103">
        <v>48814841</v>
      </c>
      <c r="G1863" s="103">
        <v>43511141</v>
      </c>
      <c r="H1863" s="103"/>
      <c r="I1863" s="103"/>
      <c r="J1863" s="103">
        <v>5497992</v>
      </c>
      <c r="K1863" s="103"/>
      <c r="L1863" s="103"/>
      <c r="M1863" s="103"/>
      <c r="N1863" s="103"/>
      <c r="O1863" s="103"/>
      <c r="P1863" s="103"/>
    </row>
    <row r="1864" spans="1:16">
      <c r="A1864" s="101" t="s">
        <v>548</v>
      </c>
      <c r="B1864" s="102" t="s">
        <v>549</v>
      </c>
      <c r="C1864" s="101" t="s">
        <v>5359</v>
      </c>
      <c r="D1864" s="101" t="s">
        <v>5360</v>
      </c>
      <c r="E1864" s="103">
        <v>564144255</v>
      </c>
      <c r="F1864" s="103">
        <v>505256453</v>
      </c>
      <c r="G1864" s="103">
        <v>440966482</v>
      </c>
      <c r="H1864" s="103">
        <v>359203509</v>
      </c>
      <c r="I1864" s="103">
        <v>317436441</v>
      </c>
      <c r="J1864" s="103">
        <v>116237217</v>
      </c>
      <c r="K1864" s="103">
        <v>98913433</v>
      </c>
      <c r="L1864" s="103">
        <v>81790911</v>
      </c>
      <c r="M1864" s="103">
        <v>77216659</v>
      </c>
      <c r="N1864" s="103">
        <v>69720406</v>
      </c>
      <c r="O1864" s="103">
        <v>67599210</v>
      </c>
      <c r="P1864" s="103">
        <v>60967102</v>
      </c>
    </row>
    <row r="1865" spans="1:16">
      <c r="A1865" s="101" t="s">
        <v>3260</v>
      </c>
      <c r="B1865" s="102" t="s">
        <v>3261</v>
      </c>
      <c r="C1865" s="101" t="s">
        <v>5359</v>
      </c>
      <c r="D1865" s="101" t="s">
        <v>5360</v>
      </c>
      <c r="E1865" s="103">
        <v>27125099</v>
      </c>
      <c r="F1865" s="103">
        <v>30366426</v>
      </c>
      <c r="G1865" s="103">
        <v>29587995</v>
      </c>
      <c r="H1865" s="103"/>
      <c r="I1865" s="103"/>
      <c r="J1865" s="103"/>
      <c r="K1865" s="103">
        <v>10615787</v>
      </c>
      <c r="L1865" s="103">
        <v>9185021</v>
      </c>
      <c r="M1865" s="103">
        <v>7608610</v>
      </c>
      <c r="N1865" s="103">
        <v>4387738</v>
      </c>
      <c r="O1865" s="103">
        <v>3361280</v>
      </c>
      <c r="P1865" s="103"/>
    </row>
    <row r="1866" spans="1:16">
      <c r="A1866" s="101" t="s">
        <v>699</v>
      </c>
      <c r="B1866" s="102" t="s">
        <v>700</v>
      </c>
      <c r="C1866" s="101" t="s">
        <v>5359</v>
      </c>
      <c r="D1866" s="101" t="s">
        <v>5360</v>
      </c>
      <c r="E1866" s="103">
        <v>193600397</v>
      </c>
      <c r="F1866" s="103">
        <v>158623583</v>
      </c>
      <c r="G1866" s="103">
        <v>128900184</v>
      </c>
      <c r="H1866" s="103">
        <v>39367955</v>
      </c>
      <c r="I1866" s="103">
        <v>25547348</v>
      </c>
      <c r="J1866" s="103">
        <v>14489182</v>
      </c>
      <c r="K1866" s="103"/>
      <c r="L1866" s="103"/>
      <c r="M1866" s="103"/>
      <c r="N1866" s="103"/>
      <c r="O1866" s="103"/>
      <c r="P1866" s="103"/>
    </row>
    <row r="1867" spans="1:16">
      <c r="A1867" s="101" t="s">
        <v>653</v>
      </c>
      <c r="B1867" s="102" t="s">
        <v>654</v>
      </c>
      <c r="C1867" s="101" t="s">
        <v>5359</v>
      </c>
      <c r="D1867" s="101" t="s">
        <v>5360</v>
      </c>
      <c r="E1867" s="103">
        <v>210934828</v>
      </c>
      <c r="F1867" s="103">
        <v>97860818</v>
      </c>
      <c r="G1867" s="103">
        <v>80790610</v>
      </c>
      <c r="H1867" s="103"/>
      <c r="I1867" s="103"/>
      <c r="J1867" s="103"/>
      <c r="K1867" s="103"/>
      <c r="L1867" s="103"/>
      <c r="M1867" s="103"/>
      <c r="N1867" s="103"/>
      <c r="O1867" s="103"/>
      <c r="P1867" s="103"/>
    </row>
    <row r="1868" spans="1:16">
      <c r="A1868" s="101" t="s">
        <v>3486</v>
      </c>
      <c r="B1868" s="102" t="s">
        <v>4779</v>
      </c>
      <c r="C1868" s="101" t="s">
        <v>5359</v>
      </c>
      <c r="D1868" s="101" t="s">
        <v>5360</v>
      </c>
      <c r="E1868" s="103">
        <v>87387911</v>
      </c>
      <c r="F1868" s="103">
        <v>20877199</v>
      </c>
      <c r="G1868" s="103">
        <v>15479825</v>
      </c>
      <c r="H1868" s="103">
        <v>9492895</v>
      </c>
      <c r="I1868" s="103">
        <v>4448299</v>
      </c>
      <c r="J1868" s="103"/>
      <c r="K1868" s="103"/>
      <c r="L1868" s="103"/>
      <c r="M1868" s="103"/>
      <c r="N1868" s="103"/>
      <c r="O1868" s="103"/>
      <c r="P1868" s="103"/>
    </row>
    <row r="1869" spans="1:16">
      <c r="A1869" s="101" t="s">
        <v>4780</v>
      </c>
      <c r="B1869" s="102" t="s">
        <v>4781</v>
      </c>
      <c r="C1869" s="101" t="s">
        <v>5359</v>
      </c>
      <c r="D1869" s="101" t="s">
        <v>5360</v>
      </c>
      <c r="E1869" s="103">
        <v>155233427</v>
      </c>
      <c r="F1869" s="103">
        <v>98464397</v>
      </c>
      <c r="G1869" s="103">
        <v>54975245</v>
      </c>
      <c r="H1869" s="103">
        <v>36369552</v>
      </c>
      <c r="I1869" s="103">
        <v>28454508</v>
      </c>
      <c r="J1869" s="103">
        <v>30740601</v>
      </c>
      <c r="K1869" s="103">
        <v>37286940</v>
      </c>
      <c r="L1869" s="103">
        <v>35431720</v>
      </c>
      <c r="M1869" s="103">
        <v>26259822</v>
      </c>
      <c r="N1869" s="103">
        <v>22367887</v>
      </c>
      <c r="O1869" s="103">
        <v>14689367</v>
      </c>
      <c r="P1869" s="103">
        <v>10637402</v>
      </c>
    </row>
    <row r="1870" spans="1:16">
      <c r="A1870" s="101" t="s">
        <v>1055</v>
      </c>
      <c r="B1870" s="102" t="s">
        <v>1056</v>
      </c>
      <c r="C1870" s="101" t="s">
        <v>5359</v>
      </c>
      <c r="D1870" s="101" t="s">
        <v>5360</v>
      </c>
      <c r="E1870" s="103">
        <v>147439742</v>
      </c>
      <c r="F1870" s="103">
        <v>155581204</v>
      </c>
      <c r="G1870" s="103">
        <v>195337814</v>
      </c>
      <c r="H1870" s="103"/>
      <c r="I1870" s="103"/>
      <c r="J1870" s="103"/>
      <c r="K1870" s="103"/>
      <c r="L1870" s="103"/>
      <c r="M1870" s="103"/>
      <c r="N1870" s="103"/>
      <c r="O1870" s="103"/>
      <c r="P1870" s="103"/>
    </row>
    <row r="1871" spans="1:16">
      <c r="A1871" s="101" t="s">
        <v>1619</v>
      </c>
      <c r="B1871" s="102" t="s">
        <v>1620</v>
      </c>
      <c r="C1871" s="101" t="s">
        <v>5359</v>
      </c>
      <c r="D1871" s="101" t="s">
        <v>5360</v>
      </c>
      <c r="E1871" s="103">
        <v>49170310</v>
      </c>
      <c r="F1871" s="103">
        <v>69558702</v>
      </c>
      <c r="G1871" s="103">
        <v>31578478</v>
      </c>
      <c r="H1871" s="103">
        <v>15744562</v>
      </c>
      <c r="I1871" s="103"/>
      <c r="J1871" s="103"/>
      <c r="K1871" s="103"/>
      <c r="L1871" s="103"/>
      <c r="M1871" s="103"/>
      <c r="N1871" s="103"/>
      <c r="O1871" s="103"/>
      <c r="P1871" s="103"/>
    </row>
    <row r="1872" spans="1:16">
      <c r="A1872" s="101" t="s">
        <v>3241</v>
      </c>
      <c r="B1872" s="102" t="s">
        <v>3242</v>
      </c>
      <c r="C1872" s="101" t="s">
        <v>5359</v>
      </c>
      <c r="D1872" s="101" t="s">
        <v>5360</v>
      </c>
      <c r="E1872" s="103">
        <v>19927643</v>
      </c>
      <c r="F1872" s="103">
        <v>17034171</v>
      </c>
      <c r="G1872" s="103">
        <v>11184778</v>
      </c>
      <c r="H1872" s="103">
        <v>8417633</v>
      </c>
      <c r="I1872" s="103">
        <v>7893763</v>
      </c>
      <c r="J1872" s="103">
        <v>6068537</v>
      </c>
      <c r="K1872" s="103">
        <v>5352823</v>
      </c>
      <c r="L1872" s="103">
        <v>5152067</v>
      </c>
      <c r="M1872" s="103">
        <v>4911056</v>
      </c>
      <c r="N1872" s="103">
        <v>3398458</v>
      </c>
      <c r="O1872" s="103">
        <v>3314361</v>
      </c>
      <c r="P1872" s="103">
        <v>2798160</v>
      </c>
    </row>
    <row r="1873" spans="1:16">
      <c r="A1873" s="101" t="s">
        <v>4782</v>
      </c>
      <c r="B1873" s="102" t="s">
        <v>4783</v>
      </c>
      <c r="C1873" s="101" t="s">
        <v>5359</v>
      </c>
      <c r="D1873" s="101" t="s">
        <v>5360</v>
      </c>
      <c r="E1873" s="103">
        <v>17618407</v>
      </c>
      <c r="F1873" s="103"/>
      <c r="G1873" s="103"/>
      <c r="H1873" s="103"/>
      <c r="I1873" s="103"/>
      <c r="J1873" s="103"/>
      <c r="K1873" s="103"/>
      <c r="L1873" s="103"/>
      <c r="M1873" s="103"/>
      <c r="N1873" s="103"/>
      <c r="O1873" s="103"/>
      <c r="P1873" s="103"/>
    </row>
    <row r="1874" spans="1:16">
      <c r="A1874" s="101" t="s">
        <v>4784</v>
      </c>
      <c r="B1874" s="102" t="s">
        <v>4785</v>
      </c>
      <c r="C1874" s="101" t="s">
        <v>5359</v>
      </c>
      <c r="D1874" s="101" t="s">
        <v>5360</v>
      </c>
      <c r="E1874" s="103">
        <v>161116934</v>
      </c>
      <c r="F1874" s="103">
        <v>118930328</v>
      </c>
      <c r="G1874" s="103">
        <v>103577703</v>
      </c>
      <c r="H1874" s="103"/>
      <c r="I1874" s="103"/>
      <c r="J1874" s="103"/>
      <c r="K1874" s="103"/>
      <c r="L1874" s="103"/>
      <c r="M1874" s="103"/>
      <c r="N1874" s="103"/>
      <c r="O1874" s="103"/>
      <c r="P1874" s="103"/>
    </row>
    <row r="1875" spans="1:16">
      <c r="A1875" s="101" t="s">
        <v>1423</v>
      </c>
      <c r="B1875" s="102" t="s">
        <v>1424</v>
      </c>
      <c r="C1875" s="101" t="s">
        <v>5359</v>
      </c>
      <c r="D1875" s="101" t="s">
        <v>5360</v>
      </c>
      <c r="E1875" s="103">
        <v>109655767</v>
      </c>
      <c r="F1875" s="103">
        <v>103842749</v>
      </c>
      <c r="G1875" s="103">
        <v>66790888</v>
      </c>
      <c r="H1875" s="103">
        <v>40680947</v>
      </c>
      <c r="I1875" s="103">
        <v>33568806</v>
      </c>
      <c r="J1875" s="103">
        <v>28172416</v>
      </c>
      <c r="K1875" s="103">
        <v>17201172</v>
      </c>
      <c r="L1875" s="103">
        <v>11852721</v>
      </c>
      <c r="M1875" s="103">
        <v>10956884</v>
      </c>
      <c r="N1875" s="103">
        <v>2987298</v>
      </c>
      <c r="O1875" s="103">
        <v>2254896</v>
      </c>
      <c r="P1875" s="103"/>
    </row>
    <row r="1876" spans="1:16">
      <c r="A1876" s="101" t="s">
        <v>1339</v>
      </c>
      <c r="B1876" s="102" t="s">
        <v>1340</v>
      </c>
      <c r="C1876" s="101" t="s">
        <v>5359</v>
      </c>
      <c r="D1876" s="101" t="s">
        <v>5360</v>
      </c>
      <c r="E1876" s="103">
        <v>45228697</v>
      </c>
      <c r="F1876" s="103">
        <v>38550831</v>
      </c>
      <c r="G1876" s="103">
        <v>35824549</v>
      </c>
      <c r="H1876" s="103">
        <v>6038718</v>
      </c>
      <c r="I1876" s="103">
        <v>3802167</v>
      </c>
      <c r="J1876" s="103"/>
      <c r="K1876" s="103"/>
      <c r="L1876" s="103"/>
      <c r="M1876" s="103"/>
      <c r="N1876" s="103"/>
      <c r="O1876" s="103"/>
      <c r="P1876" s="103"/>
    </row>
    <row r="1877" spans="1:16">
      <c r="A1877" s="101" t="s">
        <v>4800</v>
      </c>
      <c r="B1877" s="102" t="s">
        <v>4801</v>
      </c>
      <c r="C1877" s="101" t="s">
        <v>5359</v>
      </c>
      <c r="D1877" s="101" t="s">
        <v>5360</v>
      </c>
      <c r="E1877" s="103">
        <v>23033466</v>
      </c>
      <c r="F1877" s="103"/>
      <c r="G1877" s="103"/>
      <c r="H1877" s="103"/>
      <c r="I1877" s="103"/>
      <c r="J1877" s="103">
        <v>580466</v>
      </c>
      <c r="K1877" s="103">
        <v>1899393</v>
      </c>
      <c r="L1877" s="103">
        <v>2562341</v>
      </c>
      <c r="M1877" s="103"/>
      <c r="N1877" s="103"/>
      <c r="O1877" s="103"/>
      <c r="P1877" s="103"/>
    </row>
    <row r="1878" spans="1:16">
      <c r="A1878" s="101" t="s">
        <v>2372</v>
      </c>
      <c r="B1878" s="102" t="s">
        <v>4802</v>
      </c>
      <c r="C1878" s="101" t="s">
        <v>5359</v>
      </c>
      <c r="D1878" s="101" t="s">
        <v>5360</v>
      </c>
      <c r="E1878" s="103">
        <v>34427614</v>
      </c>
      <c r="F1878" s="103">
        <v>74809409</v>
      </c>
      <c r="G1878" s="103">
        <v>83319955</v>
      </c>
      <c r="H1878" s="103"/>
      <c r="I1878" s="103"/>
      <c r="J1878" s="103"/>
      <c r="K1878" s="103"/>
      <c r="L1878" s="103"/>
      <c r="M1878" s="103"/>
      <c r="N1878" s="103"/>
      <c r="O1878" s="103"/>
      <c r="P1878" s="103"/>
    </row>
    <row r="1879" spans="1:16">
      <c r="A1879" s="101" t="s">
        <v>3296</v>
      </c>
      <c r="B1879" s="102" t="s">
        <v>3297</v>
      </c>
      <c r="C1879" s="101" t="s">
        <v>5359</v>
      </c>
      <c r="D1879" s="101" t="s">
        <v>5360</v>
      </c>
      <c r="E1879" s="103">
        <v>35325527</v>
      </c>
      <c r="F1879" s="103">
        <v>30065393</v>
      </c>
      <c r="G1879" s="103">
        <v>27713678</v>
      </c>
      <c r="H1879" s="103">
        <v>9361139</v>
      </c>
      <c r="I1879" s="103"/>
      <c r="J1879" s="103">
        <v>5073544</v>
      </c>
      <c r="K1879" s="103">
        <v>2837143</v>
      </c>
      <c r="L1879" s="103">
        <v>1866798</v>
      </c>
      <c r="M1879" s="103">
        <v>1511813</v>
      </c>
      <c r="N1879" s="103">
        <v>1588648</v>
      </c>
      <c r="O1879" s="103"/>
      <c r="P1879" s="103"/>
    </row>
    <row r="1880" spans="1:16">
      <c r="A1880" s="101" t="s">
        <v>4803</v>
      </c>
      <c r="B1880" s="102" t="s">
        <v>4804</v>
      </c>
      <c r="C1880" s="101" t="s">
        <v>5359</v>
      </c>
      <c r="D1880" s="101" t="s">
        <v>5360</v>
      </c>
      <c r="E1880" s="103">
        <v>40125294</v>
      </c>
      <c r="F1880" s="103">
        <v>38077799</v>
      </c>
      <c r="G1880" s="103">
        <v>20484838</v>
      </c>
      <c r="H1880" s="103"/>
      <c r="I1880" s="103">
        <v>9528364</v>
      </c>
      <c r="J1880" s="103">
        <v>6420453</v>
      </c>
      <c r="K1880" s="103">
        <v>5431759</v>
      </c>
      <c r="L1880" s="103"/>
      <c r="M1880" s="103"/>
      <c r="N1880" s="103"/>
      <c r="O1880" s="103"/>
      <c r="P1880" s="103"/>
    </row>
    <row r="1881" spans="1:16">
      <c r="A1881" s="101" t="s">
        <v>3742</v>
      </c>
      <c r="B1881" s="102" t="s">
        <v>3743</v>
      </c>
      <c r="C1881" s="101" t="s">
        <v>5359</v>
      </c>
      <c r="D1881" s="101" t="s">
        <v>5360</v>
      </c>
      <c r="E1881" s="103">
        <v>9532638</v>
      </c>
      <c r="F1881" s="103">
        <v>8684648</v>
      </c>
      <c r="G1881" s="103">
        <v>11292518</v>
      </c>
      <c r="H1881" s="103"/>
      <c r="I1881" s="103">
        <v>3146700</v>
      </c>
      <c r="J1881" s="103">
        <v>2222367</v>
      </c>
      <c r="K1881" s="103"/>
      <c r="L1881" s="103"/>
      <c r="M1881" s="103">
        <v>813423</v>
      </c>
      <c r="N1881" s="103">
        <v>80815</v>
      </c>
      <c r="O1881" s="103"/>
      <c r="P1881" s="103"/>
    </row>
    <row r="1882" spans="1:16">
      <c r="A1882" s="101" t="s">
        <v>3840</v>
      </c>
      <c r="B1882" s="102" t="s">
        <v>3841</v>
      </c>
      <c r="C1882" s="101" t="s">
        <v>5359</v>
      </c>
      <c r="D1882" s="101" t="s">
        <v>5360</v>
      </c>
      <c r="E1882" s="103">
        <v>13771804</v>
      </c>
      <c r="F1882" s="103">
        <v>9796886</v>
      </c>
      <c r="G1882" s="103">
        <v>1985169</v>
      </c>
      <c r="H1882" s="103">
        <v>-5552760</v>
      </c>
      <c r="I1882" s="103">
        <v>-1800039</v>
      </c>
      <c r="J1882" s="103">
        <v>2649772</v>
      </c>
      <c r="K1882" s="103">
        <v>2293852</v>
      </c>
      <c r="L1882" s="103"/>
      <c r="M1882" s="103"/>
      <c r="N1882" s="103">
        <v>-394174</v>
      </c>
      <c r="O1882" s="103">
        <v>2659907</v>
      </c>
      <c r="P1882" s="103"/>
    </row>
    <row r="1883" spans="1:16">
      <c r="A1883" s="101" t="s">
        <v>3835</v>
      </c>
      <c r="B1883" s="102" t="s">
        <v>3836</v>
      </c>
      <c r="C1883" s="101" t="s">
        <v>5359</v>
      </c>
      <c r="D1883" s="101" t="s">
        <v>5360</v>
      </c>
      <c r="E1883" s="103">
        <v>5233548</v>
      </c>
      <c r="F1883" s="103">
        <v>6591959</v>
      </c>
      <c r="G1883" s="103">
        <v>8961663</v>
      </c>
      <c r="H1883" s="103">
        <v>4949573</v>
      </c>
      <c r="I1883" s="103">
        <v>5894104</v>
      </c>
      <c r="J1883" s="103">
        <v>5721826</v>
      </c>
      <c r="K1883" s="103">
        <v>5117520</v>
      </c>
      <c r="L1883" s="103"/>
      <c r="M1883" s="103">
        <v>4621837</v>
      </c>
      <c r="N1883" s="103">
        <v>3217026</v>
      </c>
      <c r="O1883" s="103"/>
      <c r="P1883" s="103"/>
    </row>
    <row r="1884" spans="1:16">
      <c r="A1884" s="101" t="s">
        <v>5649</v>
      </c>
      <c r="B1884" s="102" t="s">
        <v>5650</v>
      </c>
      <c r="C1884" s="101" t="s">
        <v>5359</v>
      </c>
      <c r="D1884" s="101" t="s">
        <v>5360</v>
      </c>
      <c r="E1884" s="103">
        <v>12709577</v>
      </c>
      <c r="F1884" s="103">
        <v>4250711</v>
      </c>
      <c r="G1884" s="103">
        <v>3540881</v>
      </c>
      <c r="H1884" s="103">
        <v>3059849</v>
      </c>
      <c r="I1884" s="103">
        <v>7536228</v>
      </c>
      <c r="J1884" s="103">
        <v>5990417</v>
      </c>
      <c r="K1884" s="103">
        <v>4889019</v>
      </c>
      <c r="L1884" s="103">
        <v>4161402</v>
      </c>
      <c r="M1884" s="103">
        <v>2446594</v>
      </c>
      <c r="N1884" s="103">
        <v>729785</v>
      </c>
      <c r="O1884" s="103"/>
      <c r="P1884" s="103"/>
    </row>
    <row r="1885" spans="1:16">
      <c r="A1885" s="101" t="s">
        <v>2694</v>
      </c>
      <c r="B1885" s="102" t="s">
        <v>2695</v>
      </c>
      <c r="C1885" s="101" t="s">
        <v>5359</v>
      </c>
      <c r="D1885" s="101" t="s">
        <v>5360</v>
      </c>
      <c r="E1885" s="103">
        <v>16885562</v>
      </c>
      <c r="F1885" s="103">
        <v>9575780</v>
      </c>
      <c r="G1885" s="103">
        <v>3752981</v>
      </c>
      <c r="H1885" s="103">
        <v>-3492754</v>
      </c>
      <c r="I1885" s="103">
        <v>-3578879</v>
      </c>
      <c r="J1885" s="103"/>
      <c r="K1885" s="103"/>
      <c r="L1885" s="103"/>
      <c r="M1885" s="103"/>
      <c r="N1885" s="103"/>
      <c r="O1885" s="103"/>
      <c r="P1885" s="103"/>
    </row>
    <row r="1886" spans="1:16">
      <c r="A1886" s="101" t="s">
        <v>5651</v>
      </c>
      <c r="B1886" s="102" t="s">
        <v>5652</v>
      </c>
      <c r="C1886" s="101" t="s">
        <v>5359</v>
      </c>
      <c r="D1886" s="101" t="s">
        <v>5360</v>
      </c>
      <c r="E1886" s="103">
        <v>7400669</v>
      </c>
      <c r="F1886" s="103">
        <v>9778310</v>
      </c>
      <c r="G1886" s="103">
        <v>6081182</v>
      </c>
      <c r="H1886" s="103">
        <v>3932199</v>
      </c>
      <c r="I1886" s="103">
        <v>1659501</v>
      </c>
      <c r="J1886" s="103">
        <v>3626288</v>
      </c>
      <c r="K1886" s="103"/>
      <c r="L1886" s="103"/>
      <c r="M1886" s="103"/>
      <c r="N1886" s="103"/>
      <c r="O1886" s="103"/>
      <c r="P1886" s="103"/>
    </row>
    <row r="1887" spans="1:16">
      <c r="A1887" s="101" t="s">
        <v>669</v>
      </c>
      <c r="B1887" s="102" t="s">
        <v>670</v>
      </c>
      <c r="C1887" s="101" t="s">
        <v>5359</v>
      </c>
      <c r="D1887" s="101" t="s">
        <v>5360</v>
      </c>
      <c r="E1887" s="103">
        <v>127087460</v>
      </c>
      <c r="F1887" s="103">
        <v>99564201</v>
      </c>
      <c r="G1887" s="103">
        <v>59146397</v>
      </c>
      <c r="H1887" s="103">
        <v>38773353</v>
      </c>
      <c r="I1887" s="103">
        <v>29288286</v>
      </c>
      <c r="J1887" s="103"/>
      <c r="K1887" s="103"/>
      <c r="L1887" s="103">
        <v>5921397</v>
      </c>
      <c r="M1887" s="103"/>
      <c r="N1887" s="103"/>
      <c r="O1887" s="103"/>
      <c r="P1887" s="103"/>
    </row>
    <row r="1888" spans="1:16">
      <c r="A1888" s="101" t="s">
        <v>2754</v>
      </c>
      <c r="B1888" s="102" t="s">
        <v>2755</v>
      </c>
      <c r="C1888" s="101" t="s">
        <v>5359</v>
      </c>
      <c r="D1888" s="101" t="s">
        <v>5360</v>
      </c>
      <c r="E1888" s="103">
        <v>66746589</v>
      </c>
      <c r="F1888" s="103">
        <v>43992385</v>
      </c>
      <c r="G1888" s="103">
        <v>43208879</v>
      </c>
      <c r="H1888" s="103">
        <v>22506740</v>
      </c>
      <c r="I1888" s="103">
        <v>14946881</v>
      </c>
      <c r="J1888" s="103">
        <v>10066846</v>
      </c>
      <c r="K1888" s="103">
        <v>8442696</v>
      </c>
      <c r="L1888" s="103">
        <v>5934608</v>
      </c>
      <c r="M1888" s="103">
        <v>4941772</v>
      </c>
      <c r="N1888" s="103">
        <v>4345265</v>
      </c>
      <c r="O1888" s="103">
        <v>2744357</v>
      </c>
      <c r="P1888" s="103"/>
    </row>
    <row r="1889" spans="1:16">
      <c r="A1889" s="101" t="s">
        <v>3723</v>
      </c>
      <c r="B1889" s="102" t="s">
        <v>3724</v>
      </c>
      <c r="C1889" s="101" t="s">
        <v>5359</v>
      </c>
      <c r="D1889" s="101" t="s">
        <v>5360</v>
      </c>
      <c r="E1889" s="103">
        <v>10176607</v>
      </c>
      <c r="F1889" s="103">
        <v>9380453</v>
      </c>
      <c r="G1889" s="103">
        <v>4206545</v>
      </c>
      <c r="H1889" s="103">
        <v>770093</v>
      </c>
      <c r="I1889" s="103">
        <v>-134168</v>
      </c>
      <c r="J1889" s="103">
        <v>1221119</v>
      </c>
      <c r="K1889" s="103"/>
      <c r="L1889" s="103"/>
      <c r="M1889" s="103"/>
      <c r="N1889" s="103"/>
      <c r="O1889" s="103"/>
      <c r="P1889" s="103"/>
    </row>
    <row r="1890" spans="1:16">
      <c r="A1890" s="101" t="s">
        <v>3313</v>
      </c>
      <c r="B1890" s="102" t="s">
        <v>3314</v>
      </c>
      <c r="C1890" s="101" t="s">
        <v>5359</v>
      </c>
      <c r="D1890" s="101" t="s">
        <v>5360</v>
      </c>
      <c r="E1890" s="103">
        <v>40177777</v>
      </c>
      <c r="F1890" s="103">
        <v>43877738</v>
      </c>
      <c r="G1890" s="103">
        <v>46119004</v>
      </c>
      <c r="H1890" s="103"/>
      <c r="I1890" s="103"/>
      <c r="J1890" s="103"/>
      <c r="K1890" s="103"/>
      <c r="L1890" s="103">
        <v>21222357</v>
      </c>
      <c r="M1890" s="103">
        <v>18212262</v>
      </c>
      <c r="N1890" s="103">
        <v>16367196</v>
      </c>
      <c r="O1890" s="103"/>
      <c r="P1890" s="103"/>
    </row>
    <row r="1891" spans="1:16">
      <c r="A1891" s="101" t="s">
        <v>5653</v>
      </c>
      <c r="B1891" s="102" t="s">
        <v>5654</v>
      </c>
      <c r="C1891" s="101" t="s">
        <v>5359</v>
      </c>
      <c r="D1891" s="101" t="s">
        <v>5360</v>
      </c>
      <c r="E1891" s="103">
        <v>20484842</v>
      </c>
      <c r="F1891" s="103">
        <v>16249605</v>
      </c>
      <c r="G1891" s="103">
        <v>9657278</v>
      </c>
      <c r="H1891" s="103">
        <v>7452254</v>
      </c>
      <c r="I1891" s="103">
        <v>6560342</v>
      </c>
      <c r="J1891" s="103"/>
      <c r="K1891" s="103"/>
      <c r="L1891" s="103"/>
      <c r="M1891" s="103"/>
      <c r="N1891" s="103"/>
      <c r="O1891" s="103"/>
      <c r="P1891" s="103"/>
    </row>
    <row r="1892" spans="1:16">
      <c r="A1892" s="101" t="s">
        <v>875</v>
      </c>
      <c r="B1892" s="102" t="s">
        <v>876</v>
      </c>
      <c r="C1892" s="101" t="s">
        <v>5359</v>
      </c>
      <c r="D1892" s="101" t="s">
        <v>5360</v>
      </c>
      <c r="E1892" s="103">
        <v>109110415</v>
      </c>
      <c r="F1892" s="103">
        <v>109802417</v>
      </c>
      <c r="G1892" s="103">
        <v>53639525</v>
      </c>
      <c r="H1892" s="103"/>
      <c r="I1892" s="103"/>
      <c r="J1892" s="103"/>
      <c r="K1892" s="103"/>
      <c r="L1892" s="103">
        <v>-2829676</v>
      </c>
      <c r="M1892" s="103">
        <v>1708487</v>
      </c>
      <c r="N1892" s="103">
        <v>1001638</v>
      </c>
      <c r="O1892" s="103">
        <v>2524250</v>
      </c>
      <c r="P1892" s="103"/>
    </row>
    <row r="1893" spans="1:16">
      <c r="A1893" s="101" t="s">
        <v>2115</v>
      </c>
      <c r="B1893" s="102" t="s">
        <v>2116</v>
      </c>
      <c r="C1893" s="101" t="s">
        <v>5359</v>
      </c>
      <c r="D1893" s="101" t="s">
        <v>5360</v>
      </c>
      <c r="E1893" s="103">
        <v>34512308</v>
      </c>
      <c r="F1893" s="103">
        <v>37939748</v>
      </c>
      <c r="G1893" s="103">
        <v>37107774</v>
      </c>
      <c r="H1893" s="103">
        <v>11226489</v>
      </c>
      <c r="I1893" s="103">
        <v>7190651</v>
      </c>
      <c r="J1893" s="103">
        <v>5842795</v>
      </c>
      <c r="K1893" s="103">
        <v>5895319</v>
      </c>
      <c r="L1893" s="103">
        <v>3885167</v>
      </c>
      <c r="M1893" s="103">
        <v>2772976</v>
      </c>
      <c r="N1893" s="103">
        <v>2613548</v>
      </c>
      <c r="O1893" s="103"/>
      <c r="P1893" s="103"/>
    </row>
    <row r="1894" spans="1:16">
      <c r="A1894" s="101" t="s">
        <v>1561</v>
      </c>
      <c r="B1894" s="102" t="s">
        <v>1562</v>
      </c>
      <c r="C1894" s="101" t="s">
        <v>5359</v>
      </c>
      <c r="D1894" s="101" t="s">
        <v>5360</v>
      </c>
      <c r="E1894" s="103">
        <v>73875913</v>
      </c>
      <c r="F1894" s="103">
        <v>67401144</v>
      </c>
      <c r="G1894" s="103">
        <v>61710190</v>
      </c>
      <c r="H1894" s="103"/>
      <c r="I1894" s="103"/>
      <c r="J1894" s="103">
        <v>15311663</v>
      </c>
      <c r="K1894" s="103">
        <v>12777243</v>
      </c>
      <c r="L1894" s="103">
        <v>9910390</v>
      </c>
      <c r="M1894" s="103">
        <v>6747595</v>
      </c>
      <c r="N1894" s="103">
        <v>5201423</v>
      </c>
      <c r="O1894" s="103">
        <v>2570462</v>
      </c>
      <c r="P1894" s="103">
        <v>8817305</v>
      </c>
    </row>
    <row r="1895" spans="1:16">
      <c r="A1895" s="101" t="s">
        <v>1042</v>
      </c>
      <c r="B1895" s="102" t="s">
        <v>4815</v>
      </c>
      <c r="C1895" s="101" t="s">
        <v>5359</v>
      </c>
      <c r="D1895" s="101" t="s">
        <v>5360</v>
      </c>
      <c r="E1895" s="103">
        <v>668376010</v>
      </c>
      <c r="F1895" s="103">
        <v>601023440</v>
      </c>
      <c r="G1895" s="103">
        <v>509413332</v>
      </c>
      <c r="H1895" s="103"/>
      <c r="I1895" s="103"/>
      <c r="J1895" s="103"/>
      <c r="K1895" s="103"/>
      <c r="L1895" s="103"/>
      <c r="M1895" s="103"/>
      <c r="N1895" s="103"/>
      <c r="O1895" s="103"/>
      <c r="P1895" s="103"/>
    </row>
    <row r="1896" spans="1:16">
      <c r="A1896" s="101" t="s">
        <v>5655</v>
      </c>
      <c r="B1896" s="102" t="s">
        <v>5656</v>
      </c>
      <c r="C1896" s="101" t="s">
        <v>5359</v>
      </c>
      <c r="D1896" s="101" t="s">
        <v>5360</v>
      </c>
      <c r="E1896" s="103">
        <v>1093882</v>
      </c>
      <c r="F1896" s="103">
        <v>699204</v>
      </c>
      <c r="G1896" s="103">
        <v>493339</v>
      </c>
      <c r="H1896" s="103">
        <v>356545</v>
      </c>
      <c r="I1896" s="103">
        <v>272080</v>
      </c>
      <c r="J1896" s="103"/>
      <c r="K1896" s="103"/>
      <c r="L1896" s="103"/>
      <c r="M1896" s="103"/>
      <c r="N1896" s="103"/>
      <c r="O1896" s="103"/>
      <c r="P1896" s="103"/>
    </row>
    <row r="1897" spans="1:16">
      <c r="A1897" s="101" t="s">
        <v>4816</v>
      </c>
      <c r="B1897" s="102" t="s">
        <v>4817</v>
      </c>
      <c r="C1897" s="101" t="s">
        <v>5359</v>
      </c>
      <c r="D1897" s="101" t="s">
        <v>5360</v>
      </c>
      <c r="E1897" s="103">
        <v>45505032</v>
      </c>
      <c r="F1897" s="103">
        <v>15474046</v>
      </c>
      <c r="G1897" s="103">
        <v>1408076</v>
      </c>
      <c r="H1897" s="103">
        <v>-17927905</v>
      </c>
      <c r="I1897" s="103">
        <v>-22127869</v>
      </c>
      <c r="J1897" s="103"/>
      <c r="K1897" s="103"/>
      <c r="L1897" s="103"/>
      <c r="M1897" s="103"/>
      <c r="N1897" s="103"/>
      <c r="O1897" s="103"/>
      <c r="P1897" s="103"/>
    </row>
    <row r="1898" spans="1:16">
      <c r="A1898" s="101" t="s">
        <v>3071</v>
      </c>
      <c r="B1898" s="102" t="s">
        <v>3072</v>
      </c>
      <c r="C1898" s="101" t="s">
        <v>5359</v>
      </c>
      <c r="D1898" s="101" t="s">
        <v>5360</v>
      </c>
      <c r="E1898" s="103">
        <v>9587429</v>
      </c>
      <c r="F1898" s="103">
        <v>5832771</v>
      </c>
      <c r="G1898" s="103">
        <v>7149552</v>
      </c>
      <c r="H1898" s="103"/>
      <c r="I1898" s="103">
        <v>-24149997</v>
      </c>
      <c r="J1898" s="103">
        <v>-24566514</v>
      </c>
      <c r="K1898" s="103"/>
      <c r="L1898" s="103"/>
      <c r="M1898" s="103">
        <v>-21182046</v>
      </c>
      <c r="N1898" s="103">
        <v>-12163496</v>
      </c>
      <c r="O1898" s="103"/>
      <c r="P1898" s="103"/>
    </row>
    <row r="1899" spans="1:16">
      <c r="A1899" s="101" t="s">
        <v>2999</v>
      </c>
      <c r="B1899" s="102" t="s">
        <v>3000</v>
      </c>
      <c r="C1899" s="101" t="s">
        <v>5359</v>
      </c>
      <c r="D1899" s="101" t="s">
        <v>5360</v>
      </c>
      <c r="E1899" s="103">
        <v>5364079</v>
      </c>
      <c r="F1899" s="103">
        <v>6274202</v>
      </c>
      <c r="G1899" s="103">
        <v>4737673</v>
      </c>
      <c r="H1899" s="103">
        <v>-2616118</v>
      </c>
      <c r="I1899" s="103">
        <v>-82539</v>
      </c>
      <c r="J1899" s="103">
        <v>36536</v>
      </c>
      <c r="K1899" s="103"/>
      <c r="L1899" s="103"/>
      <c r="M1899" s="103"/>
      <c r="N1899" s="103"/>
      <c r="O1899" s="103"/>
      <c r="P1899" s="103"/>
    </row>
    <row r="1900" spans="1:16">
      <c r="A1900" s="101" t="s">
        <v>3776</v>
      </c>
      <c r="B1900" s="102" t="s">
        <v>3777</v>
      </c>
      <c r="C1900" s="101" t="s">
        <v>5359</v>
      </c>
      <c r="D1900" s="101" t="s">
        <v>5360</v>
      </c>
      <c r="E1900" s="103">
        <v>31739772</v>
      </c>
      <c r="F1900" s="103">
        <v>11638722</v>
      </c>
      <c r="G1900" s="103">
        <v>5434790</v>
      </c>
      <c r="H1900" s="103">
        <v>10081474</v>
      </c>
      <c r="I1900" s="103">
        <v>9276235</v>
      </c>
      <c r="J1900" s="103">
        <v>8737060</v>
      </c>
      <c r="K1900" s="103">
        <v>7240283</v>
      </c>
      <c r="L1900" s="103">
        <v>6348398</v>
      </c>
      <c r="M1900" s="103">
        <v>5050160</v>
      </c>
      <c r="N1900" s="103">
        <v>-1481628</v>
      </c>
      <c r="O1900" s="103">
        <v>1459122</v>
      </c>
      <c r="P1900" s="103">
        <v>-290113</v>
      </c>
    </row>
    <row r="1901" spans="1:16">
      <c r="A1901" s="101" t="s">
        <v>3674</v>
      </c>
      <c r="B1901" s="102" t="s">
        <v>4819</v>
      </c>
      <c r="C1901" s="101" t="s">
        <v>5359</v>
      </c>
      <c r="D1901" s="101" t="s">
        <v>5360</v>
      </c>
      <c r="E1901" s="103">
        <v>44856358</v>
      </c>
      <c r="F1901" s="103">
        <v>39377358</v>
      </c>
      <c r="G1901" s="103">
        <v>10761988</v>
      </c>
      <c r="H1901" s="103">
        <v>4886135</v>
      </c>
      <c r="I1901" s="103">
        <v>-226905</v>
      </c>
      <c r="J1901" s="103">
        <v>573040</v>
      </c>
      <c r="K1901" s="103"/>
      <c r="L1901" s="103"/>
      <c r="M1901" s="103">
        <v>3490077</v>
      </c>
      <c r="N1901" s="103">
        <v>2063088</v>
      </c>
      <c r="O1901" s="103"/>
      <c r="P1901" s="103"/>
    </row>
    <row r="1902" spans="1:16">
      <c r="A1902" s="101" t="s">
        <v>616</v>
      </c>
      <c r="B1902" s="102" t="s">
        <v>617</v>
      </c>
      <c r="C1902" s="101" t="s">
        <v>5359</v>
      </c>
      <c r="D1902" s="101" t="s">
        <v>5360</v>
      </c>
      <c r="E1902" s="103">
        <v>1464662559</v>
      </c>
      <c r="F1902" s="103">
        <v>1321943703</v>
      </c>
      <c r="G1902" s="103">
        <v>1057811180</v>
      </c>
      <c r="H1902" s="103"/>
      <c r="I1902" s="103"/>
      <c r="J1902" s="103"/>
      <c r="K1902" s="103"/>
      <c r="L1902" s="103"/>
      <c r="M1902" s="103"/>
      <c r="N1902" s="103"/>
      <c r="O1902" s="103"/>
      <c r="P1902" s="103"/>
    </row>
    <row r="1903" spans="1:16">
      <c r="A1903" s="101" t="s">
        <v>3795</v>
      </c>
      <c r="B1903" s="102" t="s">
        <v>4830</v>
      </c>
      <c r="C1903" s="101" t="s">
        <v>5359</v>
      </c>
      <c r="D1903" s="101" t="s">
        <v>5360</v>
      </c>
      <c r="E1903" s="103">
        <v>43036746</v>
      </c>
      <c r="F1903" s="103">
        <v>19284783</v>
      </c>
      <c r="G1903" s="103">
        <v>3788889</v>
      </c>
      <c r="H1903" s="103"/>
      <c r="I1903" s="103"/>
      <c r="J1903" s="103"/>
      <c r="K1903" s="103"/>
      <c r="L1903" s="103"/>
      <c r="M1903" s="103"/>
      <c r="N1903" s="103"/>
      <c r="O1903" s="103"/>
      <c r="P1903" s="103"/>
    </row>
    <row r="1904" spans="1:16">
      <c r="A1904" s="101" t="s">
        <v>3488</v>
      </c>
      <c r="B1904" s="102" t="s">
        <v>3489</v>
      </c>
      <c r="C1904" s="101" t="s">
        <v>5359</v>
      </c>
      <c r="D1904" s="101" t="s">
        <v>5360</v>
      </c>
      <c r="E1904" s="103">
        <v>26268790</v>
      </c>
      <c r="F1904" s="103">
        <v>22586225</v>
      </c>
      <c r="G1904" s="103">
        <v>19051037</v>
      </c>
      <c r="H1904" s="103">
        <v>17961930</v>
      </c>
      <c r="I1904" s="103">
        <v>15449943</v>
      </c>
      <c r="J1904" s="103">
        <v>12076191</v>
      </c>
      <c r="K1904" s="103">
        <v>10709813</v>
      </c>
      <c r="L1904" s="103">
        <v>9090823</v>
      </c>
      <c r="M1904" s="103">
        <v>8091401</v>
      </c>
      <c r="N1904" s="103">
        <v>7795563</v>
      </c>
      <c r="O1904" s="103">
        <v>7767165</v>
      </c>
      <c r="P1904" s="103">
        <v>7229201</v>
      </c>
    </row>
    <row r="1905" spans="1:16">
      <c r="A1905" s="101" t="s">
        <v>3888</v>
      </c>
      <c r="B1905" s="102" t="s">
        <v>4831</v>
      </c>
      <c r="C1905" s="101" t="s">
        <v>5359</v>
      </c>
      <c r="D1905" s="101" t="s">
        <v>5360</v>
      </c>
      <c r="E1905" s="103">
        <v>8568270</v>
      </c>
      <c r="F1905" s="103">
        <v>2696001</v>
      </c>
      <c r="G1905" s="103">
        <v>-964782</v>
      </c>
      <c r="H1905" s="103"/>
      <c r="I1905" s="103">
        <v>1713919</v>
      </c>
      <c r="J1905" s="103"/>
      <c r="K1905" s="103"/>
      <c r="L1905" s="103"/>
      <c r="M1905" s="103"/>
      <c r="N1905" s="103"/>
      <c r="O1905" s="103"/>
      <c r="P1905" s="103"/>
    </row>
    <row r="1906" spans="1:16">
      <c r="A1906" s="101" t="s">
        <v>2107</v>
      </c>
      <c r="B1906" s="102" t="s">
        <v>2108</v>
      </c>
      <c r="C1906" s="101" t="s">
        <v>5359</v>
      </c>
      <c r="D1906" s="101" t="s">
        <v>5360</v>
      </c>
      <c r="E1906" s="103">
        <v>44768328</v>
      </c>
      <c r="F1906" s="103">
        <v>26182130</v>
      </c>
      <c r="G1906" s="103"/>
      <c r="H1906" s="103">
        <v>9742063</v>
      </c>
      <c r="I1906" s="103">
        <v>8211747</v>
      </c>
      <c r="J1906" s="103">
        <v>5174893</v>
      </c>
      <c r="K1906" s="103">
        <v>5637452</v>
      </c>
      <c r="L1906" s="103"/>
      <c r="M1906" s="103"/>
      <c r="N1906" s="103"/>
      <c r="O1906" s="103"/>
      <c r="P1906" s="103"/>
    </row>
    <row r="1907" spans="1:16">
      <c r="A1907" s="101" t="s">
        <v>3828</v>
      </c>
      <c r="B1907" s="102" t="s">
        <v>4832</v>
      </c>
      <c r="C1907" s="101" t="s">
        <v>5359</v>
      </c>
      <c r="D1907" s="101" t="s">
        <v>5360</v>
      </c>
      <c r="E1907" s="103">
        <v>28217962</v>
      </c>
      <c r="F1907" s="103">
        <v>25504282</v>
      </c>
      <c r="G1907" s="103">
        <v>15919847</v>
      </c>
      <c r="H1907" s="103">
        <v>13309276</v>
      </c>
      <c r="I1907" s="103">
        <v>9785558</v>
      </c>
      <c r="J1907" s="103">
        <v>7131833</v>
      </c>
      <c r="K1907" s="103"/>
      <c r="L1907" s="103"/>
      <c r="M1907" s="103"/>
      <c r="N1907" s="103"/>
      <c r="O1907" s="103"/>
      <c r="P1907" s="103"/>
    </row>
    <row r="1908" spans="1:16">
      <c r="A1908" s="101" t="s">
        <v>5657</v>
      </c>
      <c r="B1908" s="102" t="s">
        <v>5658</v>
      </c>
      <c r="C1908" s="101" t="s">
        <v>5359</v>
      </c>
      <c r="D1908" s="101" t="s">
        <v>5360</v>
      </c>
      <c r="E1908" s="103">
        <v>6410889</v>
      </c>
      <c r="F1908" s="103">
        <v>-10115269</v>
      </c>
      <c r="G1908" s="103"/>
      <c r="H1908" s="103">
        <v>-3006675</v>
      </c>
      <c r="I1908" s="103"/>
      <c r="J1908" s="103"/>
      <c r="K1908" s="103"/>
      <c r="L1908" s="103"/>
      <c r="M1908" s="103"/>
      <c r="N1908" s="103"/>
      <c r="O1908" s="103"/>
      <c r="P1908" s="103"/>
    </row>
    <row r="1909" spans="1:16">
      <c r="A1909" s="101" t="s">
        <v>3630</v>
      </c>
      <c r="B1909" s="102" t="s">
        <v>4833</v>
      </c>
      <c r="C1909" s="101" t="s">
        <v>5359</v>
      </c>
      <c r="D1909" s="101" t="s">
        <v>5360</v>
      </c>
      <c r="E1909" s="103">
        <v>23687554</v>
      </c>
      <c r="F1909" s="103">
        <v>28642577</v>
      </c>
      <c r="G1909" s="103">
        <v>9829306</v>
      </c>
      <c r="H1909" s="103"/>
      <c r="I1909" s="103"/>
      <c r="J1909" s="103"/>
      <c r="K1909" s="103"/>
      <c r="L1909" s="103"/>
      <c r="M1909" s="103"/>
      <c r="N1909" s="103"/>
      <c r="O1909" s="103"/>
      <c r="P1909" s="103"/>
    </row>
    <row r="1910" spans="1:16">
      <c r="A1910" s="101" t="s">
        <v>5659</v>
      </c>
      <c r="B1910" s="102" t="s">
        <v>5660</v>
      </c>
      <c r="C1910" s="101" t="s">
        <v>5359</v>
      </c>
      <c r="D1910" s="101" t="s">
        <v>5360</v>
      </c>
      <c r="E1910" s="103">
        <v>-1242003</v>
      </c>
      <c r="F1910" s="103">
        <v>5224971</v>
      </c>
      <c r="G1910" s="103">
        <v>2970382</v>
      </c>
      <c r="H1910" s="103"/>
      <c r="I1910" s="103"/>
      <c r="J1910" s="103"/>
      <c r="K1910" s="103"/>
      <c r="L1910" s="103"/>
      <c r="M1910" s="103"/>
      <c r="N1910" s="103"/>
      <c r="O1910" s="103"/>
      <c r="P1910" s="103"/>
    </row>
    <row r="1911" spans="1:16">
      <c r="A1911" s="101" t="s">
        <v>3834</v>
      </c>
      <c r="B1911" s="102" t="s">
        <v>4836</v>
      </c>
      <c r="C1911" s="101" t="s">
        <v>5359</v>
      </c>
      <c r="D1911" s="101" t="s">
        <v>5360</v>
      </c>
      <c r="E1911" s="103">
        <v>16739790</v>
      </c>
      <c r="F1911" s="103">
        <v>22154352</v>
      </c>
      <c r="G1911" s="103">
        <v>7997429</v>
      </c>
      <c r="H1911" s="103"/>
      <c r="I1911" s="103"/>
      <c r="J1911" s="103"/>
      <c r="K1911" s="103"/>
      <c r="L1911" s="103"/>
      <c r="M1911" s="103"/>
      <c r="N1911" s="103"/>
      <c r="O1911" s="103"/>
      <c r="P1911" s="103"/>
    </row>
    <row r="1912" spans="1:16">
      <c r="A1912" s="101" t="s">
        <v>4837</v>
      </c>
      <c r="B1912" s="102" t="s">
        <v>4838</v>
      </c>
      <c r="C1912" s="101" t="s">
        <v>5359</v>
      </c>
      <c r="D1912" s="101" t="s">
        <v>5360</v>
      </c>
      <c r="E1912" s="103">
        <v>78181834</v>
      </c>
      <c r="F1912" s="103">
        <v>73660565</v>
      </c>
      <c r="G1912" s="103">
        <v>3550647</v>
      </c>
      <c r="H1912" s="103">
        <v>202749</v>
      </c>
      <c r="I1912" s="103"/>
      <c r="J1912" s="103"/>
      <c r="K1912" s="103"/>
      <c r="L1912" s="103"/>
      <c r="M1912" s="103"/>
      <c r="N1912" s="103"/>
      <c r="O1912" s="103"/>
      <c r="P1912" s="103"/>
    </row>
    <row r="1913" spans="1:16">
      <c r="A1913" s="101" t="s">
        <v>3826</v>
      </c>
      <c r="B1913" s="102" t="s">
        <v>4839</v>
      </c>
      <c r="C1913" s="101" t="s">
        <v>5359</v>
      </c>
      <c r="D1913" s="101" t="s">
        <v>5360</v>
      </c>
      <c r="E1913" s="103">
        <v>75167407</v>
      </c>
      <c r="F1913" s="103">
        <v>59392916</v>
      </c>
      <c r="G1913" s="103">
        <v>41165860</v>
      </c>
      <c r="H1913" s="103">
        <v>30553685</v>
      </c>
      <c r="I1913" s="103">
        <v>10866073</v>
      </c>
      <c r="J1913" s="103">
        <v>5331231</v>
      </c>
      <c r="K1913" s="103">
        <v>3965693</v>
      </c>
      <c r="L1913" s="103"/>
      <c r="M1913" s="103"/>
      <c r="N1913" s="103"/>
      <c r="O1913" s="103"/>
      <c r="P1913" s="103"/>
    </row>
    <row r="1914" spans="1:16">
      <c r="A1914" s="101" t="s">
        <v>4840</v>
      </c>
      <c r="B1914" s="102" t="s">
        <v>4841</v>
      </c>
      <c r="C1914" s="101" t="s">
        <v>5359</v>
      </c>
      <c r="D1914" s="101" t="s">
        <v>5360</v>
      </c>
      <c r="E1914" s="103">
        <v>3392902</v>
      </c>
      <c r="F1914" s="103"/>
      <c r="G1914" s="103"/>
      <c r="H1914" s="103"/>
      <c r="I1914" s="103">
        <v>-290638</v>
      </c>
      <c r="J1914" s="103">
        <v>1220274</v>
      </c>
      <c r="K1914" s="103"/>
      <c r="L1914" s="103"/>
      <c r="M1914" s="103"/>
      <c r="N1914" s="103"/>
      <c r="O1914" s="103"/>
      <c r="P1914" s="103"/>
    </row>
    <row r="1915" spans="1:16">
      <c r="A1915" s="101" t="s">
        <v>5661</v>
      </c>
      <c r="B1915" s="102" t="s">
        <v>5662</v>
      </c>
      <c r="C1915" s="101" t="s">
        <v>5359</v>
      </c>
      <c r="D1915" s="101" t="s">
        <v>5360</v>
      </c>
      <c r="E1915" s="103">
        <v>31142913</v>
      </c>
      <c r="F1915" s="103">
        <v>25341633</v>
      </c>
      <c r="G1915" s="103">
        <v>7625013</v>
      </c>
      <c r="H1915" s="103">
        <v>4605140</v>
      </c>
      <c r="I1915" s="103">
        <v>1715944</v>
      </c>
      <c r="J1915" s="103">
        <v>2290796</v>
      </c>
      <c r="K1915" s="103">
        <v>1353108</v>
      </c>
      <c r="L1915" s="103"/>
      <c r="M1915" s="103">
        <v>1835404</v>
      </c>
      <c r="N1915" s="103"/>
      <c r="O1915" s="103"/>
      <c r="P1915" s="103"/>
    </row>
    <row r="1916" spans="1:16">
      <c r="A1916" s="101" t="s">
        <v>3827</v>
      </c>
      <c r="B1916" s="102" t="s">
        <v>4842</v>
      </c>
      <c r="C1916" s="101" t="s">
        <v>5359</v>
      </c>
      <c r="D1916" s="101" t="s">
        <v>5360</v>
      </c>
      <c r="E1916" s="103">
        <v>26554958</v>
      </c>
      <c r="F1916" s="103">
        <v>21402657</v>
      </c>
      <c r="G1916" s="103">
        <v>8410725</v>
      </c>
      <c r="H1916" s="103"/>
      <c r="I1916" s="103"/>
      <c r="J1916" s="103"/>
      <c r="K1916" s="103"/>
      <c r="L1916" s="103"/>
      <c r="M1916" s="103"/>
      <c r="N1916" s="103"/>
      <c r="O1916" s="103"/>
      <c r="P1916" s="103"/>
    </row>
    <row r="1917" spans="1:16">
      <c r="A1917" s="101" t="s">
        <v>4843</v>
      </c>
      <c r="B1917" s="102" t="s">
        <v>4844</v>
      </c>
      <c r="C1917" s="101" t="s">
        <v>5359</v>
      </c>
      <c r="D1917" s="101" t="s">
        <v>5360</v>
      </c>
      <c r="E1917" s="103">
        <v>4082379460</v>
      </c>
      <c r="F1917" s="103"/>
      <c r="G1917" s="103">
        <v>626480446</v>
      </c>
      <c r="H1917" s="103">
        <v>368345302</v>
      </c>
      <c r="I1917" s="103">
        <v>426320843</v>
      </c>
      <c r="J1917" s="103">
        <v>142006147</v>
      </c>
      <c r="K1917" s="103"/>
      <c r="L1917" s="103"/>
      <c r="M1917" s="103"/>
      <c r="N1917" s="103"/>
      <c r="O1917" s="103"/>
      <c r="P1917" s="103"/>
    </row>
    <row r="1918" spans="1:16">
      <c r="A1918" s="101" t="s">
        <v>3937</v>
      </c>
      <c r="B1918" s="102" t="s">
        <v>4845</v>
      </c>
      <c r="C1918" s="101" t="s">
        <v>5359</v>
      </c>
      <c r="D1918" s="101" t="s">
        <v>5360</v>
      </c>
      <c r="E1918" s="103">
        <v>28784989</v>
      </c>
      <c r="F1918" s="103">
        <v>21410420</v>
      </c>
      <c r="G1918" s="103">
        <v>16675264</v>
      </c>
      <c r="H1918" s="103">
        <v>16027018</v>
      </c>
      <c r="I1918" s="103">
        <v>12833047</v>
      </c>
      <c r="J1918" s="103">
        <v>12953236</v>
      </c>
      <c r="K1918" s="103">
        <v>9903982</v>
      </c>
      <c r="L1918" s="103">
        <v>6315253</v>
      </c>
      <c r="M1918" s="103">
        <v>5804355</v>
      </c>
      <c r="N1918" s="103">
        <v>6180563</v>
      </c>
      <c r="O1918" s="103"/>
      <c r="P1918" s="103"/>
    </row>
    <row r="1919" spans="1:16">
      <c r="A1919" s="101" t="s">
        <v>3844</v>
      </c>
      <c r="B1919" s="102" t="s">
        <v>4846</v>
      </c>
      <c r="C1919" s="101" t="s">
        <v>5359</v>
      </c>
      <c r="D1919" s="101" t="s">
        <v>5360</v>
      </c>
      <c r="E1919" s="103">
        <v>20848236</v>
      </c>
      <c r="F1919" s="103">
        <v>8005620</v>
      </c>
      <c r="G1919" s="103">
        <v>1988162</v>
      </c>
      <c r="H1919" s="103"/>
      <c r="I1919" s="103"/>
      <c r="J1919" s="103"/>
      <c r="K1919" s="103"/>
      <c r="L1919" s="103"/>
      <c r="M1919" s="103"/>
      <c r="N1919" s="103"/>
      <c r="O1919" s="103"/>
      <c r="P1919" s="103"/>
    </row>
    <row r="1920" spans="1:16">
      <c r="A1920" s="101" t="s">
        <v>3839</v>
      </c>
      <c r="B1920" s="102" t="s">
        <v>4847</v>
      </c>
      <c r="C1920" s="101" t="s">
        <v>5359</v>
      </c>
      <c r="D1920" s="101" t="s">
        <v>5360</v>
      </c>
      <c r="E1920" s="103">
        <v>26915820</v>
      </c>
      <c r="F1920" s="103">
        <v>19883888</v>
      </c>
      <c r="G1920" s="103">
        <v>17446773</v>
      </c>
      <c r="H1920" s="103"/>
      <c r="I1920" s="103">
        <v>14289874</v>
      </c>
      <c r="J1920" s="103">
        <v>12929688</v>
      </c>
      <c r="K1920" s="103">
        <v>12885449</v>
      </c>
      <c r="L1920" s="103">
        <v>10835450</v>
      </c>
      <c r="M1920" s="103"/>
      <c r="N1920" s="103"/>
      <c r="O1920" s="103"/>
      <c r="P1920" s="103"/>
    </row>
    <row r="1921" spans="1:16">
      <c r="A1921" s="101" t="s">
        <v>3252</v>
      </c>
      <c r="B1921" s="102" t="s">
        <v>4850</v>
      </c>
      <c r="C1921" s="101" t="s">
        <v>5359</v>
      </c>
      <c r="D1921" s="101" t="s">
        <v>5360</v>
      </c>
      <c r="E1921" s="103">
        <v>34234612</v>
      </c>
      <c r="F1921" s="103">
        <v>9006523</v>
      </c>
      <c r="G1921" s="103">
        <v>3673573</v>
      </c>
      <c r="H1921" s="103"/>
      <c r="I1921" s="103"/>
      <c r="J1921" s="103"/>
      <c r="K1921" s="103"/>
      <c r="L1921" s="103"/>
      <c r="M1921" s="103"/>
      <c r="N1921" s="103"/>
      <c r="O1921" s="103"/>
      <c r="P1921" s="103"/>
    </row>
    <row r="1922" spans="1:16">
      <c r="A1922" s="101" t="s">
        <v>3856</v>
      </c>
      <c r="B1922" s="102" t="s">
        <v>4851</v>
      </c>
      <c r="C1922" s="101" t="s">
        <v>5359</v>
      </c>
      <c r="D1922" s="101" t="s">
        <v>5360</v>
      </c>
      <c r="E1922" s="103">
        <v>36618194</v>
      </c>
      <c r="F1922" s="103">
        <v>28851012</v>
      </c>
      <c r="G1922" s="103">
        <v>11203578</v>
      </c>
      <c r="H1922" s="103">
        <v>7245027</v>
      </c>
      <c r="I1922" s="103">
        <v>1500314</v>
      </c>
      <c r="J1922" s="103"/>
      <c r="K1922" s="103"/>
      <c r="L1922" s="103"/>
      <c r="M1922" s="103"/>
      <c r="N1922" s="103"/>
      <c r="O1922" s="103"/>
      <c r="P1922" s="103"/>
    </row>
    <row r="1923" spans="1:16">
      <c r="A1923" s="101" t="s">
        <v>5663</v>
      </c>
      <c r="B1923" s="102" t="s">
        <v>5664</v>
      </c>
      <c r="C1923" s="101" t="s">
        <v>5359</v>
      </c>
      <c r="D1923" s="101" t="s">
        <v>5360</v>
      </c>
      <c r="E1923" s="103">
        <v>6455843</v>
      </c>
      <c r="F1923" s="103">
        <v>4250001</v>
      </c>
      <c r="G1923" s="103">
        <v>3974786</v>
      </c>
      <c r="H1923" s="103">
        <v>3311374</v>
      </c>
      <c r="I1923" s="103"/>
      <c r="J1923" s="103"/>
      <c r="K1923" s="103"/>
      <c r="L1923" s="103"/>
      <c r="M1923" s="103"/>
      <c r="N1923" s="103"/>
      <c r="O1923" s="103"/>
      <c r="P1923" s="103"/>
    </row>
    <row r="1924" spans="1:16">
      <c r="A1924" s="101" t="s">
        <v>4852</v>
      </c>
      <c r="B1924" s="102" t="s">
        <v>4853</v>
      </c>
      <c r="C1924" s="101" t="s">
        <v>5359</v>
      </c>
      <c r="D1924" s="101" t="s">
        <v>5360</v>
      </c>
      <c r="E1924" s="103">
        <v>9352972</v>
      </c>
      <c r="F1924" s="103"/>
      <c r="G1924" s="103"/>
      <c r="H1924" s="103"/>
      <c r="I1924" s="103"/>
      <c r="J1924" s="103"/>
      <c r="K1924" s="103"/>
      <c r="L1924" s="103"/>
      <c r="M1924" s="103"/>
      <c r="N1924" s="103"/>
      <c r="O1924" s="103"/>
      <c r="P1924" s="103"/>
    </row>
    <row r="1925" spans="1:16">
      <c r="A1925" s="101" t="s">
        <v>3962</v>
      </c>
      <c r="B1925" s="102" t="s">
        <v>3963</v>
      </c>
      <c r="C1925" s="101" t="s">
        <v>5359</v>
      </c>
      <c r="D1925" s="101" t="s">
        <v>5360</v>
      </c>
      <c r="E1925" s="103">
        <v>7141959</v>
      </c>
      <c r="F1925" s="103">
        <v>6815430</v>
      </c>
      <c r="G1925" s="103">
        <v>6764950</v>
      </c>
      <c r="H1925" s="103">
        <v>2226747</v>
      </c>
      <c r="I1925" s="103">
        <v>2539612</v>
      </c>
      <c r="J1925" s="103">
        <v>1475879</v>
      </c>
      <c r="K1925" s="103">
        <v>406012</v>
      </c>
      <c r="L1925" s="103"/>
      <c r="M1925" s="103"/>
      <c r="N1925" s="103"/>
      <c r="O1925" s="103"/>
      <c r="P1925" s="103"/>
    </row>
    <row r="1926" spans="1:16">
      <c r="A1926" s="101" t="s">
        <v>3418</v>
      </c>
      <c r="B1926" s="102" t="s">
        <v>5665</v>
      </c>
      <c r="C1926" s="101" t="s">
        <v>5359</v>
      </c>
      <c r="D1926" s="101" t="s">
        <v>5360</v>
      </c>
      <c r="E1926" s="103">
        <v>15842572</v>
      </c>
      <c r="F1926" s="103">
        <v>8477868</v>
      </c>
      <c r="G1926" s="103">
        <v>6810175</v>
      </c>
      <c r="H1926" s="103"/>
      <c r="I1926" s="103">
        <v>3251898</v>
      </c>
      <c r="J1926" s="103">
        <v>3791731</v>
      </c>
      <c r="K1926" s="103"/>
      <c r="L1926" s="103"/>
      <c r="M1926" s="103"/>
      <c r="N1926" s="103"/>
      <c r="O1926" s="103">
        <v>1269625</v>
      </c>
      <c r="P1926" s="103">
        <v>1134241</v>
      </c>
    </row>
    <row r="1927" spans="1:16">
      <c r="A1927" s="101" t="s">
        <v>1884</v>
      </c>
      <c r="B1927" s="102" t="s">
        <v>1885</v>
      </c>
      <c r="C1927" s="101" t="s">
        <v>5359</v>
      </c>
      <c r="D1927" s="101" t="s">
        <v>5360</v>
      </c>
      <c r="E1927" s="103">
        <v>100500155</v>
      </c>
      <c r="F1927" s="103">
        <v>92570447</v>
      </c>
      <c r="G1927" s="103">
        <v>90017483</v>
      </c>
      <c r="H1927" s="103"/>
      <c r="I1927" s="103"/>
      <c r="J1927" s="103"/>
      <c r="K1927" s="103"/>
      <c r="L1927" s="103"/>
      <c r="M1927" s="103"/>
      <c r="N1927" s="103"/>
      <c r="O1927" s="103"/>
      <c r="P1927" s="103"/>
    </row>
    <row r="1928" spans="1:16">
      <c r="A1928" s="101" t="s">
        <v>3901</v>
      </c>
      <c r="B1928" s="102" t="s">
        <v>3902</v>
      </c>
      <c r="C1928" s="101" t="s">
        <v>5359</v>
      </c>
      <c r="D1928" s="101" t="s">
        <v>5360</v>
      </c>
      <c r="E1928" s="103">
        <v>4711794</v>
      </c>
      <c r="F1928" s="103">
        <v>8534060</v>
      </c>
      <c r="G1928" s="103">
        <v>9342143</v>
      </c>
      <c r="H1928" s="103">
        <v>1462140</v>
      </c>
      <c r="I1928" s="103">
        <v>216962</v>
      </c>
      <c r="J1928" s="103">
        <v>106375</v>
      </c>
      <c r="K1928" s="103">
        <v>-2396433</v>
      </c>
      <c r="L1928" s="103">
        <v>-3961525</v>
      </c>
      <c r="M1928" s="103">
        <v>1701815</v>
      </c>
      <c r="N1928" s="103">
        <v>3651857</v>
      </c>
      <c r="O1928" s="103"/>
      <c r="P1928" s="103"/>
    </row>
    <row r="1929" spans="1:16">
      <c r="A1929" s="101" t="s">
        <v>4856</v>
      </c>
      <c r="B1929" s="102" t="s">
        <v>4857</v>
      </c>
      <c r="C1929" s="101" t="s">
        <v>5359</v>
      </c>
      <c r="D1929" s="101" t="s">
        <v>5360</v>
      </c>
      <c r="E1929" s="103">
        <v>210795880</v>
      </c>
      <c r="F1929" s="103">
        <v>178587377</v>
      </c>
      <c r="G1929" s="103">
        <v>120156576</v>
      </c>
      <c r="H1929" s="103">
        <v>70330788</v>
      </c>
      <c r="I1929" s="103">
        <v>45503255</v>
      </c>
      <c r="J1929" s="103">
        <v>44686593</v>
      </c>
      <c r="K1929" s="103">
        <v>25835972</v>
      </c>
      <c r="L1929" s="103">
        <v>20197626</v>
      </c>
      <c r="M1929" s="103">
        <v>15326322</v>
      </c>
      <c r="N1929" s="103">
        <v>14441973</v>
      </c>
      <c r="O1929" s="103">
        <v>7287920</v>
      </c>
      <c r="P1929" s="103">
        <v>3664546</v>
      </c>
    </row>
    <row r="1930" spans="1:16">
      <c r="A1930" s="101" t="s">
        <v>5666</v>
      </c>
      <c r="B1930" s="102" t="s">
        <v>5667</v>
      </c>
      <c r="C1930" s="101" t="s">
        <v>5359</v>
      </c>
      <c r="D1930" s="101" t="s">
        <v>5360</v>
      </c>
      <c r="E1930" s="103">
        <v>12732963</v>
      </c>
      <c r="F1930" s="103">
        <v>11456489</v>
      </c>
      <c r="G1930" s="103">
        <v>-3020709</v>
      </c>
      <c r="H1930" s="103"/>
      <c r="I1930" s="103">
        <v>111207</v>
      </c>
      <c r="J1930" s="103"/>
      <c r="K1930" s="103"/>
      <c r="L1930" s="103"/>
      <c r="M1930" s="103"/>
      <c r="N1930" s="103"/>
      <c r="O1930" s="103"/>
      <c r="P1930" s="103"/>
    </row>
    <row r="1931" spans="1:16">
      <c r="A1931" s="101" t="s">
        <v>4862</v>
      </c>
      <c r="B1931" s="102" t="s">
        <v>4863</v>
      </c>
      <c r="C1931" s="101" t="s">
        <v>5359</v>
      </c>
      <c r="D1931" s="101" t="s">
        <v>5360</v>
      </c>
      <c r="E1931" s="103">
        <v>80681588</v>
      </c>
      <c r="F1931" s="103">
        <v>37577700</v>
      </c>
      <c r="G1931" s="103"/>
      <c r="H1931" s="103"/>
      <c r="I1931" s="103"/>
      <c r="J1931" s="103">
        <v>-3817207</v>
      </c>
      <c r="K1931" s="103"/>
      <c r="L1931" s="103"/>
      <c r="M1931" s="103"/>
      <c r="N1931" s="103"/>
      <c r="O1931" s="103"/>
      <c r="P1931" s="103"/>
    </row>
    <row r="1932" spans="1:16">
      <c r="A1932" s="101" t="s">
        <v>5668</v>
      </c>
      <c r="B1932" s="102" t="s">
        <v>5669</v>
      </c>
      <c r="C1932" s="101" t="s">
        <v>5359</v>
      </c>
      <c r="D1932" s="101" t="s">
        <v>5360</v>
      </c>
      <c r="E1932" s="103">
        <v>7849559</v>
      </c>
      <c r="F1932" s="103">
        <v>2240823</v>
      </c>
      <c r="G1932" s="103"/>
      <c r="H1932" s="103">
        <v>3083000</v>
      </c>
      <c r="I1932" s="103"/>
      <c r="J1932" s="103"/>
      <c r="K1932" s="103"/>
      <c r="L1932" s="103"/>
      <c r="M1932" s="103"/>
      <c r="N1932" s="103"/>
      <c r="O1932" s="103"/>
      <c r="P1932" s="103"/>
    </row>
    <row r="1933" spans="1:16">
      <c r="A1933" s="101" t="s">
        <v>4868</v>
      </c>
      <c r="B1933" s="102" t="s">
        <v>4869</v>
      </c>
      <c r="C1933" s="101" t="s">
        <v>5359</v>
      </c>
      <c r="D1933" s="101" t="s">
        <v>5360</v>
      </c>
      <c r="E1933" s="103">
        <v>69048419</v>
      </c>
      <c r="F1933" s="103">
        <v>61349142</v>
      </c>
      <c r="G1933" s="103"/>
      <c r="H1933" s="103"/>
      <c r="I1933" s="103">
        <v>11722205</v>
      </c>
      <c r="J1933" s="103">
        <v>10042802</v>
      </c>
      <c r="K1933" s="103">
        <v>3832114</v>
      </c>
      <c r="L1933" s="103"/>
      <c r="M1933" s="103"/>
      <c r="N1933" s="103"/>
      <c r="O1933" s="103"/>
      <c r="P1933" s="103"/>
    </row>
    <row r="1934" spans="1:16">
      <c r="A1934" s="101" t="s">
        <v>4870</v>
      </c>
      <c r="B1934" s="102" t="s">
        <v>4871</v>
      </c>
      <c r="C1934" s="101" t="s">
        <v>5359</v>
      </c>
      <c r="D1934" s="101" t="s">
        <v>5360</v>
      </c>
      <c r="E1934" s="103">
        <v>45961526</v>
      </c>
      <c r="F1934" s="103">
        <v>42947322</v>
      </c>
      <c r="G1934" s="103"/>
      <c r="H1934" s="103"/>
      <c r="I1934" s="103"/>
      <c r="J1934" s="103"/>
      <c r="K1934" s="103"/>
      <c r="L1934" s="103"/>
      <c r="M1934" s="103"/>
      <c r="N1934" s="103"/>
      <c r="O1934" s="103"/>
      <c r="P1934" s="103"/>
    </row>
    <row r="1935" spans="1:16">
      <c r="A1935" s="101" t="s">
        <v>1277</v>
      </c>
      <c r="B1935" s="102" t="s">
        <v>1278</v>
      </c>
      <c r="C1935" s="101" t="s">
        <v>5359</v>
      </c>
      <c r="D1935" s="101" t="s">
        <v>5360</v>
      </c>
      <c r="E1935" s="103">
        <v>108528253</v>
      </c>
      <c r="F1935" s="103">
        <v>104262191</v>
      </c>
      <c r="G1935" s="103">
        <v>102297139</v>
      </c>
      <c r="H1935" s="103"/>
      <c r="I1935" s="103"/>
      <c r="J1935" s="103"/>
      <c r="K1935" s="103"/>
      <c r="L1935" s="103"/>
      <c r="M1935" s="103"/>
      <c r="N1935" s="103"/>
      <c r="O1935" s="103"/>
      <c r="P1935" s="103"/>
    </row>
    <row r="1936" spans="1:16">
      <c r="A1936" s="101" t="s">
        <v>1125</v>
      </c>
      <c r="B1936" s="102" t="s">
        <v>1126</v>
      </c>
      <c r="C1936" s="101" t="s">
        <v>5359</v>
      </c>
      <c r="D1936" s="101" t="s">
        <v>5360</v>
      </c>
      <c r="E1936" s="103">
        <v>431269285</v>
      </c>
      <c r="F1936" s="103">
        <v>334229699</v>
      </c>
      <c r="G1936" s="103"/>
      <c r="H1936" s="103"/>
      <c r="I1936" s="103"/>
      <c r="J1936" s="103"/>
      <c r="K1936" s="103"/>
      <c r="L1936" s="103"/>
      <c r="M1936" s="103"/>
      <c r="N1936" s="103"/>
      <c r="O1936" s="103"/>
      <c r="P1936" s="103"/>
    </row>
    <row r="1937" spans="1:16">
      <c r="A1937" s="101" t="s">
        <v>4876</v>
      </c>
      <c r="B1937" s="102" t="s">
        <v>4877</v>
      </c>
      <c r="C1937" s="101" t="s">
        <v>5359</v>
      </c>
      <c r="D1937" s="101" t="s">
        <v>5360</v>
      </c>
      <c r="E1937" s="103">
        <v>76958736</v>
      </c>
      <c r="F1937" s="103">
        <v>46914368</v>
      </c>
      <c r="G1937" s="103"/>
      <c r="H1937" s="103"/>
      <c r="I1937" s="103"/>
      <c r="J1937" s="103"/>
      <c r="K1937" s="103"/>
      <c r="L1937" s="103"/>
      <c r="M1937" s="103"/>
      <c r="N1937" s="103"/>
      <c r="O1937" s="103"/>
      <c r="P1937" s="103"/>
    </row>
    <row r="1938" spans="1:16">
      <c r="A1938" s="101" t="s">
        <v>3822</v>
      </c>
      <c r="B1938" s="102" t="s">
        <v>4878</v>
      </c>
      <c r="C1938" s="101" t="s">
        <v>5359</v>
      </c>
      <c r="D1938" s="101" t="s">
        <v>5360</v>
      </c>
      <c r="E1938" s="103">
        <v>22483542</v>
      </c>
      <c r="F1938" s="103">
        <v>11400709</v>
      </c>
      <c r="G1938" s="103">
        <v>8707143</v>
      </c>
      <c r="H1938" s="103"/>
      <c r="I1938" s="103">
        <v>-4275924</v>
      </c>
      <c r="J1938" s="103"/>
      <c r="K1938" s="103"/>
      <c r="L1938" s="103"/>
      <c r="M1938" s="103"/>
      <c r="N1938" s="103"/>
      <c r="O1938" s="103"/>
      <c r="P1938" s="103"/>
    </row>
    <row r="1939" spans="1:16">
      <c r="A1939" s="101" t="s">
        <v>5670</v>
      </c>
      <c r="B1939" s="102" t="s">
        <v>5671</v>
      </c>
      <c r="C1939" s="101" t="s">
        <v>5359</v>
      </c>
      <c r="D1939" s="101" t="s">
        <v>5360</v>
      </c>
      <c r="E1939" s="103">
        <v>31545550</v>
      </c>
      <c r="F1939" s="103">
        <v>33282619</v>
      </c>
      <c r="G1939" s="103">
        <v>18528870</v>
      </c>
      <c r="H1939" s="103">
        <v>6932864</v>
      </c>
      <c r="I1939" s="103">
        <v>-2274714</v>
      </c>
      <c r="J1939" s="103"/>
      <c r="K1939" s="103"/>
      <c r="L1939" s="103"/>
      <c r="M1939" s="103"/>
      <c r="N1939" s="103"/>
      <c r="O1939" s="103"/>
      <c r="P1939" s="103"/>
    </row>
    <row r="1940" spans="1:16">
      <c r="A1940" s="101" t="s">
        <v>4879</v>
      </c>
      <c r="B1940" s="102" t="s">
        <v>4880</v>
      </c>
      <c r="C1940" s="101" t="s">
        <v>5359</v>
      </c>
      <c r="D1940" s="101" t="s">
        <v>5360</v>
      </c>
      <c r="E1940" s="103">
        <v>654562910</v>
      </c>
      <c r="F1940" s="103">
        <v>604916093</v>
      </c>
      <c r="G1940" s="103">
        <v>415295273</v>
      </c>
      <c r="H1940" s="103">
        <v>347642529</v>
      </c>
      <c r="I1940" s="103">
        <v>279494354</v>
      </c>
      <c r="J1940" s="103">
        <v>213303924</v>
      </c>
      <c r="K1940" s="103">
        <v>142086660</v>
      </c>
      <c r="L1940" s="103">
        <v>91962535</v>
      </c>
      <c r="M1940" s="103">
        <v>72536575</v>
      </c>
      <c r="N1940" s="103">
        <v>43161354</v>
      </c>
      <c r="O1940" s="103">
        <v>31356478</v>
      </c>
      <c r="P1940" s="103">
        <v>8883139</v>
      </c>
    </row>
    <row r="1941" spans="1:16">
      <c r="A1941" s="101" t="s">
        <v>4881</v>
      </c>
      <c r="B1941" s="102" t="s">
        <v>4882</v>
      </c>
      <c r="C1941" s="101" t="s">
        <v>5359</v>
      </c>
      <c r="D1941" s="101" t="s">
        <v>5360</v>
      </c>
      <c r="E1941" s="103">
        <v>86282030</v>
      </c>
      <c r="F1941" s="103">
        <v>80632558</v>
      </c>
      <c r="G1941" s="103">
        <v>61894697</v>
      </c>
      <c r="H1941" s="103">
        <v>47630734</v>
      </c>
      <c r="I1941" s="103">
        <v>43986021</v>
      </c>
      <c r="J1941" s="103">
        <v>40284927</v>
      </c>
      <c r="K1941" s="103">
        <v>35320255</v>
      </c>
      <c r="L1941" s="103">
        <v>28807247</v>
      </c>
      <c r="M1941" s="103">
        <v>26412025</v>
      </c>
      <c r="N1941" s="103">
        <v>23711134</v>
      </c>
      <c r="O1941" s="103">
        <v>20762707</v>
      </c>
      <c r="P1941" s="103">
        <v>18053360</v>
      </c>
    </row>
    <row r="1942" spans="1:16">
      <c r="A1942" s="101" t="s">
        <v>4883</v>
      </c>
      <c r="B1942" s="102" t="s">
        <v>4884</v>
      </c>
      <c r="C1942" s="101" t="s">
        <v>5359</v>
      </c>
      <c r="D1942" s="101" t="s">
        <v>5360</v>
      </c>
      <c r="E1942" s="103">
        <v>234110397</v>
      </c>
      <c r="F1942" s="103">
        <v>248872384</v>
      </c>
      <c r="G1942" s="103"/>
      <c r="H1942" s="103"/>
      <c r="I1942" s="103"/>
      <c r="J1942" s="103">
        <v>22236459</v>
      </c>
      <c r="K1942" s="103">
        <v>16761799</v>
      </c>
      <c r="L1942" s="103">
        <v>11962666</v>
      </c>
      <c r="M1942" s="103">
        <v>5832766</v>
      </c>
      <c r="N1942" s="103">
        <v>3189185</v>
      </c>
      <c r="O1942" s="103">
        <v>2076748</v>
      </c>
      <c r="P1942" s="103">
        <v>1861536</v>
      </c>
    </row>
    <row r="1943" spans="1:16">
      <c r="A1943" s="101" t="s">
        <v>4885</v>
      </c>
      <c r="B1943" s="102" t="s">
        <v>4886</v>
      </c>
      <c r="C1943" s="101" t="s">
        <v>5359</v>
      </c>
      <c r="D1943" s="101" t="s">
        <v>5360</v>
      </c>
      <c r="E1943" s="103">
        <v>129402340</v>
      </c>
      <c r="F1943" s="103">
        <v>122817151</v>
      </c>
      <c r="G1943" s="103"/>
      <c r="H1943" s="103"/>
      <c r="I1943" s="103">
        <v>47938196</v>
      </c>
      <c r="J1943" s="103">
        <v>34608170</v>
      </c>
      <c r="K1943" s="103">
        <v>27266582</v>
      </c>
      <c r="L1943" s="103">
        <v>16784221</v>
      </c>
      <c r="M1943" s="103">
        <v>8567387</v>
      </c>
      <c r="N1943" s="103">
        <v>2825085</v>
      </c>
      <c r="O1943" s="103">
        <v>-11906470</v>
      </c>
      <c r="P1943" s="103">
        <v>9054884</v>
      </c>
    </row>
    <row r="1944" spans="1:16">
      <c r="A1944" s="101" t="s">
        <v>4887</v>
      </c>
      <c r="B1944" s="102" t="s">
        <v>4888</v>
      </c>
      <c r="C1944" s="101" t="s">
        <v>5359</v>
      </c>
      <c r="D1944" s="101" t="s">
        <v>5360</v>
      </c>
      <c r="E1944" s="103">
        <v>127100781</v>
      </c>
      <c r="F1944" s="103">
        <v>117017542</v>
      </c>
      <c r="G1944" s="103">
        <v>49625357</v>
      </c>
      <c r="H1944" s="103"/>
      <c r="I1944" s="103">
        <v>20856098</v>
      </c>
      <c r="J1944" s="103">
        <v>9344160</v>
      </c>
      <c r="K1944" s="103">
        <v>258432</v>
      </c>
      <c r="L1944" s="103">
        <v>-1841156</v>
      </c>
      <c r="M1944" s="103"/>
      <c r="N1944" s="103"/>
      <c r="O1944" s="103"/>
      <c r="P1944" s="103"/>
    </row>
    <row r="1945" spans="1:16">
      <c r="A1945" s="101" t="s">
        <v>4889</v>
      </c>
      <c r="B1945" s="102" t="s">
        <v>4890</v>
      </c>
      <c r="C1945" s="101" t="s">
        <v>5359</v>
      </c>
      <c r="D1945" s="101" t="s">
        <v>5360</v>
      </c>
      <c r="E1945" s="103">
        <v>55482035</v>
      </c>
      <c r="F1945" s="103">
        <v>50934486</v>
      </c>
      <c r="G1945" s="103">
        <v>21845960</v>
      </c>
      <c r="H1945" s="103">
        <v>15521631</v>
      </c>
      <c r="I1945" s="103">
        <v>9057896</v>
      </c>
      <c r="J1945" s="103">
        <v>9299860</v>
      </c>
      <c r="K1945" s="103">
        <v>7811977</v>
      </c>
      <c r="L1945" s="103">
        <v>6456831</v>
      </c>
      <c r="M1945" s="103">
        <v>5101273</v>
      </c>
      <c r="N1945" s="103">
        <v>3430923</v>
      </c>
      <c r="O1945" s="103">
        <v>2382380</v>
      </c>
      <c r="P1945" s="103"/>
    </row>
    <row r="1946" spans="1:16">
      <c r="A1946" s="101" t="s">
        <v>4891</v>
      </c>
      <c r="B1946" s="102" t="s">
        <v>4892</v>
      </c>
      <c r="C1946" s="101" t="s">
        <v>5359</v>
      </c>
      <c r="D1946" s="101" t="s">
        <v>5360</v>
      </c>
      <c r="E1946" s="103">
        <v>171641312</v>
      </c>
      <c r="F1946" s="103">
        <v>156746731</v>
      </c>
      <c r="G1946" s="103"/>
      <c r="H1946" s="103"/>
      <c r="I1946" s="103">
        <v>8546976</v>
      </c>
      <c r="J1946" s="103"/>
      <c r="K1946" s="103"/>
      <c r="L1946" s="103"/>
      <c r="M1946" s="103"/>
      <c r="N1946" s="103"/>
      <c r="O1946" s="103"/>
      <c r="P1946" s="103"/>
    </row>
    <row r="1947" spans="1:16">
      <c r="A1947" s="101" t="s">
        <v>5672</v>
      </c>
      <c r="B1947" s="102" t="s">
        <v>5673</v>
      </c>
      <c r="C1947" s="101" t="s">
        <v>5359</v>
      </c>
      <c r="D1947" s="101" t="s">
        <v>5360</v>
      </c>
      <c r="E1947" s="103">
        <v>3825156</v>
      </c>
      <c r="F1947" s="103">
        <v>4901290</v>
      </c>
      <c r="G1947" s="103"/>
      <c r="H1947" s="103">
        <v>-3063460</v>
      </c>
      <c r="I1947" s="103">
        <v>-1478306</v>
      </c>
      <c r="J1947" s="103"/>
      <c r="K1947" s="103"/>
      <c r="L1947" s="103"/>
      <c r="M1947" s="103"/>
      <c r="N1947" s="103"/>
      <c r="O1947" s="103"/>
      <c r="P1947" s="103"/>
    </row>
    <row r="1948" spans="1:16">
      <c r="A1948" s="101" t="s">
        <v>4893</v>
      </c>
      <c r="B1948" s="102" t="s">
        <v>4894</v>
      </c>
      <c r="C1948" s="101" t="s">
        <v>5359</v>
      </c>
      <c r="D1948" s="101" t="s">
        <v>5360</v>
      </c>
      <c r="E1948" s="103">
        <v>27298742</v>
      </c>
      <c r="F1948" s="103">
        <v>11516200</v>
      </c>
      <c r="G1948" s="103"/>
      <c r="H1948" s="103">
        <v>3558931</v>
      </c>
      <c r="I1948" s="103">
        <v>2774322</v>
      </c>
      <c r="J1948" s="103">
        <v>5416438</v>
      </c>
      <c r="K1948" s="103">
        <v>5670506</v>
      </c>
      <c r="L1948" s="103">
        <v>5433883</v>
      </c>
      <c r="M1948" s="103">
        <v>4910374</v>
      </c>
      <c r="N1948" s="103">
        <v>1361686</v>
      </c>
      <c r="O1948" s="103">
        <v>2423724</v>
      </c>
      <c r="P1948" s="103"/>
    </row>
    <row r="1949" spans="1:16">
      <c r="A1949" s="101" t="s">
        <v>4895</v>
      </c>
      <c r="B1949" s="102" t="s">
        <v>4896</v>
      </c>
      <c r="C1949" s="101" t="s">
        <v>5359</v>
      </c>
      <c r="D1949" s="101" t="s">
        <v>5360</v>
      </c>
      <c r="E1949" s="103">
        <v>33809930</v>
      </c>
      <c r="F1949" s="103">
        <v>35192972</v>
      </c>
      <c r="G1949" s="103"/>
      <c r="H1949" s="103"/>
      <c r="I1949" s="103"/>
      <c r="J1949" s="103">
        <v>6086600</v>
      </c>
      <c r="K1949" s="103">
        <v>3808836</v>
      </c>
      <c r="L1949" s="103">
        <v>2375036</v>
      </c>
      <c r="M1949" s="103"/>
      <c r="N1949" s="103"/>
      <c r="O1949" s="103"/>
      <c r="P1949" s="103"/>
    </row>
    <row r="1950" spans="1:16">
      <c r="A1950" s="101" t="s">
        <v>747</v>
      </c>
      <c r="B1950" s="102" t="s">
        <v>748</v>
      </c>
      <c r="C1950" s="101" t="s">
        <v>5359</v>
      </c>
      <c r="D1950" s="101" t="s">
        <v>5360</v>
      </c>
      <c r="E1950" s="103">
        <v>120602906</v>
      </c>
      <c r="F1950" s="103">
        <v>108853909</v>
      </c>
      <c r="G1950" s="103"/>
      <c r="H1950" s="103"/>
      <c r="I1950" s="103"/>
      <c r="J1950" s="103"/>
      <c r="K1950" s="103"/>
      <c r="L1950" s="103"/>
      <c r="M1950" s="103"/>
      <c r="N1950" s="103"/>
      <c r="O1950" s="103"/>
      <c r="P1950" s="103"/>
    </row>
    <row r="1951" spans="1:16">
      <c r="A1951" s="101" t="s">
        <v>3464</v>
      </c>
      <c r="B1951" s="102" t="s">
        <v>3465</v>
      </c>
      <c r="C1951" s="101" t="s">
        <v>5359</v>
      </c>
      <c r="D1951" s="101" t="s">
        <v>5360</v>
      </c>
      <c r="E1951" s="103">
        <v>4312966</v>
      </c>
      <c r="F1951" s="103">
        <v>2738196</v>
      </c>
      <c r="G1951" s="103">
        <v>1547550</v>
      </c>
      <c r="H1951" s="103">
        <v>2073795</v>
      </c>
      <c r="I1951" s="103"/>
      <c r="J1951" s="103"/>
      <c r="K1951" s="103"/>
      <c r="L1951" s="103"/>
      <c r="M1951" s="103"/>
      <c r="N1951" s="103"/>
      <c r="O1951" s="103"/>
      <c r="P1951" s="103"/>
    </row>
    <row r="1952" spans="1:16">
      <c r="A1952" s="101" t="s">
        <v>4901</v>
      </c>
      <c r="B1952" s="102" t="s">
        <v>4902</v>
      </c>
      <c r="C1952" s="101" t="s">
        <v>5359</v>
      </c>
      <c r="D1952" s="101" t="s">
        <v>5360</v>
      </c>
      <c r="E1952" s="103">
        <v>171481588</v>
      </c>
      <c r="F1952" s="103">
        <v>171822125</v>
      </c>
      <c r="G1952" s="103"/>
      <c r="H1952" s="103"/>
      <c r="I1952" s="103"/>
      <c r="J1952" s="103"/>
      <c r="K1952" s="103"/>
      <c r="L1952" s="103"/>
      <c r="M1952" s="103"/>
      <c r="N1952" s="103"/>
      <c r="O1952" s="103"/>
      <c r="P1952" s="103"/>
    </row>
    <row r="1953" spans="1:16">
      <c r="A1953" s="101" t="s">
        <v>4903</v>
      </c>
      <c r="B1953" s="102" t="s">
        <v>1691</v>
      </c>
      <c r="C1953" s="101" t="s">
        <v>5359</v>
      </c>
      <c r="D1953" s="101" t="s">
        <v>5360</v>
      </c>
      <c r="E1953" s="103">
        <v>66550947</v>
      </c>
      <c r="F1953" s="103">
        <v>54658521</v>
      </c>
      <c r="G1953" s="103"/>
      <c r="H1953" s="103"/>
      <c r="I1953" s="103"/>
      <c r="J1953" s="103"/>
      <c r="K1953" s="103"/>
      <c r="L1953" s="103"/>
      <c r="M1953" s="103"/>
      <c r="N1953" s="103"/>
      <c r="O1953" s="103"/>
      <c r="P1953" s="103"/>
    </row>
    <row r="1954" spans="1:16">
      <c r="A1954" s="101" t="s">
        <v>5674</v>
      </c>
      <c r="B1954" s="102" t="s">
        <v>5675</v>
      </c>
      <c r="C1954" s="101" t="s">
        <v>5359</v>
      </c>
      <c r="D1954" s="101" t="s">
        <v>5360</v>
      </c>
      <c r="E1954" s="103">
        <v>5324100</v>
      </c>
      <c r="F1954" s="103">
        <v>2408496</v>
      </c>
      <c r="G1954" s="103">
        <v>527386</v>
      </c>
      <c r="H1954" s="103">
        <v>406215</v>
      </c>
      <c r="I1954" s="103">
        <v>155382</v>
      </c>
      <c r="J1954" s="103"/>
      <c r="K1954" s="103"/>
      <c r="L1954" s="103"/>
      <c r="M1954" s="103"/>
      <c r="N1954" s="103"/>
      <c r="O1954" s="103"/>
      <c r="P1954" s="103"/>
    </row>
    <row r="1955" spans="1:16">
      <c r="A1955" s="101" t="s">
        <v>4910</v>
      </c>
      <c r="B1955" s="102" t="s">
        <v>4911</v>
      </c>
      <c r="C1955" s="101" t="s">
        <v>5359</v>
      </c>
      <c r="D1955" s="101" t="s">
        <v>5360</v>
      </c>
      <c r="E1955" s="103">
        <v>207971487</v>
      </c>
      <c r="F1955" s="103">
        <v>86935318</v>
      </c>
      <c r="G1955" s="103">
        <v>47356706</v>
      </c>
      <c r="H1955" s="103">
        <v>6877321</v>
      </c>
      <c r="I1955" s="103">
        <v>6969748</v>
      </c>
      <c r="J1955" s="103">
        <v>6830994</v>
      </c>
      <c r="K1955" s="103"/>
      <c r="L1955" s="103"/>
      <c r="M1955" s="103"/>
      <c r="N1955" s="103"/>
      <c r="O1955" s="103"/>
      <c r="P1955" s="103"/>
    </row>
    <row r="1956" spans="1:16">
      <c r="A1956" s="101" t="s">
        <v>5676</v>
      </c>
      <c r="B1956" s="102" t="s">
        <v>5677</v>
      </c>
      <c r="C1956" s="101" t="s">
        <v>5359</v>
      </c>
      <c r="D1956" s="101" t="s">
        <v>5360</v>
      </c>
      <c r="E1956" s="103">
        <v>-3351959</v>
      </c>
      <c r="F1956" s="103">
        <v>8043078</v>
      </c>
      <c r="G1956" s="103">
        <v>7950803</v>
      </c>
      <c r="H1956" s="103">
        <v>7447322</v>
      </c>
      <c r="I1956" s="103">
        <v>3270325</v>
      </c>
      <c r="J1956" s="103">
        <v>5685258</v>
      </c>
      <c r="K1956" s="103">
        <v>4845707</v>
      </c>
      <c r="L1956" s="103"/>
      <c r="M1956" s="103"/>
      <c r="N1956" s="103"/>
      <c r="O1956" s="103"/>
      <c r="P1956" s="103"/>
    </row>
    <row r="1957" spans="1:16">
      <c r="A1957" s="101" t="s">
        <v>4918</v>
      </c>
      <c r="B1957" s="102" t="s">
        <v>4919</v>
      </c>
      <c r="C1957" s="101" t="s">
        <v>5359</v>
      </c>
      <c r="D1957" s="101" t="s">
        <v>5360</v>
      </c>
      <c r="E1957" s="103">
        <v>46749075</v>
      </c>
      <c r="F1957" s="103">
        <v>21434482</v>
      </c>
      <c r="G1957" s="103">
        <v>21413999</v>
      </c>
      <c r="H1957" s="103">
        <v>37136476</v>
      </c>
      <c r="I1957" s="103">
        <v>21503282</v>
      </c>
      <c r="J1957" s="103">
        <v>18754754</v>
      </c>
      <c r="K1957" s="103">
        <v>11991298</v>
      </c>
      <c r="L1957" s="103">
        <v>1983306</v>
      </c>
      <c r="M1957" s="103"/>
      <c r="N1957" s="103"/>
      <c r="O1957" s="103"/>
      <c r="P1957" s="103"/>
    </row>
    <row r="1958" spans="1:16">
      <c r="A1958" s="101" t="s">
        <v>5678</v>
      </c>
      <c r="B1958" s="102" t="s">
        <v>5679</v>
      </c>
      <c r="C1958" s="101" t="s">
        <v>5359</v>
      </c>
      <c r="D1958" s="101" t="s">
        <v>5360</v>
      </c>
      <c r="E1958" s="103">
        <v>14544679</v>
      </c>
      <c r="F1958" s="103">
        <v>9915764</v>
      </c>
      <c r="G1958" s="103">
        <v>1812730</v>
      </c>
      <c r="H1958" s="103">
        <v>1889686</v>
      </c>
      <c r="I1958" s="103">
        <v>1297000</v>
      </c>
      <c r="J1958" s="103"/>
      <c r="K1958" s="103"/>
      <c r="L1958" s="103"/>
      <c r="M1958" s="103"/>
      <c r="N1958" s="103"/>
      <c r="O1958" s="103"/>
      <c r="P1958" s="103"/>
    </row>
    <row r="1959" spans="1:16">
      <c r="A1959" s="101" t="s">
        <v>5680</v>
      </c>
      <c r="B1959" s="102" t="s">
        <v>5681</v>
      </c>
      <c r="C1959" s="101" t="s">
        <v>5359</v>
      </c>
      <c r="D1959" s="101" t="s">
        <v>5360</v>
      </c>
      <c r="E1959" s="103">
        <v>16568364</v>
      </c>
      <c r="F1959" s="103">
        <v>13935789</v>
      </c>
      <c r="G1959" s="103">
        <v>-1828760</v>
      </c>
      <c r="H1959" s="103">
        <v>-3454094</v>
      </c>
      <c r="I1959" s="103"/>
      <c r="J1959" s="103"/>
      <c r="K1959" s="103"/>
      <c r="L1959" s="103"/>
      <c r="M1959" s="103">
        <v>-2567764</v>
      </c>
      <c r="N1959" s="103">
        <v>-47051</v>
      </c>
      <c r="O1959" s="103">
        <v>-410653</v>
      </c>
      <c r="P1959" s="103">
        <v>701931</v>
      </c>
    </row>
    <row r="1960" spans="1:16">
      <c r="A1960" s="101" t="s">
        <v>4920</v>
      </c>
      <c r="B1960" s="102" t="s">
        <v>4921</v>
      </c>
      <c r="C1960" s="101" t="s">
        <v>5359</v>
      </c>
      <c r="D1960" s="101" t="s">
        <v>5360</v>
      </c>
      <c r="E1960" s="103">
        <v>27939963</v>
      </c>
      <c r="F1960" s="103">
        <v>29079978</v>
      </c>
      <c r="G1960" s="103"/>
      <c r="H1960" s="103"/>
      <c r="I1960" s="103">
        <v>3679023</v>
      </c>
      <c r="J1960" s="103">
        <v>4452277</v>
      </c>
      <c r="K1960" s="103">
        <v>2821329</v>
      </c>
      <c r="L1960" s="103">
        <v>1799356</v>
      </c>
      <c r="M1960" s="103">
        <v>1274464</v>
      </c>
      <c r="N1960" s="103">
        <v>840899</v>
      </c>
      <c r="O1960" s="103"/>
      <c r="P1960" s="103"/>
    </row>
    <row r="1961" spans="1:16">
      <c r="A1961" s="101" t="s">
        <v>5682</v>
      </c>
      <c r="B1961" s="102" t="s">
        <v>5683</v>
      </c>
      <c r="C1961" s="101" t="s">
        <v>5359</v>
      </c>
      <c r="D1961" s="101" t="s">
        <v>5360</v>
      </c>
      <c r="E1961" s="103">
        <v>40234541</v>
      </c>
      <c r="F1961" s="103">
        <v>30886472</v>
      </c>
      <c r="G1961" s="103">
        <v>-4493646</v>
      </c>
      <c r="H1961" s="103"/>
      <c r="I1961" s="103"/>
      <c r="J1961" s="103"/>
      <c r="K1961" s="103"/>
      <c r="L1961" s="103"/>
      <c r="M1961" s="103"/>
      <c r="N1961" s="103"/>
      <c r="O1961" s="103"/>
      <c r="P1961" s="103"/>
    </row>
    <row r="1962" spans="1:16">
      <c r="A1962" s="101" t="s">
        <v>5684</v>
      </c>
      <c r="B1962" s="102" t="s">
        <v>5685</v>
      </c>
      <c r="C1962" s="101" t="s">
        <v>5359</v>
      </c>
      <c r="D1962" s="101" t="s">
        <v>5360</v>
      </c>
      <c r="E1962" s="103">
        <v>5021155</v>
      </c>
      <c r="F1962" s="103">
        <v>4575280</v>
      </c>
      <c r="G1962" s="103">
        <v>2361628</v>
      </c>
      <c r="H1962" s="103">
        <v>1907438</v>
      </c>
      <c r="I1962" s="103">
        <v>2666370</v>
      </c>
      <c r="J1962" s="103"/>
      <c r="K1962" s="103"/>
      <c r="L1962" s="103"/>
      <c r="M1962" s="103"/>
      <c r="N1962" s="103"/>
      <c r="O1962" s="103"/>
      <c r="P1962" s="103"/>
    </row>
    <row r="1963" spans="1:16">
      <c r="A1963" s="101" t="s">
        <v>4922</v>
      </c>
      <c r="B1963" s="102" t="s">
        <v>4923</v>
      </c>
      <c r="C1963" s="101" t="s">
        <v>5359</v>
      </c>
      <c r="D1963" s="101" t="s">
        <v>5360</v>
      </c>
      <c r="E1963" s="103">
        <v>53394946</v>
      </c>
      <c r="F1963" s="103">
        <v>30409321</v>
      </c>
      <c r="G1963" s="103">
        <v>2371273</v>
      </c>
      <c r="H1963" s="103"/>
      <c r="I1963" s="103"/>
      <c r="J1963" s="103"/>
      <c r="K1963" s="103"/>
      <c r="L1963" s="103"/>
      <c r="M1963" s="103"/>
      <c r="N1963" s="103"/>
      <c r="O1963" s="103"/>
      <c r="P1963" s="103"/>
    </row>
    <row r="1964" spans="1:16">
      <c r="A1964" s="101" t="s">
        <v>4928</v>
      </c>
      <c r="B1964" s="102" t="s">
        <v>4929</v>
      </c>
      <c r="C1964" s="101" t="s">
        <v>5359</v>
      </c>
      <c r="D1964" s="101" t="s">
        <v>5360</v>
      </c>
      <c r="E1964" s="103">
        <v>22976911</v>
      </c>
      <c r="F1964" s="103">
        <v>21237036</v>
      </c>
      <c r="G1964" s="103">
        <v>-5650603</v>
      </c>
      <c r="H1964" s="103">
        <v>-1215742</v>
      </c>
      <c r="I1964" s="103"/>
      <c r="J1964" s="103"/>
      <c r="K1964" s="103"/>
      <c r="L1964" s="103"/>
      <c r="M1964" s="103"/>
      <c r="N1964" s="103"/>
      <c r="O1964" s="103"/>
      <c r="P1964" s="103"/>
    </row>
    <row r="1965" spans="1:16">
      <c r="A1965" s="101" t="s">
        <v>4936</v>
      </c>
      <c r="B1965" s="102" t="s">
        <v>4937</v>
      </c>
      <c r="C1965" s="101" t="s">
        <v>5359</v>
      </c>
      <c r="D1965" s="101" t="s">
        <v>5360</v>
      </c>
      <c r="E1965" s="103">
        <v>23440374</v>
      </c>
      <c r="F1965" s="103">
        <v>21916671</v>
      </c>
      <c r="G1965" s="103"/>
      <c r="H1965" s="103"/>
      <c r="I1965" s="103"/>
      <c r="J1965" s="103"/>
      <c r="K1965" s="103"/>
      <c r="L1965" s="103"/>
      <c r="M1965" s="103"/>
      <c r="N1965" s="103"/>
      <c r="O1965" s="103"/>
      <c r="P1965" s="103"/>
    </row>
    <row r="1966" spans="1:16">
      <c r="A1966" s="101" t="s">
        <v>5686</v>
      </c>
      <c r="B1966" s="102" t="s">
        <v>5687</v>
      </c>
      <c r="C1966" s="101" t="s">
        <v>5359</v>
      </c>
      <c r="D1966" s="101" t="s">
        <v>5360</v>
      </c>
      <c r="E1966" s="103">
        <v>4945235</v>
      </c>
      <c r="F1966" s="103">
        <v>2713281</v>
      </c>
      <c r="G1966" s="103">
        <v>-4024482</v>
      </c>
      <c r="H1966" s="103">
        <v>-4175985</v>
      </c>
      <c r="I1966" s="103">
        <v>-2981573</v>
      </c>
      <c r="J1966" s="103"/>
      <c r="K1966" s="103"/>
      <c r="L1966" s="103"/>
      <c r="M1966" s="103"/>
      <c r="N1966" s="103"/>
      <c r="O1966" s="103"/>
      <c r="P1966" s="103"/>
    </row>
    <row r="1967" spans="1:16">
      <c r="A1967" s="101" t="s">
        <v>5688</v>
      </c>
      <c r="B1967" s="102" t="s">
        <v>5689</v>
      </c>
      <c r="C1967" s="101" t="s">
        <v>5359</v>
      </c>
      <c r="D1967" s="101" t="s">
        <v>5360</v>
      </c>
      <c r="E1967" s="103">
        <v>8210094</v>
      </c>
      <c r="F1967" s="103">
        <v>12210210</v>
      </c>
      <c r="G1967" s="103">
        <v>-972968</v>
      </c>
      <c r="H1967" s="103">
        <v>-258822</v>
      </c>
      <c r="I1967" s="103">
        <v>-112413</v>
      </c>
      <c r="J1967" s="103"/>
      <c r="K1967" s="103"/>
      <c r="L1967" s="103"/>
      <c r="M1967" s="103"/>
      <c r="N1967" s="103"/>
      <c r="O1967" s="103"/>
      <c r="P1967" s="103"/>
    </row>
    <row r="1968" spans="1:16">
      <c r="A1968" s="101" t="s">
        <v>4944</v>
      </c>
      <c r="B1968" s="102" t="s">
        <v>4945</v>
      </c>
      <c r="C1968" s="101" t="s">
        <v>5359</v>
      </c>
      <c r="D1968" s="101" t="s">
        <v>5360</v>
      </c>
      <c r="E1968" s="103">
        <v>35661722</v>
      </c>
      <c r="F1968" s="103">
        <v>34474257</v>
      </c>
      <c r="G1968" s="103">
        <v>19424965</v>
      </c>
      <c r="H1968" s="103">
        <v>16673979</v>
      </c>
      <c r="I1968" s="103">
        <v>14097052</v>
      </c>
      <c r="J1968" s="103">
        <v>8493786</v>
      </c>
      <c r="K1968" s="103">
        <v>4449533</v>
      </c>
      <c r="L1968" s="103">
        <v>3072419</v>
      </c>
      <c r="M1968" s="103">
        <v>2329354</v>
      </c>
      <c r="N1968" s="103">
        <v>5029731</v>
      </c>
      <c r="O1968" s="103">
        <v>3796189</v>
      </c>
      <c r="P1968" s="103"/>
    </row>
    <row r="1969" spans="1:16">
      <c r="A1969" s="101" t="s">
        <v>5690</v>
      </c>
      <c r="B1969" s="102" t="s">
        <v>5691</v>
      </c>
      <c r="C1969" s="101" t="s">
        <v>5359</v>
      </c>
      <c r="D1969" s="101" t="s">
        <v>5360</v>
      </c>
      <c r="E1969" s="103">
        <v>10251855</v>
      </c>
      <c r="F1969" s="103">
        <v>5055608</v>
      </c>
      <c r="G1969" s="103">
        <v>3487901</v>
      </c>
      <c r="H1969" s="103">
        <v>2025457</v>
      </c>
      <c r="I1969" s="103"/>
      <c r="J1969" s="103"/>
      <c r="K1969" s="103"/>
      <c r="L1969" s="103"/>
      <c r="M1969" s="103"/>
      <c r="N1969" s="103"/>
      <c r="O1969" s="103"/>
      <c r="P1969" s="103"/>
    </row>
    <row r="1970" spans="1:16">
      <c r="A1970" s="101" t="s">
        <v>4950</v>
      </c>
      <c r="B1970" s="102" t="s">
        <v>4951</v>
      </c>
      <c r="C1970" s="101" t="s">
        <v>5359</v>
      </c>
      <c r="D1970" s="101" t="s">
        <v>5360</v>
      </c>
      <c r="E1970" s="103"/>
      <c r="F1970" s="103">
        <v>12340499</v>
      </c>
      <c r="G1970" s="103">
        <v>7230399</v>
      </c>
      <c r="H1970" s="103"/>
      <c r="I1970" s="103"/>
      <c r="J1970" s="103"/>
      <c r="K1970" s="103"/>
      <c r="L1970" s="103"/>
      <c r="M1970" s="103"/>
      <c r="N1970" s="103"/>
      <c r="O1970" s="103"/>
      <c r="P1970" s="103"/>
    </row>
    <row r="1971" spans="1:16">
      <c r="A1971" s="101" t="s">
        <v>5692</v>
      </c>
      <c r="B1971" s="102" t="s">
        <v>5693</v>
      </c>
      <c r="C1971" s="101" t="s">
        <v>5359</v>
      </c>
      <c r="D1971" s="101" t="s">
        <v>5360</v>
      </c>
      <c r="E1971" s="103">
        <v>5693987</v>
      </c>
      <c r="F1971" s="103">
        <v>9577809</v>
      </c>
      <c r="G1971" s="103">
        <v>2014974</v>
      </c>
      <c r="H1971" s="103">
        <v>1981392</v>
      </c>
      <c r="I1971" s="103">
        <v>1544547</v>
      </c>
      <c r="J1971" s="103"/>
      <c r="K1971" s="103"/>
      <c r="L1971" s="103"/>
      <c r="M1971" s="103"/>
      <c r="N1971" s="103"/>
      <c r="O1971" s="103"/>
      <c r="P1971" s="103"/>
    </row>
    <row r="1972" spans="1:16">
      <c r="A1972" s="101" t="s">
        <v>4960</v>
      </c>
      <c r="B1972" s="102" t="s">
        <v>4961</v>
      </c>
      <c r="C1972" s="101" t="s">
        <v>5359</v>
      </c>
      <c r="D1972" s="101" t="s">
        <v>5360</v>
      </c>
      <c r="E1972" s="103">
        <v>31533189</v>
      </c>
      <c r="F1972" s="103">
        <v>-17111968</v>
      </c>
      <c r="G1972" s="103">
        <v>-3763104</v>
      </c>
      <c r="H1972" s="103">
        <v>-266269</v>
      </c>
      <c r="I1972" s="103">
        <v>-406239</v>
      </c>
      <c r="J1972" s="103"/>
      <c r="K1972" s="103"/>
      <c r="L1972" s="103"/>
      <c r="M1972" s="103"/>
      <c r="N1972" s="103"/>
      <c r="O1972" s="103"/>
      <c r="P1972" s="103"/>
    </row>
    <row r="1973" spans="1:16">
      <c r="A1973" s="101" t="s">
        <v>5694</v>
      </c>
      <c r="B1973" s="102" t="s">
        <v>5695</v>
      </c>
      <c r="C1973" s="101" t="s">
        <v>5359</v>
      </c>
      <c r="D1973" s="101" t="s">
        <v>5360</v>
      </c>
      <c r="E1973" s="103">
        <v>6141024</v>
      </c>
      <c r="F1973" s="103">
        <v>2284688</v>
      </c>
      <c r="G1973" s="103">
        <v>1646930</v>
      </c>
      <c r="H1973" s="103"/>
      <c r="I1973" s="103">
        <v>-878129</v>
      </c>
      <c r="J1973" s="103"/>
      <c r="K1973" s="103"/>
      <c r="L1973" s="103"/>
      <c r="M1973" s="103"/>
      <c r="N1973" s="103"/>
      <c r="O1973" s="103"/>
      <c r="P1973" s="103"/>
    </row>
    <row r="1974" spans="1:16">
      <c r="A1974" s="101" t="s">
        <v>4964</v>
      </c>
      <c r="B1974" s="102" t="s">
        <v>4965</v>
      </c>
      <c r="C1974" s="101" t="s">
        <v>5359</v>
      </c>
      <c r="D1974" s="101" t="s">
        <v>5360</v>
      </c>
      <c r="E1974" s="103">
        <v>36121166</v>
      </c>
      <c r="F1974" s="103">
        <v>22639897</v>
      </c>
      <c r="G1974" s="103"/>
      <c r="H1974" s="103">
        <v>5393149</v>
      </c>
      <c r="I1974" s="103">
        <v>6547115</v>
      </c>
      <c r="J1974" s="103">
        <v>4014898</v>
      </c>
      <c r="K1974" s="103">
        <v>1312379</v>
      </c>
      <c r="L1974" s="103">
        <v>277768</v>
      </c>
      <c r="M1974" s="103"/>
      <c r="N1974" s="103"/>
      <c r="O1974" s="103"/>
      <c r="P1974" s="103"/>
    </row>
    <row r="1975" spans="1:16">
      <c r="A1975" s="101" t="s">
        <v>5696</v>
      </c>
      <c r="B1975" s="102" t="s">
        <v>5697</v>
      </c>
      <c r="C1975" s="101" t="s">
        <v>5359</v>
      </c>
      <c r="D1975" s="101" t="s">
        <v>5360</v>
      </c>
      <c r="E1975" s="103">
        <v>-299569</v>
      </c>
      <c r="F1975" s="103">
        <v>2116465</v>
      </c>
      <c r="G1975" s="103"/>
      <c r="H1975" s="103">
        <v>-25211217</v>
      </c>
      <c r="I1975" s="103">
        <v>-19746344</v>
      </c>
      <c r="J1975" s="103">
        <v>-10470759</v>
      </c>
      <c r="K1975" s="103">
        <v>-7645617</v>
      </c>
      <c r="L1975" s="103">
        <v>-6446046</v>
      </c>
      <c r="M1975" s="103"/>
      <c r="N1975" s="103"/>
      <c r="O1975" s="103"/>
      <c r="P1975" s="103"/>
    </row>
    <row r="1976" spans="1:16">
      <c r="A1976" s="101" t="s">
        <v>4966</v>
      </c>
      <c r="B1976" s="102" t="s">
        <v>4967</v>
      </c>
      <c r="C1976" s="101" t="s">
        <v>5359</v>
      </c>
      <c r="D1976" s="101" t="s">
        <v>5360</v>
      </c>
      <c r="E1976" s="103">
        <v>43148764</v>
      </c>
      <c r="F1976" s="103">
        <v>15335748</v>
      </c>
      <c r="G1976" s="103">
        <v>7735838</v>
      </c>
      <c r="H1976" s="103"/>
      <c r="I1976" s="103"/>
      <c r="J1976" s="103"/>
      <c r="K1976" s="103"/>
      <c r="L1976" s="103"/>
      <c r="M1976" s="103"/>
      <c r="N1976" s="103"/>
      <c r="O1976" s="103"/>
      <c r="P1976" s="103"/>
    </row>
    <row r="1977" spans="1:16">
      <c r="A1977" s="101" t="s">
        <v>4970</v>
      </c>
      <c r="B1977" s="102" t="s">
        <v>4971</v>
      </c>
      <c r="C1977" s="101" t="s">
        <v>5359</v>
      </c>
      <c r="D1977" s="101" t="s">
        <v>5360</v>
      </c>
      <c r="E1977" s="103">
        <v>38918561</v>
      </c>
      <c r="F1977" s="103">
        <v>19087253</v>
      </c>
      <c r="G1977" s="103">
        <v>11775117</v>
      </c>
      <c r="H1977" s="103">
        <v>8046344</v>
      </c>
      <c r="I1977" s="103"/>
      <c r="J1977" s="103">
        <v>7169280</v>
      </c>
      <c r="K1977" s="103">
        <v>6923940</v>
      </c>
      <c r="L1977" s="103">
        <v>6617012</v>
      </c>
      <c r="M1977" s="103">
        <v>6154525</v>
      </c>
      <c r="N1977" s="103">
        <v>6637078</v>
      </c>
      <c r="O1977" s="103">
        <v>6688762</v>
      </c>
      <c r="P1977" s="103">
        <v>5926204</v>
      </c>
    </row>
    <row r="1978" spans="1:16">
      <c r="A1978" s="101" t="s">
        <v>5698</v>
      </c>
      <c r="B1978" s="102" t="s">
        <v>5699</v>
      </c>
      <c r="C1978" s="101" t="s">
        <v>5359</v>
      </c>
      <c r="D1978" s="101" t="s">
        <v>5360</v>
      </c>
      <c r="E1978" s="103">
        <v>8298283</v>
      </c>
      <c r="F1978" s="103">
        <v>4473039</v>
      </c>
      <c r="G1978" s="103">
        <v>1272942</v>
      </c>
      <c r="H1978" s="103">
        <v>-893247</v>
      </c>
      <c r="I1978" s="103"/>
      <c r="J1978" s="103"/>
      <c r="K1978" s="103"/>
      <c r="L1978" s="103"/>
      <c r="M1978" s="103"/>
      <c r="N1978" s="103"/>
      <c r="O1978" s="103"/>
      <c r="P1978" s="103"/>
    </row>
    <row r="1979" spans="1:16">
      <c r="A1979" s="101" t="s">
        <v>4972</v>
      </c>
      <c r="B1979" s="102" t="s">
        <v>4973</v>
      </c>
      <c r="C1979" s="101" t="s">
        <v>5359</v>
      </c>
      <c r="D1979" s="101" t="s">
        <v>5360</v>
      </c>
      <c r="E1979" s="103">
        <v>75698915</v>
      </c>
      <c r="F1979" s="103">
        <v>82409178</v>
      </c>
      <c r="G1979" s="103"/>
      <c r="H1979" s="103"/>
      <c r="I1979" s="103">
        <v>6526940</v>
      </c>
      <c r="J1979" s="103">
        <v>5221824</v>
      </c>
      <c r="K1979" s="103">
        <v>4366136</v>
      </c>
      <c r="L1979" s="103">
        <v>2303001</v>
      </c>
      <c r="M1979" s="103">
        <v>865050</v>
      </c>
      <c r="N1979" s="103">
        <v>951362</v>
      </c>
      <c r="O1979" s="103"/>
      <c r="P1979" s="103"/>
    </row>
    <row r="1980" spans="1:16">
      <c r="A1980" s="101" t="s">
        <v>4976</v>
      </c>
      <c r="B1980" s="102" t="s">
        <v>4977</v>
      </c>
      <c r="C1980" s="101" t="s">
        <v>5359</v>
      </c>
      <c r="D1980" s="101" t="s">
        <v>5360</v>
      </c>
      <c r="E1980" s="103">
        <v>63951040</v>
      </c>
      <c r="F1980" s="103">
        <v>58271092</v>
      </c>
      <c r="G1980" s="103">
        <v>31996131</v>
      </c>
      <c r="H1980" s="103">
        <v>27082093</v>
      </c>
      <c r="I1980" s="103">
        <v>23718719</v>
      </c>
      <c r="J1980" s="103">
        <v>28797572</v>
      </c>
      <c r="K1980" s="103">
        <v>19255621</v>
      </c>
      <c r="L1980" s="103">
        <v>16605148</v>
      </c>
      <c r="M1980" s="103">
        <v>13548482</v>
      </c>
      <c r="N1980" s="103">
        <v>12100232</v>
      </c>
      <c r="O1980" s="103">
        <v>10508119</v>
      </c>
      <c r="P1980" s="103">
        <v>8226968</v>
      </c>
    </row>
    <row r="1981" spans="1:16">
      <c r="A1981" s="101" t="s">
        <v>4978</v>
      </c>
      <c r="B1981" s="102" t="s">
        <v>4979</v>
      </c>
      <c r="C1981" s="101" t="s">
        <v>5359</v>
      </c>
      <c r="D1981" s="101" t="s">
        <v>5360</v>
      </c>
      <c r="E1981" s="103">
        <v>81523933</v>
      </c>
      <c r="F1981" s="103">
        <v>63979064</v>
      </c>
      <c r="G1981" s="103">
        <v>12325059</v>
      </c>
      <c r="H1981" s="103">
        <v>10268111</v>
      </c>
      <c r="I1981" s="103">
        <v>4823888</v>
      </c>
      <c r="J1981" s="103">
        <v>3601085</v>
      </c>
      <c r="K1981" s="103">
        <v>3021803</v>
      </c>
      <c r="L1981" s="103">
        <v>1261832</v>
      </c>
      <c r="M1981" s="103">
        <v>12661</v>
      </c>
      <c r="N1981" s="103">
        <v>2324925</v>
      </c>
      <c r="O1981" s="103"/>
      <c r="P1981" s="103"/>
    </row>
    <row r="1982" spans="1:16">
      <c r="A1982" s="101" t="s">
        <v>4980</v>
      </c>
      <c r="B1982" s="102" t="s">
        <v>3552</v>
      </c>
      <c r="C1982" s="101" t="s">
        <v>5359</v>
      </c>
      <c r="D1982" s="101" t="s">
        <v>5360</v>
      </c>
      <c r="E1982" s="103"/>
      <c r="F1982" s="103">
        <v>25720976</v>
      </c>
      <c r="G1982" s="103">
        <v>24060935</v>
      </c>
      <c r="H1982" s="103">
        <v>22564416</v>
      </c>
      <c r="I1982" s="103">
        <v>21860193</v>
      </c>
      <c r="J1982" s="103">
        <v>16039479</v>
      </c>
      <c r="K1982" s="103">
        <v>9464871</v>
      </c>
      <c r="L1982" s="103">
        <v>4033578</v>
      </c>
      <c r="M1982" s="103"/>
      <c r="N1982" s="103"/>
      <c r="O1982" s="103"/>
      <c r="P1982" s="103"/>
    </row>
    <row r="1983" spans="1:16">
      <c r="A1983" s="101" t="s">
        <v>4981</v>
      </c>
      <c r="B1983" s="102" t="s">
        <v>4982</v>
      </c>
      <c r="C1983" s="101" t="s">
        <v>5359</v>
      </c>
      <c r="D1983" s="101" t="s">
        <v>5360</v>
      </c>
      <c r="E1983" s="103">
        <v>35306530</v>
      </c>
      <c r="F1983" s="103">
        <v>6560873</v>
      </c>
      <c r="G1983" s="103"/>
      <c r="H1983" s="103"/>
      <c r="I1983" s="103">
        <v>-2337632</v>
      </c>
      <c r="J1983" s="103"/>
      <c r="K1983" s="103"/>
      <c r="L1983" s="103"/>
      <c r="M1983" s="103"/>
      <c r="N1983" s="103"/>
      <c r="O1983" s="103"/>
      <c r="P1983" s="103"/>
    </row>
    <row r="1984" spans="1:16">
      <c r="A1984" s="101" t="s">
        <v>5700</v>
      </c>
      <c r="B1984" s="102" t="s">
        <v>5701</v>
      </c>
      <c r="C1984" s="101" t="s">
        <v>5361</v>
      </c>
      <c r="D1984" s="101" t="s">
        <v>5360</v>
      </c>
      <c r="E1984" s="103"/>
      <c r="F1984" s="103">
        <v>6096403</v>
      </c>
      <c r="G1984" s="103">
        <v>5129639</v>
      </c>
      <c r="H1984" s="103">
        <v>4783394</v>
      </c>
      <c r="I1984" s="103"/>
      <c r="J1984" s="103"/>
      <c r="K1984" s="103"/>
      <c r="L1984" s="103"/>
      <c r="M1984" s="103"/>
      <c r="N1984" s="103"/>
      <c r="O1984" s="103"/>
      <c r="P1984" s="103"/>
    </row>
    <row r="1985" spans="1:16">
      <c r="A1985" s="101" t="s">
        <v>4993</v>
      </c>
      <c r="B1985" s="102" t="s">
        <v>4994</v>
      </c>
      <c r="C1985" s="101" t="s">
        <v>5359</v>
      </c>
      <c r="D1985" s="101" t="s">
        <v>5360</v>
      </c>
      <c r="E1985" s="103">
        <v>34809104</v>
      </c>
      <c r="F1985" s="103">
        <v>21292700</v>
      </c>
      <c r="G1985" s="103"/>
      <c r="H1985" s="103">
        <v>13811033</v>
      </c>
      <c r="I1985" s="103">
        <v>12588561</v>
      </c>
      <c r="J1985" s="103">
        <v>11378363</v>
      </c>
      <c r="K1985" s="103"/>
      <c r="L1985" s="103"/>
      <c r="M1985" s="103"/>
      <c r="N1985" s="103"/>
      <c r="O1985" s="103"/>
      <c r="P1985" s="103"/>
    </row>
    <row r="1986" spans="1:16">
      <c r="A1986" s="101" t="s">
        <v>5702</v>
      </c>
      <c r="B1986" s="102" t="s">
        <v>5703</v>
      </c>
      <c r="C1986" s="101" t="s">
        <v>5359</v>
      </c>
      <c r="D1986" s="101" t="s">
        <v>5360</v>
      </c>
      <c r="E1986" s="103">
        <v>1953645</v>
      </c>
      <c r="F1986" s="103">
        <v>4692461</v>
      </c>
      <c r="G1986" s="103">
        <v>-271848</v>
      </c>
      <c r="H1986" s="103"/>
      <c r="I1986" s="103"/>
      <c r="J1986" s="103"/>
      <c r="K1986" s="103"/>
      <c r="L1986" s="103"/>
      <c r="M1986" s="103"/>
      <c r="N1986" s="103"/>
      <c r="O1986" s="103"/>
      <c r="P1986" s="103"/>
    </row>
    <row r="1987" spans="1:16">
      <c r="A1987" s="101" t="s">
        <v>4995</v>
      </c>
      <c r="B1987" s="102" t="s">
        <v>1184</v>
      </c>
      <c r="C1987" s="101" t="s">
        <v>5359</v>
      </c>
      <c r="D1987" s="101" t="s">
        <v>5360</v>
      </c>
      <c r="E1987" s="103">
        <v>178763137</v>
      </c>
      <c r="F1987" s="103">
        <v>154628932</v>
      </c>
      <c r="G1987" s="103">
        <v>182049775</v>
      </c>
      <c r="H1987" s="103">
        <v>171134169</v>
      </c>
      <c r="I1987" s="103">
        <v>208332771</v>
      </c>
      <c r="J1987" s="103">
        <v>173334357</v>
      </c>
      <c r="K1987" s="103">
        <v>136422478</v>
      </c>
      <c r="L1987" s="103">
        <v>14003097</v>
      </c>
      <c r="M1987" s="103">
        <v>-45231727</v>
      </c>
      <c r="N1987" s="103">
        <v>121964011</v>
      </c>
      <c r="O1987" s="103">
        <v>103995395</v>
      </c>
      <c r="P1987" s="103">
        <v>88470292</v>
      </c>
    </row>
    <row r="1988" spans="1:16">
      <c r="A1988" s="101" t="s">
        <v>4996</v>
      </c>
      <c r="B1988" s="102" t="s">
        <v>3859</v>
      </c>
      <c r="C1988" s="101" t="s">
        <v>5359</v>
      </c>
      <c r="D1988" s="101" t="s">
        <v>5360</v>
      </c>
      <c r="E1988" s="103">
        <v>14192744</v>
      </c>
      <c r="F1988" s="103">
        <v>11580931</v>
      </c>
      <c r="G1988" s="103"/>
      <c r="H1988" s="103">
        <v>8540367</v>
      </c>
      <c r="I1988" s="103">
        <v>7063010</v>
      </c>
      <c r="J1988" s="103">
        <v>6317184</v>
      </c>
      <c r="K1988" s="103">
        <v>5622228</v>
      </c>
      <c r="L1988" s="103">
        <v>5128361</v>
      </c>
      <c r="M1988" s="103">
        <v>4294762</v>
      </c>
      <c r="N1988" s="103">
        <v>3951958</v>
      </c>
      <c r="O1988" s="103">
        <v>3233610</v>
      </c>
      <c r="P1988" s="103">
        <v>2815879</v>
      </c>
    </row>
    <row r="1989" spans="1:16">
      <c r="A1989" s="101" t="s">
        <v>4997</v>
      </c>
      <c r="B1989" s="102" t="s">
        <v>4998</v>
      </c>
      <c r="C1989" s="101" t="s">
        <v>5359</v>
      </c>
      <c r="D1989" s="101" t="s">
        <v>5360</v>
      </c>
      <c r="E1989" s="103">
        <v>27624577</v>
      </c>
      <c r="F1989" s="103">
        <v>25493249</v>
      </c>
      <c r="G1989" s="103">
        <v>13095619</v>
      </c>
      <c r="H1989" s="103">
        <v>9200398</v>
      </c>
      <c r="I1989" s="103">
        <v>8226790</v>
      </c>
      <c r="J1989" s="103">
        <v>7064297</v>
      </c>
      <c r="K1989" s="103">
        <v>6476400</v>
      </c>
      <c r="L1989" s="103">
        <v>7181835</v>
      </c>
      <c r="M1989" s="103">
        <v>7994617</v>
      </c>
      <c r="N1989" s="103">
        <v>4560969</v>
      </c>
      <c r="O1989" s="103">
        <v>3988714</v>
      </c>
      <c r="P1989" s="103">
        <v>3258946</v>
      </c>
    </row>
    <row r="1990" spans="1:16">
      <c r="A1990" s="101" t="s">
        <v>5704</v>
      </c>
      <c r="B1990" s="102" t="s">
        <v>5705</v>
      </c>
      <c r="C1990" s="101" t="s">
        <v>5359</v>
      </c>
      <c r="D1990" s="101" t="s">
        <v>5360</v>
      </c>
      <c r="E1990" s="103">
        <v>-1992453</v>
      </c>
      <c r="F1990" s="103">
        <v>947092</v>
      </c>
      <c r="G1990" s="103">
        <v>2709065</v>
      </c>
      <c r="H1990" s="103"/>
      <c r="I1990" s="103"/>
      <c r="J1990" s="103"/>
      <c r="K1990" s="103"/>
      <c r="L1990" s="103"/>
      <c r="M1990" s="103"/>
      <c r="N1990" s="103"/>
      <c r="O1990" s="103"/>
      <c r="P1990" s="103"/>
    </row>
    <row r="1991" spans="1:16">
      <c r="A1991" s="101" t="s">
        <v>5706</v>
      </c>
      <c r="B1991" s="102" t="s">
        <v>5707</v>
      </c>
      <c r="C1991" s="101" t="s">
        <v>5359</v>
      </c>
      <c r="D1991" s="101" t="s">
        <v>5360</v>
      </c>
      <c r="E1991" s="103">
        <v>26907965</v>
      </c>
      <c r="F1991" s="103">
        <v>28147499</v>
      </c>
      <c r="G1991" s="103">
        <v>3263973</v>
      </c>
      <c r="H1991" s="103">
        <v>770789</v>
      </c>
      <c r="I1991" s="103"/>
      <c r="J1991" s="103"/>
      <c r="K1991" s="103"/>
      <c r="L1991" s="103"/>
      <c r="M1991" s="103"/>
      <c r="N1991" s="103"/>
      <c r="O1991" s="103"/>
      <c r="P1991" s="103"/>
    </row>
    <row r="1992" spans="1:16">
      <c r="A1992" s="101" t="s">
        <v>5708</v>
      </c>
      <c r="B1992" s="102" t="s">
        <v>5709</v>
      </c>
      <c r="C1992" s="101" t="s">
        <v>5359</v>
      </c>
      <c r="D1992" s="101" t="s">
        <v>5360</v>
      </c>
      <c r="E1992" s="103">
        <v>8700575</v>
      </c>
      <c r="F1992" s="103">
        <v>4433065</v>
      </c>
      <c r="G1992" s="103">
        <v>4293436</v>
      </c>
      <c r="H1992" s="103">
        <v>3999700</v>
      </c>
      <c r="I1992" s="103">
        <v>3888723</v>
      </c>
      <c r="J1992" s="103">
        <v>3683891</v>
      </c>
      <c r="K1992" s="103">
        <v>1223386</v>
      </c>
      <c r="L1992" s="103"/>
      <c r="M1992" s="103"/>
      <c r="N1992" s="103"/>
      <c r="O1992" s="103"/>
      <c r="P1992" s="103"/>
    </row>
    <row r="1993" spans="1:16">
      <c r="A1993" s="101" t="s">
        <v>5003</v>
      </c>
      <c r="B1993" s="102" t="s">
        <v>5004</v>
      </c>
      <c r="C1993" s="101" t="s">
        <v>5359</v>
      </c>
      <c r="D1993" s="101" t="s">
        <v>5360</v>
      </c>
      <c r="E1993" s="103">
        <v>15846222</v>
      </c>
      <c r="F1993" s="103">
        <v>12282444</v>
      </c>
      <c r="G1993" s="103"/>
      <c r="H1993" s="103"/>
      <c r="I1993" s="103"/>
      <c r="J1993" s="103"/>
      <c r="K1993" s="103">
        <v>8299419</v>
      </c>
      <c r="L1993" s="103">
        <v>5944476</v>
      </c>
      <c r="M1993" s="103">
        <v>6353069</v>
      </c>
      <c r="N1993" s="103">
        <v>6539294</v>
      </c>
      <c r="O1993" s="103">
        <v>5542555</v>
      </c>
      <c r="P1993" s="103">
        <v>4456453</v>
      </c>
    </row>
    <row r="1994" spans="1:16">
      <c r="A1994" s="101" t="s">
        <v>5005</v>
      </c>
      <c r="B1994" s="102" t="s">
        <v>5006</v>
      </c>
      <c r="C1994" s="101" t="s">
        <v>5359</v>
      </c>
      <c r="D1994" s="101" t="s">
        <v>5360</v>
      </c>
      <c r="E1994" s="103">
        <v>29329171</v>
      </c>
      <c r="F1994" s="103">
        <v>28996740</v>
      </c>
      <c r="G1994" s="103"/>
      <c r="H1994" s="103"/>
      <c r="I1994" s="103"/>
      <c r="J1994" s="103"/>
      <c r="K1994" s="103"/>
      <c r="L1994" s="103"/>
      <c r="M1994" s="103"/>
      <c r="N1994" s="103"/>
      <c r="O1994" s="103"/>
      <c r="P1994" s="103"/>
    </row>
    <row r="1995" spans="1:16">
      <c r="A1995" s="101" t="s">
        <v>5710</v>
      </c>
      <c r="B1995" s="102" t="s">
        <v>5711</v>
      </c>
      <c r="C1995" s="101" t="s">
        <v>5359</v>
      </c>
      <c r="D1995" s="101" t="s">
        <v>5360</v>
      </c>
      <c r="E1995" s="103">
        <v>26440140</v>
      </c>
      <c r="F1995" s="103">
        <v>22018366</v>
      </c>
      <c r="G1995" s="103">
        <v>17014206</v>
      </c>
      <c r="H1995" s="103">
        <v>12224750</v>
      </c>
      <c r="I1995" s="103">
        <v>8603949</v>
      </c>
      <c r="J1995" s="103">
        <v>4217999</v>
      </c>
      <c r="K1995" s="103"/>
      <c r="L1995" s="103"/>
      <c r="M1995" s="103"/>
      <c r="N1995" s="103"/>
      <c r="O1995" s="103"/>
      <c r="P1995" s="103"/>
    </row>
    <row r="1996" spans="1:16">
      <c r="A1996" s="101" t="s">
        <v>5712</v>
      </c>
      <c r="B1996" s="102" t="s">
        <v>5713</v>
      </c>
      <c r="C1996" s="101" t="s">
        <v>5359</v>
      </c>
      <c r="D1996" s="101" t="s">
        <v>5360</v>
      </c>
      <c r="E1996" s="103">
        <v>18990736</v>
      </c>
      <c r="F1996" s="103">
        <v>16336923</v>
      </c>
      <c r="G1996" s="103">
        <v>15005499</v>
      </c>
      <c r="H1996" s="103">
        <v>13376088</v>
      </c>
      <c r="I1996" s="103">
        <v>12301689</v>
      </c>
      <c r="J1996" s="103">
        <v>11467714</v>
      </c>
      <c r="K1996" s="103">
        <v>10288823</v>
      </c>
      <c r="L1996" s="103">
        <v>8998982</v>
      </c>
      <c r="M1996" s="103">
        <v>8083155</v>
      </c>
      <c r="N1996" s="103">
        <v>7256923</v>
      </c>
      <c r="O1996" s="103">
        <v>7112636</v>
      </c>
      <c r="P1996" s="103"/>
    </row>
    <row r="1997" spans="1:16">
      <c r="A1997" s="101" t="s">
        <v>5714</v>
      </c>
      <c r="B1997" s="102" t="s">
        <v>5715</v>
      </c>
      <c r="C1997" s="101" t="s">
        <v>5359</v>
      </c>
      <c r="D1997" s="101" t="s">
        <v>5360</v>
      </c>
      <c r="E1997" s="103">
        <v>3424219</v>
      </c>
      <c r="F1997" s="103">
        <v>1836158</v>
      </c>
      <c r="G1997" s="103">
        <v>-1484719</v>
      </c>
      <c r="H1997" s="103">
        <v>-683017</v>
      </c>
      <c r="I1997" s="103">
        <v>-216600</v>
      </c>
      <c r="J1997" s="103"/>
      <c r="K1997" s="103"/>
      <c r="L1997" s="103"/>
      <c r="M1997" s="103"/>
      <c r="N1997" s="103"/>
      <c r="O1997" s="103"/>
      <c r="P1997" s="103"/>
    </row>
    <row r="1998" spans="1:16">
      <c r="A1998" s="101" t="s">
        <v>5017</v>
      </c>
      <c r="B1998" s="102" t="s">
        <v>5018</v>
      </c>
      <c r="C1998" s="101" t="s">
        <v>5359</v>
      </c>
      <c r="D1998" s="101" t="s">
        <v>5360</v>
      </c>
      <c r="E1998" s="103">
        <v>40078588</v>
      </c>
      <c r="F1998" s="103">
        <v>15029043</v>
      </c>
      <c r="G1998" s="103">
        <v>13200129</v>
      </c>
      <c r="H1998" s="103"/>
      <c r="I1998" s="103"/>
      <c r="J1998" s="103"/>
      <c r="K1998" s="103"/>
      <c r="L1998" s="103"/>
      <c r="M1998" s="103"/>
      <c r="N1998" s="103"/>
      <c r="O1998" s="103"/>
      <c r="P1998" s="103"/>
    </row>
    <row r="1999" spans="1:16">
      <c r="A1999" s="101" t="s">
        <v>5023</v>
      </c>
      <c r="B1999" s="102" t="s">
        <v>5024</v>
      </c>
      <c r="C1999" s="101" t="s">
        <v>5359</v>
      </c>
      <c r="D1999" s="101" t="s">
        <v>5360</v>
      </c>
      <c r="E1999" s="103">
        <v>54471078</v>
      </c>
      <c r="F1999" s="103">
        <v>43907804</v>
      </c>
      <c r="G1999" s="103"/>
      <c r="H1999" s="103"/>
      <c r="I1999" s="103">
        <v>4784706</v>
      </c>
      <c r="J1999" s="103">
        <v>4391141</v>
      </c>
      <c r="K1999" s="103">
        <v>1808266</v>
      </c>
      <c r="L1999" s="103">
        <v>2430079</v>
      </c>
      <c r="M1999" s="103">
        <v>1943575</v>
      </c>
      <c r="N1999" s="103">
        <v>1097982</v>
      </c>
      <c r="O1999" s="103">
        <v>1021458</v>
      </c>
      <c r="P1999" s="103">
        <v>752952</v>
      </c>
    </row>
    <row r="2000" spans="1:16">
      <c r="A2000" s="101" t="s">
        <v>5029</v>
      </c>
      <c r="B2000" s="102" t="s">
        <v>5030</v>
      </c>
      <c r="C2000" s="101" t="s">
        <v>5359</v>
      </c>
      <c r="D2000" s="101" t="s">
        <v>5360</v>
      </c>
      <c r="E2000" s="103">
        <v>66265345</v>
      </c>
      <c r="F2000" s="103">
        <v>60607341</v>
      </c>
      <c r="G2000" s="103"/>
      <c r="H2000" s="103"/>
      <c r="I2000" s="103"/>
      <c r="J2000" s="103"/>
      <c r="K2000" s="103"/>
      <c r="L2000" s="103"/>
      <c r="M2000" s="103"/>
      <c r="N2000" s="103"/>
      <c r="O2000" s="103"/>
      <c r="P2000" s="103"/>
    </row>
    <row r="2001" spans="1:16">
      <c r="A2001" s="101" t="s">
        <v>5716</v>
      </c>
      <c r="B2001" s="102" t="s">
        <v>5717</v>
      </c>
      <c r="C2001" s="101" t="s">
        <v>5359</v>
      </c>
      <c r="D2001" s="101" t="s">
        <v>5360</v>
      </c>
      <c r="E2001" s="103">
        <v>5679399</v>
      </c>
      <c r="F2001" s="103">
        <v>3601624</v>
      </c>
      <c r="G2001" s="103">
        <v>1428127</v>
      </c>
      <c r="H2001" s="103">
        <v>1221543</v>
      </c>
      <c r="I2001" s="103">
        <v>411480</v>
      </c>
      <c r="J2001" s="103">
        <v>646492</v>
      </c>
      <c r="K2001" s="103">
        <v>-1124714</v>
      </c>
      <c r="L2001" s="103"/>
      <c r="M2001" s="103"/>
      <c r="N2001" s="103"/>
      <c r="O2001" s="103"/>
      <c r="P2001" s="103"/>
    </row>
    <row r="2002" spans="1:16">
      <c r="A2002" s="101" t="s">
        <v>5033</v>
      </c>
      <c r="B2002" s="102" t="s">
        <v>5034</v>
      </c>
      <c r="C2002" s="101" t="s">
        <v>5359</v>
      </c>
      <c r="D2002" s="101" t="s">
        <v>5360</v>
      </c>
      <c r="E2002" s="103">
        <v>339748320</v>
      </c>
      <c r="F2002" s="103">
        <v>316803252</v>
      </c>
      <c r="G2002" s="103">
        <v>80230866</v>
      </c>
      <c r="H2002" s="103">
        <v>10037636</v>
      </c>
      <c r="I2002" s="103">
        <v>2659529</v>
      </c>
      <c r="J2002" s="103">
        <v>428336</v>
      </c>
      <c r="K2002" s="103"/>
      <c r="L2002" s="103"/>
      <c r="M2002" s="103"/>
      <c r="N2002" s="103"/>
      <c r="O2002" s="103"/>
      <c r="P2002" s="103"/>
    </row>
    <row r="2003" spans="1:16">
      <c r="A2003" s="101" t="s">
        <v>5037</v>
      </c>
      <c r="B2003" s="102" t="s">
        <v>5038</v>
      </c>
      <c r="C2003" s="101" t="s">
        <v>5359</v>
      </c>
      <c r="D2003" s="101" t="s">
        <v>5360</v>
      </c>
      <c r="E2003" s="103">
        <v>39200892</v>
      </c>
      <c r="F2003" s="103">
        <v>35055723</v>
      </c>
      <c r="G2003" s="103">
        <v>11916989</v>
      </c>
      <c r="H2003" s="103">
        <v>6518633</v>
      </c>
      <c r="I2003" s="103">
        <v>3421002</v>
      </c>
      <c r="J2003" s="103">
        <v>3387657</v>
      </c>
      <c r="K2003" s="103">
        <v>3771707</v>
      </c>
      <c r="L2003" s="103">
        <v>1417335</v>
      </c>
      <c r="M2003" s="103"/>
      <c r="N2003" s="103"/>
      <c r="O2003" s="103"/>
      <c r="P2003" s="103"/>
    </row>
    <row r="2004" spans="1:16">
      <c r="A2004" s="101" t="s">
        <v>5718</v>
      </c>
      <c r="B2004" s="102" t="s">
        <v>5719</v>
      </c>
      <c r="C2004" s="101" t="s">
        <v>5359</v>
      </c>
      <c r="D2004" s="101" t="s">
        <v>5360</v>
      </c>
      <c r="E2004" s="103">
        <v>11677799</v>
      </c>
      <c r="F2004" s="103"/>
      <c r="G2004" s="103"/>
      <c r="H2004" s="103">
        <v>785928</v>
      </c>
      <c r="I2004" s="103"/>
      <c r="J2004" s="103"/>
      <c r="K2004" s="103"/>
      <c r="L2004" s="103"/>
      <c r="M2004" s="103"/>
      <c r="N2004" s="103"/>
      <c r="O2004" s="103"/>
      <c r="P2004" s="103"/>
    </row>
    <row r="2005" spans="1:16">
      <c r="A2005" s="101" t="s">
        <v>5720</v>
      </c>
      <c r="B2005" s="102" t="s">
        <v>5721</v>
      </c>
      <c r="C2005" s="101" t="s">
        <v>5359</v>
      </c>
      <c r="D2005" s="101" t="s">
        <v>5360</v>
      </c>
      <c r="E2005" s="103">
        <v>7915569</v>
      </c>
      <c r="F2005" s="103">
        <v>12764039</v>
      </c>
      <c r="G2005" s="103">
        <v>1908668</v>
      </c>
      <c r="H2005" s="103">
        <v>635329</v>
      </c>
      <c r="I2005" s="103">
        <v>-216097</v>
      </c>
      <c r="J2005" s="103"/>
      <c r="K2005" s="103"/>
      <c r="L2005" s="103"/>
      <c r="M2005" s="103"/>
      <c r="N2005" s="103"/>
      <c r="O2005" s="103"/>
      <c r="P2005" s="103"/>
    </row>
    <row r="2006" spans="1:16">
      <c r="A2006" s="101" t="s">
        <v>5722</v>
      </c>
      <c r="B2006" s="102" t="s">
        <v>5723</v>
      </c>
      <c r="C2006" s="101" t="s">
        <v>5359</v>
      </c>
      <c r="D2006" s="101" t="s">
        <v>5360</v>
      </c>
      <c r="E2006" s="103">
        <v>12523994</v>
      </c>
      <c r="F2006" s="103">
        <v>6681435</v>
      </c>
      <c r="G2006" s="103">
        <v>-863628</v>
      </c>
      <c r="H2006" s="103"/>
      <c r="I2006" s="103"/>
      <c r="J2006" s="103"/>
      <c r="K2006" s="103"/>
      <c r="L2006" s="103"/>
      <c r="M2006" s="103"/>
      <c r="N2006" s="103"/>
      <c r="O2006" s="103"/>
      <c r="P2006" s="103"/>
    </row>
    <row r="2007" spans="1:16">
      <c r="A2007" s="101" t="s">
        <v>5061</v>
      </c>
      <c r="B2007" s="102" t="s">
        <v>5062</v>
      </c>
      <c r="C2007" s="101" t="s">
        <v>5359</v>
      </c>
      <c r="D2007" s="101" t="s">
        <v>5360</v>
      </c>
      <c r="E2007" s="103">
        <v>187431668</v>
      </c>
      <c r="F2007" s="103">
        <v>192097947</v>
      </c>
      <c r="G2007" s="103"/>
      <c r="H2007" s="103"/>
      <c r="I2007" s="103"/>
      <c r="J2007" s="103"/>
      <c r="K2007" s="103"/>
      <c r="L2007" s="103"/>
      <c r="M2007" s="103"/>
      <c r="N2007" s="103"/>
      <c r="O2007" s="103"/>
      <c r="P2007" s="103"/>
    </row>
    <row r="2008" spans="1:16">
      <c r="A2008" s="101" t="s">
        <v>5724</v>
      </c>
      <c r="B2008" s="102" t="s">
        <v>5725</v>
      </c>
      <c r="C2008" s="101" t="s">
        <v>5359</v>
      </c>
      <c r="D2008" s="101" t="s">
        <v>5360</v>
      </c>
      <c r="E2008" s="103">
        <v>5107333</v>
      </c>
      <c r="F2008" s="103">
        <v>16714575</v>
      </c>
      <c r="G2008" s="103">
        <v>664149</v>
      </c>
      <c r="H2008" s="103">
        <v>609022</v>
      </c>
      <c r="I2008" s="103">
        <v>594709</v>
      </c>
      <c r="J2008" s="103"/>
      <c r="K2008" s="103"/>
      <c r="L2008" s="103"/>
      <c r="M2008" s="103"/>
      <c r="N2008" s="103"/>
      <c r="O2008" s="103"/>
      <c r="P2008" s="103"/>
    </row>
    <row r="2009" spans="1:16">
      <c r="A2009" s="101" t="s">
        <v>5067</v>
      </c>
      <c r="B2009" s="102" t="s">
        <v>5068</v>
      </c>
      <c r="C2009" s="101" t="s">
        <v>5359</v>
      </c>
      <c r="D2009" s="101" t="s">
        <v>5360</v>
      </c>
      <c r="E2009" s="103">
        <v>143693527</v>
      </c>
      <c r="F2009" s="103"/>
      <c r="G2009" s="103"/>
      <c r="H2009" s="103"/>
      <c r="I2009" s="103"/>
      <c r="J2009" s="103"/>
      <c r="K2009" s="103"/>
      <c r="L2009" s="103"/>
      <c r="M2009" s="103"/>
      <c r="N2009" s="103"/>
      <c r="O2009" s="103"/>
      <c r="P2009" s="103"/>
    </row>
    <row r="2010" spans="1:16">
      <c r="A2010" s="101" t="s">
        <v>5726</v>
      </c>
      <c r="B2010" s="102" t="s">
        <v>5727</v>
      </c>
      <c r="C2010" s="101" t="s">
        <v>5359</v>
      </c>
      <c r="D2010" s="101" t="s">
        <v>5360</v>
      </c>
      <c r="E2010" s="103">
        <v>3497907</v>
      </c>
      <c r="F2010" s="103"/>
      <c r="G2010" s="103"/>
      <c r="H2010" s="103">
        <v>387545</v>
      </c>
      <c r="I2010" s="103"/>
      <c r="J2010" s="103"/>
      <c r="K2010" s="103"/>
      <c r="L2010" s="103"/>
      <c r="M2010" s="103"/>
      <c r="N2010" s="103"/>
      <c r="O2010" s="103"/>
      <c r="P2010" s="103"/>
    </row>
    <row r="2011" spans="1:16">
      <c r="A2011" s="101" t="s">
        <v>5077</v>
      </c>
      <c r="B2011" s="102" t="s">
        <v>5078</v>
      </c>
      <c r="C2011" s="101" t="s">
        <v>5359</v>
      </c>
      <c r="D2011" s="101" t="s">
        <v>5360</v>
      </c>
      <c r="E2011" s="103">
        <v>165421381</v>
      </c>
      <c r="F2011" s="103">
        <v>60018200</v>
      </c>
      <c r="G2011" s="103">
        <v>46108891</v>
      </c>
      <c r="H2011" s="103">
        <v>43096789</v>
      </c>
      <c r="I2011" s="103">
        <v>24402621</v>
      </c>
      <c r="J2011" s="103"/>
      <c r="K2011" s="103"/>
      <c r="L2011" s="103"/>
      <c r="M2011" s="103"/>
      <c r="N2011" s="103"/>
      <c r="O2011" s="103"/>
      <c r="P2011" s="103"/>
    </row>
    <row r="2012" spans="1:16">
      <c r="A2012" s="101" t="s">
        <v>5728</v>
      </c>
      <c r="B2012" s="102" t="s">
        <v>5729</v>
      </c>
      <c r="C2012" s="101" t="s">
        <v>5359</v>
      </c>
      <c r="D2012" s="101" t="s">
        <v>5360</v>
      </c>
      <c r="E2012" s="103">
        <v>10919891</v>
      </c>
      <c r="F2012" s="103">
        <v>6602426</v>
      </c>
      <c r="G2012" s="103">
        <v>-1084033</v>
      </c>
      <c r="H2012" s="103">
        <v>467500</v>
      </c>
      <c r="I2012" s="103">
        <v>1030307</v>
      </c>
      <c r="J2012" s="103"/>
      <c r="K2012" s="103"/>
      <c r="L2012" s="103"/>
      <c r="M2012" s="103"/>
      <c r="N2012" s="103"/>
      <c r="O2012" s="103"/>
      <c r="P2012" s="103"/>
    </row>
    <row r="2013" spans="1:16">
      <c r="A2013" s="101" t="s">
        <v>5730</v>
      </c>
      <c r="B2013" s="102" t="s">
        <v>5731</v>
      </c>
      <c r="C2013" s="101" t="s">
        <v>5359</v>
      </c>
      <c r="D2013" s="101" t="s">
        <v>5360</v>
      </c>
      <c r="E2013" s="103">
        <v>5580885</v>
      </c>
      <c r="F2013" s="103"/>
      <c r="G2013" s="103"/>
      <c r="H2013" s="103"/>
      <c r="I2013" s="103"/>
      <c r="J2013" s="103"/>
      <c r="K2013" s="103"/>
      <c r="L2013" s="103"/>
      <c r="M2013" s="103"/>
      <c r="N2013" s="103"/>
      <c r="O2013" s="103"/>
      <c r="P2013" s="103"/>
    </row>
    <row r="2014" spans="1:16">
      <c r="A2014" s="101" t="s">
        <v>5732</v>
      </c>
      <c r="B2014" s="102" t="s">
        <v>5733</v>
      </c>
      <c r="C2014" s="101" t="s">
        <v>5359</v>
      </c>
      <c r="D2014" s="101" t="s">
        <v>5360</v>
      </c>
      <c r="E2014" s="103">
        <v>6201725</v>
      </c>
      <c r="F2014" s="103">
        <v>12067219</v>
      </c>
      <c r="G2014" s="103">
        <v>1340823</v>
      </c>
      <c r="H2014" s="103">
        <v>885407</v>
      </c>
      <c r="I2014" s="103">
        <v>79647</v>
      </c>
      <c r="J2014" s="103"/>
      <c r="K2014" s="103"/>
      <c r="L2014" s="103"/>
      <c r="M2014" s="103"/>
      <c r="N2014" s="103"/>
      <c r="O2014" s="103"/>
      <c r="P2014" s="103"/>
    </row>
    <row r="2015" spans="1:16">
      <c r="A2015" s="101" t="s">
        <v>5081</v>
      </c>
      <c r="B2015" s="102" t="s">
        <v>5082</v>
      </c>
      <c r="C2015" s="101" t="s">
        <v>5359</v>
      </c>
      <c r="D2015" s="101" t="s">
        <v>5360</v>
      </c>
      <c r="E2015" s="103">
        <v>122777896</v>
      </c>
      <c r="F2015" s="103">
        <v>107102717</v>
      </c>
      <c r="G2015" s="103"/>
      <c r="H2015" s="103"/>
      <c r="I2015" s="103"/>
      <c r="J2015" s="103"/>
      <c r="K2015" s="103"/>
      <c r="L2015" s="103"/>
      <c r="M2015" s="103"/>
      <c r="N2015" s="103"/>
      <c r="O2015" s="103"/>
      <c r="P2015" s="103"/>
    </row>
    <row r="2016" spans="1:16">
      <c r="A2016" s="101" t="s">
        <v>5087</v>
      </c>
      <c r="B2016" s="102" t="s">
        <v>5088</v>
      </c>
      <c r="C2016" s="101" t="s">
        <v>5359</v>
      </c>
      <c r="D2016" s="101" t="s">
        <v>5360</v>
      </c>
      <c r="E2016" s="103">
        <v>69535380</v>
      </c>
      <c r="F2016" s="103">
        <v>25545216</v>
      </c>
      <c r="G2016" s="103">
        <v>16160708</v>
      </c>
      <c r="H2016" s="103">
        <v>9208507</v>
      </c>
      <c r="I2016" s="103"/>
      <c r="J2016" s="103"/>
      <c r="K2016" s="103"/>
      <c r="L2016" s="103"/>
      <c r="M2016" s="103"/>
      <c r="N2016" s="103"/>
      <c r="O2016" s="103"/>
      <c r="P2016" s="103"/>
    </row>
    <row r="2017" spans="1:16">
      <c r="A2017" s="101" t="s">
        <v>5734</v>
      </c>
      <c r="B2017" s="102" t="s">
        <v>5735</v>
      </c>
      <c r="C2017" s="101" t="s">
        <v>5359</v>
      </c>
      <c r="D2017" s="101" t="s">
        <v>5360</v>
      </c>
      <c r="E2017" s="103">
        <v>7391524</v>
      </c>
      <c r="F2017" s="103">
        <v>7033891</v>
      </c>
      <c r="G2017" s="103">
        <v>3567976</v>
      </c>
      <c r="H2017" s="103">
        <v>3373234</v>
      </c>
      <c r="I2017" s="103">
        <v>3114354</v>
      </c>
      <c r="J2017" s="103">
        <v>3117398</v>
      </c>
      <c r="K2017" s="103"/>
      <c r="L2017" s="103"/>
      <c r="M2017" s="103"/>
      <c r="N2017" s="103"/>
      <c r="O2017" s="103"/>
      <c r="P2017" s="103"/>
    </row>
    <row r="2018" spans="1:16">
      <c r="A2018" s="101" t="s">
        <v>5092</v>
      </c>
      <c r="B2018" s="102" t="s">
        <v>5093</v>
      </c>
      <c r="C2018" s="101" t="s">
        <v>5359</v>
      </c>
      <c r="D2018" s="101" t="s">
        <v>5360</v>
      </c>
      <c r="E2018" s="103">
        <v>8493921</v>
      </c>
      <c r="F2018" s="103"/>
      <c r="G2018" s="103"/>
      <c r="H2018" s="103">
        <v>2382265</v>
      </c>
      <c r="I2018" s="103">
        <v>1883863</v>
      </c>
      <c r="J2018" s="103"/>
      <c r="K2018" s="103"/>
      <c r="L2018" s="103"/>
      <c r="M2018" s="103"/>
      <c r="N2018" s="103"/>
      <c r="O2018" s="103"/>
      <c r="P2018" s="103"/>
    </row>
    <row r="2019" spans="1:16">
      <c r="A2019" s="101" t="s">
        <v>5096</v>
      </c>
      <c r="B2019" s="102" t="s">
        <v>5097</v>
      </c>
      <c r="C2019" s="101" t="s">
        <v>5359</v>
      </c>
      <c r="D2019" s="101" t="s">
        <v>5360</v>
      </c>
      <c r="E2019" s="103">
        <v>39891091</v>
      </c>
      <c r="F2019" s="103">
        <v>30056306</v>
      </c>
      <c r="G2019" s="103"/>
      <c r="H2019" s="103">
        <v>10759237</v>
      </c>
      <c r="I2019" s="103"/>
      <c r="J2019" s="103"/>
      <c r="K2019" s="103"/>
      <c r="L2019" s="103"/>
      <c r="M2019" s="103"/>
      <c r="N2019" s="103"/>
      <c r="O2019" s="103"/>
      <c r="P2019" s="103"/>
    </row>
    <row r="2020" spans="1:16">
      <c r="A2020" s="101" t="s">
        <v>5736</v>
      </c>
      <c r="B2020" s="102" t="s">
        <v>5737</v>
      </c>
      <c r="C2020" s="101" t="s">
        <v>5359</v>
      </c>
      <c r="D2020" s="101" t="s">
        <v>5360</v>
      </c>
      <c r="E2020" s="103">
        <v>6404236</v>
      </c>
      <c r="F2020" s="103"/>
      <c r="G2020" s="103"/>
      <c r="H2020" s="103">
        <v>-4643927</v>
      </c>
      <c r="I2020" s="103"/>
      <c r="J2020" s="103"/>
      <c r="K2020" s="103"/>
      <c r="L2020" s="103"/>
      <c r="M2020" s="103"/>
      <c r="N2020" s="103"/>
      <c r="O2020" s="103"/>
      <c r="P2020" s="103"/>
    </row>
    <row r="2021" spans="1:16">
      <c r="A2021" s="101" t="s">
        <v>5738</v>
      </c>
      <c r="B2021" s="102" t="s">
        <v>5739</v>
      </c>
      <c r="C2021" s="101" t="s">
        <v>5359</v>
      </c>
      <c r="D2021" s="101" t="s">
        <v>5360</v>
      </c>
      <c r="E2021" s="103">
        <v>1176442</v>
      </c>
      <c r="F2021" s="103">
        <v>4603856</v>
      </c>
      <c r="G2021" s="103">
        <v>5002088</v>
      </c>
      <c r="H2021" s="103">
        <v>3724125</v>
      </c>
      <c r="I2021" s="103">
        <v>3183030</v>
      </c>
      <c r="J2021" s="103">
        <v>2461422</v>
      </c>
      <c r="K2021" s="103">
        <v>-2285001</v>
      </c>
      <c r="L2021" s="103"/>
      <c r="M2021" s="103"/>
      <c r="N2021" s="103"/>
      <c r="O2021" s="103"/>
      <c r="P2021" s="103"/>
    </row>
    <row r="2022" spans="1:16">
      <c r="A2022" s="101" t="s">
        <v>5740</v>
      </c>
      <c r="B2022" s="102" t="s">
        <v>5741</v>
      </c>
      <c r="C2022" s="101" t="s">
        <v>5359</v>
      </c>
      <c r="D2022" s="101" t="s">
        <v>5360</v>
      </c>
      <c r="E2022" s="103">
        <v>4837377</v>
      </c>
      <c r="F2022" s="103">
        <v>2754236</v>
      </c>
      <c r="G2022" s="103"/>
      <c r="H2022" s="103"/>
      <c r="I2022" s="103"/>
      <c r="J2022" s="103"/>
      <c r="K2022" s="103"/>
      <c r="L2022" s="103"/>
      <c r="M2022" s="103"/>
      <c r="N2022" s="103"/>
      <c r="O2022" s="103"/>
      <c r="P2022" s="103"/>
    </row>
    <row r="2023" spans="1:16">
      <c r="A2023" s="101" t="s">
        <v>5742</v>
      </c>
      <c r="B2023" s="102" t="s">
        <v>5743</v>
      </c>
      <c r="C2023" s="101" t="s">
        <v>5359</v>
      </c>
      <c r="D2023" s="101" t="s">
        <v>5360</v>
      </c>
      <c r="E2023" s="103">
        <v>4356096</v>
      </c>
      <c r="F2023" s="103">
        <v>2766026</v>
      </c>
      <c r="G2023" s="103">
        <v>-310815</v>
      </c>
      <c r="H2023" s="103">
        <v>1055934</v>
      </c>
      <c r="I2023" s="103">
        <v>956893</v>
      </c>
      <c r="J2023" s="103">
        <v>191330</v>
      </c>
      <c r="K2023" s="103"/>
      <c r="L2023" s="103"/>
      <c r="M2023" s="103"/>
      <c r="N2023" s="103"/>
      <c r="O2023" s="103"/>
      <c r="P2023" s="103"/>
    </row>
    <row r="2024" spans="1:16">
      <c r="A2024" s="101" t="s">
        <v>5744</v>
      </c>
      <c r="B2024" s="102" t="s">
        <v>5745</v>
      </c>
      <c r="C2024" s="101" t="s">
        <v>5359</v>
      </c>
      <c r="D2024" s="101" t="s">
        <v>5360</v>
      </c>
      <c r="E2024" s="103">
        <v>2023140</v>
      </c>
      <c r="F2024" s="103"/>
      <c r="G2024" s="103"/>
      <c r="H2024" s="103">
        <v>-314727</v>
      </c>
      <c r="I2024" s="103"/>
      <c r="J2024" s="103"/>
      <c r="K2024" s="103"/>
      <c r="L2024" s="103"/>
      <c r="M2024" s="103"/>
      <c r="N2024" s="103"/>
      <c r="O2024" s="103"/>
      <c r="P2024" s="103"/>
    </row>
    <row r="2025" spans="1:16">
      <c r="A2025" s="101" t="s">
        <v>5746</v>
      </c>
      <c r="B2025" s="102" t="s">
        <v>5747</v>
      </c>
      <c r="C2025" s="101" t="s">
        <v>5359</v>
      </c>
      <c r="D2025" s="101" t="s">
        <v>5360</v>
      </c>
      <c r="E2025" s="103">
        <v>16306427</v>
      </c>
      <c r="F2025" s="103">
        <v>13629236</v>
      </c>
      <c r="G2025" s="103">
        <v>14642365</v>
      </c>
      <c r="H2025" s="103">
        <v>13360303</v>
      </c>
      <c r="I2025" s="103">
        <v>11983614</v>
      </c>
      <c r="J2025" s="103">
        <v>10036923</v>
      </c>
      <c r="K2025" s="103">
        <v>8306098</v>
      </c>
      <c r="L2025" s="103">
        <v>7115683</v>
      </c>
      <c r="M2025" s="103">
        <v>5761580</v>
      </c>
      <c r="N2025" s="103">
        <v>5138249</v>
      </c>
      <c r="O2025" s="103"/>
      <c r="P2025" s="103"/>
    </row>
    <row r="2026" spans="1:16">
      <c r="A2026" s="101" t="s">
        <v>5748</v>
      </c>
      <c r="B2026" s="102" t="s">
        <v>5749</v>
      </c>
      <c r="C2026" s="101" t="s">
        <v>5359</v>
      </c>
      <c r="D2026" s="101" t="s">
        <v>5360</v>
      </c>
      <c r="E2026" s="103">
        <v>6960493</v>
      </c>
      <c r="F2026" s="103">
        <v>6099947</v>
      </c>
      <c r="G2026" s="103">
        <v>431602</v>
      </c>
      <c r="H2026" s="103">
        <v>405795</v>
      </c>
      <c r="I2026" s="103"/>
      <c r="J2026" s="103"/>
      <c r="K2026" s="103"/>
      <c r="L2026" s="103"/>
      <c r="M2026" s="103"/>
      <c r="N2026" s="103"/>
      <c r="O2026" s="103"/>
      <c r="P2026" s="103"/>
    </row>
    <row r="2027" spans="1:16">
      <c r="A2027" s="101" t="s">
        <v>5750</v>
      </c>
      <c r="B2027" s="102" t="s">
        <v>5751</v>
      </c>
      <c r="C2027" s="101" t="s">
        <v>5359</v>
      </c>
      <c r="D2027" s="101" t="s">
        <v>5360</v>
      </c>
      <c r="E2027" s="103">
        <v>21641803</v>
      </c>
      <c r="F2027" s="103">
        <v>12798731</v>
      </c>
      <c r="G2027" s="103">
        <v>9250503</v>
      </c>
      <c r="H2027" s="103">
        <v>3513330</v>
      </c>
      <c r="I2027" s="103">
        <v>2746738</v>
      </c>
      <c r="J2027" s="103">
        <v>515161</v>
      </c>
      <c r="K2027" s="103">
        <v>1965469</v>
      </c>
      <c r="L2027" s="103">
        <v>1340404</v>
      </c>
      <c r="M2027" s="103">
        <v>615972</v>
      </c>
      <c r="N2027" s="103">
        <v>760501</v>
      </c>
      <c r="O2027" s="103">
        <v>732096</v>
      </c>
      <c r="P2027" s="103"/>
    </row>
    <row r="2028" spans="1:16">
      <c r="A2028" s="101" t="s">
        <v>5108</v>
      </c>
      <c r="B2028" s="102" t="s">
        <v>5109</v>
      </c>
      <c r="C2028" s="101" t="s">
        <v>5359</v>
      </c>
      <c r="D2028" s="101" t="s">
        <v>5360</v>
      </c>
      <c r="E2028" s="103">
        <v>90301777</v>
      </c>
      <c r="F2028" s="103">
        <v>82831878</v>
      </c>
      <c r="G2028" s="103">
        <v>76940976</v>
      </c>
      <c r="H2028" s="103">
        <v>69541327</v>
      </c>
      <c r="I2028" s="103">
        <v>68357935</v>
      </c>
      <c r="J2028" s="103">
        <v>63464035</v>
      </c>
      <c r="K2028" s="103"/>
      <c r="L2028" s="103">
        <v>11854548</v>
      </c>
      <c r="M2028" s="103">
        <v>5516016</v>
      </c>
      <c r="N2028" s="103">
        <v>9998976</v>
      </c>
      <c r="O2028" s="103">
        <v>21428694</v>
      </c>
      <c r="P2028" s="103">
        <v>7630583</v>
      </c>
    </row>
    <row r="2029" spans="1:16">
      <c r="A2029" s="101" t="s">
        <v>5752</v>
      </c>
      <c r="B2029" s="102" t="s">
        <v>5753</v>
      </c>
      <c r="C2029" s="101" t="s">
        <v>5359</v>
      </c>
      <c r="D2029" s="101" t="s">
        <v>5360</v>
      </c>
      <c r="E2029" s="103">
        <v>18419586</v>
      </c>
      <c r="F2029" s="103">
        <v>14862310</v>
      </c>
      <c r="G2029" s="103">
        <v>11280126</v>
      </c>
      <c r="H2029" s="103">
        <v>9674740</v>
      </c>
      <c r="I2029" s="103">
        <v>8787864</v>
      </c>
      <c r="J2029" s="103">
        <v>7996246</v>
      </c>
      <c r="K2029" s="103">
        <v>7388795</v>
      </c>
      <c r="L2029" s="103">
        <v>6553557</v>
      </c>
      <c r="M2029" s="103">
        <v>5839051</v>
      </c>
      <c r="N2029" s="103">
        <v>5393531</v>
      </c>
      <c r="O2029" s="103">
        <v>4472941</v>
      </c>
      <c r="P2029" s="103"/>
    </row>
    <row r="2030" spans="1:16">
      <c r="A2030" s="101" t="s">
        <v>5114</v>
      </c>
      <c r="B2030" s="102" t="s">
        <v>5115</v>
      </c>
      <c r="C2030" s="101" t="s">
        <v>5359</v>
      </c>
      <c r="D2030" s="101" t="s">
        <v>5360</v>
      </c>
      <c r="E2030" s="103">
        <v>81311420</v>
      </c>
      <c r="F2030" s="103"/>
      <c r="G2030" s="103"/>
      <c r="H2030" s="103">
        <v>7372466</v>
      </c>
      <c r="I2030" s="103"/>
      <c r="J2030" s="103"/>
      <c r="K2030" s="103"/>
      <c r="L2030" s="103"/>
      <c r="M2030" s="103"/>
      <c r="N2030" s="103"/>
      <c r="O2030" s="103"/>
      <c r="P2030" s="103"/>
    </row>
    <row r="2031" spans="1:16">
      <c r="A2031" s="101" t="s">
        <v>5754</v>
      </c>
      <c r="B2031" s="102" t="s">
        <v>5755</v>
      </c>
      <c r="C2031" s="101" t="s">
        <v>5359</v>
      </c>
      <c r="D2031" s="101" t="s">
        <v>5360</v>
      </c>
      <c r="E2031" s="103">
        <v>1764313</v>
      </c>
      <c r="F2031" s="103">
        <v>3815078</v>
      </c>
      <c r="G2031" s="103">
        <v>748712</v>
      </c>
      <c r="H2031" s="103"/>
      <c r="I2031" s="103"/>
      <c r="J2031" s="103"/>
      <c r="K2031" s="103"/>
      <c r="L2031" s="103"/>
      <c r="M2031" s="103"/>
      <c r="N2031" s="103"/>
      <c r="O2031" s="103"/>
      <c r="P2031" s="103"/>
    </row>
    <row r="2032" spans="1:16">
      <c r="A2032" s="101" t="s">
        <v>5118</v>
      </c>
      <c r="B2032" s="102" t="s">
        <v>1094</v>
      </c>
      <c r="C2032" s="101" t="s">
        <v>5359</v>
      </c>
      <c r="D2032" s="101" t="s">
        <v>5360</v>
      </c>
      <c r="E2032" s="103">
        <v>88232012</v>
      </c>
      <c r="F2032" s="103">
        <v>77130099</v>
      </c>
      <c r="G2032" s="103"/>
      <c r="H2032" s="103"/>
      <c r="I2032" s="103"/>
      <c r="J2032" s="103"/>
      <c r="K2032" s="103"/>
      <c r="L2032" s="103"/>
      <c r="M2032" s="103"/>
      <c r="N2032" s="103"/>
      <c r="O2032" s="103"/>
      <c r="P2032" s="103"/>
    </row>
    <row r="2033" spans="1:16">
      <c r="A2033" s="101" t="s">
        <v>5756</v>
      </c>
      <c r="B2033" s="102" t="s">
        <v>5757</v>
      </c>
      <c r="C2033" s="101" t="s">
        <v>5359</v>
      </c>
      <c r="D2033" s="101" t="s">
        <v>5360</v>
      </c>
      <c r="E2033" s="103">
        <v>33542</v>
      </c>
      <c r="F2033" s="103">
        <v>1600505</v>
      </c>
      <c r="G2033" s="103">
        <v>-2033630</v>
      </c>
      <c r="H2033" s="103">
        <v>-722398</v>
      </c>
      <c r="I2033" s="103">
        <v>407549</v>
      </c>
      <c r="J2033" s="103"/>
      <c r="K2033" s="103"/>
      <c r="L2033" s="103"/>
      <c r="M2033" s="103"/>
      <c r="N2033" s="103"/>
      <c r="O2033" s="103"/>
      <c r="P2033" s="103"/>
    </row>
    <row r="2034" spans="1:16">
      <c r="A2034" s="101" t="s">
        <v>5758</v>
      </c>
      <c r="B2034" s="102" t="s">
        <v>5759</v>
      </c>
      <c r="C2034" s="101" t="s">
        <v>5359</v>
      </c>
      <c r="D2034" s="101" t="s">
        <v>5360</v>
      </c>
      <c r="E2034" s="103">
        <v>666389</v>
      </c>
      <c r="F2034" s="103"/>
      <c r="G2034" s="103"/>
      <c r="H2034" s="103"/>
      <c r="I2034" s="103"/>
      <c r="J2034" s="103"/>
      <c r="K2034" s="103"/>
      <c r="L2034" s="103"/>
      <c r="M2034" s="103"/>
      <c r="N2034" s="103"/>
      <c r="O2034" s="103"/>
      <c r="P2034" s="103"/>
    </row>
    <row r="2035" spans="1:16">
      <c r="A2035" s="101" t="s">
        <v>5129</v>
      </c>
      <c r="B2035" s="102" t="s">
        <v>5130</v>
      </c>
      <c r="C2035" s="101" t="s">
        <v>5359</v>
      </c>
      <c r="D2035" s="101" t="s">
        <v>5360</v>
      </c>
      <c r="E2035" s="103">
        <v>313244677</v>
      </c>
      <c r="F2035" s="103">
        <v>110874197</v>
      </c>
      <c r="G2035" s="103"/>
      <c r="H2035" s="103"/>
      <c r="I2035" s="103"/>
      <c r="J2035" s="103"/>
      <c r="K2035" s="103"/>
      <c r="L2035" s="103"/>
      <c r="M2035" s="103"/>
      <c r="N2035" s="103"/>
      <c r="O2035" s="103"/>
      <c r="P2035" s="103"/>
    </row>
    <row r="2036" spans="1:16">
      <c r="A2036" s="101" t="s">
        <v>5760</v>
      </c>
      <c r="B2036" s="102" t="s">
        <v>5761</v>
      </c>
      <c r="C2036" s="101" t="s">
        <v>5361</v>
      </c>
      <c r="D2036" s="101" t="s">
        <v>5360</v>
      </c>
      <c r="E2036" s="103"/>
      <c r="F2036" s="103">
        <v>6769451</v>
      </c>
      <c r="G2036" s="103"/>
      <c r="H2036" s="103">
        <v>2870601</v>
      </c>
      <c r="I2036" s="103">
        <v>2366000</v>
      </c>
      <c r="J2036" s="103"/>
      <c r="K2036" s="103"/>
      <c r="L2036" s="103"/>
      <c r="M2036" s="103"/>
      <c r="N2036" s="103"/>
      <c r="O2036" s="103"/>
      <c r="P2036" s="103"/>
    </row>
    <row r="2037" spans="1:16">
      <c r="A2037" s="101" t="s">
        <v>5131</v>
      </c>
      <c r="B2037" s="102" t="s">
        <v>5132</v>
      </c>
      <c r="C2037" s="101" t="s">
        <v>5359</v>
      </c>
      <c r="D2037" s="101" t="s">
        <v>5360</v>
      </c>
      <c r="E2037" s="103">
        <v>51178395</v>
      </c>
      <c r="F2037" s="103"/>
      <c r="G2037" s="103"/>
      <c r="H2037" s="103">
        <v>13142329</v>
      </c>
      <c r="I2037" s="103">
        <v>12025286</v>
      </c>
      <c r="J2037" s="103">
        <v>11253667</v>
      </c>
      <c r="K2037" s="103">
        <v>10363869</v>
      </c>
      <c r="L2037" s="103">
        <v>8543871</v>
      </c>
      <c r="M2037" s="103">
        <v>6542382</v>
      </c>
      <c r="N2037" s="103">
        <v>5734397</v>
      </c>
      <c r="O2037" s="103">
        <v>5504837</v>
      </c>
      <c r="P2037" s="103">
        <v>5230587</v>
      </c>
    </row>
    <row r="2038" spans="1:16">
      <c r="A2038" s="101" t="s">
        <v>5133</v>
      </c>
      <c r="B2038" s="102" t="s">
        <v>5134</v>
      </c>
      <c r="C2038" s="101" t="s">
        <v>5359</v>
      </c>
      <c r="D2038" s="101" t="s">
        <v>5360</v>
      </c>
      <c r="E2038" s="103">
        <v>141029752</v>
      </c>
      <c r="F2038" s="103">
        <v>26488853</v>
      </c>
      <c r="G2038" s="103">
        <v>8996861</v>
      </c>
      <c r="H2038" s="103">
        <v>8803397</v>
      </c>
      <c r="I2038" s="103">
        <v>7913578</v>
      </c>
      <c r="J2038" s="103"/>
      <c r="K2038" s="103"/>
      <c r="L2038" s="103"/>
      <c r="M2038" s="103"/>
      <c r="N2038" s="103"/>
      <c r="O2038" s="103"/>
      <c r="P2038" s="103"/>
    </row>
    <row r="2039" spans="1:16">
      <c r="A2039" s="101" t="s">
        <v>5135</v>
      </c>
      <c r="B2039" s="102" t="s">
        <v>5136</v>
      </c>
      <c r="C2039" s="101" t="s">
        <v>5359</v>
      </c>
      <c r="D2039" s="101" t="s">
        <v>5360</v>
      </c>
      <c r="E2039" s="103">
        <v>80502541</v>
      </c>
      <c r="F2039" s="103"/>
      <c r="G2039" s="103"/>
      <c r="H2039" s="103">
        <v>7214191</v>
      </c>
      <c r="I2039" s="103">
        <v>6881619</v>
      </c>
      <c r="J2039" s="103">
        <v>4049597</v>
      </c>
      <c r="K2039" s="103"/>
      <c r="L2039" s="103"/>
      <c r="M2039" s="103"/>
      <c r="N2039" s="103"/>
      <c r="O2039" s="103"/>
      <c r="P2039" s="103"/>
    </row>
    <row r="2040" spans="1:16">
      <c r="A2040" s="101" t="s">
        <v>5137</v>
      </c>
      <c r="B2040" s="102" t="s">
        <v>5138</v>
      </c>
      <c r="C2040" s="101" t="s">
        <v>5359</v>
      </c>
      <c r="D2040" s="101" t="s">
        <v>5360</v>
      </c>
      <c r="E2040" s="103">
        <v>24182635</v>
      </c>
      <c r="F2040" s="103">
        <v>6062794</v>
      </c>
      <c r="G2040" s="103">
        <v>5412007</v>
      </c>
      <c r="H2040" s="103"/>
      <c r="I2040" s="103"/>
      <c r="J2040" s="103"/>
      <c r="K2040" s="103"/>
      <c r="L2040" s="103"/>
      <c r="M2040" s="103"/>
      <c r="N2040" s="103"/>
      <c r="O2040" s="103"/>
      <c r="P2040" s="103"/>
    </row>
    <row r="2041" spans="1:16">
      <c r="A2041" s="101" t="s">
        <v>5762</v>
      </c>
      <c r="B2041" s="102" t="s">
        <v>5763</v>
      </c>
      <c r="C2041" s="101" t="s">
        <v>5359</v>
      </c>
      <c r="D2041" s="101" t="s">
        <v>5360</v>
      </c>
      <c r="E2041" s="103">
        <v>5081874</v>
      </c>
      <c r="F2041" s="103"/>
      <c r="G2041" s="103"/>
      <c r="H2041" s="103">
        <v>360722</v>
      </c>
      <c r="I2041" s="103"/>
      <c r="J2041" s="103"/>
      <c r="K2041" s="103"/>
      <c r="L2041" s="103"/>
      <c r="M2041" s="103"/>
      <c r="N2041" s="103"/>
      <c r="O2041" s="103"/>
      <c r="P2041" s="103"/>
    </row>
    <row r="2042" spans="1:16">
      <c r="A2042" s="101" t="s">
        <v>5145</v>
      </c>
      <c r="B2042" s="102" t="s">
        <v>5146</v>
      </c>
      <c r="C2042" s="101" t="s">
        <v>5359</v>
      </c>
      <c r="D2042" s="101" t="s">
        <v>5360</v>
      </c>
      <c r="E2042" s="103">
        <v>50189271</v>
      </c>
      <c r="F2042" s="103">
        <v>14527818</v>
      </c>
      <c r="G2042" s="103">
        <v>10255780</v>
      </c>
      <c r="H2042" s="103">
        <v>8711662</v>
      </c>
      <c r="I2042" s="103"/>
      <c r="J2042" s="103"/>
      <c r="K2042" s="103"/>
      <c r="L2042" s="103"/>
      <c r="M2042" s="103"/>
      <c r="N2042" s="103"/>
      <c r="O2042" s="103"/>
      <c r="P2042" s="103"/>
    </row>
    <row r="2043" spans="1:16">
      <c r="A2043" s="101" t="s">
        <v>5764</v>
      </c>
      <c r="B2043" s="102" t="s">
        <v>5765</v>
      </c>
      <c r="C2043" s="101" t="s">
        <v>5359</v>
      </c>
      <c r="D2043" s="101" t="s">
        <v>5360</v>
      </c>
      <c r="E2043" s="103">
        <v>4102558</v>
      </c>
      <c r="F2043" s="103"/>
      <c r="G2043" s="103"/>
      <c r="H2043" s="103"/>
      <c r="I2043" s="103"/>
      <c r="J2043" s="103"/>
      <c r="K2043" s="103"/>
      <c r="L2043" s="103"/>
      <c r="M2043" s="103"/>
      <c r="N2043" s="103"/>
      <c r="O2043" s="103"/>
      <c r="P2043" s="103"/>
    </row>
    <row r="2044" spans="1:16">
      <c r="A2044" s="101" t="s">
        <v>5766</v>
      </c>
      <c r="B2044" s="102" t="s">
        <v>5767</v>
      </c>
      <c r="C2044" s="101" t="s">
        <v>5359</v>
      </c>
      <c r="D2044" s="101" t="s">
        <v>5360</v>
      </c>
      <c r="E2044" s="103">
        <v>8030329</v>
      </c>
      <c r="F2044" s="103">
        <v>1546662</v>
      </c>
      <c r="G2044" s="103">
        <v>265168</v>
      </c>
      <c r="H2044" s="103"/>
      <c r="I2044" s="103"/>
      <c r="J2044" s="103"/>
      <c r="K2044" s="103"/>
      <c r="L2044" s="103"/>
      <c r="M2044" s="103"/>
      <c r="N2044" s="103"/>
      <c r="O2044" s="103"/>
      <c r="P2044" s="103"/>
    </row>
    <row r="2045" spans="1:16">
      <c r="A2045" s="101" t="s">
        <v>5151</v>
      </c>
      <c r="B2045" s="102" t="s">
        <v>750</v>
      </c>
      <c r="C2045" s="101" t="s">
        <v>5359</v>
      </c>
      <c r="D2045" s="101" t="s">
        <v>5360</v>
      </c>
      <c r="E2045" s="103">
        <v>218921762</v>
      </c>
      <c r="F2045" s="103"/>
      <c r="G2045" s="103"/>
      <c r="H2045" s="103"/>
      <c r="I2045" s="103"/>
      <c r="J2045" s="103"/>
      <c r="K2045" s="103"/>
      <c r="L2045" s="103"/>
      <c r="M2045" s="103"/>
      <c r="N2045" s="103"/>
      <c r="O2045" s="103"/>
      <c r="P2045" s="103"/>
    </row>
    <row r="2046" spans="1:16">
      <c r="A2046" s="101" t="s">
        <v>5768</v>
      </c>
      <c r="B2046" s="102" t="s">
        <v>5769</v>
      </c>
      <c r="C2046" s="101" t="s">
        <v>5359</v>
      </c>
      <c r="D2046" s="101" t="s">
        <v>5360</v>
      </c>
      <c r="E2046" s="103">
        <v>9149676</v>
      </c>
      <c r="F2046" s="103">
        <v>603365</v>
      </c>
      <c r="G2046" s="103">
        <v>-503321</v>
      </c>
      <c r="H2046" s="103">
        <v>1984333</v>
      </c>
      <c r="I2046" s="103"/>
      <c r="J2046" s="103"/>
      <c r="K2046" s="103"/>
      <c r="L2046" s="103"/>
      <c r="M2046" s="103"/>
      <c r="N2046" s="103"/>
      <c r="O2046" s="103"/>
      <c r="P2046" s="103"/>
    </row>
    <row r="2047" spans="1:16">
      <c r="A2047" s="101" t="s">
        <v>5157</v>
      </c>
      <c r="B2047" s="102" t="s">
        <v>5158</v>
      </c>
      <c r="C2047" s="101" t="s">
        <v>5359</v>
      </c>
      <c r="D2047" s="101" t="s">
        <v>5360</v>
      </c>
      <c r="E2047" s="103">
        <v>3351838039</v>
      </c>
      <c r="F2047" s="103">
        <v>2742774084</v>
      </c>
      <c r="G2047" s="103">
        <v>2652924210</v>
      </c>
      <c r="H2047" s="103"/>
      <c r="I2047" s="103"/>
      <c r="J2047" s="103"/>
      <c r="K2047" s="103"/>
      <c r="L2047" s="103"/>
      <c r="M2047" s="103"/>
      <c r="N2047" s="103"/>
      <c r="O2047" s="103"/>
      <c r="P2047" s="103"/>
    </row>
    <row r="2048" spans="1:16">
      <c r="A2048" s="101" t="s">
        <v>5159</v>
      </c>
      <c r="B2048" s="102" t="s">
        <v>5160</v>
      </c>
      <c r="C2048" s="101" t="s">
        <v>5359</v>
      </c>
      <c r="D2048" s="101" t="s">
        <v>5360</v>
      </c>
      <c r="E2048" s="103">
        <v>192266270</v>
      </c>
      <c r="F2048" s="103">
        <v>62805690</v>
      </c>
      <c r="G2048" s="103"/>
      <c r="H2048" s="103"/>
      <c r="I2048" s="103"/>
      <c r="J2048" s="103"/>
      <c r="K2048" s="103"/>
      <c r="L2048" s="103"/>
      <c r="M2048" s="103"/>
      <c r="N2048" s="103"/>
      <c r="O2048" s="103"/>
      <c r="P2048" s="103"/>
    </row>
    <row r="2049" spans="1:16">
      <c r="A2049" s="101" t="s">
        <v>5161</v>
      </c>
      <c r="B2049" s="102" t="s">
        <v>5162</v>
      </c>
      <c r="C2049" s="101" t="s">
        <v>5359</v>
      </c>
      <c r="D2049" s="101" t="s">
        <v>5360</v>
      </c>
      <c r="E2049" s="103">
        <v>49699295</v>
      </c>
      <c r="F2049" s="103">
        <v>24710063</v>
      </c>
      <c r="G2049" s="103">
        <v>14814200</v>
      </c>
      <c r="H2049" s="103">
        <v>9187674</v>
      </c>
      <c r="I2049" s="103">
        <v>8928032</v>
      </c>
      <c r="J2049" s="103">
        <v>7895898</v>
      </c>
      <c r="K2049" s="103">
        <v>6322710</v>
      </c>
      <c r="L2049" s="103">
        <v>5549157</v>
      </c>
      <c r="M2049" s="103">
        <v>5404087</v>
      </c>
      <c r="N2049" s="103">
        <v>4551431</v>
      </c>
      <c r="O2049" s="103">
        <v>4214579</v>
      </c>
      <c r="P2049" s="103">
        <v>4177746</v>
      </c>
    </row>
    <row r="2050" spans="1:16">
      <c r="A2050" s="101" t="s">
        <v>5163</v>
      </c>
      <c r="B2050" s="102" t="s">
        <v>5164</v>
      </c>
      <c r="C2050" s="101" t="s">
        <v>5359</v>
      </c>
      <c r="D2050" s="101" t="s">
        <v>5360</v>
      </c>
      <c r="E2050" s="103">
        <v>104839062</v>
      </c>
      <c r="F2050" s="103">
        <v>22865228</v>
      </c>
      <c r="G2050" s="103">
        <v>18031866</v>
      </c>
      <c r="H2050" s="103">
        <v>14020290</v>
      </c>
      <c r="I2050" s="103">
        <v>13560560</v>
      </c>
      <c r="J2050" s="103">
        <v>10286857</v>
      </c>
      <c r="K2050" s="103">
        <v>9990417</v>
      </c>
      <c r="L2050" s="103">
        <v>8905075</v>
      </c>
      <c r="M2050" s="103">
        <v>6850911</v>
      </c>
      <c r="N2050" s="103"/>
      <c r="O2050" s="103"/>
      <c r="P2050" s="103"/>
    </row>
    <row r="2051" spans="1:16">
      <c r="A2051" s="101" t="s">
        <v>5165</v>
      </c>
      <c r="B2051" s="102" t="s">
        <v>5166</v>
      </c>
      <c r="C2051" s="101" t="s">
        <v>5359</v>
      </c>
      <c r="D2051" s="101" t="s">
        <v>5360</v>
      </c>
      <c r="E2051" s="103">
        <v>30921867</v>
      </c>
      <c r="F2051" s="103"/>
      <c r="G2051" s="103"/>
      <c r="H2051" s="103"/>
      <c r="I2051" s="103"/>
      <c r="J2051" s="103"/>
      <c r="K2051" s="103"/>
      <c r="L2051" s="103"/>
      <c r="M2051" s="103"/>
      <c r="N2051" s="103"/>
      <c r="O2051" s="103"/>
      <c r="P2051" s="103"/>
    </row>
    <row r="2052" spans="1:16">
      <c r="A2052" s="101" t="s">
        <v>5167</v>
      </c>
      <c r="B2052" s="102" t="s">
        <v>5168</v>
      </c>
      <c r="C2052" s="101" t="s">
        <v>5359</v>
      </c>
      <c r="D2052" s="101" t="s">
        <v>5360</v>
      </c>
      <c r="E2052" s="103">
        <v>7461437</v>
      </c>
      <c r="F2052" s="103"/>
      <c r="G2052" s="103"/>
      <c r="H2052" s="103">
        <v>1245020</v>
      </c>
      <c r="I2052" s="103"/>
      <c r="J2052" s="103"/>
      <c r="K2052" s="103"/>
      <c r="L2052" s="103"/>
      <c r="M2052" s="103"/>
      <c r="N2052" s="103"/>
      <c r="O2052" s="103"/>
      <c r="P2052" s="103"/>
    </row>
    <row r="2053" spans="1:16">
      <c r="A2053" s="101" t="s">
        <v>5770</v>
      </c>
      <c r="B2053" s="102" t="s">
        <v>5771</v>
      </c>
      <c r="C2053" s="101" t="s">
        <v>5359</v>
      </c>
      <c r="D2053" s="101" t="s">
        <v>5360</v>
      </c>
      <c r="E2053" s="103">
        <v>5418564</v>
      </c>
      <c r="F2053" s="103">
        <v>3017434</v>
      </c>
      <c r="G2053" s="103">
        <v>2924882</v>
      </c>
      <c r="H2053" s="103">
        <v>2510674</v>
      </c>
      <c r="I2053" s="103">
        <v>2163343</v>
      </c>
      <c r="J2053" s="103"/>
      <c r="K2053" s="103"/>
      <c r="L2053" s="103"/>
      <c r="M2053" s="103"/>
      <c r="N2053" s="103"/>
      <c r="O2053" s="103"/>
      <c r="P2053" s="103"/>
    </row>
    <row r="2054" spans="1:16">
      <c r="A2054" s="101" t="s">
        <v>5772</v>
      </c>
      <c r="B2054" s="102" t="s">
        <v>5773</v>
      </c>
      <c r="C2054" s="101" t="s">
        <v>5359</v>
      </c>
      <c r="D2054" s="101" t="s">
        <v>5360</v>
      </c>
      <c r="E2054" s="103">
        <v>6208327</v>
      </c>
      <c r="F2054" s="103">
        <v>2274353</v>
      </c>
      <c r="G2054" s="103">
        <v>346155</v>
      </c>
      <c r="H2054" s="103">
        <v>-56715</v>
      </c>
      <c r="I2054" s="103"/>
      <c r="J2054" s="103"/>
      <c r="K2054" s="103"/>
      <c r="L2054" s="103"/>
      <c r="M2054" s="103"/>
      <c r="N2054" s="103"/>
      <c r="O2054" s="103"/>
      <c r="P2054" s="103"/>
    </row>
    <row r="2055" spans="1:16">
      <c r="A2055" s="101" t="s">
        <v>5774</v>
      </c>
      <c r="B2055" s="102" t="s">
        <v>5775</v>
      </c>
      <c r="C2055" s="101" t="s">
        <v>5359</v>
      </c>
      <c r="D2055" s="101" t="s">
        <v>5360</v>
      </c>
      <c r="E2055" s="103">
        <v>2387479</v>
      </c>
      <c r="F2055" s="103">
        <v>1407097</v>
      </c>
      <c r="G2055" s="103">
        <v>946137</v>
      </c>
      <c r="H2055" s="103">
        <v>1054823</v>
      </c>
      <c r="I2055" s="103"/>
      <c r="J2055" s="103"/>
      <c r="K2055" s="103"/>
      <c r="L2055" s="103"/>
      <c r="M2055" s="103"/>
      <c r="N2055" s="103"/>
      <c r="O2055" s="103"/>
      <c r="P2055" s="103"/>
    </row>
    <row r="2056" spans="1:16">
      <c r="A2056" s="101" t="s">
        <v>5171</v>
      </c>
      <c r="B2056" s="102" t="s">
        <v>758</v>
      </c>
      <c r="C2056" s="101" t="s">
        <v>5359</v>
      </c>
      <c r="D2056" s="101" t="s">
        <v>5360</v>
      </c>
      <c r="E2056" s="103">
        <v>93877849</v>
      </c>
      <c r="F2056" s="103"/>
      <c r="G2056" s="103"/>
      <c r="H2056" s="103"/>
      <c r="I2056" s="103"/>
      <c r="J2056" s="103"/>
      <c r="K2056" s="103"/>
      <c r="L2056" s="103"/>
      <c r="M2056" s="103"/>
      <c r="N2056" s="103"/>
      <c r="O2056" s="103"/>
      <c r="P2056" s="103"/>
    </row>
    <row r="2057" spans="1:16">
      <c r="A2057" s="101" t="s">
        <v>5776</v>
      </c>
      <c r="B2057" s="102" t="s">
        <v>5777</v>
      </c>
      <c r="C2057" s="101" t="s">
        <v>5359</v>
      </c>
      <c r="D2057" s="101" t="s">
        <v>5360</v>
      </c>
      <c r="E2057" s="103">
        <v>20868024</v>
      </c>
      <c r="F2057" s="103">
        <v>15888085</v>
      </c>
      <c r="G2057" s="103">
        <v>15734441</v>
      </c>
      <c r="H2057" s="103">
        <v>15457629</v>
      </c>
      <c r="I2057" s="103">
        <v>13881315</v>
      </c>
      <c r="J2057" s="103">
        <v>12162299</v>
      </c>
      <c r="K2057" s="103">
        <v>11261556</v>
      </c>
      <c r="L2057" s="103">
        <v>10839740</v>
      </c>
      <c r="M2057" s="103">
        <v>10336751</v>
      </c>
      <c r="N2057" s="103">
        <v>9823156</v>
      </c>
      <c r="O2057" s="103">
        <v>7592187</v>
      </c>
      <c r="P2057" s="103">
        <v>4026446</v>
      </c>
    </row>
    <row r="2058" spans="1:16">
      <c r="A2058" s="101" t="s">
        <v>5778</v>
      </c>
      <c r="B2058" s="102" t="s">
        <v>5779</v>
      </c>
      <c r="C2058" s="101" t="s">
        <v>5359</v>
      </c>
      <c r="D2058" s="101" t="s">
        <v>5360</v>
      </c>
      <c r="E2058" s="103">
        <v>3915903</v>
      </c>
      <c r="F2058" s="103">
        <v>922665</v>
      </c>
      <c r="G2058" s="103">
        <v>1208229</v>
      </c>
      <c r="H2058" s="103">
        <v>2045482</v>
      </c>
      <c r="I2058" s="103"/>
      <c r="J2058" s="103"/>
      <c r="K2058" s="103"/>
      <c r="L2058" s="103"/>
      <c r="M2058" s="103"/>
      <c r="N2058" s="103"/>
      <c r="O2058" s="103"/>
      <c r="P2058" s="103"/>
    </row>
    <row r="2059" spans="1:16">
      <c r="A2059" s="101" t="s">
        <v>5780</v>
      </c>
      <c r="B2059" s="102" t="s">
        <v>5781</v>
      </c>
      <c r="C2059" s="101" t="s">
        <v>5359</v>
      </c>
      <c r="D2059" s="101" t="s">
        <v>5360</v>
      </c>
      <c r="E2059" s="103">
        <v>5553043</v>
      </c>
      <c r="F2059" s="103">
        <v>5337026</v>
      </c>
      <c r="G2059" s="103">
        <v>4979704</v>
      </c>
      <c r="H2059" s="103">
        <v>4783435</v>
      </c>
      <c r="I2059" s="103"/>
      <c r="J2059" s="103"/>
      <c r="K2059" s="103"/>
      <c r="L2059" s="103"/>
      <c r="M2059" s="103">
        <v>2288942</v>
      </c>
      <c r="N2059" s="103">
        <v>2057804</v>
      </c>
      <c r="O2059" s="103"/>
      <c r="P2059" s="103"/>
    </row>
    <row r="2060" spans="1:16">
      <c r="A2060" s="101" t="s">
        <v>5782</v>
      </c>
      <c r="B2060" s="102" t="s">
        <v>5783</v>
      </c>
      <c r="C2060" s="101" t="s">
        <v>5359</v>
      </c>
      <c r="D2060" s="101" t="s">
        <v>5360</v>
      </c>
      <c r="E2060" s="103">
        <v>3635657</v>
      </c>
      <c r="F2060" s="103">
        <v>4175655</v>
      </c>
      <c r="G2060" s="103">
        <v>3650506</v>
      </c>
      <c r="H2060" s="103">
        <v>3184532</v>
      </c>
      <c r="I2060" s="103"/>
      <c r="J2060" s="103"/>
      <c r="K2060" s="103"/>
      <c r="L2060" s="103"/>
      <c r="M2060" s="103"/>
      <c r="N2060" s="103"/>
      <c r="O2060" s="103"/>
      <c r="P2060" s="103"/>
    </row>
    <row r="2061" spans="1:16">
      <c r="A2061" s="101" t="s">
        <v>5784</v>
      </c>
      <c r="B2061" s="102" t="s">
        <v>5785</v>
      </c>
      <c r="C2061" s="101" t="s">
        <v>5359</v>
      </c>
      <c r="D2061" s="101" t="s">
        <v>5360</v>
      </c>
      <c r="E2061" s="103">
        <v>5460333</v>
      </c>
      <c r="F2061" s="103"/>
      <c r="G2061" s="103"/>
      <c r="H2061" s="103"/>
      <c r="I2061" s="103"/>
      <c r="J2061" s="103"/>
      <c r="K2061" s="103"/>
      <c r="L2061" s="103"/>
      <c r="M2061" s="103"/>
      <c r="N2061" s="103"/>
      <c r="O2061" s="103"/>
      <c r="P2061" s="103"/>
    </row>
    <row r="2062" spans="1:16">
      <c r="A2062" s="101" t="s">
        <v>5196</v>
      </c>
      <c r="B2062" s="102" t="s">
        <v>5197</v>
      </c>
      <c r="C2062" s="101" t="s">
        <v>5359</v>
      </c>
      <c r="D2062" s="101" t="s">
        <v>5360</v>
      </c>
      <c r="E2062" s="103">
        <v>4064605</v>
      </c>
      <c r="F2062" s="103">
        <v>5306539</v>
      </c>
      <c r="G2062" s="103"/>
      <c r="H2062" s="103"/>
      <c r="I2062" s="103"/>
      <c r="J2062" s="103"/>
      <c r="K2062" s="103"/>
      <c r="L2062" s="103"/>
      <c r="M2062" s="103"/>
      <c r="N2062" s="103"/>
      <c r="O2062" s="103"/>
      <c r="P2062" s="103"/>
    </row>
    <row r="2063" spans="1:16">
      <c r="A2063" s="101" t="s">
        <v>5786</v>
      </c>
      <c r="B2063" s="102" t="s">
        <v>5787</v>
      </c>
      <c r="C2063" s="101" t="s">
        <v>5359</v>
      </c>
      <c r="D2063" s="101" t="s">
        <v>5360</v>
      </c>
      <c r="E2063" s="103">
        <v>24313</v>
      </c>
      <c r="F2063" s="103">
        <v>-1551522</v>
      </c>
      <c r="G2063" s="103">
        <v>-513574</v>
      </c>
      <c r="H2063" s="103">
        <v>-434736</v>
      </c>
      <c r="I2063" s="103"/>
      <c r="J2063" s="103"/>
      <c r="K2063" s="103"/>
      <c r="L2063" s="103"/>
      <c r="M2063" s="103"/>
      <c r="N2063" s="103"/>
      <c r="O2063" s="103"/>
      <c r="P2063" s="103"/>
    </row>
    <row r="2064" spans="1:16">
      <c r="A2064" s="101" t="s">
        <v>5788</v>
      </c>
      <c r="B2064" s="102" t="s">
        <v>5789</v>
      </c>
      <c r="C2064" s="101" t="s">
        <v>5359</v>
      </c>
      <c r="D2064" s="101" t="s">
        <v>5360</v>
      </c>
      <c r="E2064" s="103">
        <v>1168190</v>
      </c>
      <c r="F2064" s="103">
        <v>-3325936</v>
      </c>
      <c r="G2064" s="103">
        <v>-3608669</v>
      </c>
      <c r="H2064" s="103">
        <v>-3874167</v>
      </c>
      <c r="I2064" s="103"/>
      <c r="J2064" s="103"/>
      <c r="K2064" s="103"/>
      <c r="L2064" s="103"/>
      <c r="M2064" s="103"/>
      <c r="N2064" s="103"/>
      <c r="O2064" s="103"/>
      <c r="P2064" s="103"/>
    </row>
    <row r="2065" spans="1:16">
      <c r="A2065" s="101" t="s">
        <v>5204</v>
      </c>
      <c r="B2065" s="102" t="s">
        <v>1600</v>
      </c>
      <c r="C2065" s="101" t="s">
        <v>5359</v>
      </c>
      <c r="D2065" s="101" t="s">
        <v>5360</v>
      </c>
      <c r="E2065" s="103">
        <v>103692028</v>
      </c>
      <c r="F2065" s="103"/>
      <c r="G2065" s="103"/>
      <c r="H2065" s="103"/>
      <c r="I2065" s="103"/>
      <c r="J2065" s="103"/>
      <c r="K2065" s="103"/>
      <c r="L2065" s="103"/>
      <c r="M2065" s="103"/>
      <c r="N2065" s="103"/>
      <c r="O2065" s="103"/>
      <c r="P2065" s="103"/>
    </row>
    <row r="2066" spans="1:16">
      <c r="A2066" s="101" t="s">
        <v>5209</v>
      </c>
      <c r="B2066" s="102" t="s">
        <v>961</v>
      </c>
      <c r="C2066" s="101" t="s">
        <v>5359</v>
      </c>
      <c r="D2066" s="101" t="s">
        <v>5360</v>
      </c>
      <c r="E2066" s="103">
        <v>268413711</v>
      </c>
      <c r="F2066" s="103"/>
      <c r="G2066" s="103"/>
      <c r="H2066" s="103"/>
      <c r="I2066" s="103"/>
      <c r="J2066" s="103"/>
      <c r="K2066" s="103"/>
      <c r="L2066" s="103"/>
      <c r="M2066" s="103"/>
      <c r="N2066" s="103"/>
      <c r="O2066" s="103"/>
      <c r="P2066" s="103"/>
    </row>
    <row r="2067" spans="1:16">
      <c r="A2067" s="101" t="s">
        <v>5790</v>
      </c>
      <c r="B2067" s="102" t="s">
        <v>5791</v>
      </c>
      <c r="C2067" s="101" t="s">
        <v>5359</v>
      </c>
      <c r="D2067" s="101" t="s">
        <v>5360</v>
      </c>
      <c r="E2067" s="103">
        <v>1839567</v>
      </c>
      <c r="F2067" s="103">
        <v>3910230</v>
      </c>
      <c r="G2067" s="103">
        <v>2098838</v>
      </c>
      <c r="H2067" s="103">
        <v>2299395</v>
      </c>
      <c r="I2067" s="103"/>
      <c r="J2067" s="103"/>
      <c r="K2067" s="103"/>
      <c r="L2067" s="103"/>
      <c r="M2067" s="103"/>
      <c r="N2067" s="103"/>
      <c r="O2067" s="103"/>
      <c r="P2067" s="103"/>
    </row>
    <row r="2068" spans="1:16">
      <c r="A2068" s="101" t="s">
        <v>5792</v>
      </c>
      <c r="B2068" s="102" t="s">
        <v>5793</v>
      </c>
      <c r="C2068" s="101" t="s">
        <v>5359</v>
      </c>
      <c r="D2068" s="101" t="s">
        <v>5360</v>
      </c>
      <c r="E2068" s="103">
        <v>10616612</v>
      </c>
      <c r="F2068" s="103">
        <v>-505793</v>
      </c>
      <c r="G2068" s="103">
        <v>680711</v>
      </c>
      <c r="H2068" s="103">
        <v>800255</v>
      </c>
      <c r="I2068" s="103"/>
      <c r="J2068" s="103"/>
      <c r="K2068" s="103"/>
      <c r="L2068" s="103"/>
      <c r="M2068" s="103"/>
      <c r="N2068" s="103"/>
      <c r="O2068" s="103"/>
      <c r="P2068" s="103"/>
    </row>
    <row r="2069" spans="1:16">
      <c r="A2069" s="101" t="s">
        <v>5794</v>
      </c>
      <c r="B2069" s="102" t="s">
        <v>5795</v>
      </c>
      <c r="C2069" s="101" t="s">
        <v>5359</v>
      </c>
      <c r="D2069" s="101" t="s">
        <v>5360</v>
      </c>
      <c r="E2069" s="103">
        <v>10021461</v>
      </c>
      <c r="F2069" s="103"/>
      <c r="G2069" s="103"/>
      <c r="H2069" s="103"/>
      <c r="I2069" s="103"/>
      <c r="J2069" s="103"/>
      <c r="K2069" s="103"/>
      <c r="L2069" s="103"/>
      <c r="M2069" s="103"/>
      <c r="N2069" s="103"/>
      <c r="O2069" s="103"/>
      <c r="P2069" s="103"/>
    </row>
    <row r="2070" spans="1:16">
      <c r="A2070" s="101" t="s">
        <v>5796</v>
      </c>
      <c r="B2070" s="102" t="s">
        <v>5797</v>
      </c>
      <c r="C2070" s="101" t="s">
        <v>5359</v>
      </c>
      <c r="D2070" s="101" t="s">
        <v>5360</v>
      </c>
      <c r="E2070" s="103">
        <v>10009423</v>
      </c>
      <c r="F2070" s="103">
        <v>7252497</v>
      </c>
      <c r="G2070" s="103">
        <v>5828002</v>
      </c>
      <c r="H2070" s="103">
        <v>5299523</v>
      </c>
      <c r="I2070" s="103">
        <v>2433372</v>
      </c>
      <c r="J2070" s="103">
        <v>8876175</v>
      </c>
      <c r="K2070" s="103">
        <v>8575261</v>
      </c>
      <c r="L2070" s="103">
        <v>7068261</v>
      </c>
      <c r="M2070" s="103"/>
      <c r="N2070" s="103"/>
      <c r="O2070" s="103"/>
      <c r="P2070" s="103"/>
    </row>
    <row r="2071" spans="1:16">
      <c r="A2071" s="101" t="s">
        <v>5798</v>
      </c>
      <c r="B2071" s="102" t="s">
        <v>5799</v>
      </c>
      <c r="C2071" s="101" t="s">
        <v>5359</v>
      </c>
      <c r="D2071" s="101" t="s">
        <v>5360</v>
      </c>
      <c r="E2071" s="103">
        <v>6521639</v>
      </c>
      <c r="F2071" s="103">
        <v>-1948548</v>
      </c>
      <c r="G2071" s="103">
        <v>-570219</v>
      </c>
      <c r="H2071" s="103">
        <v>-955275</v>
      </c>
      <c r="I2071" s="103"/>
      <c r="J2071" s="103"/>
      <c r="K2071" s="103"/>
      <c r="L2071" s="103"/>
      <c r="M2071" s="103"/>
      <c r="N2071" s="103"/>
      <c r="O2071" s="103"/>
      <c r="P2071" s="103"/>
    </row>
    <row r="2072" spans="1:16">
      <c r="A2072" s="101" t="s">
        <v>5800</v>
      </c>
      <c r="B2072" s="102" t="s">
        <v>5801</v>
      </c>
      <c r="C2072" s="101" t="s">
        <v>5359</v>
      </c>
      <c r="D2072" s="101" t="s">
        <v>5360</v>
      </c>
      <c r="E2072" s="103">
        <v>-919146</v>
      </c>
      <c r="F2072" s="103">
        <v>391417</v>
      </c>
      <c r="G2072" s="103">
        <v>-182974</v>
      </c>
      <c r="H2072" s="103">
        <v>117000</v>
      </c>
      <c r="I2072" s="103"/>
      <c r="J2072" s="103"/>
      <c r="K2072" s="103"/>
      <c r="L2072" s="103"/>
      <c r="M2072" s="103"/>
      <c r="N2072" s="103"/>
      <c r="O2072" s="103"/>
      <c r="P2072" s="103"/>
    </row>
    <row r="2073" spans="1:16">
      <c r="A2073" s="101" t="s">
        <v>5802</v>
      </c>
      <c r="B2073" s="102" t="s">
        <v>5803</v>
      </c>
      <c r="C2073" s="101" t="s">
        <v>5359</v>
      </c>
      <c r="D2073" s="101" t="s">
        <v>5360</v>
      </c>
      <c r="E2073" s="103">
        <v>8588475</v>
      </c>
      <c r="F2073" s="103">
        <v>-1666619</v>
      </c>
      <c r="G2073" s="103">
        <v>-961653</v>
      </c>
      <c r="H2073" s="103">
        <v>-616576</v>
      </c>
      <c r="I2073" s="103"/>
      <c r="J2073" s="103"/>
      <c r="K2073" s="103"/>
      <c r="L2073" s="103"/>
      <c r="M2073" s="103"/>
      <c r="N2073" s="103"/>
      <c r="O2073" s="103"/>
      <c r="P2073" s="103"/>
    </row>
    <row r="2074" spans="1:16">
      <c r="A2074" s="101" t="s">
        <v>5804</v>
      </c>
      <c r="B2074" s="102" t="s">
        <v>5805</v>
      </c>
      <c r="C2074" s="101" t="s">
        <v>5359</v>
      </c>
      <c r="D2074" s="101" t="s">
        <v>5360</v>
      </c>
      <c r="E2074" s="103">
        <v>13913827</v>
      </c>
      <c r="F2074" s="103">
        <v>7707398</v>
      </c>
      <c r="G2074" s="103">
        <v>5123999</v>
      </c>
      <c r="H2074" s="103">
        <v>3499550</v>
      </c>
      <c r="I2074" s="103"/>
      <c r="J2074" s="103"/>
      <c r="K2074" s="103"/>
      <c r="L2074" s="103"/>
      <c r="M2074" s="103"/>
      <c r="N2074" s="103"/>
      <c r="O2074" s="103"/>
      <c r="P2074" s="103"/>
    </row>
    <row r="2075" spans="1:16">
      <c r="A2075" s="101" t="s">
        <v>5806</v>
      </c>
      <c r="B2075" s="102" t="s">
        <v>5807</v>
      </c>
      <c r="C2075" s="101" t="s">
        <v>5359</v>
      </c>
      <c r="D2075" s="101" t="s">
        <v>5360</v>
      </c>
      <c r="E2075" s="103">
        <v>6249766</v>
      </c>
      <c r="F2075" s="103">
        <v>-1641050</v>
      </c>
      <c r="G2075" s="103">
        <v>-731248</v>
      </c>
      <c r="H2075" s="103">
        <v>-1316488</v>
      </c>
      <c r="I2075" s="103"/>
      <c r="J2075" s="103"/>
      <c r="K2075" s="103"/>
      <c r="L2075" s="103"/>
      <c r="M2075" s="103"/>
      <c r="N2075" s="103"/>
      <c r="O2075" s="103"/>
      <c r="P2075" s="103"/>
    </row>
    <row r="2076" spans="1:16">
      <c r="A2076" s="101" t="s">
        <v>5808</v>
      </c>
      <c r="B2076" s="102" t="s">
        <v>5809</v>
      </c>
      <c r="C2076" s="101" t="s">
        <v>5359</v>
      </c>
      <c r="D2076" s="101" t="s">
        <v>5360</v>
      </c>
      <c r="E2076" s="103">
        <v>3128773</v>
      </c>
      <c r="F2076" s="103">
        <v>1850268</v>
      </c>
      <c r="G2076" s="103">
        <v>1599846</v>
      </c>
      <c r="H2076" s="103">
        <v>2576059</v>
      </c>
      <c r="I2076" s="103"/>
      <c r="J2076" s="103"/>
      <c r="K2076" s="103"/>
      <c r="L2076" s="103"/>
      <c r="M2076" s="103"/>
      <c r="N2076" s="103"/>
      <c r="O2076" s="103"/>
      <c r="P2076" s="103"/>
    </row>
    <row r="2077" spans="1:16">
      <c r="A2077" s="101" t="s">
        <v>5810</v>
      </c>
      <c r="B2077" s="102" t="s">
        <v>5811</v>
      </c>
      <c r="C2077" s="101" t="s">
        <v>5359</v>
      </c>
      <c r="D2077" s="101" t="s">
        <v>5360</v>
      </c>
      <c r="E2077" s="103">
        <v>3935273</v>
      </c>
      <c r="F2077" s="103">
        <v>-2380133</v>
      </c>
      <c r="G2077" s="103">
        <v>-534056</v>
      </c>
      <c r="H2077" s="103">
        <v>-406246</v>
      </c>
      <c r="I2077" s="103"/>
      <c r="J2077" s="103"/>
      <c r="K2077" s="103"/>
      <c r="L2077" s="103"/>
      <c r="M2077" s="103"/>
      <c r="N2077" s="103"/>
      <c r="O2077" s="103"/>
      <c r="P2077" s="103"/>
    </row>
    <row r="2078" spans="1:16">
      <c r="A2078" s="101" t="s">
        <v>5812</v>
      </c>
      <c r="B2078" s="102" t="s">
        <v>5813</v>
      </c>
      <c r="C2078" s="101" t="s">
        <v>5359</v>
      </c>
      <c r="D2078" s="101" t="s">
        <v>5360</v>
      </c>
      <c r="E2078" s="103">
        <v>925769</v>
      </c>
      <c r="F2078" s="103">
        <v>1807715</v>
      </c>
      <c r="G2078" s="103">
        <v>3479229</v>
      </c>
      <c r="H2078" s="103">
        <v>2908732</v>
      </c>
      <c r="I2078" s="103"/>
      <c r="J2078" s="103"/>
      <c r="K2078" s="103"/>
      <c r="L2078" s="103"/>
      <c r="M2078" s="103"/>
      <c r="N2078" s="103"/>
      <c r="O2078" s="103"/>
      <c r="P2078" s="103"/>
    </row>
    <row r="2079" spans="1:16">
      <c r="A2079" s="101" t="s">
        <v>5814</v>
      </c>
      <c r="B2079" s="102" t="s">
        <v>5815</v>
      </c>
      <c r="C2079" s="101" t="s">
        <v>5359</v>
      </c>
      <c r="D2079" s="101" t="s">
        <v>5360</v>
      </c>
      <c r="E2079" s="103">
        <v>14814502</v>
      </c>
      <c r="F2079" s="103">
        <v>12272089</v>
      </c>
      <c r="G2079" s="103">
        <v>12041485</v>
      </c>
      <c r="H2079" s="103">
        <v>12546966</v>
      </c>
      <c r="I2079" s="103">
        <v>9394629</v>
      </c>
      <c r="J2079" s="103">
        <v>6950117</v>
      </c>
      <c r="K2079" s="103">
        <v>5760025</v>
      </c>
      <c r="L2079" s="103">
        <v>5078838</v>
      </c>
      <c r="M2079" s="103">
        <v>4496318</v>
      </c>
      <c r="N2079" s="103">
        <v>4385930</v>
      </c>
      <c r="O2079" s="103">
        <v>3456059</v>
      </c>
      <c r="P2079" s="103">
        <v>2938212</v>
      </c>
    </row>
    <row r="2080" spans="1:16">
      <c r="A2080" s="101" t="s">
        <v>5816</v>
      </c>
      <c r="B2080" s="102" t="s">
        <v>5817</v>
      </c>
      <c r="C2080" s="101" t="s">
        <v>5359</v>
      </c>
      <c r="D2080" s="101" t="s">
        <v>5360</v>
      </c>
      <c r="E2080" s="103">
        <v>3510144</v>
      </c>
      <c r="F2080" s="103">
        <v>-53278</v>
      </c>
      <c r="G2080" s="103"/>
      <c r="H2080" s="103"/>
      <c r="I2080" s="103"/>
      <c r="J2080" s="103"/>
      <c r="K2080" s="103"/>
      <c r="L2080" s="103"/>
      <c r="M2080" s="103"/>
      <c r="N2080" s="103"/>
      <c r="O2080" s="103"/>
      <c r="P2080" s="103"/>
    </row>
    <row r="2081" spans="1:16">
      <c r="A2081" s="101" t="s">
        <v>1275</v>
      </c>
      <c r="B2081" s="102" t="s">
        <v>1276</v>
      </c>
      <c r="C2081" s="101" t="s">
        <v>5359</v>
      </c>
      <c r="D2081" s="101" t="s">
        <v>5360</v>
      </c>
      <c r="E2081" s="103"/>
      <c r="F2081" s="103">
        <v>464054388</v>
      </c>
      <c r="G2081" s="103">
        <v>338853508</v>
      </c>
      <c r="H2081" s="103">
        <v>312067879</v>
      </c>
      <c r="I2081" s="103">
        <v>249301538</v>
      </c>
      <c r="J2081" s="103">
        <v>217830957</v>
      </c>
      <c r="K2081" s="103">
        <v>166171562</v>
      </c>
      <c r="L2081" s="103">
        <v>134115213</v>
      </c>
      <c r="M2081" s="103">
        <v>38272990</v>
      </c>
      <c r="N2081" s="103"/>
      <c r="O2081" s="103"/>
      <c r="P2081" s="103"/>
    </row>
    <row r="2082" spans="1:16">
      <c r="A2082" s="101" t="s">
        <v>1129</v>
      </c>
      <c r="B2082" s="102" t="s">
        <v>1130</v>
      </c>
      <c r="C2082" s="101" t="s">
        <v>5359</v>
      </c>
      <c r="D2082" s="101" t="s">
        <v>5360</v>
      </c>
      <c r="E2082" s="103"/>
      <c r="F2082" s="103">
        <v>393759755</v>
      </c>
      <c r="G2082" s="103">
        <v>448314652</v>
      </c>
      <c r="H2082" s="103">
        <v>491969959</v>
      </c>
      <c r="I2082" s="103">
        <v>397194805</v>
      </c>
      <c r="J2082" s="103">
        <v>351703508</v>
      </c>
      <c r="K2082" s="103">
        <v>265247044</v>
      </c>
      <c r="L2082" s="103">
        <v>195061995</v>
      </c>
      <c r="M2082" s="103">
        <v>66985776</v>
      </c>
      <c r="N2082" s="103"/>
      <c r="O2082" s="103"/>
      <c r="P2082" s="103"/>
    </row>
    <row r="2083" spans="1:16">
      <c r="A2083" s="101" t="s">
        <v>3114</v>
      </c>
      <c r="B2083" s="102" t="s">
        <v>3115</v>
      </c>
      <c r="C2083" s="101" t="s">
        <v>5359</v>
      </c>
      <c r="D2083" s="101" t="s">
        <v>5360</v>
      </c>
      <c r="E2083" s="103">
        <v>85060115</v>
      </c>
      <c r="F2083" s="103">
        <v>83395733</v>
      </c>
      <c r="G2083" s="103">
        <v>79495079</v>
      </c>
      <c r="H2083" s="103">
        <v>82553329</v>
      </c>
      <c r="I2083" s="103">
        <v>81828658</v>
      </c>
      <c r="J2083" s="103">
        <v>85267302</v>
      </c>
      <c r="K2083" s="103">
        <v>83329247</v>
      </c>
      <c r="L2083" s="103">
        <v>81646082</v>
      </c>
      <c r="M2083" s="103">
        <v>53685024</v>
      </c>
      <c r="N2083" s="103"/>
      <c r="O2083" s="103"/>
      <c r="P2083" s="103"/>
    </row>
    <row r="2084" spans="1:16">
      <c r="A2084" s="101" t="s">
        <v>1886</v>
      </c>
      <c r="B2084" s="102" t="s">
        <v>1887</v>
      </c>
      <c r="C2084" s="101" t="s">
        <v>5359</v>
      </c>
      <c r="D2084" s="101" t="s">
        <v>5360</v>
      </c>
      <c r="E2084" s="103"/>
      <c r="F2084" s="103">
        <v>373992600</v>
      </c>
      <c r="G2084" s="103">
        <v>326038935</v>
      </c>
      <c r="H2084" s="103">
        <v>299487334</v>
      </c>
      <c r="I2084" s="103">
        <v>268497817</v>
      </c>
      <c r="J2084" s="103">
        <v>241459436</v>
      </c>
      <c r="K2084" s="103">
        <v>186791490</v>
      </c>
      <c r="L2084" s="103">
        <v>155974851</v>
      </c>
      <c r="M2084" s="103">
        <v>78023621</v>
      </c>
      <c r="N2084" s="103"/>
      <c r="O2084" s="103"/>
      <c r="P2084" s="103"/>
    </row>
    <row r="2085" spans="1:16">
      <c r="A2085" s="101" t="s">
        <v>1645</v>
      </c>
      <c r="B2085" s="102" t="s">
        <v>1646</v>
      </c>
      <c r="C2085" s="101" t="s">
        <v>5359</v>
      </c>
      <c r="D2085" s="101" t="s">
        <v>5360</v>
      </c>
      <c r="E2085" s="103"/>
      <c r="F2085" s="103">
        <v>239106597</v>
      </c>
      <c r="G2085" s="103">
        <v>215754593</v>
      </c>
      <c r="H2085" s="103">
        <v>179087409</v>
      </c>
      <c r="I2085" s="103">
        <v>164526969</v>
      </c>
      <c r="J2085" s="103">
        <v>153475412</v>
      </c>
      <c r="K2085" s="103">
        <v>119024359</v>
      </c>
      <c r="L2085" s="103">
        <v>43905851</v>
      </c>
      <c r="M2085" s="103">
        <v>19174750</v>
      </c>
      <c r="N2085" s="103"/>
      <c r="O2085" s="103"/>
      <c r="P2085" s="103"/>
    </row>
    <row r="2086" spans="1:16">
      <c r="A2086" s="101" t="s">
        <v>3112</v>
      </c>
      <c r="B2086" s="102" t="s">
        <v>3113</v>
      </c>
      <c r="C2086" s="101" t="s">
        <v>5359</v>
      </c>
      <c r="D2086" s="101" t="s">
        <v>5360</v>
      </c>
      <c r="E2086" s="103"/>
      <c r="F2086" s="103">
        <v>15670106</v>
      </c>
      <c r="G2086" s="103">
        <v>4042826</v>
      </c>
      <c r="H2086" s="103">
        <v>743081</v>
      </c>
      <c r="I2086" s="103">
        <v>12504162</v>
      </c>
      <c r="J2086" s="103">
        <v>13893461</v>
      </c>
      <c r="K2086" s="103">
        <v>20939594</v>
      </c>
      <c r="L2086" s="103">
        <v>11291000</v>
      </c>
      <c r="M2086" s="103">
        <v>6282000</v>
      </c>
      <c r="N2086" s="103"/>
      <c r="O2086" s="103"/>
      <c r="P2086" s="103"/>
    </row>
    <row r="2087" spans="1:16">
      <c r="A2087" s="101" t="s">
        <v>2547</v>
      </c>
      <c r="B2087" s="102" t="s">
        <v>2548</v>
      </c>
      <c r="C2087" s="101" t="s">
        <v>5359</v>
      </c>
      <c r="D2087" s="101" t="s">
        <v>5360</v>
      </c>
      <c r="E2087" s="103"/>
      <c r="F2087" s="103">
        <v>192688895</v>
      </c>
      <c r="G2087" s="103">
        <v>145721845</v>
      </c>
      <c r="H2087" s="103">
        <v>151266974</v>
      </c>
      <c r="I2087" s="103">
        <v>128104363</v>
      </c>
      <c r="J2087" s="103">
        <v>118738678</v>
      </c>
      <c r="K2087" s="103">
        <v>86789168</v>
      </c>
      <c r="L2087" s="103">
        <v>36134297</v>
      </c>
      <c r="M2087" s="103">
        <v>27280343</v>
      </c>
      <c r="N2087" s="103"/>
      <c r="O2087" s="103"/>
      <c r="P2087" s="103"/>
    </row>
    <row r="2088" spans="1:16">
      <c r="A2088" s="101" t="s">
        <v>1015</v>
      </c>
      <c r="B2088" s="102" t="s">
        <v>1016</v>
      </c>
      <c r="C2088" s="101" t="s">
        <v>5364</v>
      </c>
      <c r="D2088" s="101" t="s">
        <v>5360</v>
      </c>
      <c r="E2088" s="103">
        <v>609515093</v>
      </c>
      <c r="F2088" s="103">
        <v>537021992</v>
      </c>
      <c r="G2088" s="103">
        <v>415052148</v>
      </c>
      <c r="H2088" s="103">
        <v>390339700</v>
      </c>
      <c r="I2088" s="103">
        <v>319733292</v>
      </c>
      <c r="J2088" s="103">
        <v>223565543</v>
      </c>
      <c r="K2088" s="103">
        <v>183255860</v>
      </c>
      <c r="L2088" s="103">
        <v>54852572</v>
      </c>
      <c r="M2088" s="103"/>
      <c r="N2088" s="103"/>
      <c r="O2088" s="103"/>
      <c r="P2088" s="103"/>
    </row>
    <row r="2089" spans="1:16">
      <c r="A2089" s="101" t="s">
        <v>3095</v>
      </c>
      <c r="B2089" s="102" t="s">
        <v>3096</v>
      </c>
      <c r="C2089" s="101" t="s">
        <v>5359</v>
      </c>
      <c r="D2089" s="101" t="s">
        <v>5360</v>
      </c>
      <c r="E2089" s="103"/>
      <c r="F2089" s="103">
        <v>16861926</v>
      </c>
      <c r="G2089" s="103">
        <v>21020719</v>
      </c>
      <c r="H2089" s="103">
        <v>30918906</v>
      </c>
      <c r="I2089" s="103">
        <v>40122464</v>
      </c>
      <c r="J2089" s="103">
        <v>49989306</v>
      </c>
      <c r="K2089" s="103">
        <v>47209800</v>
      </c>
      <c r="L2089" s="103">
        <v>18552312</v>
      </c>
      <c r="M2089" s="103">
        <v>8368255</v>
      </c>
      <c r="N2089" s="103"/>
      <c r="O2089" s="103"/>
      <c r="P2089" s="103"/>
    </row>
    <row r="2090" spans="1:16">
      <c r="A2090" s="101" t="s">
        <v>707</v>
      </c>
      <c r="B2090" s="102" t="s">
        <v>708</v>
      </c>
      <c r="C2090" s="101" t="s">
        <v>5359</v>
      </c>
      <c r="D2090" s="101" t="s">
        <v>5360</v>
      </c>
      <c r="E2090" s="103"/>
      <c r="F2090" s="103">
        <v>385754571</v>
      </c>
      <c r="G2090" s="103">
        <v>318324751</v>
      </c>
      <c r="H2090" s="103">
        <v>271674467</v>
      </c>
      <c r="I2090" s="103">
        <v>115244682</v>
      </c>
      <c r="J2090" s="103">
        <v>95237337</v>
      </c>
      <c r="K2090" s="103">
        <v>75133792</v>
      </c>
      <c r="L2090" s="103">
        <v>32784548</v>
      </c>
      <c r="M2090" s="103">
        <v>22600796</v>
      </c>
      <c r="N2090" s="103"/>
      <c r="O2090" s="103"/>
      <c r="P2090" s="103"/>
    </row>
    <row r="2091" spans="1:16">
      <c r="A2091" s="101" t="s">
        <v>1329</v>
      </c>
      <c r="B2091" s="102" t="s">
        <v>1330</v>
      </c>
      <c r="C2091" s="101" t="s">
        <v>5359</v>
      </c>
      <c r="D2091" s="101" t="s">
        <v>5360</v>
      </c>
      <c r="E2091" s="103"/>
      <c r="F2091" s="103">
        <v>308712215</v>
      </c>
      <c r="G2091" s="103">
        <v>265772668</v>
      </c>
      <c r="H2091" s="103">
        <v>223593328</v>
      </c>
      <c r="I2091" s="103">
        <v>194556608</v>
      </c>
      <c r="J2091" s="103">
        <v>180353108</v>
      </c>
      <c r="K2091" s="103">
        <v>85366415</v>
      </c>
      <c r="L2091" s="103"/>
      <c r="M2091" s="103"/>
      <c r="N2091" s="103"/>
      <c r="O2091" s="103"/>
      <c r="P2091" s="103"/>
    </row>
    <row r="2092" spans="1:16">
      <c r="A2092" s="101" t="s">
        <v>5327</v>
      </c>
      <c r="B2092" s="102" t="s">
        <v>5328</v>
      </c>
      <c r="C2092" s="101" t="s">
        <v>5359</v>
      </c>
      <c r="D2092" s="101" t="s">
        <v>5360</v>
      </c>
      <c r="E2092" s="103"/>
      <c r="F2092" s="103">
        <v>159756340</v>
      </c>
      <c r="G2092" s="103">
        <v>130878188</v>
      </c>
      <c r="H2092" s="103"/>
      <c r="I2092" s="103"/>
      <c r="J2092" s="103"/>
      <c r="K2092" s="103"/>
      <c r="L2092" s="103"/>
      <c r="M2092" s="103"/>
      <c r="N2092" s="103"/>
      <c r="O2092" s="103"/>
      <c r="P2092" s="103"/>
    </row>
    <row r="2093" spans="1:16">
      <c r="A2093" s="101" t="s">
        <v>5329</v>
      </c>
      <c r="B2093" s="102" t="s">
        <v>5330</v>
      </c>
      <c r="C2093" s="101" t="s">
        <v>5359</v>
      </c>
      <c r="D2093" s="101" t="s">
        <v>5360</v>
      </c>
      <c r="E2093" s="103"/>
      <c r="F2093" s="103">
        <v>65188315</v>
      </c>
      <c r="G2093" s="103">
        <v>46594470</v>
      </c>
      <c r="H2093" s="103"/>
      <c r="I2093" s="103"/>
      <c r="J2093" s="103"/>
      <c r="K2093" s="103"/>
      <c r="L2093" s="103"/>
      <c r="M2093" s="103"/>
      <c r="N2093" s="103"/>
      <c r="O2093" s="103"/>
      <c r="P2093" s="103"/>
    </row>
    <row r="2094" spans="1:16">
      <c r="A2094" s="101" t="s">
        <v>5331</v>
      </c>
      <c r="B2094" s="102" t="s">
        <v>5332</v>
      </c>
      <c r="C2094" s="101" t="s">
        <v>5359</v>
      </c>
      <c r="D2094" s="101" t="s">
        <v>5360</v>
      </c>
      <c r="E2094" s="103"/>
      <c r="F2094" s="103">
        <v>104078982</v>
      </c>
      <c r="G2094" s="103">
        <v>74773419</v>
      </c>
      <c r="H2094" s="103"/>
      <c r="I2094" s="103"/>
      <c r="J2094" s="103"/>
      <c r="K2094" s="103"/>
      <c r="L2094" s="103"/>
      <c r="M2094" s="103"/>
      <c r="N2094" s="103"/>
      <c r="O2094" s="103"/>
      <c r="P2094" s="103"/>
    </row>
    <row r="2095" spans="1:16">
      <c r="A2095" s="101" t="s">
        <v>5333</v>
      </c>
      <c r="B2095" s="102" t="s">
        <v>5334</v>
      </c>
      <c r="C2095" s="101" t="s">
        <v>5359</v>
      </c>
      <c r="D2095" s="101" t="s">
        <v>5360</v>
      </c>
      <c r="E2095" s="103"/>
      <c r="F2095" s="103">
        <v>56268368</v>
      </c>
      <c r="G2095" s="103">
        <v>34719025</v>
      </c>
      <c r="H2095" s="103"/>
      <c r="I2095" s="103"/>
      <c r="J2095" s="103"/>
      <c r="K2095" s="103"/>
      <c r="L2095" s="103"/>
      <c r="M2095" s="103"/>
      <c r="N2095" s="103"/>
      <c r="O2095" s="103"/>
      <c r="P2095" s="103"/>
    </row>
    <row r="2096" spans="1:16">
      <c r="A2096" s="101" t="s">
        <v>5335</v>
      </c>
      <c r="B2096" s="102" t="s">
        <v>5336</v>
      </c>
      <c r="C2096" s="101" t="s">
        <v>5364</v>
      </c>
      <c r="D2096" s="101" t="s">
        <v>5360</v>
      </c>
      <c r="E2096" s="103">
        <v>168914664</v>
      </c>
      <c r="F2096" s="103"/>
      <c r="G2096" s="103"/>
      <c r="H2096" s="103"/>
      <c r="I2096" s="103"/>
      <c r="J2096" s="103"/>
      <c r="K2096" s="103"/>
      <c r="L2096" s="103"/>
      <c r="M2096" s="103"/>
      <c r="N2096" s="103"/>
      <c r="O2096" s="103"/>
      <c r="P2096" s="103"/>
    </row>
    <row r="2097" spans="1:16">
      <c r="A2097" s="101" t="s">
        <v>5337</v>
      </c>
      <c r="B2097" s="102" t="s">
        <v>5338</v>
      </c>
      <c r="C2097" s="101" t="s">
        <v>5359</v>
      </c>
      <c r="D2097" s="101" t="s">
        <v>5360</v>
      </c>
      <c r="E2097" s="103"/>
      <c r="F2097" s="103">
        <v>92592552</v>
      </c>
      <c r="G2097" s="103">
        <v>56866765</v>
      </c>
      <c r="H2097" s="103"/>
      <c r="I2097" s="103"/>
      <c r="J2097" s="103"/>
      <c r="K2097" s="103"/>
      <c r="L2097" s="103"/>
      <c r="M2097" s="103"/>
      <c r="N2097" s="103"/>
      <c r="O2097" s="103"/>
      <c r="P2097" s="103"/>
    </row>
    <row r="2098" spans="1:16">
      <c r="A2098" s="101" t="s">
        <v>2728</v>
      </c>
      <c r="B2098" s="102" t="s">
        <v>2729</v>
      </c>
      <c r="C2098" s="101" t="s">
        <v>5361</v>
      </c>
      <c r="D2098" s="101" t="s">
        <v>5360</v>
      </c>
      <c r="E2098" s="103"/>
      <c r="F2098" s="103">
        <v>30007207</v>
      </c>
      <c r="G2098" s="103">
        <v>29515044</v>
      </c>
      <c r="H2098" s="103">
        <v>32342044</v>
      </c>
      <c r="I2098" s="103">
        <v>39303688</v>
      </c>
      <c r="J2098" s="103">
        <v>18830308</v>
      </c>
      <c r="K2098" s="103"/>
      <c r="L2098" s="103"/>
      <c r="M2098" s="103"/>
      <c r="N2098" s="103"/>
      <c r="O2098" s="103"/>
      <c r="P2098" s="103"/>
    </row>
    <row r="2099" spans="1:16">
      <c r="A2099" s="101" t="s">
        <v>1185</v>
      </c>
      <c r="B2099" s="102" t="s">
        <v>1186</v>
      </c>
      <c r="C2099" s="101" t="s">
        <v>5359</v>
      </c>
      <c r="D2099" s="101" t="s">
        <v>5360</v>
      </c>
      <c r="E2099" s="103"/>
      <c r="F2099" s="103">
        <v>63790393</v>
      </c>
      <c r="G2099" s="103">
        <v>60408793</v>
      </c>
      <c r="H2099" s="103">
        <v>50196969</v>
      </c>
      <c r="I2099" s="103">
        <v>21707164</v>
      </c>
      <c r="J2099" s="103">
        <v>5232973</v>
      </c>
      <c r="K2099" s="103">
        <v>3603847</v>
      </c>
      <c r="L2099" s="103"/>
      <c r="M2099" s="103"/>
      <c r="N2099" s="103"/>
      <c r="O2099" s="103"/>
      <c r="P2099" s="103"/>
    </row>
    <row r="2100" spans="1:16">
      <c r="A2100" s="104" t="s">
        <v>5339</v>
      </c>
      <c r="B2100" s="105" t="s">
        <v>5340</v>
      </c>
      <c r="C2100" s="104" t="s">
        <v>5359</v>
      </c>
      <c r="D2100" s="104" t="s">
        <v>5360</v>
      </c>
      <c r="E2100" s="106"/>
      <c r="F2100" s="106">
        <v>26653868</v>
      </c>
      <c r="G2100" s="106">
        <v>6456574</v>
      </c>
      <c r="H2100" s="106"/>
      <c r="I2100" s="106"/>
      <c r="J2100" s="106"/>
      <c r="K2100" s="106"/>
      <c r="L2100" s="106"/>
      <c r="M2100" s="106"/>
      <c r="N2100" s="106"/>
      <c r="O2100" s="106"/>
      <c r="P2100" s="106"/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2047"/>
  <sheetViews>
    <sheetView workbookViewId="0">
      <selection activeCell="E1" sqref="E1:P1048576"/>
    </sheetView>
  </sheetViews>
  <sheetFormatPr defaultRowHeight="16.5"/>
  <cols>
    <col min="5" max="16" width="9.625" customWidth="1"/>
  </cols>
  <sheetData>
    <row r="1" spans="1:16" ht="21.95" customHeight="1">
      <c r="A1" s="100" t="s">
        <v>4272</v>
      </c>
      <c r="B1" s="100" t="s">
        <v>4273</v>
      </c>
      <c r="C1" s="100" t="s">
        <v>5345</v>
      </c>
      <c r="D1" s="100" t="s">
        <v>5346</v>
      </c>
      <c r="E1" s="100" t="s">
        <v>5347</v>
      </c>
      <c r="F1" s="100" t="s">
        <v>5348</v>
      </c>
      <c r="G1" s="100" t="s">
        <v>5349</v>
      </c>
      <c r="H1" s="100" t="s">
        <v>5350</v>
      </c>
      <c r="I1" s="100" t="s">
        <v>5351</v>
      </c>
      <c r="J1" s="100" t="s">
        <v>5352</v>
      </c>
      <c r="K1" s="100" t="s">
        <v>5353</v>
      </c>
      <c r="L1" s="100" t="s">
        <v>5354</v>
      </c>
      <c r="M1" s="100" t="s">
        <v>5355</v>
      </c>
      <c r="N1" s="100" t="s">
        <v>5356</v>
      </c>
      <c r="O1" s="100" t="s">
        <v>5357</v>
      </c>
      <c r="P1" s="100" t="s">
        <v>5358</v>
      </c>
    </row>
    <row r="2" spans="1:16">
      <c r="A2" s="101" t="s">
        <v>1413</v>
      </c>
      <c r="B2" s="102" t="s">
        <v>1414</v>
      </c>
      <c r="C2" s="101" t="s">
        <v>5359</v>
      </c>
      <c r="D2" s="101" t="s">
        <v>5360</v>
      </c>
      <c r="E2" s="103">
        <v>26254318</v>
      </c>
      <c r="F2" s="103">
        <v>5608652</v>
      </c>
      <c r="G2" s="103">
        <v>4937205</v>
      </c>
      <c r="H2" s="103">
        <v>1011860</v>
      </c>
      <c r="I2" s="103">
        <v>1311241</v>
      </c>
      <c r="J2" s="103">
        <v>17679223</v>
      </c>
      <c r="K2" s="103">
        <v>11004144</v>
      </c>
      <c r="L2" s="103">
        <v>9038512</v>
      </c>
      <c r="M2" s="103">
        <v>28518530</v>
      </c>
      <c r="N2" s="103">
        <v>21495381</v>
      </c>
      <c r="O2" s="103">
        <v>8065194</v>
      </c>
      <c r="P2" s="103">
        <v>7661989</v>
      </c>
    </row>
    <row r="3" spans="1:16">
      <c r="A3" s="101" t="s">
        <v>1769</v>
      </c>
      <c r="B3" s="102" t="s">
        <v>1770</v>
      </c>
      <c r="C3" s="101" t="s">
        <v>5359</v>
      </c>
      <c r="D3" s="101" t="s">
        <v>5360</v>
      </c>
      <c r="E3" s="103">
        <v>-9976231</v>
      </c>
      <c r="F3" s="103">
        <v>-16097338</v>
      </c>
      <c r="G3" s="103">
        <v>-12580790</v>
      </c>
      <c r="H3" s="103">
        <v>-6211682</v>
      </c>
      <c r="I3" s="103">
        <v>-7389931</v>
      </c>
      <c r="J3" s="103">
        <v>1883636</v>
      </c>
      <c r="K3" s="103">
        <v>-263539</v>
      </c>
      <c r="L3" s="103">
        <v>-10076492</v>
      </c>
      <c r="M3" s="103">
        <v>-9156550</v>
      </c>
      <c r="N3" s="103">
        <v>12371633</v>
      </c>
      <c r="O3" s="103">
        <v>-8741689</v>
      </c>
      <c r="P3" s="103">
        <v>-2108895</v>
      </c>
    </row>
    <row r="4" spans="1:16">
      <c r="A4" s="101" t="s">
        <v>829</v>
      </c>
      <c r="B4" s="102" t="s">
        <v>830</v>
      </c>
      <c r="C4" s="101" t="s">
        <v>5359</v>
      </c>
      <c r="D4" s="101" t="s">
        <v>5360</v>
      </c>
      <c r="E4" s="103">
        <v>29479033</v>
      </c>
      <c r="F4" s="103">
        <v>16693621</v>
      </c>
      <c r="G4" s="103">
        <v>11488013</v>
      </c>
      <c r="H4" s="103">
        <v>14591302</v>
      </c>
      <c r="I4" s="103">
        <v>-7904680</v>
      </c>
      <c r="J4" s="103">
        <v>-1111947</v>
      </c>
      <c r="K4" s="103">
        <v>20105424</v>
      </c>
      <c r="L4" s="103">
        <v>-155291</v>
      </c>
      <c r="M4" s="103">
        <v>-14835529</v>
      </c>
      <c r="N4" s="103">
        <v>65557088</v>
      </c>
      <c r="O4" s="103">
        <v>-21710776</v>
      </c>
      <c r="P4" s="103">
        <v>1160288</v>
      </c>
    </row>
    <row r="5" spans="1:16">
      <c r="A5" s="101" t="s">
        <v>697</v>
      </c>
      <c r="B5" s="102" t="s">
        <v>698</v>
      </c>
      <c r="C5" s="101" t="s">
        <v>5359</v>
      </c>
      <c r="D5" s="101" t="s">
        <v>5360</v>
      </c>
      <c r="E5" s="103">
        <v>22611285</v>
      </c>
      <c r="F5" s="103">
        <v>46485492</v>
      </c>
      <c r="G5" s="103">
        <v>2517838</v>
      </c>
      <c r="H5" s="103">
        <v>-32649233</v>
      </c>
      <c r="I5" s="103">
        <v>115592648</v>
      </c>
      <c r="J5" s="103">
        <v>153462517</v>
      </c>
      <c r="K5" s="103">
        <v>118960291</v>
      </c>
      <c r="L5" s="103">
        <v>83411681</v>
      </c>
      <c r="M5" s="103">
        <v>-56027166</v>
      </c>
      <c r="N5" s="103">
        <v>6222409</v>
      </c>
      <c r="O5" s="103">
        <v>23269394</v>
      </c>
      <c r="P5" s="103">
        <v>40399141</v>
      </c>
    </row>
    <row r="6" spans="1:16">
      <c r="A6" s="101" t="s">
        <v>586</v>
      </c>
      <c r="B6" s="102" t="s">
        <v>587</v>
      </c>
      <c r="C6" s="101" t="s">
        <v>5359</v>
      </c>
      <c r="D6" s="101" t="s">
        <v>5360</v>
      </c>
      <c r="E6" s="103">
        <v>38376849</v>
      </c>
      <c r="F6" s="103">
        <v>53269977</v>
      </c>
      <c r="G6" s="103">
        <v>21145859</v>
      </c>
      <c r="H6" s="103">
        <v>79017332</v>
      </c>
      <c r="I6" s="103">
        <v>103433888</v>
      </c>
      <c r="J6" s="103">
        <v>70136446</v>
      </c>
      <c r="K6" s="103">
        <v>47548861</v>
      </c>
      <c r="L6" s="103">
        <v>123262285</v>
      </c>
      <c r="M6" s="103">
        <v>154802712</v>
      </c>
      <c r="N6" s="103">
        <v>150711017</v>
      </c>
      <c r="O6" s="103">
        <v>115949954</v>
      </c>
      <c r="P6" s="103">
        <v>512318206</v>
      </c>
    </row>
    <row r="7" spans="1:16">
      <c r="A7" s="101" t="s">
        <v>527</v>
      </c>
      <c r="B7" s="102" t="s">
        <v>528</v>
      </c>
      <c r="C7" s="101" t="s">
        <v>5359</v>
      </c>
      <c r="D7" s="101" t="s">
        <v>5360</v>
      </c>
      <c r="E7" s="103">
        <v>161248744</v>
      </c>
      <c r="F7" s="103">
        <v>126046995</v>
      </c>
      <c r="G7" s="103">
        <v>90947778</v>
      </c>
      <c r="H7" s="103">
        <v>86461208</v>
      </c>
      <c r="I7" s="103">
        <v>80775749</v>
      </c>
      <c r="J7" s="103">
        <v>94217471</v>
      </c>
      <c r="K7" s="103">
        <v>130525611</v>
      </c>
      <c r="L7" s="103">
        <v>121737854</v>
      </c>
      <c r="M7" s="103">
        <v>125644189</v>
      </c>
      <c r="N7" s="103">
        <v>92073194</v>
      </c>
      <c r="O7" s="103">
        <v>67004760</v>
      </c>
      <c r="P7" s="103">
        <v>63030759</v>
      </c>
    </row>
    <row r="8" spans="1:16">
      <c r="A8" s="101" t="s">
        <v>444</v>
      </c>
      <c r="B8" s="102" t="s">
        <v>445</v>
      </c>
      <c r="C8" s="101" t="s">
        <v>5359</v>
      </c>
      <c r="D8" s="101" t="s">
        <v>5360</v>
      </c>
      <c r="E8" s="103">
        <v>55791183</v>
      </c>
      <c r="F8" s="103">
        <v>45943093</v>
      </c>
      <c r="G8" s="103">
        <v>57254805</v>
      </c>
      <c r="H8" s="103">
        <v>-55770166</v>
      </c>
      <c r="I8" s="103">
        <v>82817678</v>
      </c>
      <c r="J8" s="103">
        <v>84466779</v>
      </c>
      <c r="K8" s="103">
        <v>98099438</v>
      </c>
      <c r="L8" s="103">
        <v>3489009</v>
      </c>
      <c r="M8" s="103">
        <v>138136709</v>
      </c>
      <c r="N8" s="103">
        <v>73484189</v>
      </c>
      <c r="O8" s="103">
        <v>-344277485</v>
      </c>
      <c r="P8" s="103">
        <v>47847737</v>
      </c>
    </row>
    <row r="9" spans="1:16">
      <c r="A9" s="101" t="s">
        <v>1205</v>
      </c>
      <c r="B9" s="102" t="s">
        <v>1206</v>
      </c>
      <c r="C9" s="101" t="s">
        <v>5359</v>
      </c>
      <c r="D9" s="101" t="s">
        <v>5360</v>
      </c>
      <c r="E9" s="103">
        <v>27924694</v>
      </c>
      <c r="F9" s="103">
        <v>18361643</v>
      </c>
      <c r="G9" s="103">
        <v>-117184131</v>
      </c>
      <c r="H9" s="103">
        <v>-56651731</v>
      </c>
      <c r="I9" s="103">
        <v>16927689</v>
      </c>
      <c r="J9" s="103">
        <v>6864132</v>
      </c>
      <c r="K9" s="103">
        <v>7616141</v>
      </c>
      <c r="L9" s="103">
        <v>25538294</v>
      </c>
      <c r="M9" s="103">
        <v>108717957</v>
      </c>
      <c r="N9" s="103">
        <v>136580651</v>
      </c>
      <c r="O9" s="103">
        <v>91486411</v>
      </c>
      <c r="P9" s="103">
        <v>55173342</v>
      </c>
    </row>
    <row r="10" spans="1:16">
      <c r="A10" s="101" t="s">
        <v>517</v>
      </c>
      <c r="B10" s="102" t="s">
        <v>518</v>
      </c>
      <c r="C10" s="101" t="s">
        <v>5359</v>
      </c>
      <c r="D10" s="101" t="s">
        <v>5360</v>
      </c>
      <c r="E10" s="103">
        <v>196568281</v>
      </c>
      <c r="F10" s="103">
        <v>-391244621</v>
      </c>
      <c r="G10" s="103">
        <v>65348814</v>
      </c>
      <c r="H10" s="103">
        <v>123553155</v>
      </c>
      <c r="I10" s="103">
        <v>95410354</v>
      </c>
      <c r="J10" s="103">
        <v>305191267</v>
      </c>
      <c r="K10" s="103">
        <v>768019918</v>
      </c>
      <c r="L10" s="103">
        <v>231065901</v>
      </c>
      <c r="M10" s="103">
        <v>107650724</v>
      </c>
      <c r="N10" s="103">
        <v>81413827</v>
      </c>
      <c r="O10" s="103">
        <v>11773383</v>
      </c>
      <c r="P10" s="103">
        <v>2614981</v>
      </c>
    </row>
    <row r="11" spans="1:16">
      <c r="A11" s="101" t="s">
        <v>1625</v>
      </c>
      <c r="B11" s="102" t="s">
        <v>1626</v>
      </c>
      <c r="C11" s="101" t="s">
        <v>5359</v>
      </c>
      <c r="D11" s="101" t="s">
        <v>5360</v>
      </c>
      <c r="E11" s="103">
        <v>21143433</v>
      </c>
      <c r="F11" s="103">
        <v>2221762</v>
      </c>
      <c r="G11" s="103">
        <v>-3527103</v>
      </c>
      <c r="H11" s="103">
        <v>-4257574</v>
      </c>
      <c r="I11" s="103">
        <v>130665520</v>
      </c>
      <c r="J11" s="103">
        <v>13984598</v>
      </c>
      <c r="K11" s="103">
        <v>1255333</v>
      </c>
      <c r="L11" s="103">
        <v>2627381</v>
      </c>
      <c r="M11" s="103">
        <v>-29225413</v>
      </c>
      <c r="N11" s="103">
        <v>-6236807</v>
      </c>
      <c r="O11" s="103">
        <v>9140116</v>
      </c>
      <c r="P11" s="103">
        <v>-4376208</v>
      </c>
    </row>
    <row r="12" spans="1:16">
      <c r="A12" s="101" t="s">
        <v>505</v>
      </c>
      <c r="B12" s="102" t="s">
        <v>506</v>
      </c>
      <c r="C12" s="101" t="s">
        <v>5359</v>
      </c>
      <c r="D12" s="101" t="s">
        <v>5360</v>
      </c>
      <c r="E12" s="103">
        <v>265302611</v>
      </c>
      <c r="F12" s="103">
        <v>206767953</v>
      </c>
      <c r="G12" s="103">
        <v>-453994570</v>
      </c>
      <c r="H12" s="103">
        <v>-24836758</v>
      </c>
      <c r="I12" s="103">
        <v>391122199</v>
      </c>
      <c r="J12" s="103">
        <v>365674385</v>
      </c>
      <c r="K12" s="103">
        <v>333693614</v>
      </c>
      <c r="L12" s="103">
        <v>343193353</v>
      </c>
      <c r="M12" s="103">
        <v>107800765</v>
      </c>
      <c r="N12" s="103">
        <v>455702285</v>
      </c>
      <c r="O12" s="103">
        <v>244126666</v>
      </c>
      <c r="P12" s="103">
        <v>331234146</v>
      </c>
    </row>
    <row r="13" spans="1:16">
      <c r="A13" s="101" t="s">
        <v>2712</v>
      </c>
      <c r="B13" s="102" t="s">
        <v>2713</v>
      </c>
      <c r="C13" s="101" t="s">
        <v>5361</v>
      </c>
      <c r="D13" s="101" t="s">
        <v>5360</v>
      </c>
      <c r="E13" s="103"/>
      <c r="F13" s="103">
        <v>-252675</v>
      </c>
      <c r="G13" s="103">
        <v>-7467373</v>
      </c>
      <c r="H13" s="103">
        <v>1876522</v>
      </c>
      <c r="I13" s="103">
        <v>2978727</v>
      </c>
      <c r="J13" s="103">
        <v>1906769</v>
      </c>
      <c r="K13" s="103">
        <v>1127562</v>
      </c>
      <c r="L13" s="103">
        <v>2273392</v>
      </c>
      <c r="M13" s="103">
        <v>-5687375</v>
      </c>
      <c r="N13" s="103">
        <v>13566114</v>
      </c>
      <c r="O13" s="103">
        <v>8558432</v>
      </c>
      <c r="P13" s="103">
        <v>9413293</v>
      </c>
    </row>
    <row r="14" spans="1:16">
      <c r="A14" s="101" t="s">
        <v>960</v>
      </c>
      <c r="B14" s="102" t="s">
        <v>4274</v>
      </c>
      <c r="C14" s="101" t="s">
        <v>5359</v>
      </c>
      <c r="D14" s="101" t="s">
        <v>5360</v>
      </c>
      <c r="E14" s="103">
        <v>265988145</v>
      </c>
      <c r="F14" s="103">
        <v>20979405</v>
      </c>
      <c r="G14" s="103">
        <v>11855626</v>
      </c>
      <c r="H14" s="103">
        <v>6484819</v>
      </c>
      <c r="I14" s="103">
        <v>16887957</v>
      </c>
      <c r="J14" s="103">
        <v>27299215</v>
      </c>
      <c r="K14" s="103">
        <v>25804694</v>
      </c>
      <c r="L14" s="103">
        <v>32846979</v>
      </c>
      <c r="M14" s="103">
        <v>18138291</v>
      </c>
      <c r="N14" s="103">
        <v>22625593</v>
      </c>
      <c r="O14" s="103">
        <v>24553253</v>
      </c>
      <c r="P14" s="103">
        <v>20321454</v>
      </c>
    </row>
    <row r="15" spans="1:16">
      <c r="A15" s="101" t="s">
        <v>560</v>
      </c>
      <c r="B15" s="102" t="s">
        <v>561</v>
      </c>
      <c r="C15" s="101" t="s">
        <v>5359</v>
      </c>
      <c r="D15" s="101" t="s">
        <v>5360</v>
      </c>
      <c r="E15" s="103">
        <v>261535602</v>
      </c>
      <c r="F15" s="103">
        <v>41069115</v>
      </c>
      <c r="G15" s="103">
        <v>183826990</v>
      </c>
      <c r="H15" s="103">
        <v>160151821</v>
      </c>
      <c r="I15" s="103">
        <v>3277158469</v>
      </c>
      <c r="J15" s="103">
        <v>355717357</v>
      </c>
      <c r="K15" s="103">
        <v>462891068</v>
      </c>
      <c r="L15" s="103">
        <v>342187206</v>
      </c>
      <c r="M15" s="103">
        <v>-20152605</v>
      </c>
      <c r="N15" s="103">
        <v>155570556</v>
      </c>
      <c r="O15" s="103">
        <v>165186218</v>
      </c>
      <c r="P15" s="103">
        <v>214200385</v>
      </c>
    </row>
    <row r="16" spans="1:16">
      <c r="A16" s="101" t="s">
        <v>1343</v>
      </c>
      <c r="B16" s="102" t="s">
        <v>1344</v>
      </c>
      <c r="C16" s="101" t="s">
        <v>5359</v>
      </c>
      <c r="D16" s="101" t="s">
        <v>5360</v>
      </c>
      <c r="E16" s="103">
        <v>8711683</v>
      </c>
      <c r="F16" s="103">
        <v>11628175</v>
      </c>
      <c r="G16" s="103">
        <v>11847857</v>
      </c>
      <c r="H16" s="103">
        <v>8723682</v>
      </c>
      <c r="I16" s="103">
        <v>1340410</v>
      </c>
      <c r="J16" s="103">
        <v>5664437</v>
      </c>
      <c r="K16" s="103">
        <v>6929651</v>
      </c>
      <c r="L16" s="103">
        <v>5259050</v>
      </c>
      <c r="M16" s="103">
        <v>6110362</v>
      </c>
      <c r="N16" s="103">
        <v>5974299</v>
      </c>
      <c r="O16" s="103">
        <v>2451791</v>
      </c>
      <c r="P16" s="103">
        <v>6372447</v>
      </c>
    </row>
    <row r="17" spans="1:16">
      <c r="A17" s="101" t="s">
        <v>362</v>
      </c>
      <c r="B17" s="102" t="s">
        <v>363</v>
      </c>
      <c r="C17" s="101" t="s">
        <v>5359</v>
      </c>
      <c r="D17" s="101" t="s">
        <v>5360</v>
      </c>
      <c r="E17" s="103">
        <v>2754640000</v>
      </c>
      <c r="F17" s="103">
        <v>2630600000</v>
      </c>
      <c r="G17" s="103">
        <v>2993593000</v>
      </c>
      <c r="H17" s="103">
        <v>3817059000</v>
      </c>
      <c r="I17" s="103">
        <v>3864687000</v>
      </c>
      <c r="J17" s="103">
        <v>3415577000</v>
      </c>
      <c r="K17" s="103">
        <v>2682119000</v>
      </c>
      <c r="L17" s="103">
        <v>979417000</v>
      </c>
      <c r="M17" s="103">
        <v>-90136000</v>
      </c>
      <c r="N17" s="103">
        <v>-151469000</v>
      </c>
      <c r="O17" s="103">
        <v>-290760000</v>
      </c>
      <c r="P17" s="103">
        <v>556463000</v>
      </c>
    </row>
    <row r="18" spans="1:16">
      <c r="A18" s="101" t="s">
        <v>2047</v>
      </c>
      <c r="B18" s="102" t="s">
        <v>4275</v>
      </c>
      <c r="C18" s="101" t="s">
        <v>5359</v>
      </c>
      <c r="D18" s="101" t="s">
        <v>5360</v>
      </c>
      <c r="E18" s="103">
        <v>-3720170</v>
      </c>
      <c r="F18" s="103">
        <v>-7937185</v>
      </c>
      <c r="G18" s="103">
        <v>-7557198</v>
      </c>
      <c r="H18" s="103">
        <v>4026687</v>
      </c>
      <c r="I18" s="103">
        <v>-14469055</v>
      </c>
      <c r="J18" s="103">
        <v>-2960064</v>
      </c>
      <c r="K18" s="103">
        <v>4861085</v>
      </c>
      <c r="L18" s="103">
        <v>6273404</v>
      </c>
      <c r="M18" s="103">
        <v>205334</v>
      </c>
      <c r="N18" s="103">
        <v>2001959</v>
      </c>
      <c r="O18" s="103">
        <v>-9466066</v>
      </c>
      <c r="P18" s="103">
        <v>-2831505</v>
      </c>
    </row>
    <row r="19" spans="1:16">
      <c r="A19" s="101" t="s">
        <v>1073</v>
      </c>
      <c r="B19" s="102" t="s">
        <v>1074</v>
      </c>
      <c r="C19" s="101" t="s">
        <v>5359</v>
      </c>
      <c r="D19" s="101" t="s">
        <v>5360</v>
      </c>
      <c r="E19" s="103">
        <v>10904726</v>
      </c>
      <c r="F19" s="103">
        <v>64414782</v>
      </c>
      <c r="G19" s="103">
        <v>23789574</v>
      </c>
      <c r="H19" s="103">
        <v>26035344</v>
      </c>
      <c r="I19" s="103">
        <v>14799153</v>
      </c>
      <c r="J19" s="103">
        <v>9600863</v>
      </c>
      <c r="K19" s="103">
        <v>8246927</v>
      </c>
      <c r="L19" s="103">
        <v>8784793</v>
      </c>
      <c r="M19" s="103">
        <v>1257174</v>
      </c>
      <c r="N19" s="103">
        <v>5131178</v>
      </c>
      <c r="O19" s="103">
        <v>8993645</v>
      </c>
      <c r="P19" s="103">
        <v>10806855</v>
      </c>
    </row>
    <row r="20" spans="1:16">
      <c r="A20" s="101" t="s">
        <v>1084</v>
      </c>
      <c r="B20" s="102" t="s">
        <v>1085</v>
      </c>
      <c r="C20" s="101" t="s">
        <v>5359</v>
      </c>
      <c r="D20" s="101" t="s">
        <v>5360</v>
      </c>
      <c r="E20" s="103">
        <v>13738200</v>
      </c>
      <c r="F20" s="103">
        <v>24827591</v>
      </c>
      <c r="G20" s="103">
        <v>35527646</v>
      </c>
      <c r="H20" s="103">
        <v>29118555</v>
      </c>
      <c r="I20" s="103">
        <v>15969626</v>
      </c>
      <c r="J20" s="103">
        <v>12955987</v>
      </c>
      <c r="K20" s="103">
        <v>9416497</v>
      </c>
      <c r="L20" s="103">
        <v>16146463</v>
      </c>
      <c r="M20" s="103">
        <v>10634363</v>
      </c>
      <c r="N20" s="103">
        <v>4740839</v>
      </c>
      <c r="O20" s="103">
        <v>7127338</v>
      </c>
      <c r="P20" s="103">
        <v>7102529</v>
      </c>
    </row>
    <row r="21" spans="1:16">
      <c r="A21" s="101" t="s">
        <v>1067</v>
      </c>
      <c r="B21" s="102" t="s">
        <v>1068</v>
      </c>
      <c r="C21" s="101" t="s">
        <v>5359</v>
      </c>
      <c r="D21" s="101" t="s">
        <v>5360</v>
      </c>
      <c r="E21" s="103">
        <v>38373668</v>
      </c>
      <c r="F21" s="103">
        <v>18882890</v>
      </c>
      <c r="G21" s="103">
        <v>12416278</v>
      </c>
      <c r="H21" s="103">
        <v>31525870</v>
      </c>
      <c r="I21" s="103">
        <v>41686918</v>
      </c>
      <c r="J21" s="103">
        <v>36361126</v>
      </c>
      <c r="K21" s="103">
        <v>44607816</v>
      </c>
      <c r="L21" s="103">
        <v>6227924</v>
      </c>
      <c r="M21" s="103">
        <v>6664210</v>
      </c>
      <c r="N21" s="103">
        <v>9942894</v>
      </c>
      <c r="O21" s="103">
        <v>9009990</v>
      </c>
      <c r="P21" s="103">
        <v>10831415</v>
      </c>
    </row>
    <row r="22" spans="1:16">
      <c r="A22" s="101" t="s">
        <v>3298</v>
      </c>
      <c r="B22" s="102" t="s">
        <v>3299</v>
      </c>
      <c r="C22" s="101" t="s">
        <v>5359</v>
      </c>
      <c r="D22" s="101" t="s">
        <v>5360</v>
      </c>
      <c r="E22" s="103">
        <v>1057001</v>
      </c>
      <c r="F22" s="103">
        <v>866451</v>
      </c>
      <c r="G22" s="103">
        <v>2632676</v>
      </c>
      <c r="H22" s="103">
        <v>1783074</v>
      </c>
      <c r="I22" s="103">
        <v>1847851</v>
      </c>
      <c r="J22" s="103">
        <v>3436725</v>
      </c>
      <c r="K22" s="103">
        <v>1424090</v>
      </c>
      <c r="L22" s="103">
        <v>661039</v>
      </c>
      <c r="M22" s="103">
        <v>375501</v>
      </c>
      <c r="N22" s="103">
        <v>1292332</v>
      </c>
      <c r="O22" s="103">
        <v>1299040</v>
      </c>
      <c r="P22" s="103">
        <v>1304225</v>
      </c>
    </row>
    <row r="23" spans="1:16">
      <c r="A23" s="101" t="s">
        <v>962</v>
      </c>
      <c r="B23" s="102" t="s">
        <v>963</v>
      </c>
      <c r="C23" s="101" t="s">
        <v>5359</v>
      </c>
      <c r="D23" s="101" t="s">
        <v>5360</v>
      </c>
      <c r="E23" s="103">
        <v>13553827</v>
      </c>
      <c r="F23" s="103">
        <v>15616552</v>
      </c>
      <c r="G23" s="103">
        <v>41916014</v>
      </c>
      <c r="H23" s="103">
        <v>37079810</v>
      </c>
      <c r="I23" s="103">
        <v>33891992</v>
      </c>
      <c r="J23" s="103">
        <v>34577502</v>
      </c>
      <c r="K23" s="103">
        <v>33798733</v>
      </c>
      <c r="L23" s="103">
        <v>27728445</v>
      </c>
      <c r="M23" s="103">
        <v>9515585</v>
      </c>
      <c r="N23" s="103">
        <v>21543736</v>
      </c>
      <c r="O23" s="103">
        <v>22454400</v>
      </c>
      <c r="P23" s="103">
        <v>25116061</v>
      </c>
    </row>
    <row r="24" spans="1:16">
      <c r="A24" s="101" t="s">
        <v>1316</v>
      </c>
      <c r="B24" s="102" t="s">
        <v>1317</v>
      </c>
      <c r="C24" s="101" t="s">
        <v>5359</v>
      </c>
      <c r="D24" s="101" t="s">
        <v>5360</v>
      </c>
      <c r="E24" s="103">
        <v>-17919639</v>
      </c>
      <c r="F24" s="103">
        <v>3334790</v>
      </c>
      <c r="G24" s="103">
        <v>4916343</v>
      </c>
      <c r="H24" s="103">
        <v>-1081074</v>
      </c>
      <c r="I24" s="103">
        <v>-1461947</v>
      </c>
      <c r="J24" s="103">
        <v>5915848</v>
      </c>
      <c r="K24" s="103">
        <v>1320906</v>
      </c>
      <c r="L24" s="103">
        <v>3761024</v>
      </c>
      <c r="M24" s="103">
        <v>-13556219</v>
      </c>
      <c r="N24" s="103">
        <v>-4684185</v>
      </c>
      <c r="O24" s="103">
        <v>1870374</v>
      </c>
      <c r="P24" s="103">
        <v>5023081</v>
      </c>
    </row>
    <row r="25" spans="1:16">
      <c r="A25" s="101" t="s">
        <v>2151</v>
      </c>
      <c r="B25" s="102" t="s">
        <v>2152</v>
      </c>
      <c r="C25" s="101" t="s">
        <v>5359</v>
      </c>
      <c r="D25" s="101" t="s">
        <v>5360</v>
      </c>
      <c r="E25" s="103">
        <v>3828909</v>
      </c>
      <c r="F25" s="103">
        <v>2016604</v>
      </c>
      <c r="G25" s="103">
        <v>-350166</v>
      </c>
      <c r="H25" s="103">
        <v>8745947</v>
      </c>
      <c r="I25" s="103">
        <v>4554837</v>
      </c>
      <c r="J25" s="103">
        <v>-12309702</v>
      </c>
      <c r="K25" s="103">
        <v>8502914</v>
      </c>
      <c r="L25" s="103">
        <v>20559340</v>
      </c>
      <c r="M25" s="103">
        <v>12432049</v>
      </c>
      <c r="N25" s="103">
        <v>17824279</v>
      </c>
      <c r="O25" s="103">
        <v>18631252</v>
      </c>
      <c r="P25" s="103">
        <v>9132332</v>
      </c>
    </row>
    <row r="26" spans="1:16">
      <c r="A26" s="101" t="s">
        <v>3222</v>
      </c>
      <c r="B26" s="102" t="s">
        <v>3223</v>
      </c>
      <c r="C26" s="101" t="s">
        <v>5359</v>
      </c>
      <c r="D26" s="101" t="s">
        <v>5360</v>
      </c>
      <c r="E26" s="103">
        <v>886603</v>
      </c>
      <c r="F26" s="103">
        <v>588369</v>
      </c>
      <c r="G26" s="103">
        <v>-11189534</v>
      </c>
      <c r="H26" s="103">
        <v>7930032</v>
      </c>
      <c r="I26" s="103">
        <v>-2899829</v>
      </c>
      <c r="J26" s="103">
        <v>-6778721</v>
      </c>
      <c r="K26" s="103">
        <v>1941588</v>
      </c>
      <c r="L26" s="103">
        <v>7063831</v>
      </c>
      <c r="M26" s="103">
        <v>1748494</v>
      </c>
      <c r="N26" s="103">
        <v>5539820</v>
      </c>
      <c r="O26" s="103">
        <v>8953440</v>
      </c>
      <c r="P26" s="103">
        <v>8258689</v>
      </c>
    </row>
    <row r="27" spans="1:16">
      <c r="A27" s="101" t="s">
        <v>2277</v>
      </c>
      <c r="B27" s="102" t="s">
        <v>2278</v>
      </c>
      <c r="C27" s="101" t="s">
        <v>5359</v>
      </c>
      <c r="D27" s="101" t="s">
        <v>5360</v>
      </c>
      <c r="E27" s="103">
        <v>9229952</v>
      </c>
      <c r="F27" s="103">
        <v>21608920</v>
      </c>
      <c r="G27" s="103">
        <v>7356367</v>
      </c>
      <c r="H27" s="103">
        <v>7984040</v>
      </c>
      <c r="I27" s="103">
        <v>6548398</v>
      </c>
      <c r="J27" s="103">
        <v>11767923</v>
      </c>
      <c r="K27" s="103">
        <v>4998486</v>
      </c>
      <c r="L27" s="103">
        <v>7435596</v>
      </c>
      <c r="M27" s="103">
        <v>11999158</v>
      </c>
      <c r="N27" s="103">
        <v>4082310</v>
      </c>
      <c r="O27" s="103">
        <v>6486987</v>
      </c>
      <c r="P27" s="103">
        <v>4560436</v>
      </c>
    </row>
    <row r="28" spans="1:16">
      <c r="A28" s="101" t="s">
        <v>779</v>
      </c>
      <c r="B28" s="102" t="s">
        <v>780</v>
      </c>
      <c r="C28" s="101" t="s">
        <v>5359</v>
      </c>
      <c r="D28" s="101" t="s">
        <v>5360</v>
      </c>
      <c r="E28" s="103">
        <v>149051293</v>
      </c>
      <c r="F28" s="103">
        <v>47883251</v>
      </c>
      <c r="G28" s="103">
        <v>1715986</v>
      </c>
      <c r="H28" s="103">
        <v>15568206</v>
      </c>
      <c r="I28" s="103">
        <v>85877513</v>
      </c>
      <c r="J28" s="103">
        <v>69219623</v>
      </c>
      <c r="K28" s="103">
        <v>82359783</v>
      </c>
      <c r="L28" s="103">
        <v>63263267</v>
      </c>
      <c r="M28" s="103">
        <v>43375193</v>
      </c>
      <c r="N28" s="103">
        <v>34763877</v>
      </c>
      <c r="O28" s="103">
        <v>-10072948</v>
      </c>
      <c r="P28" s="103">
        <v>25439584</v>
      </c>
    </row>
    <row r="29" spans="1:16">
      <c r="A29" s="101" t="s">
        <v>1828</v>
      </c>
      <c r="B29" s="102" t="s">
        <v>1829</v>
      </c>
      <c r="C29" s="101" t="s">
        <v>5359</v>
      </c>
      <c r="D29" s="101" t="s">
        <v>5360</v>
      </c>
      <c r="E29" s="103">
        <v>2499166</v>
      </c>
      <c r="F29" s="103">
        <v>4627904</v>
      </c>
      <c r="G29" s="103">
        <v>4809292</v>
      </c>
      <c r="H29" s="103">
        <v>5882776</v>
      </c>
      <c r="I29" s="103">
        <v>1821997</v>
      </c>
      <c r="J29" s="103">
        <v>2691347</v>
      </c>
      <c r="K29" s="103">
        <v>3816383</v>
      </c>
      <c r="L29" s="103">
        <v>2888949</v>
      </c>
      <c r="M29" s="103">
        <v>2785616</v>
      </c>
      <c r="N29" s="103">
        <v>2871131</v>
      </c>
      <c r="O29" s="103">
        <v>2345418</v>
      </c>
      <c r="P29" s="103">
        <v>801456</v>
      </c>
    </row>
    <row r="30" spans="1:16">
      <c r="A30" s="101" t="s">
        <v>339</v>
      </c>
      <c r="B30" s="102" t="s">
        <v>340</v>
      </c>
      <c r="C30" s="101" t="s">
        <v>5359</v>
      </c>
      <c r="D30" s="101" t="s">
        <v>5360</v>
      </c>
      <c r="E30" s="103">
        <v>2953774000</v>
      </c>
      <c r="F30" s="103">
        <v>4322356000</v>
      </c>
      <c r="G30" s="103">
        <v>4195456000</v>
      </c>
      <c r="H30" s="103">
        <v>2872470000</v>
      </c>
      <c r="I30" s="103">
        <v>-158886000</v>
      </c>
      <c r="J30" s="103">
        <v>-56641000</v>
      </c>
      <c r="K30" s="103">
        <v>2620962000</v>
      </c>
      <c r="L30" s="103">
        <v>-347785270</v>
      </c>
      <c r="M30" s="103">
        <v>-4719632924</v>
      </c>
      <c r="N30" s="103">
        <v>346295480</v>
      </c>
      <c r="O30" s="103">
        <v>2055232368</v>
      </c>
      <c r="P30" s="103">
        <v>1848275805</v>
      </c>
    </row>
    <row r="31" spans="1:16">
      <c r="A31" s="101" t="s">
        <v>535</v>
      </c>
      <c r="B31" s="102" t="s">
        <v>536</v>
      </c>
      <c r="C31" s="101" t="s">
        <v>5359</v>
      </c>
      <c r="D31" s="101" t="s">
        <v>5360</v>
      </c>
      <c r="E31" s="103">
        <v>162352525</v>
      </c>
      <c r="F31" s="103">
        <v>128922279</v>
      </c>
      <c r="G31" s="103">
        <v>128095193</v>
      </c>
      <c r="H31" s="103">
        <v>215198155</v>
      </c>
      <c r="I31" s="103">
        <v>295145623</v>
      </c>
      <c r="J31" s="103">
        <v>231970488</v>
      </c>
      <c r="K31" s="103">
        <v>226344383</v>
      </c>
      <c r="L31" s="103">
        <v>143815216</v>
      </c>
      <c r="M31" s="103">
        <v>141190794</v>
      </c>
      <c r="N31" s="103">
        <v>164706492</v>
      </c>
      <c r="O31" s="103">
        <v>114436667</v>
      </c>
      <c r="P31" s="103">
        <v>31395921</v>
      </c>
    </row>
    <row r="32" spans="1:16">
      <c r="A32" s="101" t="s">
        <v>1155</v>
      </c>
      <c r="B32" s="102" t="s">
        <v>1156</v>
      </c>
      <c r="C32" s="101" t="s">
        <v>5359</v>
      </c>
      <c r="D32" s="101" t="s">
        <v>5360</v>
      </c>
      <c r="E32" s="103">
        <v>-87143064</v>
      </c>
      <c r="F32" s="103">
        <v>-75757416</v>
      </c>
      <c r="G32" s="103">
        <v>710030</v>
      </c>
      <c r="H32" s="103">
        <v>-19222179</v>
      </c>
      <c r="I32" s="103">
        <v>19716618</v>
      </c>
      <c r="J32" s="103">
        <v>20746153</v>
      </c>
      <c r="K32" s="103">
        <v>25075293</v>
      </c>
      <c r="L32" s="103">
        <v>7760282</v>
      </c>
      <c r="M32" s="103">
        <v>23185152</v>
      </c>
      <c r="N32" s="103">
        <v>19341349</v>
      </c>
      <c r="O32" s="103">
        <v>-5906323</v>
      </c>
      <c r="P32" s="103">
        <v>2005168</v>
      </c>
    </row>
    <row r="33" spans="1:16">
      <c r="A33" s="101" t="s">
        <v>1250</v>
      </c>
      <c r="B33" s="102" t="s">
        <v>1251</v>
      </c>
      <c r="C33" s="101" t="s">
        <v>5359</v>
      </c>
      <c r="D33" s="101" t="s">
        <v>5360</v>
      </c>
      <c r="E33" s="103">
        <v>36069</v>
      </c>
      <c r="F33" s="103">
        <v>20926855</v>
      </c>
      <c r="G33" s="103">
        <v>215462310</v>
      </c>
      <c r="H33" s="103">
        <v>-238518962</v>
      </c>
      <c r="I33" s="103">
        <v>20146269</v>
      </c>
      <c r="J33" s="103">
        <v>-285944743</v>
      </c>
      <c r="K33" s="103"/>
      <c r="L33" s="103">
        <v>-1346160880</v>
      </c>
      <c r="M33" s="103">
        <v>247659343</v>
      </c>
      <c r="N33" s="103">
        <v>153763403</v>
      </c>
      <c r="O33" s="103">
        <v>279885525</v>
      </c>
      <c r="P33" s="103">
        <v>479735070</v>
      </c>
    </row>
    <row r="34" spans="1:16">
      <c r="A34" s="101" t="s">
        <v>422</v>
      </c>
      <c r="B34" s="102" t="s">
        <v>423</v>
      </c>
      <c r="C34" s="101" t="s">
        <v>5359</v>
      </c>
      <c r="D34" s="101" t="s">
        <v>5360</v>
      </c>
      <c r="E34" s="103">
        <v>490790000</v>
      </c>
      <c r="F34" s="103">
        <v>367901000</v>
      </c>
      <c r="G34" s="103">
        <v>419665000</v>
      </c>
      <c r="H34" s="103">
        <v>503634000</v>
      </c>
      <c r="I34" s="103">
        <v>509856000</v>
      </c>
      <c r="J34" s="103">
        <v>635352000</v>
      </c>
      <c r="K34" s="103">
        <v>513092869</v>
      </c>
      <c r="L34" s="103">
        <v>455405675</v>
      </c>
      <c r="M34" s="103">
        <v>352537525</v>
      </c>
      <c r="N34" s="103">
        <v>290663273</v>
      </c>
      <c r="O34" s="103">
        <v>394967226</v>
      </c>
      <c r="P34" s="103">
        <v>340746900</v>
      </c>
    </row>
    <row r="35" spans="1:16">
      <c r="A35" s="101" t="s">
        <v>2499</v>
      </c>
      <c r="B35" s="102" t="s">
        <v>2500</v>
      </c>
      <c r="C35" s="101" t="s">
        <v>5359</v>
      </c>
      <c r="D35" s="101" t="s">
        <v>5360</v>
      </c>
      <c r="E35" s="103">
        <v>268277</v>
      </c>
      <c r="F35" s="103">
        <v>-261167</v>
      </c>
      <c r="G35" s="103">
        <v>7168229</v>
      </c>
      <c r="H35" s="103">
        <v>-3377203</v>
      </c>
      <c r="I35" s="103">
        <v>1049732</v>
      </c>
      <c r="J35" s="103">
        <v>-1219661</v>
      </c>
      <c r="K35" s="103">
        <v>7437212</v>
      </c>
      <c r="L35" s="103">
        <v>9581508</v>
      </c>
      <c r="M35" s="103">
        <v>-942118</v>
      </c>
      <c r="N35" s="103">
        <v>101663</v>
      </c>
      <c r="O35" s="103">
        <v>-6022758</v>
      </c>
      <c r="P35" s="103">
        <v>-10224280</v>
      </c>
    </row>
    <row r="36" spans="1:16">
      <c r="A36" s="101" t="s">
        <v>1799</v>
      </c>
      <c r="B36" s="102" t="s">
        <v>1800</v>
      </c>
      <c r="C36" s="101" t="s">
        <v>5359</v>
      </c>
      <c r="D36" s="101" t="s">
        <v>5360</v>
      </c>
      <c r="E36" s="103">
        <v>7151267</v>
      </c>
      <c r="F36" s="103">
        <v>16010815</v>
      </c>
      <c r="G36" s="103">
        <v>21339917</v>
      </c>
      <c r="H36" s="103">
        <v>15016978</v>
      </c>
      <c r="I36" s="103">
        <v>15350625</v>
      </c>
      <c r="J36" s="103">
        <v>27028127</v>
      </c>
      <c r="K36" s="103">
        <v>14797307</v>
      </c>
      <c r="L36" s="103">
        <v>6124568</v>
      </c>
      <c r="M36" s="103">
        <v>15848970</v>
      </c>
      <c r="N36" s="103">
        <v>11528430</v>
      </c>
      <c r="O36" s="103">
        <v>10418375</v>
      </c>
      <c r="P36" s="103">
        <v>9147100</v>
      </c>
    </row>
    <row r="37" spans="1:16">
      <c r="A37" s="101" t="s">
        <v>1169</v>
      </c>
      <c r="B37" s="102" t="s">
        <v>4276</v>
      </c>
      <c r="C37" s="101" t="s">
        <v>5359</v>
      </c>
      <c r="D37" s="101" t="s">
        <v>5360</v>
      </c>
      <c r="E37" s="103">
        <v>34679535</v>
      </c>
      <c r="F37" s="103">
        <v>40247412</v>
      </c>
      <c r="G37" s="103">
        <v>38531904</v>
      </c>
      <c r="H37" s="103">
        <v>40166875</v>
      </c>
      <c r="I37" s="103">
        <v>28514807</v>
      </c>
      <c r="J37" s="103">
        <v>24774589</v>
      </c>
      <c r="K37" s="103">
        <v>22794172</v>
      </c>
      <c r="L37" s="103">
        <v>24719494</v>
      </c>
      <c r="M37" s="103">
        <v>8786238</v>
      </c>
      <c r="N37" s="103">
        <v>12493199</v>
      </c>
      <c r="O37" s="103">
        <v>12424845</v>
      </c>
      <c r="P37" s="103">
        <v>11544929</v>
      </c>
    </row>
    <row r="38" spans="1:16">
      <c r="A38" s="101" t="s">
        <v>495</v>
      </c>
      <c r="B38" s="102" t="s">
        <v>496</v>
      </c>
      <c r="C38" s="101" t="s">
        <v>5359</v>
      </c>
      <c r="D38" s="101" t="s">
        <v>5360</v>
      </c>
      <c r="E38" s="103">
        <v>491670000</v>
      </c>
      <c r="F38" s="103">
        <v>-285006000</v>
      </c>
      <c r="G38" s="103">
        <v>-364470331</v>
      </c>
      <c r="H38" s="103">
        <v>130004330</v>
      </c>
      <c r="I38" s="103">
        <v>286553250</v>
      </c>
      <c r="J38" s="103">
        <v>134527150</v>
      </c>
      <c r="K38" s="103">
        <v>1149100474</v>
      </c>
      <c r="L38" s="103">
        <v>559828588</v>
      </c>
      <c r="M38" s="103">
        <v>293153322</v>
      </c>
      <c r="N38" s="103">
        <v>223906290</v>
      </c>
      <c r="O38" s="103">
        <v>273563161</v>
      </c>
      <c r="P38" s="103">
        <v>99783075</v>
      </c>
    </row>
    <row r="39" spans="1:16">
      <c r="A39" s="101" t="s">
        <v>2189</v>
      </c>
      <c r="B39" s="102" t="s">
        <v>2190</v>
      </c>
      <c r="C39" s="101" t="s">
        <v>5359</v>
      </c>
      <c r="D39" s="101" t="s">
        <v>5360</v>
      </c>
      <c r="E39" s="103">
        <v>-7224092</v>
      </c>
      <c r="F39" s="103">
        <v>8794113</v>
      </c>
      <c r="G39" s="103">
        <v>5009246</v>
      </c>
      <c r="H39" s="103">
        <v>2406352</v>
      </c>
      <c r="I39" s="103">
        <v>-4708655</v>
      </c>
      <c r="J39" s="103">
        <v>249894363</v>
      </c>
      <c r="K39" s="103">
        <v>-329978737</v>
      </c>
      <c r="L39" s="103">
        <v>7791078</v>
      </c>
      <c r="M39" s="103">
        <v>5803862</v>
      </c>
      <c r="N39" s="103">
        <v>6025885</v>
      </c>
      <c r="O39" s="103">
        <v>6166696</v>
      </c>
      <c r="P39" s="103">
        <v>5880119</v>
      </c>
    </row>
    <row r="40" spans="1:16">
      <c r="A40" s="101" t="s">
        <v>2563</v>
      </c>
      <c r="B40" s="102" t="s">
        <v>2564</v>
      </c>
      <c r="C40" s="101" t="s">
        <v>5359</v>
      </c>
      <c r="D40" s="101" t="s">
        <v>5360</v>
      </c>
      <c r="E40" s="103">
        <v>182965</v>
      </c>
      <c r="F40" s="103">
        <v>-2910012</v>
      </c>
      <c r="G40" s="103">
        <v>3789838</v>
      </c>
      <c r="H40" s="103">
        <v>-3797083</v>
      </c>
      <c r="I40" s="103">
        <v>5427950</v>
      </c>
      <c r="J40" s="103">
        <v>8413011</v>
      </c>
      <c r="K40" s="103">
        <v>10405646</v>
      </c>
      <c r="L40" s="103">
        <v>6275464</v>
      </c>
      <c r="M40" s="103">
        <v>4386080</v>
      </c>
      <c r="N40" s="103">
        <v>2942261</v>
      </c>
      <c r="O40" s="103">
        <v>4072014</v>
      </c>
      <c r="P40" s="103">
        <v>1875382</v>
      </c>
    </row>
    <row r="41" spans="1:16">
      <c r="A41" s="101" t="s">
        <v>2632</v>
      </c>
      <c r="B41" s="102" t="s">
        <v>2633</v>
      </c>
      <c r="C41" s="101" t="s">
        <v>5359</v>
      </c>
      <c r="D41" s="101" t="s">
        <v>5360</v>
      </c>
      <c r="E41" s="103">
        <v>-16896370</v>
      </c>
      <c r="F41" s="103">
        <v>-23481527</v>
      </c>
      <c r="G41" s="103">
        <v>-23560220</v>
      </c>
      <c r="H41" s="103">
        <v>477984</v>
      </c>
      <c r="I41" s="103">
        <v>-35391570</v>
      </c>
      <c r="J41" s="103">
        <v>-38369700</v>
      </c>
      <c r="K41" s="103">
        <v>13964809</v>
      </c>
      <c r="L41" s="103">
        <v>9042958</v>
      </c>
      <c r="M41" s="103">
        <v>-31728630</v>
      </c>
      <c r="N41" s="103">
        <v>-5875905</v>
      </c>
      <c r="O41" s="103">
        <v>3334145</v>
      </c>
      <c r="P41" s="103">
        <v>-7433112</v>
      </c>
    </row>
    <row r="42" spans="1:16">
      <c r="A42" s="101" t="s">
        <v>1049</v>
      </c>
      <c r="B42" s="102" t="s">
        <v>1050</v>
      </c>
      <c r="C42" s="101" t="s">
        <v>5361</v>
      </c>
      <c r="D42" s="101" t="s">
        <v>5360</v>
      </c>
      <c r="E42" s="103"/>
      <c r="F42" s="103">
        <v>12396113</v>
      </c>
      <c r="G42" s="103">
        <v>7545596</v>
      </c>
      <c r="H42" s="103">
        <v>5549324</v>
      </c>
      <c r="I42" s="103">
        <v>6935404</v>
      </c>
      <c r="J42" s="103">
        <v>4498238</v>
      </c>
      <c r="K42" s="103">
        <v>2603760</v>
      </c>
      <c r="L42" s="103">
        <v>5884390</v>
      </c>
      <c r="M42" s="103">
        <v>5626145</v>
      </c>
      <c r="N42" s="103">
        <v>7155177</v>
      </c>
      <c r="O42" s="103">
        <v>8202683</v>
      </c>
      <c r="P42" s="103">
        <v>9784782</v>
      </c>
    </row>
    <row r="43" spans="1:16">
      <c r="A43" s="101" t="s">
        <v>5362</v>
      </c>
      <c r="B43" s="102" t="s">
        <v>5363</v>
      </c>
      <c r="C43" s="101" t="s">
        <v>5359</v>
      </c>
      <c r="D43" s="101" t="s">
        <v>5360</v>
      </c>
      <c r="E43" s="103">
        <v>-40592859</v>
      </c>
      <c r="F43" s="103">
        <v>-45941067</v>
      </c>
      <c r="G43" s="103">
        <v>-24466075</v>
      </c>
      <c r="H43" s="103">
        <v>-41691340</v>
      </c>
      <c r="I43" s="103">
        <v>-908053664</v>
      </c>
      <c r="J43" s="103">
        <v>-183877431</v>
      </c>
      <c r="K43" s="103">
        <v>-7591455</v>
      </c>
      <c r="L43" s="103"/>
      <c r="M43" s="103"/>
      <c r="N43" s="103"/>
      <c r="O43" s="103"/>
      <c r="P43" s="103">
        <v>27421260</v>
      </c>
    </row>
    <row r="44" spans="1:16">
      <c r="A44" s="101" t="s">
        <v>1347</v>
      </c>
      <c r="B44" s="102" t="s">
        <v>1348</v>
      </c>
      <c r="C44" s="101" t="s">
        <v>5359</v>
      </c>
      <c r="D44" s="101" t="s">
        <v>5360</v>
      </c>
      <c r="E44" s="103">
        <v>88344018</v>
      </c>
      <c r="F44" s="103">
        <v>126733352</v>
      </c>
      <c r="G44" s="103">
        <v>-77008844</v>
      </c>
      <c r="H44" s="103">
        <v>-83046768</v>
      </c>
      <c r="I44" s="103">
        <v>-31324452</v>
      </c>
      <c r="J44" s="103">
        <v>-97946584</v>
      </c>
      <c r="K44" s="103">
        <v>-191152903</v>
      </c>
      <c r="L44" s="103">
        <v>-180388758</v>
      </c>
      <c r="M44" s="103">
        <v>-289965565</v>
      </c>
      <c r="N44" s="103">
        <v>-28551386</v>
      </c>
      <c r="O44" s="103">
        <v>43725</v>
      </c>
      <c r="P44" s="103">
        <v>11223900</v>
      </c>
    </row>
    <row r="45" spans="1:16">
      <c r="A45" s="101" t="s">
        <v>2394</v>
      </c>
      <c r="B45" s="102" t="s">
        <v>2395</v>
      </c>
      <c r="C45" s="101" t="s">
        <v>5359</v>
      </c>
      <c r="D45" s="101" t="s">
        <v>5360</v>
      </c>
      <c r="E45" s="103">
        <v>255892</v>
      </c>
      <c r="F45" s="103">
        <v>-2732872</v>
      </c>
      <c r="G45" s="103">
        <v>478336</v>
      </c>
      <c r="H45" s="103">
        <v>781903</v>
      </c>
      <c r="I45" s="103">
        <v>860567</v>
      </c>
      <c r="J45" s="103">
        <v>-111008</v>
      </c>
      <c r="K45" s="103">
        <v>-817266</v>
      </c>
      <c r="L45" s="103">
        <v>-2199009</v>
      </c>
      <c r="M45" s="103">
        <v>-1634764</v>
      </c>
      <c r="N45" s="103">
        <v>-1884369</v>
      </c>
      <c r="O45" s="103">
        <v>-1791531</v>
      </c>
      <c r="P45" s="103">
        <v>-421142</v>
      </c>
    </row>
    <row r="46" spans="1:16">
      <c r="A46" s="101" t="s">
        <v>2080</v>
      </c>
      <c r="B46" s="102" t="s">
        <v>2081</v>
      </c>
      <c r="C46" s="101" t="s">
        <v>5359</v>
      </c>
      <c r="D46" s="101" t="s">
        <v>5360</v>
      </c>
      <c r="E46" s="103">
        <v>-37212103</v>
      </c>
      <c r="F46" s="103">
        <v>-59337428</v>
      </c>
      <c r="G46" s="103">
        <v>-24362957</v>
      </c>
      <c r="H46" s="103">
        <v>-10536351</v>
      </c>
      <c r="I46" s="103">
        <v>3115294</v>
      </c>
      <c r="J46" s="103">
        <v>-27684168</v>
      </c>
      <c r="K46" s="103">
        <v>-312033</v>
      </c>
      <c r="L46" s="103">
        <v>1844512</v>
      </c>
      <c r="M46" s="103">
        <v>-10178416</v>
      </c>
      <c r="N46" s="103">
        <v>-2900662</v>
      </c>
      <c r="O46" s="103">
        <v>7305047</v>
      </c>
      <c r="P46" s="103">
        <v>4128721</v>
      </c>
    </row>
    <row r="47" spans="1:16">
      <c r="A47" s="101" t="s">
        <v>426</v>
      </c>
      <c r="B47" s="102" t="s">
        <v>427</v>
      </c>
      <c r="C47" s="101" t="s">
        <v>5359</v>
      </c>
      <c r="D47" s="101" t="s">
        <v>5360</v>
      </c>
      <c r="E47" s="103">
        <v>223028021</v>
      </c>
      <c r="F47" s="103">
        <v>205792550</v>
      </c>
      <c r="G47" s="103">
        <v>209165289</v>
      </c>
      <c r="H47" s="103">
        <v>149588186</v>
      </c>
      <c r="I47" s="103">
        <v>220797205</v>
      </c>
      <c r="J47" s="103">
        <v>369046965</v>
      </c>
      <c r="K47" s="103">
        <v>231527677</v>
      </c>
      <c r="L47" s="103">
        <v>189208951</v>
      </c>
      <c r="M47" s="103">
        <v>266499512</v>
      </c>
      <c r="N47" s="103">
        <v>42067177</v>
      </c>
      <c r="O47" s="103">
        <v>137770968</v>
      </c>
      <c r="P47" s="103">
        <v>128943409</v>
      </c>
    </row>
    <row r="48" spans="1:16">
      <c r="A48" s="101" t="s">
        <v>1127</v>
      </c>
      <c r="B48" s="102" t="s">
        <v>1128</v>
      </c>
      <c r="C48" s="101" t="s">
        <v>5359</v>
      </c>
      <c r="D48" s="101" t="s">
        <v>5360</v>
      </c>
      <c r="E48" s="103">
        <v>-14214739</v>
      </c>
      <c r="F48" s="103">
        <v>2136199</v>
      </c>
      <c r="G48" s="103">
        <v>1446877</v>
      </c>
      <c r="H48" s="103">
        <v>2274880</v>
      </c>
      <c r="I48" s="103">
        <v>-20393601</v>
      </c>
      <c r="J48" s="103">
        <v>-9803596</v>
      </c>
      <c r="K48" s="103">
        <v>3691351</v>
      </c>
      <c r="L48" s="103">
        <v>10918718</v>
      </c>
      <c r="M48" s="103">
        <v>6433178</v>
      </c>
      <c r="N48" s="103">
        <v>8761048</v>
      </c>
      <c r="O48" s="103">
        <v>11733994</v>
      </c>
      <c r="P48" s="103">
        <v>9160805</v>
      </c>
    </row>
    <row r="49" spans="1:16">
      <c r="A49" s="101" t="s">
        <v>2577</v>
      </c>
      <c r="B49" s="102" t="s">
        <v>2578</v>
      </c>
      <c r="C49" s="101" t="s">
        <v>5359</v>
      </c>
      <c r="D49" s="101" t="s">
        <v>5360</v>
      </c>
      <c r="E49" s="103">
        <v>-4082495</v>
      </c>
      <c r="F49" s="103">
        <v>-7024730</v>
      </c>
      <c r="G49" s="103">
        <v>-11489305</v>
      </c>
      <c r="H49" s="103">
        <v>1964799</v>
      </c>
      <c r="I49" s="103">
        <v>-16663718</v>
      </c>
      <c r="J49" s="103">
        <v>-14548886</v>
      </c>
      <c r="K49" s="103">
        <v>3599861</v>
      </c>
      <c r="L49" s="103">
        <v>-15429812</v>
      </c>
      <c r="M49" s="103">
        <v>-13199548</v>
      </c>
      <c r="N49" s="103">
        <v>-9927791</v>
      </c>
      <c r="O49" s="103">
        <v>-4248247</v>
      </c>
      <c r="P49" s="103">
        <v>39107096</v>
      </c>
    </row>
    <row r="50" spans="1:16">
      <c r="A50" s="101" t="s">
        <v>2258</v>
      </c>
      <c r="B50" s="102" t="s">
        <v>2259</v>
      </c>
      <c r="C50" s="101" t="s">
        <v>5364</v>
      </c>
      <c r="D50" s="101" t="s">
        <v>5360</v>
      </c>
      <c r="E50" s="103">
        <v>4014455</v>
      </c>
      <c r="F50" s="103">
        <v>7066657</v>
      </c>
      <c r="G50" s="103">
        <v>5272981</v>
      </c>
      <c r="H50" s="103">
        <v>5224447</v>
      </c>
      <c r="I50" s="103">
        <v>9744985</v>
      </c>
      <c r="J50" s="103">
        <v>13254341</v>
      </c>
      <c r="K50" s="103">
        <v>10837135</v>
      </c>
      <c r="L50" s="103">
        <v>20898337</v>
      </c>
      <c r="M50" s="103">
        <v>6757949</v>
      </c>
      <c r="N50" s="103">
        <v>2006991</v>
      </c>
      <c r="O50" s="103">
        <v>-1520894</v>
      </c>
      <c r="P50" s="103">
        <v>3543913</v>
      </c>
    </row>
    <row r="51" spans="1:16">
      <c r="A51" s="101" t="s">
        <v>622</v>
      </c>
      <c r="B51" s="102" t="s">
        <v>623</v>
      </c>
      <c r="C51" s="101" t="s">
        <v>5359</v>
      </c>
      <c r="D51" s="101" t="s">
        <v>5360</v>
      </c>
      <c r="E51" s="103">
        <v>58146088</v>
      </c>
      <c r="F51" s="103">
        <v>-235443255</v>
      </c>
      <c r="G51" s="103">
        <v>-13192479</v>
      </c>
      <c r="H51" s="103">
        <v>48153744</v>
      </c>
      <c r="I51" s="103">
        <v>221692285</v>
      </c>
      <c r="J51" s="103">
        <v>247776709</v>
      </c>
      <c r="K51" s="103">
        <v>319234984</v>
      </c>
      <c r="L51" s="103">
        <v>93444572</v>
      </c>
      <c r="M51" s="103">
        <v>42899536</v>
      </c>
      <c r="N51" s="103">
        <v>47903686</v>
      </c>
      <c r="O51" s="103">
        <v>102867122</v>
      </c>
      <c r="P51" s="103">
        <v>116368710</v>
      </c>
    </row>
    <row r="52" spans="1:16">
      <c r="A52" s="101" t="s">
        <v>1146</v>
      </c>
      <c r="B52" s="102" t="s">
        <v>1147</v>
      </c>
      <c r="C52" s="101" t="s">
        <v>5359</v>
      </c>
      <c r="D52" s="101" t="s">
        <v>5360</v>
      </c>
      <c r="E52" s="103">
        <v>27259182</v>
      </c>
      <c r="F52" s="103">
        <v>34149085</v>
      </c>
      <c r="G52" s="103">
        <v>36828432</v>
      </c>
      <c r="H52" s="103">
        <v>18628229</v>
      </c>
      <c r="I52" s="103">
        <v>34408969</v>
      </c>
      <c r="J52" s="103">
        <v>5702513</v>
      </c>
      <c r="K52" s="103">
        <v>45029438</v>
      </c>
      <c r="L52" s="103">
        <v>54845066</v>
      </c>
      <c r="M52" s="103">
        <v>-13284811</v>
      </c>
      <c r="N52" s="103">
        <v>29990312</v>
      </c>
      <c r="O52" s="103">
        <v>37152397</v>
      </c>
      <c r="P52" s="103">
        <v>39269302</v>
      </c>
    </row>
    <row r="53" spans="1:16">
      <c r="A53" s="101" t="s">
        <v>3786</v>
      </c>
      <c r="B53" s="102" t="s">
        <v>3787</v>
      </c>
      <c r="C53" s="101" t="s">
        <v>5359</v>
      </c>
      <c r="D53" s="101" t="s">
        <v>5360</v>
      </c>
      <c r="E53" s="103">
        <v>-4253390</v>
      </c>
      <c r="F53" s="103">
        <v>-4018981</v>
      </c>
      <c r="G53" s="103">
        <v>-6945494</v>
      </c>
      <c r="H53" s="103">
        <v>-3848272</v>
      </c>
      <c r="I53" s="103">
        <v>-893323</v>
      </c>
      <c r="J53" s="103">
        <v>-42466</v>
      </c>
      <c r="K53" s="103">
        <v>911640</v>
      </c>
      <c r="L53" s="103">
        <v>493317</v>
      </c>
      <c r="M53" s="103">
        <v>-405381</v>
      </c>
      <c r="N53" s="103">
        <v>270808</v>
      </c>
      <c r="O53" s="103">
        <v>-584866</v>
      </c>
      <c r="P53" s="103">
        <v>47302</v>
      </c>
    </row>
    <row r="54" spans="1:16">
      <c r="A54" s="101" t="s">
        <v>1864</v>
      </c>
      <c r="B54" s="102" t="s">
        <v>1865</v>
      </c>
      <c r="C54" s="101" t="s">
        <v>5359</v>
      </c>
      <c r="D54" s="101" t="s">
        <v>5360</v>
      </c>
      <c r="E54" s="103">
        <v>-21141283</v>
      </c>
      <c r="F54" s="103">
        <v>-47591977</v>
      </c>
      <c r="G54" s="103">
        <v>-5836297</v>
      </c>
      <c r="H54" s="103">
        <v>-21151737</v>
      </c>
      <c r="I54" s="103">
        <v>-56253892</v>
      </c>
      <c r="J54" s="103">
        <v>7356488</v>
      </c>
      <c r="K54" s="103">
        <v>8454252</v>
      </c>
      <c r="L54" s="103">
        <v>16294345</v>
      </c>
      <c r="M54" s="103">
        <v>10693037</v>
      </c>
      <c r="N54" s="103">
        <v>20266252</v>
      </c>
      <c r="O54" s="103">
        <v>28217213</v>
      </c>
      <c r="P54" s="103">
        <v>20849665</v>
      </c>
    </row>
    <row r="55" spans="1:16">
      <c r="A55" s="101" t="s">
        <v>843</v>
      </c>
      <c r="B55" s="102" t="s">
        <v>844</v>
      </c>
      <c r="C55" s="101" t="s">
        <v>5359</v>
      </c>
      <c r="D55" s="101" t="s">
        <v>5360</v>
      </c>
      <c r="E55" s="103">
        <v>61289301</v>
      </c>
      <c r="F55" s="103">
        <v>-238680889</v>
      </c>
      <c r="G55" s="103">
        <v>-274305200</v>
      </c>
      <c r="H55" s="103">
        <v>-116532280</v>
      </c>
      <c r="I55" s="103">
        <v>-223283878</v>
      </c>
      <c r="J55" s="103">
        <v>7485482</v>
      </c>
      <c r="K55" s="103">
        <v>162546621</v>
      </c>
      <c r="L55" s="103">
        <v>56383236</v>
      </c>
      <c r="M55" s="103">
        <v>174635680</v>
      </c>
      <c r="N55" s="103">
        <v>222456478</v>
      </c>
      <c r="O55" s="103">
        <v>170649885</v>
      </c>
      <c r="P55" s="103">
        <v>298165010</v>
      </c>
    </row>
    <row r="56" spans="1:16">
      <c r="A56" s="101" t="s">
        <v>1686</v>
      </c>
      <c r="B56" s="102" t="s">
        <v>1687</v>
      </c>
      <c r="C56" s="101" t="s">
        <v>5359</v>
      </c>
      <c r="D56" s="101" t="s">
        <v>5360</v>
      </c>
      <c r="E56" s="103">
        <v>15619186</v>
      </c>
      <c r="F56" s="103">
        <v>-46691977</v>
      </c>
      <c r="G56" s="103">
        <v>7209234</v>
      </c>
      <c r="H56" s="103">
        <v>19059537</v>
      </c>
      <c r="I56" s="103">
        <v>20380981</v>
      </c>
      <c r="J56" s="103">
        <v>-6202621</v>
      </c>
      <c r="K56" s="103">
        <v>19735300</v>
      </c>
      <c r="L56" s="103">
        <v>23876644</v>
      </c>
      <c r="M56" s="103">
        <v>27665770</v>
      </c>
      <c r="N56" s="103">
        <v>9514603</v>
      </c>
      <c r="O56" s="103">
        <v>16430846</v>
      </c>
      <c r="P56" s="103">
        <v>-21804689</v>
      </c>
    </row>
    <row r="57" spans="1:16">
      <c r="A57" s="101" t="s">
        <v>1947</v>
      </c>
      <c r="B57" s="102" t="s">
        <v>1948</v>
      </c>
      <c r="C57" s="101" t="s">
        <v>5359</v>
      </c>
      <c r="D57" s="101" t="s">
        <v>5360</v>
      </c>
      <c r="E57" s="103">
        <v>-2149173</v>
      </c>
      <c r="F57" s="103">
        <v>-77030132</v>
      </c>
      <c r="G57" s="103">
        <v>-105988304</v>
      </c>
      <c r="H57" s="103">
        <v>-41783268</v>
      </c>
      <c r="I57" s="103">
        <v>-300128826</v>
      </c>
      <c r="J57" s="103">
        <v>-159675703</v>
      </c>
      <c r="K57" s="103">
        <v>-182966798</v>
      </c>
      <c r="L57" s="103">
        <v>-9540863</v>
      </c>
      <c r="M57" s="103">
        <v>-7155265</v>
      </c>
      <c r="N57" s="103">
        <v>20726697</v>
      </c>
      <c r="O57" s="103">
        <v>16728087</v>
      </c>
      <c r="P57" s="103">
        <v>5765307</v>
      </c>
    </row>
    <row r="58" spans="1:16">
      <c r="A58" s="101" t="s">
        <v>2722</v>
      </c>
      <c r="B58" s="102" t="s">
        <v>2723</v>
      </c>
      <c r="C58" s="101" t="s">
        <v>5359</v>
      </c>
      <c r="D58" s="101" t="s">
        <v>5360</v>
      </c>
      <c r="E58" s="103">
        <v>2368277</v>
      </c>
      <c r="F58" s="103">
        <v>-16467832</v>
      </c>
      <c r="G58" s="103">
        <v>-33960815</v>
      </c>
      <c r="H58" s="103">
        <v>-39444996</v>
      </c>
      <c r="I58" s="103">
        <v>1161249</v>
      </c>
      <c r="J58" s="103">
        <v>7879946</v>
      </c>
      <c r="K58" s="103">
        <v>21464365</v>
      </c>
      <c r="L58" s="103">
        <v>14959333</v>
      </c>
      <c r="M58" s="103">
        <v>8744902</v>
      </c>
      <c r="N58" s="103">
        <v>3495242</v>
      </c>
      <c r="O58" s="103">
        <v>4698493</v>
      </c>
      <c r="P58" s="103">
        <v>5248083</v>
      </c>
    </row>
    <row r="59" spans="1:16">
      <c r="A59" s="101" t="s">
        <v>1387</v>
      </c>
      <c r="B59" s="102" t="s">
        <v>1388</v>
      </c>
      <c r="C59" s="101" t="s">
        <v>5359</v>
      </c>
      <c r="D59" s="101" t="s">
        <v>5360</v>
      </c>
      <c r="E59" s="103">
        <v>-21617603</v>
      </c>
      <c r="F59" s="103">
        <v>-994386</v>
      </c>
      <c r="G59" s="103">
        <v>-23748181</v>
      </c>
      <c r="H59" s="103">
        <v>-18488790</v>
      </c>
      <c r="I59" s="103">
        <v>-3132252</v>
      </c>
      <c r="J59" s="103">
        <v>-1748025</v>
      </c>
      <c r="K59" s="103">
        <v>-1091588</v>
      </c>
      <c r="L59" s="103">
        <v>1316511</v>
      </c>
      <c r="M59" s="103">
        <v>634209</v>
      </c>
      <c r="N59" s="103">
        <v>-2356850</v>
      </c>
      <c r="O59" s="103">
        <v>-12012115</v>
      </c>
      <c r="P59" s="103">
        <v>-9394270</v>
      </c>
    </row>
    <row r="60" spans="1:16">
      <c r="A60" s="101" t="s">
        <v>2466</v>
      </c>
      <c r="B60" s="102" t="s">
        <v>4279</v>
      </c>
      <c r="C60" s="101" t="s">
        <v>5359</v>
      </c>
      <c r="D60" s="101" t="s">
        <v>5360</v>
      </c>
      <c r="E60" s="103">
        <v>-1323247</v>
      </c>
      <c r="F60" s="103">
        <v>-6835605</v>
      </c>
      <c r="G60" s="103">
        <v>-1488679</v>
      </c>
      <c r="H60" s="103">
        <v>2305262</v>
      </c>
      <c r="I60" s="103">
        <v>-10626759</v>
      </c>
      <c r="J60" s="103">
        <v>301924</v>
      </c>
      <c r="K60" s="103">
        <v>9818227</v>
      </c>
      <c r="L60" s="103">
        <v>-4168614</v>
      </c>
      <c r="M60" s="103">
        <v>-4700263</v>
      </c>
      <c r="N60" s="103">
        <v>-19662928</v>
      </c>
      <c r="O60" s="103">
        <v>39838454</v>
      </c>
      <c r="P60" s="103">
        <v>-11013790</v>
      </c>
    </row>
    <row r="61" spans="1:16">
      <c r="A61" s="101" t="s">
        <v>1545</v>
      </c>
      <c r="B61" s="102" t="s">
        <v>1546</v>
      </c>
      <c r="C61" s="101" t="s">
        <v>5359</v>
      </c>
      <c r="D61" s="101" t="s">
        <v>5360</v>
      </c>
      <c r="E61" s="103">
        <v>12843092</v>
      </c>
      <c r="F61" s="103">
        <v>16851412</v>
      </c>
      <c r="G61" s="103">
        <v>13070736</v>
      </c>
      <c r="H61" s="103">
        <v>4490391</v>
      </c>
      <c r="I61" s="103">
        <v>7130401</v>
      </c>
      <c r="J61" s="103">
        <v>4558967</v>
      </c>
      <c r="K61" s="103">
        <v>4763704</v>
      </c>
      <c r="L61" s="103">
        <v>8485172</v>
      </c>
      <c r="M61" s="103">
        <v>6147239</v>
      </c>
      <c r="N61" s="103">
        <v>-3866534</v>
      </c>
      <c r="O61" s="103">
        <v>11325940</v>
      </c>
      <c r="P61" s="103">
        <v>9533282</v>
      </c>
    </row>
    <row r="62" spans="1:16">
      <c r="A62" s="101" t="s">
        <v>3703</v>
      </c>
      <c r="B62" s="102" t="s">
        <v>3704</v>
      </c>
      <c r="C62" s="101" t="s">
        <v>5359</v>
      </c>
      <c r="D62" s="101" t="s">
        <v>5360</v>
      </c>
      <c r="E62" s="103">
        <v>1430527</v>
      </c>
      <c r="F62" s="103">
        <v>676102</v>
      </c>
      <c r="G62" s="103">
        <v>816479</v>
      </c>
      <c r="H62" s="103">
        <v>1967068</v>
      </c>
      <c r="I62" s="103">
        <v>1449289</v>
      </c>
      <c r="J62" s="103">
        <v>2294369</v>
      </c>
      <c r="K62" s="103">
        <v>951234</v>
      </c>
      <c r="L62" s="103">
        <v>252092</v>
      </c>
      <c r="M62" s="103">
        <v>-5061</v>
      </c>
      <c r="N62" s="103">
        <v>1216307</v>
      </c>
      <c r="O62" s="103">
        <v>1481172</v>
      </c>
      <c r="P62" s="103">
        <v>907717</v>
      </c>
    </row>
    <row r="63" spans="1:16">
      <c r="A63" s="101" t="s">
        <v>657</v>
      </c>
      <c r="B63" s="102" t="s">
        <v>658</v>
      </c>
      <c r="C63" s="101" t="s">
        <v>5359</v>
      </c>
      <c r="D63" s="101" t="s">
        <v>5360</v>
      </c>
      <c r="E63" s="103">
        <v>88700729</v>
      </c>
      <c r="F63" s="103">
        <v>150908984</v>
      </c>
      <c r="G63" s="103">
        <v>123518832</v>
      </c>
      <c r="H63" s="103">
        <v>104009777</v>
      </c>
      <c r="I63" s="103">
        <v>119182019</v>
      </c>
      <c r="J63" s="103">
        <v>226558728</v>
      </c>
      <c r="K63" s="103">
        <v>149026405</v>
      </c>
      <c r="L63" s="103">
        <v>-38680864</v>
      </c>
      <c r="M63" s="103">
        <v>101694543</v>
      </c>
      <c r="N63" s="103">
        <v>41126496</v>
      </c>
      <c r="O63" s="103">
        <v>60217991</v>
      </c>
      <c r="P63" s="103">
        <v>67763781</v>
      </c>
    </row>
    <row r="64" spans="1:16">
      <c r="A64" s="101" t="s">
        <v>1629</v>
      </c>
      <c r="B64" s="102" t="s">
        <v>1630</v>
      </c>
      <c r="C64" s="101" t="s">
        <v>5359</v>
      </c>
      <c r="D64" s="101" t="s">
        <v>5360</v>
      </c>
      <c r="E64" s="103">
        <v>-17977902</v>
      </c>
      <c r="F64" s="103">
        <v>-44683629</v>
      </c>
      <c r="G64" s="103">
        <v>-217058947</v>
      </c>
      <c r="H64" s="103">
        <v>-582526152</v>
      </c>
      <c r="I64" s="103">
        <v>-481289060</v>
      </c>
      <c r="J64" s="103">
        <v>-257930488</v>
      </c>
      <c r="K64" s="103">
        <v>-858421651</v>
      </c>
      <c r="L64" s="103">
        <v>-285470206</v>
      </c>
      <c r="M64" s="103">
        <v>69954161</v>
      </c>
      <c r="N64" s="103">
        <v>76288830</v>
      </c>
      <c r="O64" s="103">
        <v>103049618</v>
      </c>
      <c r="P64" s="103">
        <v>144262786</v>
      </c>
    </row>
    <row r="65" spans="1:16">
      <c r="A65" s="101" t="s">
        <v>1477</v>
      </c>
      <c r="B65" s="102" t="s">
        <v>1478</v>
      </c>
      <c r="C65" s="101" t="s">
        <v>5359</v>
      </c>
      <c r="D65" s="101" t="s">
        <v>5360</v>
      </c>
      <c r="E65" s="103">
        <v>17532743</v>
      </c>
      <c r="F65" s="103">
        <v>13182798</v>
      </c>
      <c r="G65" s="103">
        <v>19055036</v>
      </c>
      <c r="H65" s="103">
        <v>15594066</v>
      </c>
      <c r="I65" s="103">
        <v>24655528</v>
      </c>
      <c r="J65" s="103">
        <v>27008423</v>
      </c>
      <c r="K65" s="103">
        <v>21618003</v>
      </c>
      <c r="L65" s="103">
        <v>19273330</v>
      </c>
      <c r="M65" s="103">
        <v>5002990</v>
      </c>
      <c r="N65" s="103">
        <v>9234032</v>
      </c>
      <c r="O65" s="103">
        <v>11668319</v>
      </c>
      <c r="P65" s="103">
        <v>11071011</v>
      </c>
    </row>
    <row r="66" spans="1:16">
      <c r="A66" s="101" t="s">
        <v>2818</v>
      </c>
      <c r="B66" s="102" t="s">
        <v>2819</v>
      </c>
      <c r="C66" s="101" t="s">
        <v>5359</v>
      </c>
      <c r="D66" s="101" t="s">
        <v>5360</v>
      </c>
      <c r="E66" s="103">
        <v>265267367</v>
      </c>
      <c r="F66" s="103">
        <v>-620161803</v>
      </c>
      <c r="G66" s="103">
        <v>-273473951</v>
      </c>
      <c r="H66" s="103">
        <v>-172027158</v>
      </c>
      <c r="I66" s="103">
        <v>-27221389</v>
      </c>
      <c r="J66" s="103">
        <v>-248946653</v>
      </c>
      <c r="K66" s="103">
        <v>-21329155</v>
      </c>
      <c r="L66" s="103">
        <v>-23915587</v>
      </c>
      <c r="M66" s="103">
        <v>2252834</v>
      </c>
      <c r="N66" s="103">
        <v>10477879</v>
      </c>
      <c r="O66" s="103">
        <v>28995910</v>
      </c>
      <c r="P66" s="103">
        <v>28353960</v>
      </c>
    </row>
    <row r="67" spans="1:16">
      <c r="A67" s="101" t="s">
        <v>5365</v>
      </c>
      <c r="B67" s="102" t="s">
        <v>5366</v>
      </c>
      <c r="C67" s="101" t="s">
        <v>5359</v>
      </c>
      <c r="D67" s="101" t="s">
        <v>5360</v>
      </c>
      <c r="E67" s="103"/>
      <c r="F67" s="103">
        <v>2480473</v>
      </c>
      <c r="G67" s="103">
        <v>-2740535</v>
      </c>
      <c r="H67" s="103">
        <v>-1523095</v>
      </c>
      <c r="I67" s="103">
        <v>-2265368</v>
      </c>
      <c r="J67" s="103">
        <v>-3638859</v>
      </c>
      <c r="K67" s="103">
        <v>11392</v>
      </c>
      <c r="L67" s="103">
        <v>1001570</v>
      </c>
      <c r="M67" s="103">
        <v>965821</v>
      </c>
      <c r="N67" s="103"/>
      <c r="O67" s="103"/>
      <c r="P67" s="103"/>
    </row>
    <row r="68" spans="1:16">
      <c r="A68" s="101" t="s">
        <v>1163</v>
      </c>
      <c r="B68" s="102" t="s">
        <v>1164</v>
      </c>
      <c r="C68" s="101" t="s">
        <v>5359</v>
      </c>
      <c r="D68" s="101" t="s">
        <v>5360</v>
      </c>
      <c r="E68" s="103">
        <v>24344004</v>
      </c>
      <c r="F68" s="103">
        <v>623064071</v>
      </c>
      <c r="G68" s="103">
        <v>637635871</v>
      </c>
      <c r="H68" s="103">
        <v>-604627966</v>
      </c>
      <c r="I68" s="103">
        <v>-134956047</v>
      </c>
      <c r="J68" s="103">
        <v>-67538053</v>
      </c>
      <c r="K68" s="103">
        <v>-102534807</v>
      </c>
      <c r="L68" s="103">
        <v>-140633694</v>
      </c>
      <c r="M68" s="103">
        <v>-233206267</v>
      </c>
      <c r="N68" s="103">
        <v>-37973067</v>
      </c>
      <c r="O68" s="103">
        <v>66651519</v>
      </c>
      <c r="P68" s="103">
        <v>-7453723</v>
      </c>
    </row>
    <row r="69" spans="1:16">
      <c r="A69" s="101" t="s">
        <v>1621</v>
      </c>
      <c r="B69" s="102" t="s">
        <v>1622</v>
      </c>
      <c r="C69" s="101" t="s">
        <v>5359</v>
      </c>
      <c r="D69" s="101" t="s">
        <v>5360</v>
      </c>
      <c r="E69" s="103">
        <v>-3756125</v>
      </c>
      <c r="F69" s="103">
        <v>-14754695</v>
      </c>
      <c r="G69" s="103">
        <v>-5077345</v>
      </c>
      <c r="H69" s="103">
        <v>4267457</v>
      </c>
      <c r="I69" s="103">
        <v>-16637663</v>
      </c>
      <c r="J69" s="103">
        <v>8446271</v>
      </c>
      <c r="K69" s="103">
        <v>18389311</v>
      </c>
      <c r="L69" s="103">
        <v>5208863</v>
      </c>
      <c r="M69" s="103">
        <v>2413495</v>
      </c>
      <c r="N69" s="103">
        <v>2676393</v>
      </c>
      <c r="O69" s="103">
        <v>59398550</v>
      </c>
      <c r="P69" s="103">
        <v>6087378</v>
      </c>
    </row>
    <row r="70" spans="1:16">
      <c r="A70" s="101" t="s">
        <v>1591</v>
      </c>
      <c r="B70" s="102" t="s">
        <v>1592</v>
      </c>
      <c r="C70" s="101" t="s">
        <v>5359</v>
      </c>
      <c r="D70" s="101" t="s">
        <v>5360</v>
      </c>
      <c r="E70" s="103">
        <v>1715131</v>
      </c>
      <c r="F70" s="103">
        <v>9364275</v>
      </c>
      <c r="G70" s="103">
        <v>-1368391</v>
      </c>
      <c r="H70" s="103">
        <v>6524859</v>
      </c>
      <c r="I70" s="103">
        <v>3524751</v>
      </c>
      <c r="J70" s="103">
        <v>6470274</v>
      </c>
      <c r="K70" s="103">
        <v>16364456</v>
      </c>
      <c r="L70" s="103">
        <v>13978972</v>
      </c>
      <c r="M70" s="103">
        <v>3841423</v>
      </c>
      <c r="N70" s="103">
        <v>8753139</v>
      </c>
      <c r="O70" s="103">
        <v>8228783</v>
      </c>
      <c r="P70" s="103">
        <v>9708870</v>
      </c>
    </row>
    <row r="71" spans="1:16">
      <c r="A71" s="101" t="s">
        <v>3008</v>
      </c>
      <c r="B71" s="102" t="s">
        <v>3009</v>
      </c>
      <c r="C71" s="101" t="s">
        <v>5359</v>
      </c>
      <c r="D71" s="101" t="s">
        <v>5360</v>
      </c>
      <c r="E71" s="103">
        <v>873515</v>
      </c>
      <c r="F71" s="103">
        <v>1476633</v>
      </c>
      <c r="G71" s="103">
        <v>-2255273</v>
      </c>
      <c r="H71" s="103">
        <v>1182982</v>
      </c>
      <c r="I71" s="103">
        <v>-6389662</v>
      </c>
      <c r="J71" s="103">
        <v>-12497315</v>
      </c>
      <c r="K71" s="103">
        <v>-3359256</v>
      </c>
      <c r="L71" s="103">
        <v>3033190</v>
      </c>
      <c r="M71" s="103">
        <v>-6340860</v>
      </c>
      <c r="N71" s="103">
        <v>1158762</v>
      </c>
      <c r="O71" s="103">
        <v>-1476809</v>
      </c>
      <c r="P71" s="103">
        <v>-1973983</v>
      </c>
    </row>
    <row r="72" spans="1:16">
      <c r="A72" s="101" t="s">
        <v>2402</v>
      </c>
      <c r="B72" s="102" t="s">
        <v>2403</v>
      </c>
      <c r="C72" s="101" t="s">
        <v>5359</v>
      </c>
      <c r="D72" s="101" t="s">
        <v>5360</v>
      </c>
      <c r="E72" s="103">
        <v>4661412</v>
      </c>
      <c r="F72" s="103">
        <v>2641446</v>
      </c>
      <c r="G72" s="103">
        <v>6503063</v>
      </c>
      <c r="H72" s="103">
        <v>6642841</v>
      </c>
      <c r="I72" s="103">
        <v>7247305</v>
      </c>
      <c r="J72" s="103">
        <v>7444650</v>
      </c>
      <c r="K72" s="103">
        <v>7957384</v>
      </c>
      <c r="L72" s="103">
        <v>6903286</v>
      </c>
      <c r="M72" s="103">
        <v>2150142</v>
      </c>
      <c r="N72" s="103">
        <v>8337416</v>
      </c>
      <c r="O72" s="103">
        <v>4317454</v>
      </c>
      <c r="P72" s="103">
        <v>3332747</v>
      </c>
    </row>
    <row r="73" spans="1:16">
      <c r="A73" s="101" t="s">
        <v>2618</v>
      </c>
      <c r="B73" s="102" t="s">
        <v>2619</v>
      </c>
      <c r="C73" s="101" t="s">
        <v>5359</v>
      </c>
      <c r="D73" s="101" t="s">
        <v>5360</v>
      </c>
      <c r="E73" s="103">
        <v>-20442265</v>
      </c>
      <c r="F73" s="103">
        <v>14461058</v>
      </c>
      <c r="G73" s="103">
        <v>-110044</v>
      </c>
      <c r="H73" s="103">
        <v>657695</v>
      </c>
      <c r="I73" s="103">
        <v>3704790</v>
      </c>
      <c r="J73" s="103">
        <v>2964115</v>
      </c>
      <c r="K73" s="103">
        <v>530149</v>
      </c>
      <c r="L73" s="103">
        <v>1483632</v>
      </c>
      <c r="M73" s="103">
        <v>3250966</v>
      </c>
      <c r="N73" s="103">
        <v>25268</v>
      </c>
      <c r="O73" s="103">
        <v>529074</v>
      </c>
      <c r="P73" s="103">
        <v>6108303</v>
      </c>
    </row>
    <row r="74" spans="1:16">
      <c r="A74" s="101" t="s">
        <v>2616</v>
      </c>
      <c r="B74" s="102" t="s">
        <v>2617</v>
      </c>
      <c r="C74" s="101" t="s">
        <v>5359</v>
      </c>
      <c r="D74" s="101" t="s">
        <v>5360</v>
      </c>
      <c r="E74" s="103">
        <v>15068219</v>
      </c>
      <c r="F74" s="103">
        <v>4573532</v>
      </c>
      <c r="G74" s="103">
        <v>-6369663</v>
      </c>
      <c r="H74" s="103">
        <v>21326737</v>
      </c>
      <c r="I74" s="103">
        <v>12313751</v>
      </c>
      <c r="J74" s="103">
        <v>21947870</v>
      </c>
      <c r="K74" s="103">
        <v>8758828</v>
      </c>
      <c r="L74" s="103">
        <v>8754545</v>
      </c>
      <c r="M74" s="103">
        <v>12448825</v>
      </c>
      <c r="N74" s="103">
        <v>1896984</v>
      </c>
      <c r="O74" s="103">
        <v>3295198</v>
      </c>
      <c r="P74" s="103">
        <v>641776</v>
      </c>
    </row>
    <row r="75" spans="1:16">
      <c r="A75" s="101" t="s">
        <v>1331</v>
      </c>
      <c r="B75" s="102" t="s">
        <v>1332</v>
      </c>
      <c r="C75" s="101" t="s">
        <v>5359</v>
      </c>
      <c r="D75" s="101" t="s">
        <v>5360</v>
      </c>
      <c r="E75" s="103">
        <v>29431340</v>
      </c>
      <c r="F75" s="103">
        <v>15207835</v>
      </c>
      <c r="G75" s="103">
        <v>9460624</v>
      </c>
      <c r="H75" s="103">
        <v>415737873</v>
      </c>
      <c r="I75" s="103">
        <v>32007503</v>
      </c>
      <c r="J75" s="103">
        <v>53526155</v>
      </c>
      <c r="K75" s="103">
        <v>45446025</v>
      </c>
      <c r="L75" s="103">
        <v>25689300</v>
      </c>
      <c r="M75" s="103">
        <v>21644398</v>
      </c>
      <c r="N75" s="103">
        <v>19860342</v>
      </c>
      <c r="O75" s="103">
        <v>22465761</v>
      </c>
      <c r="P75" s="103">
        <v>24921226</v>
      </c>
    </row>
    <row r="76" spans="1:16">
      <c r="A76" s="101" t="s">
        <v>598</v>
      </c>
      <c r="B76" s="102" t="s">
        <v>599</v>
      </c>
      <c r="C76" s="101" t="s">
        <v>5359</v>
      </c>
      <c r="D76" s="101" t="s">
        <v>5360</v>
      </c>
      <c r="E76" s="103">
        <v>64619501</v>
      </c>
      <c r="F76" s="103">
        <v>58280683</v>
      </c>
      <c r="G76" s="103">
        <v>92774807</v>
      </c>
      <c r="H76" s="103">
        <v>109530192</v>
      </c>
      <c r="I76" s="103">
        <v>91443816</v>
      </c>
      <c r="J76" s="103">
        <v>55487913</v>
      </c>
      <c r="K76" s="103">
        <v>31536101</v>
      </c>
      <c r="L76" s="103">
        <v>7578575</v>
      </c>
      <c r="M76" s="103">
        <v>-3840020</v>
      </c>
      <c r="N76" s="103">
        <v>5671040</v>
      </c>
      <c r="O76" s="103">
        <v>-12854891</v>
      </c>
      <c r="P76" s="103">
        <v>-61931616</v>
      </c>
    </row>
    <row r="77" spans="1:16">
      <c r="A77" s="101" t="s">
        <v>554</v>
      </c>
      <c r="B77" s="102" t="s">
        <v>555</v>
      </c>
      <c r="C77" s="101" t="s">
        <v>5359</v>
      </c>
      <c r="D77" s="101" t="s">
        <v>5360</v>
      </c>
      <c r="E77" s="103">
        <v>-81684987</v>
      </c>
      <c r="F77" s="103">
        <v>73515715</v>
      </c>
      <c r="G77" s="103">
        <v>32068893</v>
      </c>
      <c r="H77" s="103">
        <v>-567977722</v>
      </c>
      <c r="I77" s="103">
        <v>48104152</v>
      </c>
      <c r="J77" s="103">
        <v>145781162</v>
      </c>
      <c r="K77" s="103">
        <v>181276977</v>
      </c>
      <c r="L77" s="103">
        <v>50527260</v>
      </c>
      <c r="M77" s="103">
        <v>90812990</v>
      </c>
      <c r="N77" s="103">
        <v>591460127</v>
      </c>
      <c r="O77" s="103">
        <v>472460794</v>
      </c>
      <c r="P77" s="103">
        <v>478019979</v>
      </c>
    </row>
    <row r="78" spans="1:16">
      <c r="A78" s="101" t="s">
        <v>3754</v>
      </c>
      <c r="B78" s="102" t="s">
        <v>3755</v>
      </c>
      <c r="C78" s="101" t="s">
        <v>5359</v>
      </c>
      <c r="D78" s="101" t="s">
        <v>5360</v>
      </c>
      <c r="E78" s="103">
        <v>576365</v>
      </c>
      <c r="F78" s="103">
        <v>1932155</v>
      </c>
      <c r="G78" s="103">
        <v>505480</v>
      </c>
      <c r="H78" s="103">
        <v>-1998957</v>
      </c>
      <c r="I78" s="103">
        <v>574617</v>
      </c>
      <c r="J78" s="103">
        <v>812952</v>
      </c>
      <c r="K78" s="103">
        <v>3153903</v>
      </c>
      <c r="L78" s="103">
        <v>5459732</v>
      </c>
      <c r="M78" s="103">
        <v>6137546</v>
      </c>
      <c r="N78" s="103">
        <v>1377945</v>
      </c>
      <c r="O78" s="103">
        <v>643577</v>
      </c>
      <c r="P78" s="103">
        <v>1720647</v>
      </c>
    </row>
    <row r="79" spans="1:16">
      <c r="A79" s="101" t="s">
        <v>1027</v>
      </c>
      <c r="B79" s="102" t="s">
        <v>1028</v>
      </c>
      <c r="C79" s="101" t="s">
        <v>5359</v>
      </c>
      <c r="D79" s="101" t="s">
        <v>5360</v>
      </c>
      <c r="E79" s="103">
        <v>22276548</v>
      </c>
      <c r="F79" s="103">
        <v>19780940</v>
      </c>
      <c r="G79" s="103">
        <v>6555327</v>
      </c>
      <c r="H79" s="103">
        <v>384467</v>
      </c>
      <c r="I79" s="103">
        <v>-9148662</v>
      </c>
      <c r="J79" s="103">
        <v>-301805</v>
      </c>
      <c r="K79" s="103">
        <v>11418699</v>
      </c>
      <c r="L79" s="103">
        <v>3115265</v>
      </c>
      <c r="M79" s="103">
        <v>4180407</v>
      </c>
      <c r="N79" s="103">
        <v>2048189</v>
      </c>
      <c r="O79" s="103">
        <v>4540677</v>
      </c>
      <c r="P79" s="103">
        <v>-3543155</v>
      </c>
    </row>
    <row r="80" spans="1:16">
      <c r="A80" s="101" t="s">
        <v>1437</v>
      </c>
      <c r="B80" s="102" t="s">
        <v>1438</v>
      </c>
      <c r="C80" s="101" t="s">
        <v>5359</v>
      </c>
      <c r="D80" s="101" t="s">
        <v>5360</v>
      </c>
      <c r="E80" s="103">
        <v>22542368</v>
      </c>
      <c r="F80" s="103">
        <v>-17639257</v>
      </c>
      <c r="G80" s="103">
        <v>6516848</v>
      </c>
      <c r="H80" s="103">
        <v>10740301</v>
      </c>
      <c r="I80" s="103">
        <v>29181302</v>
      </c>
      <c r="J80" s="103">
        <v>19085446</v>
      </c>
      <c r="K80" s="103">
        <v>8910617</v>
      </c>
      <c r="L80" s="103">
        <v>22718537</v>
      </c>
      <c r="M80" s="103">
        <v>5444095</v>
      </c>
      <c r="N80" s="103">
        <v>11119529</v>
      </c>
      <c r="O80" s="103">
        <v>15868231</v>
      </c>
      <c r="P80" s="103">
        <v>18530470</v>
      </c>
    </row>
    <row r="81" spans="1:16">
      <c r="A81" s="101" t="s">
        <v>411</v>
      </c>
      <c r="B81" s="102" t="s">
        <v>412</v>
      </c>
      <c r="C81" s="101" t="s">
        <v>5359</v>
      </c>
      <c r="D81" s="101" t="s">
        <v>5360</v>
      </c>
      <c r="E81" s="103">
        <v>236666976</v>
      </c>
      <c r="F81" s="103">
        <v>162318226</v>
      </c>
      <c r="G81" s="103">
        <v>163470494</v>
      </c>
      <c r="H81" s="103">
        <v>145694946</v>
      </c>
      <c r="I81" s="103">
        <v>151607961</v>
      </c>
      <c r="J81" s="103">
        <v>99364595</v>
      </c>
      <c r="K81" s="103">
        <v>195712856</v>
      </c>
      <c r="L81" s="103">
        <v>19083423</v>
      </c>
      <c r="M81" s="103">
        <v>-29044176</v>
      </c>
      <c r="N81" s="103">
        <v>66162577</v>
      </c>
      <c r="O81" s="103">
        <v>107943140</v>
      </c>
      <c r="P81" s="103">
        <v>40714864</v>
      </c>
    </row>
    <row r="82" spans="1:16">
      <c r="A82" s="101" t="s">
        <v>2375</v>
      </c>
      <c r="B82" s="102" t="s">
        <v>2376</v>
      </c>
      <c r="C82" s="101" t="s">
        <v>5359</v>
      </c>
      <c r="D82" s="101" t="s">
        <v>5360</v>
      </c>
      <c r="E82" s="103">
        <v>2582919</v>
      </c>
      <c r="F82" s="103">
        <v>1673559</v>
      </c>
      <c r="G82" s="103">
        <v>-1208355</v>
      </c>
      <c r="H82" s="103">
        <v>9680826</v>
      </c>
      <c r="I82" s="103">
        <v>6118425</v>
      </c>
      <c r="J82" s="103">
        <v>5308259</v>
      </c>
      <c r="K82" s="103">
        <v>12857735</v>
      </c>
      <c r="L82" s="103">
        <v>16742729</v>
      </c>
      <c r="M82" s="103">
        <v>-7299627</v>
      </c>
      <c r="N82" s="103">
        <v>1072861</v>
      </c>
      <c r="O82" s="103">
        <v>12620555</v>
      </c>
      <c r="P82" s="103">
        <v>10382256</v>
      </c>
    </row>
    <row r="83" spans="1:16">
      <c r="A83" s="101" t="s">
        <v>3056</v>
      </c>
      <c r="B83" s="102" t="s">
        <v>3057</v>
      </c>
      <c r="C83" s="101" t="s">
        <v>5359</v>
      </c>
      <c r="D83" s="101" t="s">
        <v>5360</v>
      </c>
      <c r="E83" s="103">
        <v>5599269</v>
      </c>
      <c r="F83" s="103">
        <v>2668134</v>
      </c>
      <c r="G83" s="103">
        <v>-6211323</v>
      </c>
      <c r="H83" s="103">
        <v>257625</v>
      </c>
      <c r="I83" s="103">
        <v>2547830</v>
      </c>
      <c r="J83" s="103">
        <v>3061967</v>
      </c>
      <c r="K83" s="103">
        <v>10754826</v>
      </c>
      <c r="L83" s="103">
        <v>11931896</v>
      </c>
      <c r="M83" s="103">
        <v>1735167</v>
      </c>
      <c r="N83" s="103">
        <v>7181298</v>
      </c>
      <c r="O83" s="103">
        <v>2107063</v>
      </c>
      <c r="P83" s="103">
        <v>-8052188</v>
      </c>
    </row>
    <row r="84" spans="1:16">
      <c r="A84" s="101" t="s">
        <v>2534</v>
      </c>
      <c r="B84" s="102" t="s">
        <v>2535</v>
      </c>
      <c r="C84" s="101" t="s">
        <v>5359</v>
      </c>
      <c r="D84" s="101" t="s">
        <v>5360</v>
      </c>
      <c r="E84" s="103">
        <v>1411157</v>
      </c>
      <c r="F84" s="103">
        <v>1480854</v>
      </c>
      <c r="G84" s="103">
        <v>1514171</v>
      </c>
      <c r="H84" s="103">
        <v>842530</v>
      </c>
      <c r="I84" s="103">
        <v>1056565</v>
      </c>
      <c r="J84" s="103">
        <v>937634</v>
      </c>
      <c r="K84" s="103">
        <v>814175</v>
      </c>
      <c r="L84" s="103">
        <v>797497</v>
      </c>
      <c r="M84" s="103">
        <v>806456</v>
      </c>
      <c r="N84" s="103">
        <v>421135</v>
      </c>
      <c r="O84" s="103">
        <v>1186298</v>
      </c>
      <c r="P84" s="103">
        <v>1461460</v>
      </c>
    </row>
    <row r="85" spans="1:16">
      <c r="A85" s="101" t="s">
        <v>1018</v>
      </c>
      <c r="B85" s="102" t="s">
        <v>1019</v>
      </c>
      <c r="C85" s="101" t="s">
        <v>5359</v>
      </c>
      <c r="D85" s="101" t="s">
        <v>5360</v>
      </c>
      <c r="E85" s="103">
        <v>74911487</v>
      </c>
      <c r="F85" s="103">
        <v>40060549</v>
      </c>
      <c r="G85" s="103">
        <v>28817979</v>
      </c>
      <c r="H85" s="103">
        <v>8399036</v>
      </c>
      <c r="I85" s="103">
        <v>-35197524</v>
      </c>
      <c r="J85" s="103">
        <v>-46394322</v>
      </c>
      <c r="K85" s="103">
        <v>-49181873</v>
      </c>
      <c r="L85" s="103">
        <v>3143363</v>
      </c>
      <c r="M85" s="103">
        <v>-5212203</v>
      </c>
      <c r="N85" s="103">
        <v>42593632</v>
      </c>
      <c r="O85" s="103">
        <v>31152660</v>
      </c>
      <c r="P85" s="103">
        <v>15069340</v>
      </c>
    </row>
    <row r="86" spans="1:16">
      <c r="A86" s="101" t="s">
        <v>5370</v>
      </c>
      <c r="B86" s="102" t="s">
        <v>5371</v>
      </c>
      <c r="C86" s="101" t="s">
        <v>5359</v>
      </c>
      <c r="D86" s="101" t="s">
        <v>5360</v>
      </c>
      <c r="E86" s="103">
        <v>-16418157</v>
      </c>
      <c r="F86" s="103">
        <v>-5488118</v>
      </c>
      <c r="G86" s="103">
        <v>-12338750</v>
      </c>
      <c r="H86" s="103">
        <v>-12118896</v>
      </c>
      <c r="I86" s="103">
        <v>-12984206</v>
      </c>
      <c r="J86" s="103">
        <v>-11825249</v>
      </c>
      <c r="K86" s="103">
        <v>-14780550</v>
      </c>
      <c r="L86" s="103"/>
      <c r="M86" s="103"/>
      <c r="N86" s="103"/>
      <c r="O86" s="103"/>
      <c r="P86" s="103"/>
    </row>
    <row r="87" spans="1:16">
      <c r="A87" s="101" t="s">
        <v>1549</v>
      </c>
      <c r="B87" s="102" t="s">
        <v>1550</v>
      </c>
      <c r="C87" s="101" t="s">
        <v>5359</v>
      </c>
      <c r="D87" s="101" t="s">
        <v>5360</v>
      </c>
      <c r="E87" s="103">
        <v>45872176</v>
      </c>
      <c r="F87" s="103">
        <v>43695050</v>
      </c>
      <c r="G87" s="103">
        <v>5092113</v>
      </c>
      <c r="H87" s="103">
        <v>12660370</v>
      </c>
      <c r="I87" s="103">
        <v>30355874</v>
      </c>
      <c r="J87" s="103">
        <v>-29703453</v>
      </c>
      <c r="K87" s="103">
        <v>27151898</v>
      </c>
      <c r="L87" s="103">
        <v>55836932</v>
      </c>
      <c r="M87" s="103">
        <v>138585988</v>
      </c>
      <c r="N87" s="103">
        <v>69023889</v>
      </c>
      <c r="O87" s="103">
        <v>65751232</v>
      </c>
      <c r="P87" s="103">
        <v>97445903</v>
      </c>
    </row>
    <row r="88" spans="1:16">
      <c r="A88" s="101" t="s">
        <v>5372</v>
      </c>
      <c r="B88" s="102" t="s">
        <v>5373</v>
      </c>
      <c r="C88" s="101" t="s">
        <v>5359</v>
      </c>
      <c r="D88" s="101" t="s">
        <v>5360</v>
      </c>
      <c r="E88" s="103">
        <v>8127039</v>
      </c>
      <c r="F88" s="103">
        <v>-17485623</v>
      </c>
      <c r="G88" s="103">
        <v>-15704490</v>
      </c>
      <c r="H88" s="103">
        <v>-67386153</v>
      </c>
      <c r="I88" s="103">
        <v>-33804682</v>
      </c>
      <c r="J88" s="103">
        <v>-9989317</v>
      </c>
      <c r="K88" s="103">
        <v>-12236340</v>
      </c>
      <c r="L88" s="103">
        <v>9602662</v>
      </c>
      <c r="M88" s="103">
        <v>-411172214</v>
      </c>
      <c r="N88" s="103">
        <v>5313182</v>
      </c>
      <c r="O88" s="103">
        <v>5463740</v>
      </c>
      <c r="P88" s="103">
        <v>11223430</v>
      </c>
    </row>
    <row r="89" spans="1:16">
      <c r="A89" s="101" t="s">
        <v>1119</v>
      </c>
      <c r="B89" s="102" t="s">
        <v>1120</v>
      </c>
      <c r="C89" s="101" t="s">
        <v>5359</v>
      </c>
      <c r="D89" s="101" t="s">
        <v>5360</v>
      </c>
      <c r="E89" s="103">
        <v>25461927</v>
      </c>
      <c r="F89" s="103">
        <v>39486511</v>
      </c>
      <c r="G89" s="103">
        <v>28848082</v>
      </c>
      <c r="H89" s="103">
        <v>-28303123</v>
      </c>
      <c r="I89" s="103">
        <v>-61971789</v>
      </c>
      <c r="J89" s="103">
        <v>31888579</v>
      </c>
      <c r="K89" s="103">
        <v>29666457</v>
      </c>
      <c r="L89" s="103">
        <v>-20095000</v>
      </c>
      <c r="M89" s="103">
        <v>-11114000</v>
      </c>
      <c r="N89" s="103">
        <v>-16931000</v>
      </c>
      <c r="O89" s="103">
        <v>-8935000</v>
      </c>
      <c r="P89" s="103">
        <v>-902000</v>
      </c>
    </row>
    <row r="90" spans="1:16">
      <c r="A90" s="101" t="s">
        <v>999</v>
      </c>
      <c r="B90" s="102" t="s">
        <v>1000</v>
      </c>
      <c r="C90" s="101" t="s">
        <v>5359</v>
      </c>
      <c r="D90" s="101" t="s">
        <v>5360</v>
      </c>
      <c r="E90" s="103">
        <v>20460790</v>
      </c>
      <c r="F90" s="103">
        <v>-64024063</v>
      </c>
      <c r="G90" s="103">
        <v>10180074</v>
      </c>
      <c r="H90" s="103">
        <v>-44471534</v>
      </c>
      <c r="I90" s="103">
        <v>3395885</v>
      </c>
      <c r="J90" s="103">
        <v>84953165</v>
      </c>
      <c r="K90" s="103">
        <v>67317418</v>
      </c>
      <c r="L90" s="103">
        <v>107882067</v>
      </c>
      <c r="M90" s="103">
        <v>79328128</v>
      </c>
      <c r="N90" s="103">
        <v>19289449</v>
      </c>
      <c r="O90" s="103">
        <v>-23575742</v>
      </c>
      <c r="P90" s="103">
        <v>-6401139</v>
      </c>
    </row>
    <row r="91" spans="1:16">
      <c r="A91" s="101" t="s">
        <v>1087</v>
      </c>
      <c r="B91" s="102" t="s">
        <v>1088</v>
      </c>
      <c r="C91" s="101" t="s">
        <v>5359</v>
      </c>
      <c r="D91" s="101" t="s">
        <v>5360</v>
      </c>
      <c r="E91" s="103">
        <v>34814701</v>
      </c>
      <c r="F91" s="103">
        <v>6338807</v>
      </c>
      <c r="G91" s="103">
        <v>21134016</v>
      </c>
      <c r="H91" s="103">
        <v>36233355</v>
      </c>
      <c r="I91" s="103">
        <v>43918850</v>
      </c>
      <c r="J91" s="103">
        <v>15022000</v>
      </c>
      <c r="K91" s="103">
        <v>9540699</v>
      </c>
      <c r="L91" s="103">
        <v>26795829</v>
      </c>
      <c r="M91" s="103">
        <v>10744906</v>
      </c>
      <c r="N91" s="103">
        <v>43631018</v>
      </c>
      <c r="O91" s="103">
        <v>544533</v>
      </c>
      <c r="P91" s="103">
        <v>14522086</v>
      </c>
    </row>
    <row r="92" spans="1:16">
      <c r="A92" s="101" t="s">
        <v>2526</v>
      </c>
      <c r="B92" s="102" t="s">
        <v>2527</v>
      </c>
      <c r="C92" s="101" t="s">
        <v>5359</v>
      </c>
      <c r="D92" s="101" t="s">
        <v>5360</v>
      </c>
      <c r="E92" s="103">
        <v>-2346718</v>
      </c>
      <c r="F92" s="103">
        <v>6952320</v>
      </c>
      <c r="G92" s="103">
        <v>170807</v>
      </c>
      <c r="H92" s="103">
        <v>-4941168</v>
      </c>
      <c r="I92" s="103">
        <v>-957337</v>
      </c>
      <c r="J92" s="103">
        <v>5467216</v>
      </c>
      <c r="K92" s="103">
        <v>6512571</v>
      </c>
      <c r="L92" s="103">
        <v>4190219</v>
      </c>
      <c r="M92" s="103">
        <v>6620431</v>
      </c>
      <c r="N92" s="103">
        <v>8843858</v>
      </c>
      <c r="O92" s="103">
        <v>4807009</v>
      </c>
      <c r="P92" s="103">
        <v>-10928751</v>
      </c>
    </row>
    <row r="93" spans="1:16">
      <c r="A93" s="101" t="s">
        <v>2050</v>
      </c>
      <c r="B93" s="102" t="s">
        <v>2051</v>
      </c>
      <c r="C93" s="101" t="s">
        <v>5359</v>
      </c>
      <c r="D93" s="101" t="s">
        <v>5360</v>
      </c>
      <c r="E93" s="103">
        <v>6522362</v>
      </c>
      <c r="F93" s="103">
        <v>6764600</v>
      </c>
      <c r="G93" s="103">
        <v>7526039</v>
      </c>
      <c r="H93" s="103">
        <v>13524546</v>
      </c>
      <c r="I93" s="103">
        <v>10930496</v>
      </c>
      <c r="J93" s="103">
        <v>508900</v>
      </c>
      <c r="K93" s="103">
        <v>8690685</v>
      </c>
      <c r="L93" s="103">
        <v>16775692</v>
      </c>
      <c r="M93" s="103">
        <v>11567598</v>
      </c>
      <c r="N93" s="103">
        <v>15008448</v>
      </c>
      <c r="O93" s="103">
        <v>13294917</v>
      </c>
      <c r="P93" s="103">
        <v>8980291</v>
      </c>
    </row>
    <row r="94" spans="1:16">
      <c r="A94" s="101" t="s">
        <v>2776</v>
      </c>
      <c r="B94" s="102" t="s">
        <v>2777</v>
      </c>
      <c r="C94" s="101" t="s">
        <v>5359</v>
      </c>
      <c r="D94" s="101" t="s">
        <v>5360</v>
      </c>
      <c r="E94" s="103">
        <v>6950547</v>
      </c>
      <c r="F94" s="103">
        <v>5617220</v>
      </c>
      <c r="G94" s="103">
        <v>9045430</v>
      </c>
      <c r="H94" s="103">
        <v>4738324</v>
      </c>
      <c r="I94" s="103">
        <v>7762089</v>
      </c>
      <c r="J94" s="103">
        <v>4366209</v>
      </c>
      <c r="K94" s="103">
        <v>6270831</v>
      </c>
      <c r="L94" s="103">
        <v>8789705</v>
      </c>
      <c r="M94" s="103">
        <v>-6274820</v>
      </c>
      <c r="N94" s="103">
        <v>3412682</v>
      </c>
      <c r="O94" s="103">
        <v>2857376</v>
      </c>
      <c r="P94" s="103">
        <v>1712508</v>
      </c>
    </row>
    <row r="95" spans="1:16">
      <c r="A95" s="101" t="s">
        <v>1787</v>
      </c>
      <c r="B95" s="102" t="s">
        <v>1788</v>
      </c>
      <c r="C95" s="101" t="s">
        <v>5359</v>
      </c>
      <c r="D95" s="101" t="s">
        <v>5360</v>
      </c>
      <c r="E95" s="103">
        <v>1263248</v>
      </c>
      <c r="F95" s="103">
        <v>17789817</v>
      </c>
      <c r="G95" s="103">
        <v>3052710</v>
      </c>
      <c r="H95" s="103">
        <v>5495069</v>
      </c>
      <c r="I95" s="103">
        <v>-8718697</v>
      </c>
      <c r="J95" s="103">
        <v>17421106</v>
      </c>
      <c r="K95" s="103">
        <v>35048278</v>
      </c>
      <c r="L95" s="103">
        <v>28779144</v>
      </c>
      <c r="M95" s="103">
        <v>23924689</v>
      </c>
      <c r="N95" s="103">
        <v>21436917</v>
      </c>
      <c r="O95" s="103">
        <v>16944292</v>
      </c>
      <c r="P95" s="103">
        <v>8301831</v>
      </c>
    </row>
    <row r="96" spans="1:16">
      <c r="A96" s="101" t="s">
        <v>1165</v>
      </c>
      <c r="B96" s="102" t="s">
        <v>1166</v>
      </c>
      <c r="C96" s="101" t="s">
        <v>5359</v>
      </c>
      <c r="D96" s="101" t="s">
        <v>5360</v>
      </c>
      <c r="E96" s="103">
        <v>22854086</v>
      </c>
      <c r="F96" s="103">
        <v>10526523</v>
      </c>
      <c r="G96" s="103">
        <v>10213574</v>
      </c>
      <c r="H96" s="103">
        <v>3391307</v>
      </c>
      <c r="I96" s="103">
        <v>5993319</v>
      </c>
      <c r="J96" s="103">
        <v>11815849</v>
      </c>
      <c r="K96" s="103">
        <v>8851736</v>
      </c>
      <c r="L96" s="103">
        <v>19434974</v>
      </c>
      <c r="M96" s="103">
        <v>-19462362</v>
      </c>
      <c r="N96" s="103">
        <v>2585437</v>
      </c>
      <c r="O96" s="103">
        <v>8977167</v>
      </c>
      <c r="P96" s="103">
        <v>2477070</v>
      </c>
    </row>
    <row r="97" spans="1:16">
      <c r="A97" s="101" t="s">
        <v>2218</v>
      </c>
      <c r="B97" s="102" t="s">
        <v>2219</v>
      </c>
      <c r="C97" s="101" t="s">
        <v>5359</v>
      </c>
      <c r="D97" s="101" t="s">
        <v>5360</v>
      </c>
      <c r="E97" s="103">
        <v>-207518</v>
      </c>
      <c r="F97" s="103">
        <v>-240040</v>
      </c>
      <c r="G97" s="103">
        <v>11255478</v>
      </c>
      <c r="H97" s="103">
        <v>11176041</v>
      </c>
      <c r="I97" s="103">
        <v>25969283</v>
      </c>
      <c r="J97" s="103">
        <v>8562807</v>
      </c>
      <c r="K97" s="103">
        <v>7604281</v>
      </c>
      <c r="L97" s="103">
        <v>9431987</v>
      </c>
      <c r="M97" s="103">
        <v>3643487</v>
      </c>
      <c r="N97" s="103">
        <v>2218498</v>
      </c>
      <c r="O97" s="103">
        <v>1611260</v>
      </c>
      <c r="P97" s="103">
        <v>6184754</v>
      </c>
    </row>
    <row r="98" spans="1:16">
      <c r="A98" s="101" t="s">
        <v>1826</v>
      </c>
      <c r="B98" s="102" t="s">
        <v>1827</v>
      </c>
      <c r="C98" s="101" t="s">
        <v>5359</v>
      </c>
      <c r="D98" s="101" t="s">
        <v>5360</v>
      </c>
      <c r="E98" s="103">
        <v>-1660443</v>
      </c>
      <c r="F98" s="103">
        <v>454838</v>
      </c>
      <c r="G98" s="103">
        <v>-10946950</v>
      </c>
      <c r="H98" s="103">
        <v>-1988229</v>
      </c>
      <c r="I98" s="103">
        <v>3192088</v>
      </c>
      <c r="J98" s="103">
        <v>1701094</v>
      </c>
      <c r="K98" s="103">
        <v>-7854678</v>
      </c>
      <c r="L98" s="103">
        <v>568431</v>
      </c>
      <c r="M98" s="103">
        <v>3656617</v>
      </c>
      <c r="N98" s="103">
        <v>2655952</v>
      </c>
      <c r="O98" s="103">
        <v>2953062</v>
      </c>
      <c r="P98" s="103">
        <v>1192939</v>
      </c>
    </row>
    <row r="99" spans="1:16">
      <c r="A99" s="101" t="s">
        <v>3067</v>
      </c>
      <c r="B99" s="102" t="s">
        <v>3068</v>
      </c>
      <c r="C99" s="101" t="s">
        <v>5359</v>
      </c>
      <c r="D99" s="101" t="s">
        <v>5360</v>
      </c>
      <c r="E99" s="103">
        <v>5310379</v>
      </c>
      <c r="F99" s="103">
        <v>-12034959</v>
      </c>
      <c r="G99" s="103">
        <v>-4260016</v>
      </c>
      <c r="H99" s="103">
        <v>3860457</v>
      </c>
      <c r="I99" s="103">
        <v>-7596529</v>
      </c>
      <c r="J99" s="103">
        <v>2019297</v>
      </c>
      <c r="K99" s="103">
        <v>3434536</v>
      </c>
      <c r="L99" s="103">
        <v>2658611</v>
      </c>
      <c r="M99" s="103">
        <v>-37142628</v>
      </c>
      <c r="N99" s="103">
        <v>-420103</v>
      </c>
      <c r="O99" s="103">
        <v>3845227</v>
      </c>
      <c r="P99" s="103">
        <v>-3565401</v>
      </c>
    </row>
    <row r="100" spans="1:16">
      <c r="A100" s="101" t="s">
        <v>2408</v>
      </c>
      <c r="B100" s="102" t="s">
        <v>2409</v>
      </c>
      <c r="C100" s="101" t="s">
        <v>5359</v>
      </c>
      <c r="D100" s="101" t="s">
        <v>5360</v>
      </c>
      <c r="E100" s="103">
        <v>4443466</v>
      </c>
      <c r="F100" s="103">
        <v>9293055</v>
      </c>
      <c r="G100" s="103">
        <v>4393846</v>
      </c>
      <c r="H100" s="103">
        <v>24626032</v>
      </c>
      <c r="I100" s="103">
        <v>7808463</v>
      </c>
      <c r="J100" s="103">
        <v>7211461</v>
      </c>
      <c r="K100" s="103">
        <v>6779234</v>
      </c>
      <c r="L100" s="103">
        <v>3887218</v>
      </c>
      <c r="M100" s="103">
        <v>2816094</v>
      </c>
      <c r="N100" s="103">
        <v>5097769</v>
      </c>
      <c r="O100" s="103">
        <v>4242744</v>
      </c>
      <c r="P100" s="103">
        <v>2719716</v>
      </c>
    </row>
    <row r="101" spans="1:16">
      <c r="A101" s="101" t="s">
        <v>682</v>
      </c>
      <c r="B101" s="102" t="s">
        <v>683</v>
      </c>
      <c r="C101" s="101" t="s">
        <v>5359</v>
      </c>
      <c r="D101" s="101" t="s">
        <v>5360</v>
      </c>
      <c r="E101" s="103">
        <v>41026167</v>
      </c>
      <c r="F101" s="103">
        <v>18423997</v>
      </c>
      <c r="G101" s="103">
        <v>298552655</v>
      </c>
      <c r="H101" s="103">
        <v>30226445</v>
      </c>
      <c r="I101" s="103">
        <v>42458277</v>
      </c>
      <c r="J101" s="103">
        <v>94114339</v>
      </c>
      <c r="K101" s="103">
        <v>95373626</v>
      </c>
      <c r="L101" s="103">
        <v>79063627</v>
      </c>
      <c r="M101" s="103">
        <v>109060546</v>
      </c>
      <c r="N101" s="103">
        <v>35922832</v>
      </c>
      <c r="O101" s="103">
        <v>13990579</v>
      </c>
      <c r="P101" s="103">
        <v>31357807</v>
      </c>
    </row>
    <row r="102" spans="1:16">
      <c r="A102" s="101" t="s">
        <v>1305</v>
      </c>
      <c r="B102" s="102" t="s">
        <v>4280</v>
      </c>
      <c r="C102" s="101" t="s">
        <v>5359</v>
      </c>
      <c r="D102" s="101" t="s">
        <v>5360</v>
      </c>
      <c r="E102" s="103">
        <v>8677441</v>
      </c>
      <c r="F102" s="103">
        <v>12239722</v>
      </c>
      <c r="G102" s="103">
        <v>-10687064</v>
      </c>
      <c r="H102" s="103">
        <v>2026139</v>
      </c>
      <c r="I102" s="103">
        <v>-1318400</v>
      </c>
      <c r="J102" s="103">
        <v>3635189</v>
      </c>
      <c r="K102" s="103">
        <v>4503919</v>
      </c>
      <c r="L102" s="103">
        <v>4680937</v>
      </c>
      <c r="M102" s="103">
        <v>5519097</v>
      </c>
      <c r="N102" s="103">
        <v>10769479</v>
      </c>
      <c r="O102" s="103">
        <v>10707306</v>
      </c>
      <c r="P102" s="103">
        <v>4512615</v>
      </c>
    </row>
    <row r="103" spans="1:16">
      <c r="A103" s="101" t="s">
        <v>687</v>
      </c>
      <c r="B103" s="102" t="s">
        <v>688</v>
      </c>
      <c r="C103" s="101" t="s">
        <v>5359</v>
      </c>
      <c r="D103" s="101" t="s">
        <v>5360</v>
      </c>
      <c r="E103" s="103">
        <v>58172689</v>
      </c>
      <c r="F103" s="103">
        <v>50274050</v>
      </c>
      <c r="G103" s="103">
        <v>59873062</v>
      </c>
      <c r="H103" s="103">
        <v>113944578</v>
      </c>
      <c r="I103" s="103">
        <v>61380259</v>
      </c>
      <c r="J103" s="103">
        <v>48115284</v>
      </c>
      <c r="K103" s="103">
        <v>50415609</v>
      </c>
      <c r="L103" s="103">
        <v>45648530</v>
      </c>
      <c r="M103" s="103">
        <v>26787518</v>
      </c>
      <c r="N103" s="103">
        <v>21864547</v>
      </c>
      <c r="O103" s="103">
        <v>18483650</v>
      </c>
      <c r="P103" s="103">
        <v>24917013</v>
      </c>
    </row>
    <row r="104" spans="1:16">
      <c r="A104" s="101" t="s">
        <v>3582</v>
      </c>
      <c r="B104" s="102" t="s">
        <v>3583</v>
      </c>
      <c r="C104" s="101" t="s">
        <v>5359</v>
      </c>
      <c r="D104" s="101" t="s">
        <v>5360</v>
      </c>
      <c r="E104" s="103">
        <v>692336</v>
      </c>
      <c r="F104" s="103">
        <v>3185545</v>
      </c>
      <c r="G104" s="103">
        <v>1598117</v>
      </c>
      <c r="H104" s="103">
        <v>1417974</v>
      </c>
      <c r="I104" s="103">
        <v>3042227</v>
      </c>
      <c r="J104" s="103">
        <v>1989094</v>
      </c>
      <c r="K104" s="103">
        <v>2083276</v>
      </c>
      <c r="L104" s="103">
        <v>3925787</v>
      </c>
      <c r="M104" s="103">
        <v>1557565</v>
      </c>
      <c r="N104" s="103">
        <v>1672613</v>
      </c>
      <c r="O104" s="103">
        <v>4100335</v>
      </c>
      <c r="P104" s="103">
        <v>2450892</v>
      </c>
    </row>
    <row r="105" spans="1:16">
      <c r="A105" s="101" t="s">
        <v>1711</v>
      </c>
      <c r="B105" s="102" t="s">
        <v>1712</v>
      </c>
      <c r="C105" s="101" t="s">
        <v>5359</v>
      </c>
      <c r="D105" s="101" t="s">
        <v>5360</v>
      </c>
      <c r="E105" s="103">
        <v>17666742</v>
      </c>
      <c r="F105" s="103">
        <v>9272265</v>
      </c>
      <c r="G105" s="103">
        <v>5576840</v>
      </c>
      <c r="H105" s="103">
        <v>9444449</v>
      </c>
      <c r="I105" s="103">
        <v>11302265</v>
      </c>
      <c r="J105" s="103">
        <v>7759862</v>
      </c>
      <c r="K105" s="103"/>
      <c r="L105" s="103">
        <v>62242093</v>
      </c>
      <c r="M105" s="103">
        <v>-3709386</v>
      </c>
      <c r="N105" s="103">
        <v>-7500814</v>
      </c>
      <c r="O105" s="103">
        <v>-4201632</v>
      </c>
      <c r="P105" s="103">
        <v>28609463</v>
      </c>
    </row>
    <row r="106" spans="1:16">
      <c r="A106" s="101" t="s">
        <v>1201</v>
      </c>
      <c r="B106" s="102" t="s">
        <v>1202</v>
      </c>
      <c r="C106" s="101" t="s">
        <v>5359</v>
      </c>
      <c r="D106" s="101" t="s">
        <v>5360</v>
      </c>
      <c r="E106" s="103">
        <v>20732178</v>
      </c>
      <c r="F106" s="103">
        <v>-38649106</v>
      </c>
      <c r="G106" s="103">
        <v>18583748</v>
      </c>
      <c r="H106" s="103">
        <v>19233930</v>
      </c>
      <c r="I106" s="103">
        <v>31330705</v>
      </c>
      <c r="J106" s="103">
        <v>3665178</v>
      </c>
      <c r="K106" s="103">
        <v>-8001618</v>
      </c>
      <c r="L106" s="103">
        <v>14486999</v>
      </c>
      <c r="M106" s="103">
        <v>2215212</v>
      </c>
      <c r="N106" s="103">
        <v>2704944</v>
      </c>
      <c r="O106" s="103">
        <v>6669212</v>
      </c>
      <c r="P106" s="103">
        <v>-1393070</v>
      </c>
    </row>
    <row r="107" spans="1:16">
      <c r="A107" s="101" t="s">
        <v>763</v>
      </c>
      <c r="B107" s="102" t="s">
        <v>764</v>
      </c>
      <c r="C107" s="101" t="s">
        <v>5359</v>
      </c>
      <c r="D107" s="101" t="s">
        <v>5360</v>
      </c>
      <c r="E107" s="103">
        <v>39563836</v>
      </c>
      <c r="F107" s="103">
        <v>100265982</v>
      </c>
      <c r="G107" s="103">
        <v>43511293</v>
      </c>
      <c r="H107" s="103">
        <v>-6909868</v>
      </c>
      <c r="I107" s="103">
        <v>-10085547</v>
      </c>
      <c r="J107" s="103">
        <v>-28370772</v>
      </c>
      <c r="K107" s="103">
        <v>-2110442</v>
      </c>
      <c r="L107" s="103">
        <v>5261248</v>
      </c>
      <c r="M107" s="103">
        <v>-127150967</v>
      </c>
      <c r="N107" s="103">
        <v>3835167</v>
      </c>
      <c r="O107" s="103">
        <v>42338645</v>
      </c>
      <c r="P107" s="103">
        <v>38009111</v>
      </c>
    </row>
    <row r="108" spans="1:16">
      <c r="A108" s="101" t="s">
        <v>665</v>
      </c>
      <c r="B108" s="102" t="s">
        <v>666</v>
      </c>
      <c r="C108" s="101" t="s">
        <v>5359</v>
      </c>
      <c r="D108" s="101" t="s">
        <v>5360</v>
      </c>
      <c r="E108" s="103">
        <v>173779107</v>
      </c>
      <c r="F108" s="103">
        <v>125215738</v>
      </c>
      <c r="G108" s="103">
        <v>128491963</v>
      </c>
      <c r="H108" s="103">
        <v>122633897</v>
      </c>
      <c r="I108" s="103">
        <v>133264843</v>
      </c>
      <c r="J108" s="103">
        <v>87765441</v>
      </c>
      <c r="K108" s="103">
        <v>107189831</v>
      </c>
      <c r="L108" s="103">
        <v>113345565</v>
      </c>
      <c r="M108" s="103">
        <v>-12105956</v>
      </c>
      <c r="N108" s="103">
        <v>28227171</v>
      </c>
      <c r="O108" s="103">
        <v>10195813</v>
      </c>
      <c r="P108" s="103">
        <v>21857775</v>
      </c>
    </row>
    <row r="109" spans="1:16">
      <c r="A109" s="101" t="s">
        <v>1415</v>
      </c>
      <c r="B109" s="102" t="s">
        <v>1416</v>
      </c>
      <c r="C109" s="101" t="s">
        <v>5359</v>
      </c>
      <c r="D109" s="101" t="s">
        <v>5360</v>
      </c>
      <c r="E109" s="103">
        <v>17918245</v>
      </c>
      <c r="F109" s="103">
        <v>12579117</v>
      </c>
      <c r="G109" s="103">
        <v>16320237</v>
      </c>
      <c r="H109" s="103">
        <v>4823859</v>
      </c>
      <c r="I109" s="103">
        <v>386905</v>
      </c>
      <c r="J109" s="103">
        <v>2067265</v>
      </c>
      <c r="K109" s="103">
        <v>-6500918</v>
      </c>
      <c r="L109" s="103">
        <v>4507282</v>
      </c>
      <c r="M109" s="103">
        <v>-10575895</v>
      </c>
      <c r="N109" s="103">
        <v>2357167</v>
      </c>
      <c r="O109" s="103">
        <v>-1617017</v>
      </c>
      <c r="P109" s="103">
        <v>-1823218</v>
      </c>
    </row>
    <row r="110" spans="1:16">
      <c r="A110" s="101" t="s">
        <v>428</v>
      </c>
      <c r="B110" s="102" t="s">
        <v>429</v>
      </c>
      <c r="C110" s="101" t="s">
        <v>5359</v>
      </c>
      <c r="D110" s="101" t="s">
        <v>5360</v>
      </c>
      <c r="E110" s="103">
        <v>152332927</v>
      </c>
      <c r="F110" s="103">
        <v>183556917</v>
      </c>
      <c r="G110" s="103">
        <v>325744769</v>
      </c>
      <c r="H110" s="103">
        <v>247828918</v>
      </c>
      <c r="I110" s="103">
        <v>444623950</v>
      </c>
      <c r="J110" s="103">
        <v>325772882</v>
      </c>
      <c r="K110" s="103">
        <v>401475420</v>
      </c>
      <c r="L110" s="103">
        <v>364531296</v>
      </c>
      <c r="M110" s="103">
        <v>185970501</v>
      </c>
      <c r="N110" s="103">
        <v>197219644</v>
      </c>
      <c r="O110" s="103">
        <v>192716601</v>
      </c>
      <c r="P110" s="103">
        <v>188589987</v>
      </c>
    </row>
    <row r="111" spans="1:16">
      <c r="A111" s="101" t="s">
        <v>1069</v>
      </c>
      <c r="B111" s="102" t="s">
        <v>1070</v>
      </c>
      <c r="C111" s="101" t="s">
        <v>5359</v>
      </c>
      <c r="D111" s="101" t="s">
        <v>5360</v>
      </c>
      <c r="E111" s="103">
        <v>-6454088</v>
      </c>
      <c r="F111" s="103">
        <v>-1687149</v>
      </c>
      <c r="G111" s="103">
        <v>9719711</v>
      </c>
      <c r="H111" s="103">
        <v>12309555</v>
      </c>
      <c r="I111" s="103">
        <v>5768269</v>
      </c>
      <c r="J111" s="103">
        <v>16573866</v>
      </c>
      <c r="K111" s="103">
        <v>20805474</v>
      </c>
      <c r="L111" s="103">
        <v>18005523</v>
      </c>
      <c r="M111" s="103">
        <v>6826263</v>
      </c>
      <c r="N111" s="103">
        <v>19172963</v>
      </c>
      <c r="O111" s="103">
        <v>18085932</v>
      </c>
      <c r="P111" s="103">
        <v>15908889</v>
      </c>
    </row>
    <row r="112" spans="1:16">
      <c r="A112" s="101" t="s">
        <v>3123</v>
      </c>
      <c r="B112" s="102" t="s">
        <v>3124</v>
      </c>
      <c r="C112" s="101" t="s">
        <v>5359</v>
      </c>
      <c r="D112" s="101" t="s">
        <v>5360</v>
      </c>
      <c r="E112" s="103">
        <v>-1082063</v>
      </c>
      <c r="F112" s="103">
        <v>8717494</v>
      </c>
      <c r="G112" s="103">
        <v>-4627964</v>
      </c>
      <c r="H112" s="103">
        <v>-48945997</v>
      </c>
      <c r="I112" s="103">
        <v>-80592943</v>
      </c>
      <c r="J112" s="103">
        <v>-202775706</v>
      </c>
      <c r="K112" s="103">
        <v>10545408</v>
      </c>
      <c r="L112" s="103">
        <v>8831948</v>
      </c>
      <c r="M112" s="103">
        <v>6880334</v>
      </c>
      <c r="N112" s="103">
        <v>9624846</v>
      </c>
      <c r="O112" s="103">
        <v>6679478</v>
      </c>
      <c r="P112" s="103">
        <v>5612283</v>
      </c>
    </row>
    <row r="113" spans="1:16">
      <c r="A113" s="101" t="s">
        <v>3769</v>
      </c>
      <c r="B113" s="102" t="s">
        <v>3770</v>
      </c>
      <c r="C113" s="101" t="s">
        <v>5359</v>
      </c>
      <c r="D113" s="101" t="s">
        <v>5360</v>
      </c>
      <c r="E113" s="103">
        <v>-1142181</v>
      </c>
      <c r="F113" s="103">
        <v>-1265559</v>
      </c>
      <c r="G113" s="103">
        <v>-1427256</v>
      </c>
      <c r="H113" s="103">
        <v>-2101686</v>
      </c>
      <c r="I113" s="103">
        <v>-583600</v>
      </c>
      <c r="J113" s="103">
        <v>-676432</v>
      </c>
      <c r="K113" s="103">
        <v>-1053533</v>
      </c>
      <c r="L113" s="103">
        <v>-96392</v>
      </c>
      <c r="M113" s="103">
        <v>105539</v>
      </c>
      <c r="N113" s="103">
        <v>416805</v>
      </c>
      <c r="O113" s="103">
        <v>1237549</v>
      </c>
      <c r="P113" s="103">
        <v>1260207</v>
      </c>
    </row>
    <row r="114" spans="1:16">
      <c r="A114" s="101" t="s">
        <v>1007</v>
      </c>
      <c r="B114" s="102" t="s">
        <v>1008</v>
      </c>
      <c r="C114" s="101" t="s">
        <v>5359</v>
      </c>
      <c r="D114" s="101" t="s">
        <v>5360</v>
      </c>
      <c r="E114" s="103">
        <v>6316276</v>
      </c>
      <c r="F114" s="103">
        <v>8279132</v>
      </c>
      <c r="G114" s="103">
        <v>10703430</v>
      </c>
      <c r="H114" s="103">
        <v>46107235</v>
      </c>
      <c r="I114" s="103">
        <v>7665505</v>
      </c>
      <c r="J114" s="103">
        <v>2171257</v>
      </c>
      <c r="K114" s="103">
        <v>2602154</v>
      </c>
      <c r="L114" s="103">
        <v>8060324</v>
      </c>
      <c r="M114" s="103">
        <v>1656031</v>
      </c>
      <c r="N114" s="103">
        <v>4673064</v>
      </c>
      <c r="O114" s="103">
        <v>3163089</v>
      </c>
      <c r="P114" s="103">
        <v>8558145</v>
      </c>
    </row>
    <row r="115" spans="1:16">
      <c r="A115" s="101" t="s">
        <v>1369</v>
      </c>
      <c r="B115" s="102" t="s">
        <v>1370</v>
      </c>
      <c r="C115" s="101" t="s">
        <v>5359</v>
      </c>
      <c r="D115" s="101" t="s">
        <v>5360</v>
      </c>
      <c r="E115" s="103">
        <v>33665725</v>
      </c>
      <c r="F115" s="103">
        <v>24296685</v>
      </c>
      <c r="G115" s="103">
        <v>23652905</v>
      </c>
      <c r="H115" s="103">
        <v>16340253</v>
      </c>
      <c r="I115" s="103">
        <v>12716057</v>
      </c>
      <c r="J115" s="103">
        <v>-87886150</v>
      </c>
      <c r="K115" s="103">
        <v>-71848720</v>
      </c>
      <c r="L115" s="103">
        <v>2462015</v>
      </c>
      <c r="M115" s="103">
        <v>6131416</v>
      </c>
      <c r="N115" s="103">
        <v>30084148</v>
      </c>
      <c r="O115" s="103">
        <v>39077604</v>
      </c>
      <c r="P115" s="103">
        <v>17590340</v>
      </c>
    </row>
    <row r="116" spans="1:16">
      <c r="A116" s="101" t="s">
        <v>5376</v>
      </c>
      <c r="B116" s="102" t="s">
        <v>5377</v>
      </c>
      <c r="C116" s="101" t="s">
        <v>5359</v>
      </c>
      <c r="D116" s="101" t="s">
        <v>5360</v>
      </c>
      <c r="E116" s="103"/>
      <c r="F116" s="103"/>
      <c r="G116" s="103"/>
      <c r="H116" s="103"/>
      <c r="I116" s="103"/>
      <c r="J116" s="103"/>
      <c r="K116" s="103"/>
      <c r="L116" s="103"/>
      <c r="M116" s="103">
        <v>1557658</v>
      </c>
      <c r="N116" s="103"/>
      <c r="O116" s="103"/>
      <c r="P116" s="103"/>
    </row>
    <row r="117" spans="1:16">
      <c r="A117" s="101" t="s">
        <v>2477</v>
      </c>
      <c r="B117" s="102" t="s">
        <v>2478</v>
      </c>
      <c r="C117" s="101" t="s">
        <v>5359</v>
      </c>
      <c r="D117" s="101" t="s">
        <v>5360</v>
      </c>
      <c r="E117" s="103">
        <v>8119809</v>
      </c>
      <c r="F117" s="103">
        <v>6637659</v>
      </c>
      <c r="G117" s="103">
        <v>5275245</v>
      </c>
      <c r="H117" s="103">
        <v>4594423</v>
      </c>
      <c r="I117" s="103">
        <v>7869314</v>
      </c>
      <c r="J117" s="103">
        <v>8201681</v>
      </c>
      <c r="K117" s="103">
        <v>6804336</v>
      </c>
      <c r="L117" s="103">
        <v>6330265</v>
      </c>
      <c r="M117" s="103">
        <v>-13681192</v>
      </c>
      <c r="N117" s="103">
        <v>-579346</v>
      </c>
      <c r="O117" s="103">
        <v>-1453446</v>
      </c>
      <c r="P117" s="103">
        <v>-2085685</v>
      </c>
    </row>
    <row r="118" spans="1:16">
      <c r="A118" s="101" t="s">
        <v>933</v>
      </c>
      <c r="B118" s="102" t="s">
        <v>934</v>
      </c>
      <c r="C118" s="101" t="s">
        <v>5359</v>
      </c>
      <c r="D118" s="101" t="s">
        <v>5360</v>
      </c>
      <c r="E118" s="103">
        <v>7890255</v>
      </c>
      <c r="F118" s="103">
        <v>9761371</v>
      </c>
      <c r="G118" s="103">
        <v>2095459</v>
      </c>
      <c r="H118" s="103">
        <v>484386</v>
      </c>
      <c r="I118" s="103">
        <v>11171838</v>
      </c>
      <c r="J118" s="103">
        <v>27014788</v>
      </c>
      <c r="K118" s="103">
        <v>26190378</v>
      </c>
      <c r="L118" s="103">
        <v>27998250</v>
      </c>
      <c r="M118" s="103">
        <v>17534823</v>
      </c>
      <c r="N118" s="103">
        <v>13674013</v>
      </c>
      <c r="O118" s="103">
        <v>10827323</v>
      </c>
      <c r="P118" s="103">
        <v>12335833</v>
      </c>
    </row>
    <row r="119" spans="1:16">
      <c r="A119" s="101" t="s">
        <v>2678</v>
      </c>
      <c r="B119" s="102" t="s">
        <v>2679</v>
      </c>
      <c r="C119" s="101" t="s">
        <v>5361</v>
      </c>
      <c r="D119" s="101" t="s">
        <v>5360</v>
      </c>
      <c r="E119" s="103"/>
      <c r="F119" s="103">
        <v>-3009261</v>
      </c>
      <c r="G119" s="103">
        <v>-1749195</v>
      </c>
      <c r="H119" s="103">
        <v>-9550821</v>
      </c>
      <c r="I119" s="103">
        <v>675703</v>
      </c>
      <c r="J119" s="103">
        <v>-10601939</v>
      </c>
      <c r="K119" s="103">
        <v>2636963</v>
      </c>
      <c r="L119" s="103">
        <v>-579886</v>
      </c>
      <c r="M119" s="103">
        <v>-622871</v>
      </c>
      <c r="N119" s="103">
        <v>-4556272</v>
      </c>
      <c r="O119" s="103">
        <v>526732</v>
      </c>
      <c r="P119" s="103">
        <v>-15430613</v>
      </c>
    </row>
    <row r="120" spans="1:16">
      <c r="A120" s="101" t="s">
        <v>3230</v>
      </c>
      <c r="B120" s="102" t="s">
        <v>4282</v>
      </c>
      <c r="C120" s="101" t="s">
        <v>5359</v>
      </c>
      <c r="D120" s="101" t="s">
        <v>5360</v>
      </c>
      <c r="E120" s="103">
        <v>793372</v>
      </c>
      <c r="F120" s="103">
        <v>-1591664</v>
      </c>
      <c r="G120" s="103">
        <v>-3879899</v>
      </c>
      <c r="H120" s="103">
        <v>-3115344</v>
      </c>
      <c r="I120" s="103">
        <v>2977936</v>
      </c>
      <c r="J120" s="103">
        <v>-963211</v>
      </c>
      <c r="K120" s="103">
        <v>4329975</v>
      </c>
      <c r="L120" s="103">
        <v>8814598</v>
      </c>
      <c r="M120" s="103">
        <v>-17280419</v>
      </c>
      <c r="N120" s="103">
        <v>917262</v>
      </c>
      <c r="O120" s="103">
        <v>-2888078</v>
      </c>
      <c r="P120" s="103">
        <v>6287163</v>
      </c>
    </row>
    <row r="121" spans="1:16">
      <c r="A121" s="101" t="s">
        <v>4283</v>
      </c>
      <c r="B121" s="102" t="s">
        <v>4284</v>
      </c>
      <c r="C121" s="101" t="s">
        <v>5359</v>
      </c>
      <c r="D121" s="101" t="s">
        <v>5360</v>
      </c>
      <c r="E121" s="103">
        <v>4750614</v>
      </c>
      <c r="F121" s="103">
        <v>6577925</v>
      </c>
      <c r="G121" s="103"/>
      <c r="H121" s="103"/>
      <c r="I121" s="103"/>
      <c r="J121" s="103"/>
      <c r="K121" s="103"/>
      <c r="L121" s="103"/>
      <c r="M121" s="103"/>
      <c r="N121" s="103"/>
      <c r="O121" s="103"/>
      <c r="P121" s="103"/>
    </row>
    <row r="122" spans="1:16">
      <c r="A122" s="101" t="s">
        <v>2135</v>
      </c>
      <c r="B122" s="102" t="s">
        <v>2136</v>
      </c>
      <c r="C122" s="101" t="s">
        <v>5359</v>
      </c>
      <c r="D122" s="101" t="s">
        <v>5360</v>
      </c>
      <c r="E122" s="103">
        <v>3924552</v>
      </c>
      <c r="F122" s="103">
        <v>-8237822</v>
      </c>
      <c r="G122" s="103">
        <v>-1737098</v>
      </c>
      <c r="H122" s="103">
        <v>6937473</v>
      </c>
      <c r="I122" s="103">
        <v>1162235</v>
      </c>
      <c r="J122" s="103">
        <v>1275958</v>
      </c>
      <c r="K122" s="103">
        <v>1787571</v>
      </c>
      <c r="L122" s="103">
        <v>193695</v>
      </c>
      <c r="M122" s="103">
        <v>-8085335</v>
      </c>
      <c r="N122" s="103">
        <v>1482634</v>
      </c>
      <c r="O122" s="103">
        <v>-9016237</v>
      </c>
      <c r="P122" s="103">
        <v>-2615524</v>
      </c>
    </row>
    <row r="123" spans="1:16">
      <c r="A123" s="101" t="s">
        <v>2756</v>
      </c>
      <c r="B123" s="102" t="s">
        <v>2757</v>
      </c>
      <c r="C123" s="101" t="s">
        <v>5359</v>
      </c>
      <c r="D123" s="101" t="s">
        <v>5360</v>
      </c>
      <c r="E123" s="103">
        <v>16970933</v>
      </c>
      <c r="F123" s="103">
        <v>-109524423</v>
      </c>
      <c r="G123" s="103">
        <v>-15113529</v>
      </c>
      <c r="H123" s="103">
        <v>-18984945</v>
      </c>
      <c r="I123" s="103">
        <v>160789</v>
      </c>
      <c r="J123" s="103">
        <v>4557868</v>
      </c>
      <c r="K123" s="103">
        <v>13847168</v>
      </c>
      <c r="L123" s="103">
        <v>12010743</v>
      </c>
      <c r="M123" s="103">
        <v>592596</v>
      </c>
      <c r="N123" s="103">
        <v>951676</v>
      </c>
      <c r="O123" s="103">
        <v>6766625</v>
      </c>
      <c r="P123" s="103">
        <v>7241898</v>
      </c>
    </row>
    <row r="124" spans="1:16">
      <c r="A124" s="101" t="s">
        <v>2604</v>
      </c>
      <c r="B124" s="102" t="s">
        <v>2605</v>
      </c>
      <c r="C124" s="101" t="s">
        <v>5359</v>
      </c>
      <c r="D124" s="101" t="s">
        <v>5360</v>
      </c>
      <c r="E124" s="103">
        <v>773062</v>
      </c>
      <c r="F124" s="103">
        <v>-5942879</v>
      </c>
      <c r="G124" s="103">
        <v>-6932106</v>
      </c>
      <c r="H124" s="103">
        <v>2125167</v>
      </c>
      <c r="I124" s="103">
        <v>-18940084</v>
      </c>
      <c r="J124" s="103">
        <v>927806</v>
      </c>
      <c r="K124" s="103">
        <v>4239547</v>
      </c>
      <c r="L124" s="103">
        <v>6859001</v>
      </c>
      <c r="M124" s="103">
        <v>6604140</v>
      </c>
      <c r="N124" s="103">
        <v>6224645</v>
      </c>
      <c r="O124" s="103">
        <v>6143517</v>
      </c>
      <c r="P124" s="103">
        <v>5159541</v>
      </c>
    </row>
    <row r="125" spans="1:16">
      <c r="A125" s="101" t="s">
        <v>2910</v>
      </c>
      <c r="B125" s="102" t="s">
        <v>2911</v>
      </c>
      <c r="C125" s="101" t="s">
        <v>5359</v>
      </c>
      <c r="D125" s="101" t="s">
        <v>5360</v>
      </c>
      <c r="E125" s="103">
        <v>3032427</v>
      </c>
      <c r="F125" s="103">
        <v>-172456</v>
      </c>
      <c r="G125" s="103">
        <v>2079543</v>
      </c>
      <c r="H125" s="103">
        <v>719939</v>
      </c>
      <c r="I125" s="103">
        <v>1921288</v>
      </c>
      <c r="J125" s="103">
        <v>124894</v>
      </c>
      <c r="K125" s="103">
        <v>844924</v>
      </c>
      <c r="L125" s="103">
        <v>463709</v>
      </c>
      <c r="M125" s="103">
        <v>193915</v>
      </c>
      <c r="N125" s="103">
        <v>-1240786</v>
      </c>
      <c r="O125" s="103">
        <v>736523</v>
      </c>
      <c r="P125" s="103">
        <v>1015708</v>
      </c>
    </row>
    <row r="126" spans="1:16">
      <c r="A126" s="101" t="s">
        <v>1023</v>
      </c>
      <c r="B126" s="102" t="s">
        <v>1024</v>
      </c>
      <c r="C126" s="101" t="s">
        <v>5359</v>
      </c>
      <c r="D126" s="101" t="s">
        <v>5360</v>
      </c>
      <c r="E126" s="103">
        <v>-75220395</v>
      </c>
      <c r="F126" s="103">
        <v>-42813489</v>
      </c>
      <c r="G126" s="103">
        <v>-17572317</v>
      </c>
      <c r="H126" s="103">
        <v>-72428788</v>
      </c>
      <c r="I126" s="103">
        <v>-85699172</v>
      </c>
      <c r="J126" s="103">
        <v>-213770113</v>
      </c>
      <c r="K126" s="103">
        <v>-198196513</v>
      </c>
      <c r="L126" s="103">
        <v>-149507429</v>
      </c>
      <c r="M126" s="103">
        <v>590438</v>
      </c>
      <c r="N126" s="103">
        <v>6195301</v>
      </c>
      <c r="O126" s="103">
        <v>6639903</v>
      </c>
      <c r="P126" s="103">
        <v>19327449</v>
      </c>
    </row>
    <row r="127" spans="1:16">
      <c r="A127" s="101" t="s">
        <v>372</v>
      </c>
      <c r="B127" s="102" t="s">
        <v>373</v>
      </c>
      <c r="C127" s="101" t="s">
        <v>5359</v>
      </c>
      <c r="D127" s="101" t="s">
        <v>5360</v>
      </c>
      <c r="E127" s="103">
        <v>342394117</v>
      </c>
      <c r="F127" s="103">
        <v>260436992</v>
      </c>
      <c r="G127" s="103">
        <v>222359345</v>
      </c>
      <c r="H127" s="103">
        <v>163011488</v>
      </c>
      <c r="I127" s="103">
        <v>154827917</v>
      </c>
      <c r="J127" s="103">
        <v>148499759</v>
      </c>
      <c r="K127" s="103">
        <v>128704645</v>
      </c>
      <c r="L127" s="103">
        <v>81208257</v>
      </c>
      <c r="M127" s="103">
        <v>70805343</v>
      </c>
      <c r="N127" s="103">
        <v>55034566</v>
      </c>
      <c r="O127" s="103">
        <v>123026111</v>
      </c>
      <c r="P127" s="103">
        <v>163605270</v>
      </c>
    </row>
    <row r="128" spans="1:16">
      <c r="A128" s="101" t="s">
        <v>4285</v>
      </c>
      <c r="B128" s="102" t="s">
        <v>4286</v>
      </c>
      <c r="C128" s="101" t="s">
        <v>5359</v>
      </c>
      <c r="D128" s="101" t="s">
        <v>5360</v>
      </c>
      <c r="E128" s="103">
        <v>4441174</v>
      </c>
      <c r="F128" s="103"/>
      <c r="G128" s="103"/>
      <c r="H128" s="103"/>
      <c r="I128" s="103"/>
      <c r="J128" s="103"/>
      <c r="K128" s="103"/>
      <c r="L128" s="103"/>
      <c r="M128" s="103"/>
      <c r="N128" s="103"/>
      <c r="O128" s="103"/>
      <c r="P128" s="103"/>
    </row>
    <row r="129" spans="1:16">
      <c r="A129" s="101" t="s">
        <v>1080</v>
      </c>
      <c r="B129" s="102" t="s">
        <v>1081</v>
      </c>
      <c r="C129" s="101" t="s">
        <v>5359</v>
      </c>
      <c r="D129" s="101" t="s">
        <v>5360</v>
      </c>
      <c r="E129" s="103">
        <v>24488021</v>
      </c>
      <c r="F129" s="103">
        <v>18969209</v>
      </c>
      <c r="G129" s="103">
        <v>21503120</v>
      </c>
      <c r="H129" s="103">
        <v>20099564</v>
      </c>
      <c r="I129" s="103">
        <v>22015733</v>
      </c>
      <c r="J129" s="103">
        <v>15471625</v>
      </c>
      <c r="K129" s="103">
        <v>20780379</v>
      </c>
      <c r="L129" s="103">
        <v>13258112</v>
      </c>
      <c r="M129" s="103">
        <v>7685772</v>
      </c>
      <c r="N129" s="103">
        <v>10492594</v>
      </c>
      <c r="O129" s="103">
        <v>8453875</v>
      </c>
      <c r="P129" s="103">
        <v>10023740</v>
      </c>
    </row>
    <row r="130" spans="1:16">
      <c r="A130" s="101" t="s">
        <v>1894</v>
      </c>
      <c r="B130" s="102" t="s">
        <v>1895</v>
      </c>
      <c r="C130" s="101" t="s">
        <v>5359</v>
      </c>
      <c r="D130" s="101" t="s">
        <v>5360</v>
      </c>
      <c r="E130" s="103">
        <v>8617138</v>
      </c>
      <c r="F130" s="103">
        <v>4240714</v>
      </c>
      <c r="G130" s="103">
        <v>-2268338</v>
      </c>
      <c r="H130" s="103">
        <v>2404444</v>
      </c>
      <c r="I130" s="103">
        <v>-3609428</v>
      </c>
      <c r="J130" s="103">
        <v>5936620</v>
      </c>
      <c r="K130" s="103">
        <v>3502825</v>
      </c>
      <c r="L130" s="103">
        <v>15646578</v>
      </c>
      <c r="M130" s="103">
        <v>-4280653</v>
      </c>
      <c r="N130" s="103">
        <v>16856612</v>
      </c>
      <c r="O130" s="103">
        <v>6080226</v>
      </c>
      <c r="P130" s="103">
        <v>12081578</v>
      </c>
    </row>
    <row r="131" spans="1:16">
      <c r="A131" s="101" t="s">
        <v>1820</v>
      </c>
      <c r="B131" s="102" t="s">
        <v>1821</v>
      </c>
      <c r="C131" s="101" t="s">
        <v>5359</v>
      </c>
      <c r="D131" s="101" t="s">
        <v>5360</v>
      </c>
      <c r="E131" s="103">
        <v>21857616</v>
      </c>
      <c r="F131" s="103">
        <v>14287862</v>
      </c>
      <c r="G131" s="103">
        <v>9831178</v>
      </c>
      <c r="H131" s="103">
        <v>13722640</v>
      </c>
      <c r="I131" s="103">
        <v>18236007</v>
      </c>
      <c r="J131" s="103">
        <v>13492213</v>
      </c>
      <c r="K131" s="103">
        <v>19679201</v>
      </c>
      <c r="L131" s="103">
        <v>17317825</v>
      </c>
      <c r="M131" s="103">
        <v>19616334</v>
      </c>
      <c r="N131" s="103">
        <v>13734513</v>
      </c>
      <c r="O131" s="103">
        <v>8679998</v>
      </c>
      <c r="P131" s="103">
        <v>10237847</v>
      </c>
    </row>
    <row r="132" spans="1:16">
      <c r="A132" s="101" t="s">
        <v>3619</v>
      </c>
      <c r="B132" s="102" t="s">
        <v>3620</v>
      </c>
      <c r="C132" s="101" t="s">
        <v>5359</v>
      </c>
      <c r="D132" s="101" t="s">
        <v>5360</v>
      </c>
      <c r="E132" s="103">
        <v>1341048</v>
      </c>
      <c r="F132" s="103">
        <v>-14241601</v>
      </c>
      <c r="G132" s="103">
        <v>-18427512</v>
      </c>
      <c r="H132" s="103">
        <v>-8002062</v>
      </c>
      <c r="I132" s="103">
        <v>-13804136</v>
      </c>
      <c r="J132" s="103">
        <v>-7593276</v>
      </c>
      <c r="K132" s="103">
        <v>4385828</v>
      </c>
      <c r="L132" s="103">
        <v>74164779</v>
      </c>
      <c r="M132" s="103">
        <v>-15074586</v>
      </c>
      <c r="N132" s="103">
        <v>-10584461</v>
      </c>
      <c r="O132" s="103">
        <v>-19503064</v>
      </c>
      <c r="P132" s="103">
        <v>-21777541</v>
      </c>
    </row>
    <row r="133" spans="1:16">
      <c r="A133" s="101" t="s">
        <v>1337</v>
      </c>
      <c r="B133" s="102" t="s">
        <v>1338</v>
      </c>
      <c r="C133" s="101" t="s">
        <v>5359</v>
      </c>
      <c r="D133" s="101" t="s">
        <v>5360</v>
      </c>
      <c r="E133" s="103">
        <v>-6402</v>
      </c>
      <c r="F133" s="103">
        <v>12472198</v>
      </c>
      <c r="G133" s="103">
        <v>10558464</v>
      </c>
      <c r="H133" s="103">
        <v>8476642</v>
      </c>
      <c r="I133" s="103">
        <v>3666030</v>
      </c>
      <c r="J133" s="103">
        <v>7208790</v>
      </c>
      <c r="K133" s="103">
        <v>8274170</v>
      </c>
      <c r="L133" s="103">
        <v>-3396102</v>
      </c>
      <c r="M133" s="103">
        <v>-113357</v>
      </c>
      <c r="N133" s="103">
        <v>-5971462</v>
      </c>
      <c r="O133" s="103">
        <v>-329175</v>
      </c>
      <c r="P133" s="103">
        <v>1732882</v>
      </c>
    </row>
    <row r="134" spans="1:16">
      <c r="A134" s="101" t="s">
        <v>2962</v>
      </c>
      <c r="B134" s="102" t="s">
        <v>2963</v>
      </c>
      <c r="C134" s="101" t="s">
        <v>5359</v>
      </c>
      <c r="D134" s="101" t="s">
        <v>5360</v>
      </c>
      <c r="E134" s="103">
        <v>3681720</v>
      </c>
      <c r="F134" s="103">
        <v>2704286</v>
      </c>
      <c r="G134" s="103">
        <v>-8895307</v>
      </c>
      <c r="H134" s="103">
        <v>-1454944</v>
      </c>
      <c r="I134" s="103">
        <v>-1294895</v>
      </c>
      <c r="J134" s="103">
        <v>-4911124</v>
      </c>
      <c r="K134" s="103">
        <v>15046510</v>
      </c>
      <c r="L134" s="103">
        <v>6201364</v>
      </c>
      <c r="M134" s="103">
        <v>3893866</v>
      </c>
      <c r="N134" s="103">
        <v>10571493</v>
      </c>
      <c r="O134" s="103">
        <v>4428584</v>
      </c>
      <c r="P134" s="103">
        <v>5160777</v>
      </c>
    </row>
    <row r="135" spans="1:16">
      <c r="A135" s="101" t="s">
        <v>1870</v>
      </c>
      <c r="B135" s="102" t="s">
        <v>1871</v>
      </c>
      <c r="C135" s="101" t="s">
        <v>5359</v>
      </c>
      <c r="D135" s="101" t="s">
        <v>5360</v>
      </c>
      <c r="E135" s="103">
        <v>8759445</v>
      </c>
      <c r="F135" s="103">
        <v>11982142</v>
      </c>
      <c r="G135" s="103">
        <v>16696458</v>
      </c>
      <c r="H135" s="103">
        <v>21154014</v>
      </c>
      <c r="I135" s="103">
        <v>21585284</v>
      </c>
      <c r="J135" s="103">
        <v>16964622</v>
      </c>
      <c r="K135" s="103">
        <v>14833263</v>
      </c>
      <c r="L135" s="103">
        <v>-1593547</v>
      </c>
      <c r="M135" s="103">
        <v>5922921</v>
      </c>
      <c r="N135" s="103">
        <v>13348432</v>
      </c>
      <c r="O135" s="103">
        <v>12893916</v>
      </c>
      <c r="P135" s="103">
        <v>10344845</v>
      </c>
    </row>
    <row r="136" spans="1:16">
      <c r="A136" s="101" t="s">
        <v>849</v>
      </c>
      <c r="B136" s="102" t="s">
        <v>850</v>
      </c>
      <c r="C136" s="101" t="s">
        <v>5359</v>
      </c>
      <c r="D136" s="101" t="s">
        <v>5360</v>
      </c>
      <c r="E136" s="103">
        <v>27242382</v>
      </c>
      <c r="F136" s="103">
        <v>31213597</v>
      </c>
      <c r="G136" s="103">
        <v>26924424</v>
      </c>
      <c r="H136" s="103">
        <v>29607314</v>
      </c>
      <c r="I136" s="103">
        <v>31169490</v>
      </c>
      <c r="J136" s="103">
        <v>26116007</v>
      </c>
      <c r="K136" s="103">
        <v>27160406</v>
      </c>
      <c r="L136" s="103">
        <v>31325990</v>
      </c>
      <c r="M136" s="103">
        <v>12133087</v>
      </c>
      <c r="N136" s="103">
        <v>15086972</v>
      </c>
      <c r="O136" s="103">
        <v>8477268</v>
      </c>
      <c r="P136" s="103">
        <v>9236077</v>
      </c>
    </row>
    <row r="137" spans="1:16">
      <c r="A137" s="101" t="s">
        <v>759</v>
      </c>
      <c r="B137" s="102" t="s">
        <v>760</v>
      </c>
      <c r="C137" s="101" t="s">
        <v>5359</v>
      </c>
      <c r="D137" s="101" t="s">
        <v>5360</v>
      </c>
      <c r="E137" s="103">
        <v>36036543</v>
      </c>
      <c r="F137" s="103">
        <v>-6109525</v>
      </c>
      <c r="G137" s="103">
        <v>105802212</v>
      </c>
      <c r="H137" s="103">
        <v>52624235</v>
      </c>
      <c r="I137" s="103">
        <v>-727923055</v>
      </c>
      <c r="J137" s="103">
        <v>-53024603</v>
      </c>
      <c r="K137" s="103">
        <v>81773258</v>
      </c>
      <c r="L137" s="103">
        <v>-2370523365</v>
      </c>
      <c r="M137" s="103">
        <v>35740825</v>
      </c>
      <c r="N137" s="103">
        <v>39585238</v>
      </c>
      <c r="O137" s="103">
        <v>192898703</v>
      </c>
      <c r="P137" s="103">
        <v>81339738</v>
      </c>
    </row>
    <row r="138" spans="1:16">
      <c r="A138" s="101" t="s">
        <v>733</v>
      </c>
      <c r="B138" s="102" t="s">
        <v>734</v>
      </c>
      <c r="C138" s="101" t="s">
        <v>5359</v>
      </c>
      <c r="D138" s="101" t="s">
        <v>5360</v>
      </c>
      <c r="E138" s="103">
        <v>15807435</v>
      </c>
      <c r="F138" s="103">
        <v>25139405</v>
      </c>
      <c r="G138" s="103">
        <v>23616207</v>
      </c>
      <c r="H138" s="103">
        <v>18313911</v>
      </c>
      <c r="I138" s="103">
        <v>16511915</v>
      </c>
      <c r="J138" s="103">
        <v>6406125</v>
      </c>
      <c r="K138" s="103">
        <v>27677993</v>
      </c>
      <c r="L138" s="103">
        <v>27873116</v>
      </c>
      <c r="M138" s="103">
        <v>30880035</v>
      </c>
      <c r="N138" s="103">
        <v>32820365</v>
      </c>
      <c r="O138" s="103">
        <v>19546836</v>
      </c>
      <c r="P138" s="103">
        <v>16295294</v>
      </c>
    </row>
    <row r="139" spans="1:16">
      <c r="A139" s="101" t="s">
        <v>3059</v>
      </c>
      <c r="B139" s="102" t="s">
        <v>3060</v>
      </c>
      <c r="C139" s="101" t="s">
        <v>5359</v>
      </c>
      <c r="D139" s="101" t="s">
        <v>5360</v>
      </c>
      <c r="E139" s="103">
        <v>942800</v>
      </c>
      <c r="F139" s="103">
        <v>-3299471</v>
      </c>
      <c r="G139" s="103">
        <v>1442167</v>
      </c>
      <c r="H139" s="103">
        <v>-4850948</v>
      </c>
      <c r="I139" s="103">
        <v>-3771659</v>
      </c>
      <c r="J139" s="103">
        <v>4153821</v>
      </c>
      <c r="K139" s="103">
        <v>4808186</v>
      </c>
      <c r="L139" s="103">
        <v>1086010</v>
      </c>
      <c r="M139" s="103">
        <v>3201487</v>
      </c>
      <c r="N139" s="103">
        <v>5418848</v>
      </c>
      <c r="O139" s="103">
        <v>1811410</v>
      </c>
      <c r="P139" s="103">
        <v>5842651</v>
      </c>
    </row>
    <row r="140" spans="1:16">
      <c r="A140" s="101" t="s">
        <v>923</v>
      </c>
      <c r="B140" s="102" t="s">
        <v>924</v>
      </c>
      <c r="C140" s="101" t="s">
        <v>5359</v>
      </c>
      <c r="D140" s="101" t="s">
        <v>5360</v>
      </c>
      <c r="E140" s="103">
        <v>65122735</v>
      </c>
      <c r="F140" s="103">
        <v>45708843</v>
      </c>
      <c r="G140" s="103">
        <v>71711426</v>
      </c>
      <c r="H140" s="103">
        <v>113440207</v>
      </c>
      <c r="I140" s="103">
        <v>96504645</v>
      </c>
      <c r="J140" s="103">
        <v>96051885</v>
      </c>
      <c r="K140" s="103">
        <v>92977888</v>
      </c>
      <c r="L140" s="103">
        <v>12684365</v>
      </c>
      <c r="M140" s="103">
        <v>118208398</v>
      </c>
      <c r="N140" s="103">
        <v>19138455</v>
      </c>
      <c r="O140" s="103">
        <v>24612548</v>
      </c>
      <c r="P140" s="103">
        <v>40384215</v>
      </c>
    </row>
    <row r="141" spans="1:16">
      <c r="A141" s="101" t="s">
        <v>2217</v>
      </c>
      <c r="B141" s="102" t="s">
        <v>4287</v>
      </c>
      <c r="C141" s="101" t="s">
        <v>5359</v>
      </c>
      <c r="D141" s="101" t="s">
        <v>5360</v>
      </c>
      <c r="E141" s="103">
        <v>-3917715</v>
      </c>
      <c r="F141" s="103">
        <v>2760675</v>
      </c>
      <c r="G141" s="103">
        <v>-3887365</v>
      </c>
      <c r="H141" s="103">
        <v>-20852021</v>
      </c>
      <c r="I141" s="103">
        <v>-24870962</v>
      </c>
      <c r="J141" s="103">
        <v>-4560115</v>
      </c>
      <c r="K141" s="103">
        <v>-6695884</v>
      </c>
      <c r="L141" s="103">
        <v>-8097501</v>
      </c>
      <c r="M141" s="103">
        <v>-5489801</v>
      </c>
      <c r="N141" s="103">
        <v>-10496595</v>
      </c>
      <c r="O141" s="103">
        <v>-2733263</v>
      </c>
      <c r="P141" s="103">
        <v>-5381226</v>
      </c>
    </row>
    <row r="142" spans="1:16">
      <c r="A142" s="101" t="s">
        <v>1279</v>
      </c>
      <c r="B142" s="102" t="s">
        <v>1280</v>
      </c>
      <c r="C142" s="101" t="s">
        <v>5359</v>
      </c>
      <c r="D142" s="101" t="s">
        <v>5360</v>
      </c>
      <c r="E142" s="103">
        <v>6137320</v>
      </c>
      <c r="F142" s="103">
        <v>-25410201</v>
      </c>
      <c r="G142" s="103">
        <v>22639092</v>
      </c>
      <c r="H142" s="103">
        <v>-75578082</v>
      </c>
      <c r="I142" s="103">
        <v>-23135776</v>
      </c>
      <c r="J142" s="103">
        <v>13280990</v>
      </c>
      <c r="K142" s="103">
        <v>-59573261</v>
      </c>
      <c r="L142" s="103">
        <v>6951389</v>
      </c>
      <c r="M142" s="103">
        <v>14753641</v>
      </c>
      <c r="N142" s="103">
        <v>13316345</v>
      </c>
      <c r="O142" s="103">
        <v>92560890</v>
      </c>
      <c r="P142" s="103">
        <v>70143657</v>
      </c>
    </row>
    <row r="143" spans="1:16">
      <c r="A143" s="101" t="s">
        <v>2130</v>
      </c>
      <c r="B143" s="102" t="s">
        <v>2131</v>
      </c>
      <c r="C143" s="101" t="s">
        <v>5359</v>
      </c>
      <c r="D143" s="101" t="s">
        <v>5360</v>
      </c>
      <c r="E143" s="103">
        <v>75039914</v>
      </c>
      <c r="F143" s="103">
        <v>3265320</v>
      </c>
      <c r="G143" s="103">
        <v>4623838</v>
      </c>
      <c r="H143" s="103">
        <v>3490231</v>
      </c>
      <c r="I143" s="103">
        <v>2973764</v>
      </c>
      <c r="J143" s="103">
        <v>1781983</v>
      </c>
      <c r="K143" s="103">
        <v>458391</v>
      </c>
      <c r="L143" s="103">
        <v>3566752</v>
      </c>
      <c r="M143" s="103">
        <v>4323626</v>
      </c>
      <c r="N143" s="103">
        <v>3353729</v>
      </c>
      <c r="O143" s="103">
        <v>4167805</v>
      </c>
      <c r="P143" s="103">
        <v>2896017</v>
      </c>
    </row>
    <row r="144" spans="1:16">
      <c r="A144" s="101" t="s">
        <v>867</v>
      </c>
      <c r="B144" s="102" t="s">
        <v>868</v>
      </c>
      <c r="C144" s="101" t="s">
        <v>5359</v>
      </c>
      <c r="D144" s="101" t="s">
        <v>5360</v>
      </c>
      <c r="E144" s="103">
        <v>19831075</v>
      </c>
      <c r="F144" s="103">
        <v>38623413</v>
      </c>
      <c r="G144" s="103">
        <v>23811158</v>
      </c>
      <c r="H144" s="103">
        <v>40771654</v>
      </c>
      <c r="I144" s="103">
        <v>44275038</v>
      </c>
      <c r="J144" s="103">
        <v>43268255</v>
      </c>
      <c r="K144" s="103">
        <v>17363746</v>
      </c>
      <c r="L144" s="103"/>
      <c r="M144" s="103">
        <v>15878328</v>
      </c>
      <c r="N144" s="103">
        <v>29629972</v>
      </c>
      <c r="O144" s="103">
        <v>21917719</v>
      </c>
      <c r="P144" s="103">
        <v>15308571</v>
      </c>
    </row>
    <row r="145" spans="1:16">
      <c r="A145" s="101" t="s">
        <v>1822</v>
      </c>
      <c r="B145" s="102" t="s">
        <v>1823</v>
      </c>
      <c r="C145" s="101" t="s">
        <v>5359</v>
      </c>
      <c r="D145" s="101" t="s">
        <v>5360</v>
      </c>
      <c r="E145" s="103">
        <v>20550350</v>
      </c>
      <c r="F145" s="103">
        <v>5427401</v>
      </c>
      <c r="G145" s="103">
        <v>-46867993</v>
      </c>
      <c r="H145" s="103">
        <v>10542991</v>
      </c>
      <c r="I145" s="103">
        <v>13100471</v>
      </c>
      <c r="J145" s="103">
        <v>86961543</v>
      </c>
      <c r="K145" s="103">
        <v>31378335</v>
      </c>
      <c r="L145" s="103">
        <v>13106737</v>
      </c>
      <c r="M145" s="103">
        <v>15810470</v>
      </c>
      <c r="N145" s="103">
        <v>9513570</v>
      </c>
      <c r="O145" s="103">
        <v>2098506</v>
      </c>
      <c r="P145" s="103">
        <v>9883594</v>
      </c>
    </row>
    <row r="146" spans="1:16">
      <c r="A146" s="101" t="s">
        <v>1159</v>
      </c>
      <c r="B146" s="102" t="s">
        <v>1160</v>
      </c>
      <c r="C146" s="101" t="s">
        <v>5359</v>
      </c>
      <c r="D146" s="101" t="s">
        <v>5360</v>
      </c>
      <c r="E146" s="103">
        <v>3017242</v>
      </c>
      <c r="F146" s="103">
        <v>98853931</v>
      </c>
      <c r="G146" s="103">
        <v>4034564</v>
      </c>
      <c r="H146" s="103">
        <v>7955018</v>
      </c>
      <c r="I146" s="103">
        <v>36451736</v>
      </c>
      <c r="J146" s="103">
        <v>35083007</v>
      </c>
      <c r="K146" s="103">
        <v>6873974</v>
      </c>
      <c r="L146" s="103">
        <v>8049787</v>
      </c>
      <c r="M146" s="103">
        <v>34163059</v>
      </c>
      <c r="N146" s="103">
        <v>17699848</v>
      </c>
      <c r="O146" s="103">
        <v>38527352</v>
      </c>
      <c r="P146" s="103">
        <v>28159621</v>
      </c>
    </row>
    <row r="147" spans="1:16">
      <c r="A147" s="101" t="s">
        <v>1385</v>
      </c>
      <c r="B147" s="102" t="s">
        <v>1386</v>
      </c>
      <c r="C147" s="101" t="s">
        <v>5359</v>
      </c>
      <c r="D147" s="101" t="s">
        <v>5360</v>
      </c>
      <c r="E147" s="103">
        <v>1003503</v>
      </c>
      <c r="F147" s="103">
        <v>1414543</v>
      </c>
      <c r="G147" s="103">
        <v>3004874</v>
      </c>
      <c r="H147" s="103">
        <v>2456571</v>
      </c>
      <c r="I147" s="103">
        <v>1663213</v>
      </c>
      <c r="J147" s="103">
        <v>-12875907</v>
      </c>
      <c r="K147" s="103">
        <v>6897082</v>
      </c>
      <c r="L147" s="103">
        <v>7781895</v>
      </c>
      <c r="M147" s="103">
        <v>-3273573</v>
      </c>
      <c r="N147" s="103">
        <v>8529684</v>
      </c>
      <c r="O147" s="103">
        <v>4237502</v>
      </c>
      <c r="P147" s="103">
        <v>10015673</v>
      </c>
    </row>
    <row r="148" spans="1:16">
      <c r="A148" s="101" t="s">
        <v>978</v>
      </c>
      <c r="B148" s="102" t="s">
        <v>979</v>
      </c>
      <c r="C148" s="101" t="s">
        <v>5359</v>
      </c>
      <c r="D148" s="101" t="s">
        <v>5360</v>
      </c>
      <c r="E148" s="103">
        <v>19836727</v>
      </c>
      <c r="F148" s="103">
        <v>19262620</v>
      </c>
      <c r="G148" s="103">
        <v>23560324</v>
      </c>
      <c r="H148" s="103">
        <v>31691826</v>
      </c>
      <c r="I148" s="103">
        <v>10586985</v>
      </c>
      <c r="J148" s="103">
        <v>25659142</v>
      </c>
      <c r="K148" s="103">
        <v>60526584</v>
      </c>
      <c r="L148" s="103">
        <v>33009630</v>
      </c>
      <c r="M148" s="103">
        <v>23389377</v>
      </c>
      <c r="N148" s="103">
        <v>6289333</v>
      </c>
      <c r="O148" s="103">
        <v>8650069</v>
      </c>
      <c r="P148" s="103">
        <v>22437968</v>
      </c>
    </row>
    <row r="149" spans="1:16">
      <c r="A149" s="101" t="s">
        <v>1187</v>
      </c>
      <c r="B149" s="102" t="s">
        <v>1188</v>
      </c>
      <c r="C149" s="101" t="s">
        <v>5359</v>
      </c>
      <c r="D149" s="101" t="s">
        <v>5360</v>
      </c>
      <c r="E149" s="103">
        <v>20241973</v>
      </c>
      <c r="F149" s="103">
        <v>17694917</v>
      </c>
      <c r="G149" s="103">
        <v>15728543</v>
      </c>
      <c r="H149" s="103">
        <v>12320945</v>
      </c>
      <c r="I149" s="103">
        <v>9614764</v>
      </c>
      <c r="J149" s="103">
        <v>9436354</v>
      </c>
      <c r="K149" s="103">
        <v>13029805</v>
      </c>
      <c r="L149" s="103">
        <v>9761816</v>
      </c>
      <c r="M149" s="103">
        <v>7673313</v>
      </c>
      <c r="N149" s="103">
        <v>7819323</v>
      </c>
      <c r="O149" s="103">
        <v>5624266</v>
      </c>
      <c r="P149" s="103">
        <v>4797780</v>
      </c>
    </row>
    <row r="150" spans="1:16">
      <c r="A150" s="101" t="s">
        <v>1639</v>
      </c>
      <c r="B150" s="102" t="s">
        <v>1640</v>
      </c>
      <c r="C150" s="101" t="s">
        <v>5359</v>
      </c>
      <c r="D150" s="101" t="s">
        <v>5360</v>
      </c>
      <c r="E150" s="103">
        <v>18310321</v>
      </c>
      <c r="F150" s="103">
        <v>-3152166</v>
      </c>
      <c r="G150" s="103">
        <v>4060501</v>
      </c>
      <c r="H150" s="103">
        <v>3663000</v>
      </c>
      <c r="I150" s="103">
        <v>5491449</v>
      </c>
      <c r="J150" s="103">
        <v>9823194</v>
      </c>
      <c r="K150" s="103">
        <v>10101712</v>
      </c>
      <c r="L150" s="103">
        <v>18722066</v>
      </c>
      <c r="M150" s="103">
        <v>17337389</v>
      </c>
      <c r="N150" s="103">
        <v>4221502</v>
      </c>
      <c r="O150" s="103">
        <v>16350498</v>
      </c>
      <c r="P150" s="103">
        <v>13131508</v>
      </c>
    </row>
    <row r="151" spans="1:16">
      <c r="A151" s="101" t="s">
        <v>645</v>
      </c>
      <c r="B151" s="102" t="s">
        <v>646</v>
      </c>
      <c r="C151" s="101" t="s">
        <v>5359</v>
      </c>
      <c r="D151" s="101" t="s">
        <v>5360</v>
      </c>
      <c r="E151" s="103">
        <v>14296724</v>
      </c>
      <c r="F151" s="103">
        <v>75037694</v>
      </c>
      <c r="G151" s="103">
        <v>73635358</v>
      </c>
      <c r="H151" s="103">
        <v>76396663</v>
      </c>
      <c r="I151" s="103">
        <v>33166908</v>
      </c>
      <c r="J151" s="103">
        <v>295335740</v>
      </c>
      <c r="K151" s="103">
        <v>357433363</v>
      </c>
      <c r="L151" s="103">
        <v>342556620</v>
      </c>
      <c r="M151" s="103">
        <v>-54291246</v>
      </c>
      <c r="N151" s="103">
        <v>48407169</v>
      </c>
      <c r="O151" s="103">
        <v>-64302702</v>
      </c>
      <c r="P151" s="103">
        <v>-32776246</v>
      </c>
    </row>
    <row r="152" spans="1:16">
      <c r="A152" s="101" t="s">
        <v>5380</v>
      </c>
      <c r="B152" s="102" t="s">
        <v>5381</v>
      </c>
      <c r="C152" s="101" t="s">
        <v>5359</v>
      </c>
      <c r="D152" s="101" t="s">
        <v>5360</v>
      </c>
      <c r="E152" s="103"/>
      <c r="F152" s="103"/>
      <c r="G152" s="103"/>
      <c r="H152" s="103"/>
      <c r="I152" s="103"/>
      <c r="J152" s="103"/>
      <c r="K152" s="103">
        <v>-66976</v>
      </c>
      <c r="L152" s="103">
        <v>-1515492</v>
      </c>
      <c r="M152" s="103">
        <v>-350724</v>
      </c>
      <c r="N152" s="103">
        <v>-2719402</v>
      </c>
      <c r="O152" s="103">
        <v>3277674</v>
      </c>
      <c r="P152" s="103">
        <v>25109219</v>
      </c>
    </row>
    <row r="153" spans="1:16">
      <c r="A153" s="101" t="s">
        <v>1214</v>
      </c>
      <c r="B153" s="102" t="s">
        <v>1215</v>
      </c>
      <c r="C153" s="101" t="s">
        <v>5359</v>
      </c>
      <c r="D153" s="101" t="s">
        <v>5360</v>
      </c>
      <c r="E153" s="103">
        <v>-17173253</v>
      </c>
      <c r="F153" s="103">
        <v>10517216</v>
      </c>
      <c r="G153" s="103">
        <v>18347135</v>
      </c>
      <c r="H153" s="103">
        <v>18154111</v>
      </c>
      <c r="I153" s="103">
        <v>16350459</v>
      </c>
      <c r="J153" s="103">
        <v>-20205007</v>
      </c>
      <c r="K153" s="103">
        <v>16857447</v>
      </c>
      <c r="L153" s="103">
        <v>-16030347</v>
      </c>
      <c r="M153" s="103">
        <v>-1535191</v>
      </c>
      <c r="N153" s="103">
        <v>-8900312</v>
      </c>
      <c r="O153" s="103">
        <v>-1694684</v>
      </c>
      <c r="P153" s="103">
        <v>17808679</v>
      </c>
    </row>
    <row r="154" spans="1:16">
      <c r="A154" s="101" t="s">
        <v>678</v>
      </c>
      <c r="B154" s="102" t="s">
        <v>679</v>
      </c>
      <c r="C154" s="101" t="s">
        <v>5359</v>
      </c>
      <c r="D154" s="101" t="s">
        <v>5360</v>
      </c>
      <c r="E154" s="103">
        <v>80835634</v>
      </c>
      <c r="F154" s="103">
        <v>57593620</v>
      </c>
      <c r="G154" s="103">
        <v>91481882</v>
      </c>
      <c r="H154" s="103">
        <v>79981837</v>
      </c>
      <c r="I154" s="103">
        <v>-70801927</v>
      </c>
      <c r="J154" s="103">
        <v>17306231</v>
      </c>
      <c r="K154" s="103">
        <v>13545304</v>
      </c>
      <c r="L154" s="103">
        <v>40391907</v>
      </c>
      <c r="M154" s="103">
        <v>14492974</v>
      </c>
      <c r="N154" s="103">
        <v>58292831</v>
      </c>
      <c r="O154" s="103">
        <v>46504896</v>
      </c>
      <c r="P154" s="103">
        <v>59223107</v>
      </c>
    </row>
    <row r="155" spans="1:16">
      <c r="A155" s="101" t="s">
        <v>3220</v>
      </c>
      <c r="B155" s="102" t="s">
        <v>3221</v>
      </c>
      <c r="C155" s="101" t="s">
        <v>5359</v>
      </c>
      <c r="D155" s="101" t="s">
        <v>5360</v>
      </c>
      <c r="E155" s="103">
        <v>1934010</v>
      </c>
      <c r="F155" s="103">
        <v>1377434</v>
      </c>
      <c r="G155" s="103">
        <v>1533730</v>
      </c>
      <c r="H155" s="103">
        <v>1175941</v>
      </c>
      <c r="I155" s="103">
        <v>-106619</v>
      </c>
      <c r="J155" s="103">
        <v>294526</v>
      </c>
      <c r="K155" s="103">
        <v>388384</v>
      </c>
      <c r="L155" s="103">
        <v>1375894</v>
      </c>
      <c r="M155" s="103">
        <v>-4675713</v>
      </c>
      <c r="N155" s="103">
        <v>-1820778</v>
      </c>
      <c r="O155" s="103">
        <v>101123</v>
      </c>
      <c r="P155" s="103">
        <v>58735</v>
      </c>
    </row>
    <row r="156" spans="1:16">
      <c r="A156" s="101" t="s">
        <v>5382</v>
      </c>
      <c r="B156" s="102" t="s">
        <v>5383</v>
      </c>
      <c r="C156" s="101" t="s">
        <v>5359</v>
      </c>
      <c r="D156" s="101" t="s">
        <v>5360</v>
      </c>
      <c r="E156" s="103">
        <v>111228435</v>
      </c>
      <c r="F156" s="103">
        <v>11465792</v>
      </c>
      <c r="G156" s="103">
        <v>-196769898</v>
      </c>
      <c r="H156" s="103">
        <v>-495072684</v>
      </c>
      <c r="I156" s="103">
        <v>1852794</v>
      </c>
      <c r="J156" s="103">
        <v>82910171</v>
      </c>
      <c r="K156" s="103">
        <v>39467368</v>
      </c>
      <c r="L156" s="103">
        <v>50375677</v>
      </c>
      <c r="M156" s="103">
        <v>114531120</v>
      </c>
      <c r="N156" s="103">
        <v>111237649</v>
      </c>
      <c r="O156" s="103"/>
      <c r="P156" s="103"/>
    </row>
    <row r="157" spans="1:16">
      <c r="A157" s="101" t="s">
        <v>1485</v>
      </c>
      <c r="B157" s="102" t="s">
        <v>1486</v>
      </c>
      <c r="C157" s="101" t="s">
        <v>5359</v>
      </c>
      <c r="D157" s="101" t="s">
        <v>5360</v>
      </c>
      <c r="E157" s="103">
        <v>9615809</v>
      </c>
      <c r="F157" s="103">
        <v>1985114</v>
      </c>
      <c r="G157" s="103">
        <v>7806878</v>
      </c>
      <c r="H157" s="103">
        <v>-2343844</v>
      </c>
      <c r="I157" s="103">
        <v>-6279000</v>
      </c>
      <c r="J157" s="103">
        <v>-6183077</v>
      </c>
      <c r="K157" s="103">
        <v>-4173754</v>
      </c>
      <c r="L157" s="103">
        <v>-6215368</v>
      </c>
      <c r="M157" s="103">
        <v>-3598515</v>
      </c>
      <c r="N157" s="103">
        <v>-6724730</v>
      </c>
      <c r="O157" s="103">
        <v>236748</v>
      </c>
      <c r="P157" s="103">
        <v>2047199</v>
      </c>
    </row>
    <row r="158" spans="1:16">
      <c r="A158" s="101" t="s">
        <v>667</v>
      </c>
      <c r="B158" s="102" t="s">
        <v>668</v>
      </c>
      <c r="C158" s="101" t="s">
        <v>5359</v>
      </c>
      <c r="D158" s="101" t="s">
        <v>5360</v>
      </c>
      <c r="E158" s="103">
        <v>172767887</v>
      </c>
      <c r="F158" s="103">
        <v>76878117</v>
      </c>
      <c r="G158" s="103">
        <v>105282401</v>
      </c>
      <c r="H158" s="103">
        <v>40364339</v>
      </c>
      <c r="I158" s="103">
        <v>33416057</v>
      </c>
      <c r="J158" s="103">
        <v>-45956311</v>
      </c>
      <c r="K158" s="103">
        <v>3958575</v>
      </c>
      <c r="L158" s="103">
        <v>-26006705</v>
      </c>
      <c r="M158" s="103">
        <v>-168704838</v>
      </c>
      <c r="N158" s="103">
        <v>6581834</v>
      </c>
      <c r="O158" s="103">
        <v>-51726342</v>
      </c>
      <c r="P158" s="103">
        <v>-40998818</v>
      </c>
    </row>
    <row r="159" spans="1:16">
      <c r="A159" s="101" t="s">
        <v>1375</v>
      </c>
      <c r="B159" s="102" t="s">
        <v>1376</v>
      </c>
      <c r="C159" s="101" t="s">
        <v>5359</v>
      </c>
      <c r="D159" s="101" t="s">
        <v>5360</v>
      </c>
      <c r="E159" s="103">
        <v>-339565000</v>
      </c>
      <c r="F159" s="103">
        <v>-137920000</v>
      </c>
      <c r="G159" s="103">
        <v>-121369000</v>
      </c>
      <c r="H159" s="103">
        <v>-78833000</v>
      </c>
      <c r="I159" s="103">
        <v>-6273000</v>
      </c>
      <c r="J159" s="103">
        <v>-10548000</v>
      </c>
      <c r="K159" s="103">
        <v>8507000</v>
      </c>
      <c r="L159" s="103">
        <v>7236000</v>
      </c>
      <c r="M159" s="103">
        <v>81533000</v>
      </c>
      <c r="N159" s="103">
        <v>83940000</v>
      </c>
      <c r="O159" s="103">
        <v>97847000</v>
      </c>
      <c r="P159" s="103">
        <v>23999000</v>
      </c>
    </row>
    <row r="160" spans="1:16">
      <c r="A160" s="101" t="s">
        <v>480</v>
      </c>
      <c r="B160" s="102" t="s">
        <v>481</v>
      </c>
      <c r="C160" s="101" t="s">
        <v>5359</v>
      </c>
      <c r="D160" s="101" t="s">
        <v>5360</v>
      </c>
      <c r="E160" s="103">
        <v>-564881981</v>
      </c>
      <c r="F160" s="103">
        <v>-564977190</v>
      </c>
      <c r="G160" s="103">
        <v>-635358628</v>
      </c>
      <c r="H160" s="103">
        <v>-224994713</v>
      </c>
      <c r="I160" s="103">
        <v>246413198</v>
      </c>
      <c r="J160" s="103">
        <v>-218820892</v>
      </c>
      <c r="K160" s="103">
        <v>563167094</v>
      </c>
      <c r="L160" s="103">
        <v>-98884986</v>
      </c>
      <c r="M160" s="103">
        <v>-1942783812</v>
      </c>
      <c r="N160" s="103">
        <v>13050276</v>
      </c>
      <c r="O160" s="103">
        <v>362591065</v>
      </c>
      <c r="P160" s="103">
        <v>187005231</v>
      </c>
    </row>
    <row r="161" spans="1:16">
      <c r="A161" s="101" t="s">
        <v>1224</v>
      </c>
      <c r="B161" s="102" t="s">
        <v>1225</v>
      </c>
      <c r="C161" s="101" t="s">
        <v>5359</v>
      </c>
      <c r="D161" s="101" t="s">
        <v>5360</v>
      </c>
      <c r="E161" s="103">
        <v>4202183</v>
      </c>
      <c r="F161" s="103">
        <v>3386324</v>
      </c>
      <c r="G161" s="103">
        <v>909092</v>
      </c>
      <c r="H161" s="103">
        <v>11742330</v>
      </c>
      <c r="I161" s="103">
        <v>1794228</v>
      </c>
      <c r="J161" s="103">
        <v>2580830</v>
      </c>
      <c r="K161" s="103">
        <v>-2308666</v>
      </c>
      <c r="L161" s="103">
        <v>-4347977</v>
      </c>
      <c r="M161" s="103">
        <v>-5846058</v>
      </c>
      <c r="N161" s="103">
        <v>-14580311</v>
      </c>
      <c r="O161" s="103">
        <v>-11815381</v>
      </c>
      <c r="P161" s="103">
        <v>-6678731</v>
      </c>
    </row>
    <row r="162" spans="1:16">
      <c r="A162" s="101" t="s">
        <v>379</v>
      </c>
      <c r="B162" s="102" t="s">
        <v>380</v>
      </c>
      <c r="C162" s="101" t="s">
        <v>5359</v>
      </c>
      <c r="D162" s="101" t="s">
        <v>5360</v>
      </c>
      <c r="E162" s="103">
        <v>1074795000</v>
      </c>
      <c r="F162" s="103">
        <v>944189000</v>
      </c>
      <c r="G162" s="103">
        <v>844548000</v>
      </c>
      <c r="H162" s="103">
        <v>896117000</v>
      </c>
      <c r="I162" s="103">
        <v>938163000</v>
      </c>
      <c r="J162" s="103">
        <v>978320000</v>
      </c>
      <c r="K162" s="103">
        <v>1528812000</v>
      </c>
      <c r="L162" s="103">
        <v>1597684000</v>
      </c>
      <c r="M162" s="103">
        <v>912115000</v>
      </c>
      <c r="N162" s="103">
        <v>922356000</v>
      </c>
      <c r="O162" s="103">
        <v>438730000</v>
      </c>
      <c r="P162" s="103">
        <v>601761000</v>
      </c>
    </row>
    <row r="163" spans="1:16">
      <c r="A163" s="101" t="s">
        <v>1063</v>
      </c>
      <c r="B163" s="102" t="s">
        <v>1064</v>
      </c>
      <c r="C163" s="101" t="s">
        <v>5359</v>
      </c>
      <c r="D163" s="101" t="s">
        <v>5360</v>
      </c>
      <c r="E163" s="103">
        <v>4358456</v>
      </c>
      <c r="F163" s="103">
        <v>5134529</v>
      </c>
      <c r="G163" s="103">
        <v>6638794</v>
      </c>
      <c r="H163" s="103">
        <v>121193</v>
      </c>
      <c r="I163" s="103">
        <v>4371373</v>
      </c>
      <c r="J163" s="103">
        <v>2144493</v>
      </c>
      <c r="K163" s="103">
        <v>-6230954</v>
      </c>
      <c r="L163" s="103">
        <v>-4794269</v>
      </c>
      <c r="M163" s="103">
        <v>-16750563</v>
      </c>
      <c r="N163" s="103">
        <v>55887</v>
      </c>
      <c r="O163" s="103">
        <v>-6761490</v>
      </c>
      <c r="P163" s="103">
        <v>6043431</v>
      </c>
    </row>
    <row r="164" spans="1:16">
      <c r="A164" s="101" t="s">
        <v>1043</v>
      </c>
      <c r="B164" s="102" t="s">
        <v>1044</v>
      </c>
      <c r="C164" s="101" t="s">
        <v>5359</v>
      </c>
      <c r="D164" s="101" t="s">
        <v>5360</v>
      </c>
      <c r="E164" s="103">
        <v>-24435794</v>
      </c>
      <c r="F164" s="103">
        <v>32623127</v>
      </c>
      <c r="G164" s="103">
        <v>2593959</v>
      </c>
      <c r="H164" s="103">
        <v>15394898</v>
      </c>
      <c r="I164" s="103">
        <v>39072249</v>
      </c>
      <c r="J164" s="103">
        <v>53473896</v>
      </c>
      <c r="K164" s="103">
        <v>53503848</v>
      </c>
      <c r="L164" s="103">
        <v>41789681</v>
      </c>
      <c r="M164" s="103">
        <v>32057652</v>
      </c>
      <c r="N164" s="103">
        <v>26249248</v>
      </c>
      <c r="O164" s="103">
        <v>27943315</v>
      </c>
      <c r="P164" s="103">
        <v>17140960</v>
      </c>
    </row>
    <row r="165" spans="1:16">
      <c r="A165" s="101" t="s">
        <v>3655</v>
      </c>
      <c r="B165" s="102" t="s">
        <v>3656</v>
      </c>
      <c r="C165" s="101" t="s">
        <v>5359</v>
      </c>
      <c r="D165" s="101" t="s">
        <v>5360</v>
      </c>
      <c r="E165" s="103">
        <v>-2089141</v>
      </c>
      <c r="F165" s="103">
        <v>216541</v>
      </c>
      <c r="G165" s="103">
        <v>-658508</v>
      </c>
      <c r="H165" s="103">
        <v>-7340390</v>
      </c>
      <c r="I165" s="103">
        <v>-4034580</v>
      </c>
      <c r="J165" s="103">
        <v>-9661787</v>
      </c>
      <c r="K165" s="103">
        <v>-9945724</v>
      </c>
      <c r="L165" s="103">
        <v>-3527865</v>
      </c>
      <c r="M165" s="103">
        <v>-4801801</v>
      </c>
      <c r="N165" s="103">
        <v>-4551187</v>
      </c>
      <c r="O165" s="103">
        <v>-12620498</v>
      </c>
      <c r="P165" s="103">
        <v>-74404196</v>
      </c>
    </row>
    <row r="166" spans="1:16">
      <c r="A166" s="101" t="s">
        <v>1906</v>
      </c>
      <c r="B166" s="102" t="s">
        <v>1907</v>
      </c>
      <c r="C166" s="101" t="s">
        <v>5384</v>
      </c>
      <c r="D166" s="101" t="s">
        <v>5360</v>
      </c>
      <c r="E166" s="103">
        <v>5027049</v>
      </c>
      <c r="F166" s="103">
        <v>6671420</v>
      </c>
      <c r="G166" s="103">
        <v>3353010</v>
      </c>
      <c r="H166" s="103">
        <v>1469991</v>
      </c>
      <c r="I166" s="103">
        <v>-6984375</v>
      </c>
      <c r="J166" s="103">
        <v>3590997</v>
      </c>
      <c r="K166" s="103">
        <v>6980564</v>
      </c>
      <c r="L166" s="103">
        <v>2331701</v>
      </c>
      <c r="M166" s="103">
        <v>24300835</v>
      </c>
      <c r="N166" s="103">
        <v>1778930</v>
      </c>
      <c r="O166" s="103">
        <v>3058576</v>
      </c>
      <c r="P166" s="103">
        <v>43928119</v>
      </c>
    </row>
    <row r="167" spans="1:16">
      <c r="A167" s="101" t="s">
        <v>659</v>
      </c>
      <c r="B167" s="102" t="s">
        <v>660</v>
      </c>
      <c r="C167" s="101" t="s">
        <v>5359</v>
      </c>
      <c r="D167" s="101" t="s">
        <v>5360</v>
      </c>
      <c r="E167" s="103">
        <v>58102501</v>
      </c>
      <c r="F167" s="103">
        <v>-61942174</v>
      </c>
      <c r="G167" s="103">
        <v>-50918592</v>
      </c>
      <c r="H167" s="103">
        <v>-2397791</v>
      </c>
      <c r="I167" s="103">
        <v>-105926820</v>
      </c>
      <c r="J167" s="103">
        <v>-112802429</v>
      </c>
      <c r="K167" s="103">
        <v>-27029326</v>
      </c>
      <c r="L167" s="103">
        <v>-347787050</v>
      </c>
      <c r="M167" s="103">
        <v>-711561796</v>
      </c>
      <c r="N167" s="103">
        <v>11571330</v>
      </c>
      <c r="O167" s="103">
        <v>-195961753</v>
      </c>
      <c r="P167" s="103">
        <v>-103360186</v>
      </c>
    </row>
    <row r="168" spans="1:16">
      <c r="A168" s="101" t="s">
        <v>2013</v>
      </c>
      <c r="B168" s="102" t="s">
        <v>2014</v>
      </c>
      <c r="C168" s="101" t="s">
        <v>5359</v>
      </c>
      <c r="D168" s="101" t="s">
        <v>5360</v>
      </c>
      <c r="E168" s="103">
        <v>30731865</v>
      </c>
      <c r="F168" s="103">
        <v>25104675</v>
      </c>
      <c r="G168" s="103">
        <v>15983779</v>
      </c>
      <c r="H168" s="103">
        <v>17440263</v>
      </c>
      <c r="I168" s="103">
        <v>24673347</v>
      </c>
      <c r="J168" s="103">
        <v>20913329</v>
      </c>
      <c r="K168" s="103">
        <v>22101821</v>
      </c>
      <c r="L168" s="103">
        <v>25266808</v>
      </c>
      <c r="M168" s="103">
        <v>21462117</v>
      </c>
      <c r="N168" s="103">
        <v>10745742</v>
      </c>
      <c r="O168" s="103">
        <v>5922849</v>
      </c>
      <c r="P168" s="103">
        <v>5440443</v>
      </c>
    </row>
    <row r="169" spans="1:16">
      <c r="A169" s="101" t="s">
        <v>753</v>
      </c>
      <c r="B169" s="102" t="s">
        <v>754</v>
      </c>
      <c r="C169" s="101" t="s">
        <v>5359</v>
      </c>
      <c r="D169" s="101" t="s">
        <v>5360</v>
      </c>
      <c r="E169" s="103">
        <v>43695062</v>
      </c>
      <c r="F169" s="103">
        <v>34579333</v>
      </c>
      <c r="G169" s="103">
        <v>72635267</v>
      </c>
      <c r="H169" s="103">
        <v>58719519</v>
      </c>
      <c r="I169" s="103">
        <v>75522312</v>
      </c>
      <c r="J169" s="103">
        <v>91794409</v>
      </c>
      <c r="K169" s="103">
        <v>57018792</v>
      </c>
      <c r="L169" s="103">
        <v>33089195</v>
      </c>
      <c r="M169" s="103">
        <v>25180724</v>
      </c>
      <c r="N169" s="103">
        <v>16899407</v>
      </c>
      <c r="O169" s="103">
        <v>14297349</v>
      </c>
      <c r="P169" s="103">
        <v>16607215</v>
      </c>
    </row>
    <row r="170" spans="1:16">
      <c r="A170" s="101" t="s">
        <v>3208</v>
      </c>
      <c r="B170" s="102" t="s">
        <v>3209</v>
      </c>
      <c r="C170" s="101" t="s">
        <v>5359</v>
      </c>
      <c r="D170" s="101" t="s">
        <v>5360</v>
      </c>
      <c r="E170" s="103">
        <v>-48305</v>
      </c>
      <c r="F170" s="103">
        <v>2406932</v>
      </c>
      <c r="G170" s="103">
        <v>-12187173</v>
      </c>
      <c r="H170" s="103">
        <v>2368465</v>
      </c>
      <c r="I170" s="103">
        <v>3890669</v>
      </c>
      <c r="J170" s="103">
        <v>7905577</v>
      </c>
      <c r="K170" s="103">
        <v>5221091</v>
      </c>
      <c r="L170" s="103">
        <v>3618136</v>
      </c>
      <c r="M170" s="103">
        <v>3171738</v>
      </c>
      <c r="N170" s="103">
        <v>1358515</v>
      </c>
      <c r="O170" s="103">
        <v>4693072</v>
      </c>
      <c r="P170" s="103">
        <v>-23834955</v>
      </c>
    </row>
    <row r="171" spans="1:16">
      <c r="A171" s="101" t="s">
        <v>2738</v>
      </c>
      <c r="B171" s="102" t="s">
        <v>2739</v>
      </c>
      <c r="C171" s="101" t="s">
        <v>5359</v>
      </c>
      <c r="D171" s="101" t="s">
        <v>5360</v>
      </c>
      <c r="E171" s="103">
        <v>-7000097</v>
      </c>
      <c r="F171" s="103">
        <v>-11549620</v>
      </c>
      <c r="G171" s="103">
        <v>-16086792</v>
      </c>
      <c r="H171" s="103">
        <v>-6881965</v>
      </c>
      <c r="I171" s="103">
        <v>6105146</v>
      </c>
      <c r="J171" s="103">
        <v>20097402</v>
      </c>
      <c r="K171" s="103">
        <v>11978294</v>
      </c>
      <c r="L171" s="103">
        <v>7666309</v>
      </c>
      <c r="M171" s="103">
        <v>-3218153</v>
      </c>
      <c r="N171" s="103">
        <v>-6690485</v>
      </c>
      <c r="O171" s="103">
        <v>-10295972</v>
      </c>
      <c r="P171" s="103">
        <v>-3667663</v>
      </c>
    </row>
    <row r="172" spans="1:16">
      <c r="A172" s="101" t="s">
        <v>3254</v>
      </c>
      <c r="B172" s="102" t="s">
        <v>3255</v>
      </c>
      <c r="C172" s="101" t="s">
        <v>5359</v>
      </c>
      <c r="D172" s="101" t="s">
        <v>5360</v>
      </c>
      <c r="E172" s="103">
        <v>1342365</v>
      </c>
      <c r="F172" s="103">
        <v>5312096</v>
      </c>
      <c r="G172" s="103">
        <v>3044125</v>
      </c>
      <c r="H172" s="103">
        <v>2911514</v>
      </c>
      <c r="I172" s="103">
        <v>2972544</v>
      </c>
      <c r="J172" s="103">
        <v>4232300</v>
      </c>
      <c r="K172" s="103">
        <v>3774596</v>
      </c>
      <c r="L172" s="103">
        <v>3074117</v>
      </c>
      <c r="M172" s="103">
        <v>3197417</v>
      </c>
      <c r="N172" s="103">
        <v>4484861</v>
      </c>
      <c r="O172" s="103">
        <v>700353</v>
      </c>
      <c r="P172" s="103">
        <v>1663491</v>
      </c>
    </row>
    <row r="173" spans="1:16">
      <c r="A173" s="101" t="s">
        <v>1197</v>
      </c>
      <c r="B173" s="102" t="s">
        <v>1198</v>
      </c>
      <c r="C173" s="101" t="s">
        <v>5359</v>
      </c>
      <c r="D173" s="101" t="s">
        <v>5360</v>
      </c>
      <c r="E173" s="103">
        <v>30299827</v>
      </c>
      <c r="F173" s="103">
        <v>30476578</v>
      </c>
      <c r="G173" s="103">
        <v>23785823</v>
      </c>
      <c r="H173" s="103">
        <v>28964944</v>
      </c>
      <c r="I173" s="103">
        <v>32975025</v>
      </c>
      <c r="J173" s="103">
        <v>38060260</v>
      </c>
      <c r="K173" s="103">
        <v>31689265</v>
      </c>
      <c r="L173" s="103">
        <v>23013656</v>
      </c>
      <c r="M173" s="103">
        <v>17406712</v>
      </c>
      <c r="N173" s="103">
        <v>15415220</v>
      </c>
      <c r="O173" s="103">
        <v>13252804</v>
      </c>
      <c r="P173" s="103">
        <v>12846237</v>
      </c>
    </row>
    <row r="174" spans="1:16">
      <c r="A174" s="101" t="s">
        <v>2019</v>
      </c>
      <c r="B174" s="102" t="s">
        <v>2020</v>
      </c>
      <c r="C174" s="101" t="s">
        <v>5359</v>
      </c>
      <c r="D174" s="101" t="s">
        <v>5360</v>
      </c>
      <c r="E174" s="103">
        <v>15337504</v>
      </c>
      <c r="F174" s="103">
        <v>-15624199</v>
      </c>
      <c r="G174" s="103">
        <v>-14619596</v>
      </c>
      <c r="H174" s="103">
        <v>5026262</v>
      </c>
      <c r="I174" s="103">
        <v>4546605</v>
      </c>
      <c r="J174" s="103">
        <v>12204278</v>
      </c>
      <c r="K174" s="103">
        <v>15924199</v>
      </c>
      <c r="L174" s="103">
        <v>11058082</v>
      </c>
      <c r="M174" s="103">
        <v>10172638</v>
      </c>
      <c r="N174" s="103">
        <v>13476215</v>
      </c>
      <c r="O174" s="103">
        <v>-1669400</v>
      </c>
      <c r="P174" s="103">
        <v>14895584</v>
      </c>
    </row>
    <row r="175" spans="1:16">
      <c r="A175" s="101" t="s">
        <v>1107</v>
      </c>
      <c r="B175" s="102" t="s">
        <v>1108</v>
      </c>
      <c r="C175" s="101" t="s">
        <v>5359</v>
      </c>
      <c r="D175" s="101" t="s">
        <v>5360</v>
      </c>
      <c r="E175" s="103">
        <v>5614105</v>
      </c>
      <c r="F175" s="103">
        <v>20301086</v>
      </c>
      <c r="G175" s="103">
        <v>21590564</v>
      </c>
      <c r="H175" s="103">
        <v>14126625</v>
      </c>
      <c r="I175" s="103">
        <v>9401047</v>
      </c>
      <c r="J175" s="103">
        <v>6178117</v>
      </c>
      <c r="K175" s="103">
        <v>14349094</v>
      </c>
      <c r="L175" s="103">
        <v>5182161</v>
      </c>
      <c r="M175" s="103">
        <v>5205610</v>
      </c>
      <c r="N175" s="103">
        <v>8418563</v>
      </c>
      <c r="O175" s="103">
        <v>2245585</v>
      </c>
      <c r="P175" s="103">
        <v>3019565</v>
      </c>
    </row>
    <row r="176" spans="1:16">
      <c r="A176" s="101" t="s">
        <v>899</v>
      </c>
      <c r="B176" s="102" t="s">
        <v>900</v>
      </c>
      <c r="C176" s="101" t="s">
        <v>5359</v>
      </c>
      <c r="D176" s="101" t="s">
        <v>5360</v>
      </c>
      <c r="E176" s="103">
        <v>37176242</v>
      </c>
      <c r="F176" s="103">
        <v>26656983</v>
      </c>
      <c r="G176" s="103">
        <v>164295</v>
      </c>
      <c r="H176" s="103">
        <v>-45539806</v>
      </c>
      <c r="I176" s="103">
        <v>61072044</v>
      </c>
      <c r="J176" s="103">
        <v>47976490</v>
      </c>
      <c r="K176" s="103">
        <v>89974749</v>
      </c>
      <c r="L176" s="103">
        <v>103208329</v>
      </c>
      <c r="M176" s="103">
        <v>-25095040</v>
      </c>
      <c r="N176" s="103">
        <v>57926401</v>
      </c>
      <c r="O176" s="103">
        <v>48988839</v>
      </c>
      <c r="P176" s="103">
        <v>54717085</v>
      </c>
    </row>
    <row r="177" spans="1:16">
      <c r="A177" s="101" t="s">
        <v>2155</v>
      </c>
      <c r="B177" s="102" t="s">
        <v>2156</v>
      </c>
      <c r="C177" s="101" t="s">
        <v>5359</v>
      </c>
      <c r="D177" s="101" t="s">
        <v>5360</v>
      </c>
      <c r="E177" s="103">
        <v>6841695</v>
      </c>
      <c r="F177" s="103">
        <v>12236740</v>
      </c>
      <c r="G177" s="103">
        <v>6251816</v>
      </c>
      <c r="H177" s="103">
        <v>-857212</v>
      </c>
      <c r="I177" s="103">
        <v>-1155450</v>
      </c>
      <c r="J177" s="103">
        <v>9579630</v>
      </c>
      <c r="K177" s="103">
        <v>21667167</v>
      </c>
      <c r="L177" s="103">
        <v>21513847</v>
      </c>
      <c r="M177" s="103">
        <v>10153645</v>
      </c>
      <c r="N177" s="103">
        <v>22167677</v>
      </c>
      <c r="O177" s="103">
        <v>10966261</v>
      </c>
      <c r="P177" s="103">
        <v>11597013</v>
      </c>
    </row>
    <row r="178" spans="1:16">
      <c r="A178" s="101" t="s">
        <v>684</v>
      </c>
      <c r="B178" s="102" t="s">
        <v>4288</v>
      </c>
      <c r="C178" s="101" t="s">
        <v>5359</v>
      </c>
      <c r="D178" s="101" t="s">
        <v>5360</v>
      </c>
      <c r="E178" s="103">
        <v>-43547467</v>
      </c>
      <c r="F178" s="103">
        <v>93865433</v>
      </c>
      <c r="G178" s="103">
        <v>61174999</v>
      </c>
      <c r="H178" s="103">
        <v>3340943</v>
      </c>
      <c r="I178" s="103">
        <v>73278546</v>
      </c>
      <c r="J178" s="103">
        <v>73429254</v>
      </c>
      <c r="K178" s="103">
        <v>85125268</v>
      </c>
      <c r="L178" s="103">
        <v>86673425</v>
      </c>
      <c r="M178" s="103">
        <v>85289293</v>
      </c>
      <c r="N178" s="103">
        <v>40081155</v>
      </c>
      <c r="O178" s="103">
        <v>32153261</v>
      </c>
      <c r="P178" s="103">
        <v>50282439</v>
      </c>
    </row>
    <row r="179" spans="1:16">
      <c r="A179" s="101" t="s">
        <v>392</v>
      </c>
      <c r="B179" s="102" t="s">
        <v>393</v>
      </c>
      <c r="C179" s="101" t="s">
        <v>5359</v>
      </c>
      <c r="D179" s="101" t="s">
        <v>5360</v>
      </c>
      <c r="E179" s="103">
        <v>818763276</v>
      </c>
      <c r="F179" s="103">
        <v>733620695</v>
      </c>
      <c r="G179" s="103">
        <v>764761100</v>
      </c>
      <c r="H179" s="103">
        <v>691911553</v>
      </c>
      <c r="I179" s="103">
        <v>796396760</v>
      </c>
      <c r="J179" s="103">
        <v>747140088</v>
      </c>
      <c r="K179" s="103">
        <v>922444235</v>
      </c>
      <c r="L179" s="103">
        <v>1151997454</v>
      </c>
      <c r="M179" s="103">
        <v>822540282</v>
      </c>
      <c r="N179" s="103">
        <v>519775499</v>
      </c>
      <c r="O179" s="103">
        <v>473521242</v>
      </c>
      <c r="P179" s="103">
        <v>1032667648</v>
      </c>
    </row>
    <row r="180" spans="1:16">
      <c r="A180" s="101" t="s">
        <v>1775</v>
      </c>
      <c r="B180" s="102" t="s">
        <v>1776</v>
      </c>
      <c r="C180" s="101" t="s">
        <v>5359</v>
      </c>
      <c r="D180" s="101" t="s">
        <v>5360</v>
      </c>
      <c r="E180" s="103">
        <v>-3784966</v>
      </c>
      <c r="F180" s="103">
        <v>1468692</v>
      </c>
      <c r="G180" s="103">
        <v>-6741548</v>
      </c>
      <c r="H180" s="103">
        <v>-3918336</v>
      </c>
      <c r="I180" s="103">
        <v>763138</v>
      </c>
      <c r="J180" s="103">
        <v>1998681</v>
      </c>
      <c r="K180" s="103">
        <v>7278265</v>
      </c>
      <c r="L180" s="103">
        <v>15391552</v>
      </c>
      <c r="M180" s="103">
        <v>5003996</v>
      </c>
      <c r="N180" s="103">
        <v>1957213</v>
      </c>
      <c r="O180" s="103">
        <v>-14619431</v>
      </c>
      <c r="P180" s="103">
        <v>2661468</v>
      </c>
    </row>
    <row r="181" spans="1:16">
      <c r="A181" s="101" t="s">
        <v>2230</v>
      </c>
      <c r="B181" s="102" t="s">
        <v>2231</v>
      </c>
      <c r="C181" s="101" t="s">
        <v>5359</v>
      </c>
      <c r="D181" s="101" t="s">
        <v>5360</v>
      </c>
      <c r="E181" s="103">
        <v>1155086</v>
      </c>
      <c r="F181" s="103">
        <v>2954111</v>
      </c>
      <c r="G181" s="103">
        <v>6743466</v>
      </c>
      <c r="H181" s="103">
        <v>1390422</v>
      </c>
      <c r="I181" s="103">
        <v>1000559</v>
      </c>
      <c r="J181" s="103">
        <v>2924676</v>
      </c>
      <c r="K181" s="103">
        <v>4588237</v>
      </c>
      <c r="L181" s="103">
        <v>1620161</v>
      </c>
      <c r="M181" s="103">
        <v>1953241</v>
      </c>
      <c r="N181" s="103">
        <v>4448659</v>
      </c>
      <c r="O181" s="103">
        <v>6352521</v>
      </c>
      <c r="P181" s="103">
        <v>8687626</v>
      </c>
    </row>
    <row r="182" spans="1:16">
      <c r="A182" s="101" t="s">
        <v>2948</v>
      </c>
      <c r="B182" s="102" t="s">
        <v>2949</v>
      </c>
      <c r="C182" s="101" t="s">
        <v>5359</v>
      </c>
      <c r="D182" s="101" t="s">
        <v>5360</v>
      </c>
      <c r="E182" s="103">
        <v>11975402</v>
      </c>
      <c r="F182" s="103">
        <v>14744664</v>
      </c>
      <c r="G182" s="103">
        <v>6677161</v>
      </c>
      <c r="H182" s="103">
        <v>7686508</v>
      </c>
      <c r="I182" s="103">
        <v>3819522</v>
      </c>
      <c r="J182" s="103">
        <v>3239860</v>
      </c>
      <c r="K182" s="103">
        <v>4104657</v>
      </c>
      <c r="L182" s="103">
        <v>5162715</v>
      </c>
      <c r="M182" s="103">
        <v>2708012</v>
      </c>
      <c r="N182" s="103">
        <v>2572900</v>
      </c>
      <c r="O182" s="103">
        <v>1535415</v>
      </c>
      <c r="P182" s="103">
        <v>1152943</v>
      </c>
    </row>
    <row r="183" spans="1:16">
      <c r="A183" s="101" t="s">
        <v>2854</v>
      </c>
      <c r="B183" s="102" t="s">
        <v>2855</v>
      </c>
      <c r="C183" s="101" t="s">
        <v>5359</v>
      </c>
      <c r="D183" s="101" t="s">
        <v>5360</v>
      </c>
      <c r="E183" s="103">
        <v>9635466</v>
      </c>
      <c r="F183" s="103">
        <v>3904198</v>
      </c>
      <c r="G183" s="103">
        <v>6696660</v>
      </c>
      <c r="H183" s="103">
        <v>1478322</v>
      </c>
      <c r="I183" s="103">
        <v>1553036</v>
      </c>
      <c r="J183" s="103">
        <v>705282</v>
      </c>
      <c r="K183" s="103">
        <v>4386812</v>
      </c>
      <c r="L183" s="103">
        <v>2458001</v>
      </c>
      <c r="M183" s="103">
        <v>2120226</v>
      </c>
      <c r="N183" s="103">
        <v>3295724</v>
      </c>
      <c r="O183" s="103">
        <v>1937661</v>
      </c>
      <c r="P183" s="103">
        <v>2379327</v>
      </c>
    </row>
    <row r="184" spans="1:16">
      <c r="A184" s="101" t="s">
        <v>1333</v>
      </c>
      <c r="B184" s="102" t="s">
        <v>1334</v>
      </c>
      <c r="C184" s="101" t="s">
        <v>5359</v>
      </c>
      <c r="D184" s="101" t="s">
        <v>5360</v>
      </c>
      <c r="E184" s="103">
        <v>9598474</v>
      </c>
      <c r="F184" s="103">
        <v>20965521</v>
      </c>
      <c r="G184" s="103">
        <v>21296571</v>
      </c>
      <c r="H184" s="103">
        <v>51813024</v>
      </c>
      <c r="I184" s="103">
        <v>36607750</v>
      </c>
      <c r="J184" s="103">
        <v>16081173</v>
      </c>
      <c r="K184" s="103">
        <v>37605331</v>
      </c>
      <c r="L184" s="103">
        <v>30448589</v>
      </c>
      <c r="M184" s="103">
        <v>-10327336</v>
      </c>
      <c r="N184" s="103">
        <v>15774183</v>
      </c>
      <c r="O184" s="103">
        <v>12620497</v>
      </c>
      <c r="P184" s="103">
        <v>18624612</v>
      </c>
    </row>
    <row r="185" spans="1:16">
      <c r="A185" s="101" t="s">
        <v>2575</v>
      </c>
      <c r="B185" s="102" t="s">
        <v>2576</v>
      </c>
      <c r="C185" s="101" t="s">
        <v>5359</v>
      </c>
      <c r="D185" s="101" t="s">
        <v>5360</v>
      </c>
      <c r="E185" s="103">
        <v>14415127</v>
      </c>
      <c r="F185" s="103">
        <v>-13653508</v>
      </c>
      <c r="G185" s="103">
        <v>-2851024</v>
      </c>
      <c r="H185" s="103">
        <v>-17956599</v>
      </c>
      <c r="I185" s="103">
        <v>-83761</v>
      </c>
      <c r="J185" s="103">
        <v>452355</v>
      </c>
      <c r="K185" s="103">
        <v>-2301867</v>
      </c>
      <c r="L185" s="103">
        <v>4142434</v>
      </c>
      <c r="M185" s="103">
        <v>-8814935</v>
      </c>
      <c r="N185" s="103">
        <v>5777475</v>
      </c>
      <c r="O185" s="103">
        <v>5369837</v>
      </c>
      <c r="P185" s="103">
        <v>6958303</v>
      </c>
    </row>
    <row r="186" spans="1:16">
      <c r="A186" s="101" t="s">
        <v>1525</v>
      </c>
      <c r="B186" s="102" t="s">
        <v>1526</v>
      </c>
      <c r="C186" s="101" t="s">
        <v>5359</v>
      </c>
      <c r="D186" s="101" t="s">
        <v>5360</v>
      </c>
      <c r="E186" s="103">
        <v>-4046095</v>
      </c>
      <c r="F186" s="103">
        <v>-11867853</v>
      </c>
      <c r="G186" s="103">
        <v>-38101525</v>
      </c>
      <c r="H186" s="103">
        <v>9132865</v>
      </c>
      <c r="I186" s="103">
        <v>28505029</v>
      </c>
      <c r="J186" s="103">
        <v>-5789587</v>
      </c>
      <c r="K186" s="103">
        <v>21763805</v>
      </c>
      <c r="L186" s="103">
        <v>42065720</v>
      </c>
      <c r="M186" s="103">
        <v>2009382</v>
      </c>
      <c r="N186" s="103">
        <v>-2127368</v>
      </c>
      <c r="O186" s="103">
        <v>-111923199</v>
      </c>
      <c r="P186" s="103">
        <v>27736124</v>
      </c>
    </row>
    <row r="187" spans="1:16">
      <c r="A187" s="101" t="s">
        <v>558</v>
      </c>
      <c r="B187" s="102" t="s">
        <v>559</v>
      </c>
      <c r="C187" s="101" t="s">
        <v>5359</v>
      </c>
      <c r="D187" s="101" t="s">
        <v>5360</v>
      </c>
      <c r="E187" s="103">
        <v>227134906</v>
      </c>
      <c r="F187" s="103">
        <v>402106479</v>
      </c>
      <c r="G187" s="103">
        <v>156613697</v>
      </c>
      <c r="H187" s="103">
        <v>157618691</v>
      </c>
      <c r="I187" s="103">
        <v>161605509</v>
      </c>
      <c r="J187" s="103">
        <v>3501553380</v>
      </c>
      <c r="K187" s="103">
        <v>1087455912</v>
      </c>
      <c r="L187" s="103">
        <v>566386778</v>
      </c>
      <c r="M187" s="103">
        <v>571053136</v>
      </c>
      <c r="N187" s="103">
        <v>500613263</v>
      </c>
      <c r="O187" s="103">
        <v>473362418</v>
      </c>
      <c r="P187" s="103">
        <v>437403195</v>
      </c>
    </row>
    <row r="188" spans="1:16">
      <c r="A188" s="101" t="s">
        <v>2645</v>
      </c>
      <c r="B188" s="102" t="s">
        <v>2646</v>
      </c>
      <c r="C188" s="101" t="s">
        <v>5359</v>
      </c>
      <c r="D188" s="101" t="s">
        <v>5360</v>
      </c>
      <c r="E188" s="103">
        <v>-30536188</v>
      </c>
      <c r="F188" s="103">
        <v>-119797142</v>
      </c>
      <c r="G188" s="103">
        <v>-61724871</v>
      </c>
      <c r="H188" s="103">
        <v>-3056390</v>
      </c>
      <c r="I188" s="103">
        <v>-2274323</v>
      </c>
      <c r="J188" s="103">
        <v>-235057729</v>
      </c>
      <c r="K188" s="103">
        <v>-368837</v>
      </c>
      <c r="L188" s="103">
        <v>3238722</v>
      </c>
      <c r="M188" s="103">
        <v>10300391</v>
      </c>
      <c r="N188" s="103">
        <v>35872260</v>
      </c>
      <c r="O188" s="103">
        <v>46720175</v>
      </c>
      <c r="P188" s="103">
        <v>28752120</v>
      </c>
    </row>
    <row r="189" spans="1:16">
      <c r="A189" s="101" t="s">
        <v>1403</v>
      </c>
      <c r="B189" s="102" t="s">
        <v>1404</v>
      </c>
      <c r="C189" s="101" t="s">
        <v>5359</v>
      </c>
      <c r="D189" s="101" t="s">
        <v>5360</v>
      </c>
      <c r="E189" s="103">
        <v>40533593</v>
      </c>
      <c r="F189" s="103">
        <v>24794732</v>
      </c>
      <c r="G189" s="103">
        <v>26396983</v>
      </c>
      <c r="H189" s="103">
        <v>26087944</v>
      </c>
      <c r="I189" s="103">
        <v>19707535</v>
      </c>
      <c r="J189" s="103">
        <v>13436392</v>
      </c>
      <c r="K189" s="103">
        <v>14339094</v>
      </c>
      <c r="L189" s="103">
        <v>9066085</v>
      </c>
      <c r="M189" s="103">
        <v>6308287</v>
      </c>
      <c r="N189" s="103">
        <v>4945603</v>
      </c>
      <c r="O189" s="103">
        <v>4585787</v>
      </c>
      <c r="P189" s="103">
        <v>3726053</v>
      </c>
    </row>
    <row r="190" spans="1:16">
      <c r="A190" s="101" t="s">
        <v>3014</v>
      </c>
      <c r="B190" s="102" t="s">
        <v>3015</v>
      </c>
      <c r="C190" s="101" t="s">
        <v>5359</v>
      </c>
      <c r="D190" s="101" t="s">
        <v>5360</v>
      </c>
      <c r="E190" s="103">
        <v>1360255</v>
      </c>
      <c r="F190" s="103">
        <v>-434757</v>
      </c>
      <c r="G190" s="103">
        <v>-3955992</v>
      </c>
      <c r="H190" s="103">
        <v>-662325</v>
      </c>
      <c r="I190" s="103">
        <v>-6626367</v>
      </c>
      <c r="J190" s="103">
        <v>-1678658</v>
      </c>
      <c r="K190" s="103">
        <v>-720059</v>
      </c>
      <c r="L190" s="103">
        <v>-3126620</v>
      </c>
      <c r="M190" s="103">
        <v>396818</v>
      </c>
      <c r="N190" s="103">
        <v>457378</v>
      </c>
      <c r="O190" s="103">
        <v>2896230</v>
      </c>
      <c r="P190" s="103">
        <v>2435226</v>
      </c>
    </row>
    <row r="191" spans="1:16">
      <c r="A191" s="101" t="s">
        <v>2224</v>
      </c>
      <c r="B191" s="102" t="s">
        <v>2225</v>
      </c>
      <c r="C191" s="101" t="s">
        <v>5369</v>
      </c>
      <c r="D191" s="101" t="s">
        <v>5360</v>
      </c>
      <c r="E191" s="103">
        <v>1260887</v>
      </c>
      <c r="F191" s="103">
        <v>1593782</v>
      </c>
      <c r="G191" s="103">
        <v>1468256</v>
      </c>
      <c r="H191" s="103">
        <v>1414880</v>
      </c>
      <c r="I191" s="103">
        <v>-4849874</v>
      </c>
      <c r="J191" s="103">
        <v>520098</v>
      </c>
      <c r="K191" s="103">
        <v>2968064</v>
      </c>
      <c r="L191" s="103">
        <v>1670588</v>
      </c>
      <c r="M191" s="103">
        <v>3475226</v>
      </c>
      <c r="N191" s="103">
        <v>9736198</v>
      </c>
      <c r="O191" s="103">
        <v>6613698</v>
      </c>
      <c r="P191" s="103">
        <v>6169444</v>
      </c>
    </row>
    <row r="192" spans="1:16">
      <c r="A192" s="101" t="s">
        <v>1038</v>
      </c>
      <c r="B192" s="102" t="s">
        <v>1039</v>
      </c>
      <c r="C192" s="101" t="s">
        <v>5359</v>
      </c>
      <c r="D192" s="101" t="s">
        <v>5360</v>
      </c>
      <c r="E192" s="103">
        <v>42034849</v>
      </c>
      <c r="F192" s="103">
        <v>42953459</v>
      </c>
      <c r="G192" s="103">
        <v>38486678</v>
      </c>
      <c r="H192" s="103">
        <v>34349332</v>
      </c>
      <c r="I192" s="103">
        <v>54223193</v>
      </c>
      <c r="J192" s="103">
        <v>52448270</v>
      </c>
      <c r="K192" s="103">
        <v>43054997</v>
      </c>
      <c r="L192" s="103">
        <v>46935813</v>
      </c>
      <c r="M192" s="103">
        <v>43802658</v>
      </c>
      <c r="N192" s="103">
        <v>19512320</v>
      </c>
      <c r="O192" s="103">
        <v>25284379</v>
      </c>
      <c r="P192" s="103">
        <v>17579410</v>
      </c>
    </row>
    <row r="193" spans="1:16">
      <c r="A193" s="101" t="s">
        <v>620</v>
      </c>
      <c r="B193" s="102" t="s">
        <v>621</v>
      </c>
      <c r="C193" s="101" t="s">
        <v>5359</v>
      </c>
      <c r="D193" s="101" t="s">
        <v>5360</v>
      </c>
      <c r="E193" s="103">
        <v>199289701</v>
      </c>
      <c r="F193" s="103">
        <v>117337767</v>
      </c>
      <c r="G193" s="103">
        <v>65003437</v>
      </c>
      <c r="H193" s="103">
        <v>88395967</v>
      </c>
      <c r="I193" s="103">
        <v>-6784427</v>
      </c>
      <c r="J193" s="103">
        <v>84782512</v>
      </c>
      <c r="K193" s="103">
        <v>139757058</v>
      </c>
      <c r="L193" s="103">
        <v>127456667</v>
      </c>
      <c r="M193" s="103">
        <v>78465442</v>
      </c>
      <c r="N193" s="103">
        <v>103385136</v>
      </c>
      <c r="O193" s="103">
        <v>112860498</v>
      </c>
      <c r="P193" s="103">
        <v>119611487</v>
      </c>
    </row>
    <row r="194" spans="1:16">
      <c r="A194" s="101" t="s">
        <v>1727</v>
      </c>
      <c r="B194" s="102" t="s">
        <v>1728</v>
      </c>
      <c r="C194" s="101" t="s">
        <v>5359</v>
      </c>
      <c r="D194" s="101" t="s">
        <v>5360</v>
      </c>
      <c r="E194" s="103">
        <v>16537052</v>
      </c>
      <c r="F194" s="103">
        <v>17797667</v>
      </c>
      <c r="G194" s="103">
        <v>17643031</v>
      </c>
      <c r="H194" s="103">
        <v>17295709</v>
      </c>
      <c r="I194" s="103">
        <v>9492210</v>
      </c>
      <c r="J194" s="103">
        <v>24605620</v>
      </c>
      <c r="K194" s="103"/>
      <c r="L194" s="103">
        <v>8940818</v>
      </c>
      <c r="M194" s="103">
        <v>-1582895</v>
      </c>
      <c r="N194" s="103">
        <v>4050980</v>
      </c>
      <c r="O194" s="103">
        <v>11329254</v>
      </c>
      <c r="P194" s="103">
        <v>10938962</v>
      </c>
    </row>
    <row r="195" spans="1:16">
      <c r="A195" s="101" t="s">
        <v>3228</v>
      </c>
      <c r="B195" s="102" t="s">
        <v>3229</v>
      </c>
      <c r="C195" s="101" t="s">
        <v>5359</v>
      </c>
      <c r="D195" s="101" t="s">
        <v>5360</v>
      </c>
      <c r="E195" s="103">
        <v>291154</v>
      </c>
      <c r="F195" s="103">
        <v>1398909</v>
      </c>
      <c r="G195" s="103">
        <v>410094</v>
      </c>
      <c r="H195" s="103">
        <v>849128</v>
      </c>
      <c r="I195" s="103">
        <v>975197</v>
      </c>
      <c r="J195" s="103">
        <v>-1371475</v>
      </c>
      <c r="K195" s="103">
        <v>9600799</v>
      </c>
      <c r="L195" s="103">
        <v>-5873100</v>
      </c>
      <c r="M195" s="103">
        <v>-3855378</v>
      </c>
      <c r="N195" s="103">
        <v>239138</v>
      </c>
      <c r="O195" s="103">
        <v>-2805127</v>
      </c>
      <c r="P195" s="103">
        <v>-2846560</v>
      </c>
    </row>
    <row r="196" spans="1:16">
      <c r="A196" s="101" t="s">
        <v>1443</v>
      </c>
      <c r="B196" s="102" t="s">
        <v>1444</v>
      </c>
      <c r="C196" s="101" t="s">
        <v>5359</v>
      </c>
      <c r="D196" s="101" t="s">
        <v>5360</v>
      </c>
      <c r="E196" s="103">
        <v>43239000</v>
      </c>
      <c r="F196" s="103">
        <v>29783000</v>
      </c>
      <c r="G196" s="103">
        <v>-12660000</v>
      </c>
      <c r="H196" s="103">
        <v>23997000</v>
      </c>
      <c r="I196" s="103">
        <v>20586000</v>
      </c>
      <c r="J196" s="103">
        <v>10033000</v>
      </c>
      <c r="K196" s="103">
        <v>21588000</v>
      </c>
      <c r="L196" s="103">
        <v>25121446</v>
      </c>
      <c r="M196" s="103">
        <v>-17979011</v>
      </c>
      <c r="N196" s="103">
        <v>-58888030</v>
      </c>
      <c r="O196" s="103">
        <v>-10972528</v>
      </c>
      <c r="P196" s="103">
        <v>9614005</v>
      </c>
    </row>
    <row r="197" spans="1:16">
      <c r="A197" s="101" t="s">
        <v>4289</v>
      </c>
      <c r="B197" s="102" t="s">
        <v>4290</v>
      </c>
      <c r="C197" s="101" t="s">
        <v>5359</v>
      </c>
      <c r="D197" s="101" t="s">
        <v>5360</v>
      </c>
      <c r="E197" s="103">
        <v>37515485</v>
      </c>
      <c r="F197" s="103">
        <v>36352276</v>
      </c>
      <c r="G197" s="103"/>
      <c r="H197" s="103"/>
      <c r="I197" s="103"/>
      <c r="J197" s="103"/>
      <c r="K197" s="103"/>
      <c r="L197" s="103"/>
      <c r="M197" s="103"/>
      <c r="N197" s="103"/>
      <c r="O197" s="103"/>
      <c r="P197" s="103"/>
    </row>
    <row r="198" spans="1:16">
      <c r="A198" s="101" t="s">
        <v>2332</v>
      </c>
      <c r="B198" s="102" t="s">
        <v>2333</v>
      </c>
      <c r="C198" s="101" t="s">
        <v>5359</v>
      </c>
      <c r="D198" s="101" t="s">
        <v>5360</v>
      </c>
      <c r="E198" s="103">
        <v>9916617</v>
      </c>
      <c r="F198" s="103">
        <v>9716655</v>
      </c>
      <c r="G198" s="103">
        <v>7895600</v>
      </c>
      <c r="H198" s="103">
        <v>7369321</v>
      </c>
      <c r="I198" s="103">
        <v>7604235</v>
      </c>
      <c r="J198" s="103">
        <v>7712207</v>
      </c>
      <c r="K198" s="103">
        <v>7908504</v>
      </c>
      <c r="L198" s="103">
        <v>11280342</v>
      </c>
      <c r="M198" s="103">
        <v>6796985</v>
      </c>
      <c r="N198" s="103">
        <v>8000615</v>
      </c>
      <c r="O198" s="103">
        <v>5427462</v>
      </c>
      <c r="P198" s="103">
        <v>4152453</v>
      </c>
    </row>
    <row r="199" spans="1:16">
      <c r="A199" s="101" t="s">
        <v>777</v>
      </c>
      <c r="B199" s="102" t="s">
        <v>778</v>
      </c>
      <c r="C199" s="101" t="s">
        <v>5359</v>
      </c>
      <c r="D199" s="101" t="s">
        <v>5360</v>
      </c>
      <c r="E199" s="103">
        <v>62772169</v>
      </c>
      <c r="F199" s="103">
        <v>78786587</v>
      </c>
      <c r="G199" s="103">
        <v>61409744</v>
      </c>
      <c r="H199" s="103">
        <v>70046616</v>
      </c>
      <c r="I199" s="103">
        <v>97869279</v>
      </c>
      <c r="J199" s="103">
        <v>105374946</v>
      </c>
      <c r="K199" s="103">
        <v>85826884</v>
      </c>
      <c r="L199" s="103">
        <v>70289574</v>
      </c>
      <c r="M199" s="103">
        <v>75368846</v>
      </c>
      <c r="N199" s="103">
        <v>18808672</v>
      </c>
      <c r="O199" s="103">
        <v>11903121</v>
      </c>
      <c r="P199" s="103">
        <v>13893753</v>
      </c>
    </row>
    <row r="200" spans="1:16">
      <c r="A200" s="101" t="s">
        <v>1447</v>
      </c>
      <c r="B200" s="102" t="s">
        <v>1448</v>
      </c>
      <c r="C200" s="101" t="s">
        <v>5359</v>
      </c>
      <c r="D200" s="101" t="s">
        <v>5360</v>
      </c>
      <c r="E200" s="103">
        <v>7465089</v>
      </c>
      <c r="F200" s="103">
        <v>-1500996</v>
      </c>
      <c r="G200" s="103">
        <v>2634568</v>
      </c>
      <c r="H200" s="103">
        <v>16070007</v>
      </c>
      <c r="I200" s="103">
        <v>14372455</v>
      </c>
      <c r="J200" s="103">
        <v>1186614</v>
      </c>
      <c r="K200" s="103">
        <v>4083599</v>
      </c>
      <c r="L200" s="103">
        <v>-2959600</v>
      </c>
      <c r="M200" s="103">
        <v>-29428217</v>
      </c>
      <c r="N200" s="103">
        <v>-19698763</v>
      </c>
      <c r="O200" s="103">
        <v>-14749026</v>
      </c>
      <c r="P200" s="103">
        <v>815843</v>
      </c>
    </row>
    <row r="201" spans="1:16">
      <c r="A201" s="101" t="s">
        <v>1401</v>
      </c>
      <c r="B201" s="102" t="s">
        <v>1402</v>
      </c>
      <c r="C201" s="101" t="s">
        <v>5359</v>
      </c>
      <c r="D201" s="101" t="s">
        <v>5360</v>
      </c>
      <c r="E201" s="103">
        <v>21876057</v>
      </c>
      <c r="F201" s="103">
        <v>3803933</v>
      </c>
      <c r="G201" s="103">
        <v>29634259</v>
      </c>
      <c r="H201" s="103">
        <v>29555035</v>
      </c>
      <c r="I201" s="103">
        <v>11371509</v>
      </c>
      <c r="J201" s="103">
        <v>15950471</v>
      </c>
      <c r="K201" s="103">
        <v>31644276</v>
      </c>
      <c r="L201" s="103">
        <v>30232245</v>
      </c>
      <c r="M201" s="103">
        <v>-57388988</v>
      </c>
      <c r="N201" s="103">
        <v>19455943</v>
      </c>
      <c r="O201" s="103">
        <v>37718489</v>
      </c>
      <c r="P201" s="103">
        <v>-8611569</v>
      </c>
    </row>
    <row r="202" spans="1:16">
      <c r="A202" s="101" t="s">
        <v>2984</v>
      </c>
      <c r="B202" s="102" t="s">
        <v>2985</v>
      </c>
      <c r="C202" s="101" t="s">
        <v>5359</v>
      </c>
      <c r="D202" s="101" t="s">
        <v>5360</v>
      </c>
      <c r="E202" s="103">
        <v>5743643</v>
      </c>
      <c r="F202" s="103">
        <v>6020486</v>
      </c>
      <c r="G202" s="103">
        <v>5183814</v>
      </c>
      <c r="H202" s="103">
        <v>2747642</v>
      </c>
      <c r="I202" s="103">
        <v>3386521</v>
      </c>
      <c r="J202" s="103">
        <v>1864373</v>
      </c>
      <c r="K202" s="103">
        <v>181245</v>
      </c>
      <c r="L202" s="103">
        <v>20304788</v>
      </c>
      <c r="M202" s="103">
        <v>25070</v>
      </c>
      <c r="N202" s="103">
        <v>859205</v>
      </c>
      <c r="O202" s="103">
        <v>1245508</v>
      </c>
      <c r="P202" s="103">
        <v>306912</v>
      </c>
    </row>
    <row r="203" spans="1:16">
      <c r="A203" s="101" t="s">
        <v>1312</v>
      </c>
      <c r="B203" s="102" t="s">
        <v>1313</v>
      </c>
      <c r="C203" s="101" t="s">
        <v>5359</v>
      </c>
      <c r="D203" s="101" t="s">
        <v>5360</v>
      </c>
      <c r="E203" s="103">
        <v>1684095</v>
      </c>
      <c r="F203" s="103">
        <v>11501239</v>
      </c>
      <c r="G203" s="103">
        <v>8834701</v>
      </c>
      <c r="H203" s="103">
        <v>24715916</v>
      </c>
      <c r="I203" s="103">
        <v>-16014354</v>
      </c>
      <c r="J203" s="103">
        <v>8617181</v>
      </c>
      <c r="K203" s="103">
        <v>3829875</v>
      </c>
      <c r="L203" s="103"/>
      <c r="M203" s="103"/>
      <c r="N203" s="103"/>
      <c r="O203" s="103"/>
      <c r="P203" s="103"/>
    </row>
    <row r="204" spans="1:16">
      <c r="A204" s="101" t="s">
        <v>919</v>
      </c>
      <c r="B204" s="102" t="s">
        <v>920</v>
      </c>
      <c r="C204" s="101" t="s">
        <v>5359</v>
      </c>
      <c r="D204" s="101" t="s">
        <v>5360</v>
      </c>
      <c r="E204" s="103">
        <v>34542944</v>
      </c>
      <c r="F204" s="103">
        <v>37104656</v>
      </c>
      <c r="G204" s="103">
        <v>16500275</v>
      </c>
      <c r="H204" s="103">
        <v>44396717</v>
      </c>
      <c r="I204" s="103">
        <v>39696952</v>
      </c>
      <c r="J204" s="103">
        <v>33316343</v>
      </c>
      <c r="K204" s="103">
        <v>70989688</v>
      </c>
      <c r="L204" s="103">
        <v>122604867</v>
      </c>
      <c r="M204" s="103">
        <v>49860126</v>
      </c>
      <c r="N204" s="103">
        <v>56543442</v>
      </c>
      <c r="O204" s="103">
        <v>53289508</v>
      </c>
      <c r="P204" s="103">
        <v>44947973</v>
      </c>
    </row>
    <row r="205" spans="1:16">
      <c r="A205" s="101" t="s">
        <v>745</v>
      </c>
      <c r="B205" s="102" t="s">
        <v>746</v>
      </c>
      <c r="C205" s="101" t="s">
        <v>5359</v>
      </c>
      <c r="D205" s="101" t="s">
        <v>5360</v>
      </c>
      <c r="E205" s="103">
        <v>21638350</v>
      </c>
      <c r="F205" s="103">
        <v>7480077</v>
      </c>
      <c r="G205" s="103">
        <v>7869791</v>
      </c>
      <c r="H205" s="103">
        <v>11012974</v>
      </c>
      <c r="I205" s="103">
        <v>6113321</v>
      </c>
      <c r="J205" s="103">
        <v>9498053</v>
      </c>
      <c r="K205" s="103">
        <v>15408873</v>
      </c>
      <c r="L205" s="103">
        <v>14288242</v>
      </c>
      <c r="M205" s="103">
        <v>3220159</v>
      </c>
      <c r="N205" s="103">
        <v>4835618</v>
      </c>
      <c r="O205" s="103">
        <v>9706327</v>
      </c>
      <c r="P205" s="103">
        <v>3625284</v>
      </c>
    </row>
    <row r="206" spans="1:16">
      <c r="A206" s="101" t="s">
        <v>1135</v>
      </c>
      <c r="B206" s="102" t="s">
        <v>1136</v>
      </c>
      <c r="C206" s="101" t="s">
        <v>5359</v>
      </c>
      <c r="D206" s="101" t="s">
        <v>5360</v>
      </c>
      <c r="E206" s="103">
        <v>-47624460</v>
      </c>
      <c r="F206" s="103">
        <v>27925506</v>
      </c>
      <c r="G206" s="103">
        <v>-15360709</v>
      </c>
      <c r="H206" s="103">
        <v>-25230448</v>
      </c>
      <c r="I206" s="103">
        <v>-88590880</v>
      </c>
      <c r="J206" s="103">
        <v>-19604676</v>
      </c>
      <c r="K206" s="103">
        <v>12194498</v>
      </c>
      <c r="L206" s="103">
        <v>21168823</v>
      </c>
      <c r="M206" s="103">
        <v>6412449</v>
      </c>
      <c r="N206" s="103">
        <v>9240508</v>
      </c>
      <c r="O206" s="103">
        <v>40132034</v>
      </c>
      <c r="P206" s="103">
        <v>27697866</v>
      </c>
    </row>
    <row r="207" spans="1:16">
      <c r="A207" s="101" t="s">
        <v>2720</v>
      </c>
      <c r="B207" s="102" t="s">
        <v>2721</v>
      </c>
      <c r="C207" s="101" t="s">
        <v>5359</v>
      </c>
      <c r="D207" s="101" t="s">
        <v>5360</v>
      </c>
      <c r="E207" s="103">
        <v>3452136</v>
      </c>
      <c r="F207" s="103">
        <v>2067281</v>
      </c>
      <c r="G207" s="103">
        <v>-4583680</v>
      </c>
      <c r="H207" s="103">
        <v>-3698557</v>
      </c>
      <c r="I207" s="103">
        <v>-5231610</v>
      </c>
      <c r="J207" s="103">
        <v>-8823738</v>
      </c>
      <c r="K207" s="103">
        <v>-3922177</v>
      </c>
      <c r="L207" s="103">
        <v>-1946753</v>
      </c>
      <c r="M207" s="103">
        <v>-11315404</v>
      </c>
      <c r="N207" s="103">
        <v>-221835</v>
      </c>
      <c r="O207" s="103">
        <v>2756248</v>
      </c>
      <c r="P207" s="103">
        <v>2359913</v>
      </c>
    </row>
    <row r="208" spans="1:16">
      <c r="A208" s="101" t="s">
        <v>3304</v>
      </c>
      <c r="B208" s="102" t="s">
        <v>3305</v>
      </c>
      <c r="C208" s="101" t="s">
        <v>5359</v>
      </c>
      <c r="D208" s="101" t="s">
        <v>5360</v>
      </c>
      <c r="E208" s="103">
        <v>-14338969</v>
      </c>
      <c r="F208" s="103">
        <v>-13627507</v>
      </c>
      <c r="G208" s="103">
        <v>-10380985</v>
      </c>
      <c r="H208" s="103">
        <v>-31720463</v>
      </c>
      <c r="I208" s="103">
        <v>-25412684</v>
      </c>
      <c r="J208" s="103">
        <v>-576379</v>
      </c>
      <c r="K208" s="103">
        <v>1607585</v>
      </c>
      <c r="L208" s="103">
        <v>1373207</v>
      </c>
      <c r="M208" s="103">
        <v>3251868</v>
      </c>
      <c r="N208" s="103">
        <v>3038839</v>
      </c>
      <c r="O208" s="103">
        <v>-5539188</v>
      </c>
      <c r="P208" s="103">
        <v>-3952813</v>
      </c>
    </row>
    <row r="209" spans="1:16">
      <c r="A209" s="101" t="s">
        <v>2865</v>
      </c>
      <c r="B209" s="102" t="s">
        <v>2866</v>
      </c>
      <c r="C209" s="101" t="s">
        <v>5359</v>
      </c>
      <c r="D209" s="101" t="s">
        <v>5360</v>
      </c>
      <c r="E209" s="103">
        <v>1090851</v>
      </c>
      <c r="F209" s="103">
        <v>2094526</v>
      </c>
      <c r="G209" s="103">
        <v>-734549</v>
      </c>
      <c r="H209" s="103">
        <v>-3865425</v>
      </c>
      <c r="I209" s="103">
        <v>-6439105</v>
      </c>
      <c r="J209" s="103">
        <v>-5676867</v>
      </c>
      <c r="K209" s="103">
        <v>-4528597</v>
      </c>
      <c r="L209" s="103">
        <v>406792</v>
      </c>
      <c r="M209" s="103">
        <v>-3064354</v>
      </c>
      <c r="N209" s="103">
        <v>656539</v>
      </c>
      <c r="O209" s="103">
        <v>1003036</v>
      </c>
      <c r="P209" s="103">
        <v>120824</v>
      </c>
    </row>
    <row r="210" spans="1:16">
      <c r="A210" s="101" t="s">
        <v>2003</v>
      </c>
      <c r="B210" s="102" t="s">
        <v>2004</v>
      </c>
      <c r="C210" s="101" t="s">
        <v>5359</v>
      </c>
      <c r="D210" s="101" t="s">
        <v>5360</v>
      </c>
      <c r="E210" s="103">
        <v>14509605</v>
      </c>
      <c r="F210" s="103">
        <v>12876888</v>
      </c>
      <c r="G210" s="103">
        <v>8307077</v>
      </c>
      <c r="H210" s="103">
        <v>2037234</v>
      </c>
      <c r="I210" s="103">
        <v>3926129</v>
      </c>
      <c r="J210" s="103">
        <v>4317242</v>
      </c>
      <c r="K210" s="103">
        <v>6115210</v>
      </c>
      <c r="L210" s="103">
        <v>7516302</v>
      </c>
      <c r="M210" s="103">
        <v>877377</v>
      </c>
      <c r="N210" s="103">
        <v>464471</v>
      </c>
      <c r="O210" s="103">
        <v>375928</v>
      </c>
      <c r="P210" s="103">
        <v>2911196</v>
      </c>
    </row>
    <row r="211" spans="1:16">
      <c r="A211" s="101" t="s">
        <v>483</v>
      </c>
      <c r="B211" s="102" t="s">
        <v>484</v>
      </c>
      <c r="C211" s="101" t="s">
        <v>5359</v>
      </c>
      <c r="D211" s="101" t="s">
        <v>5360</v>
      </c>
      <c r="E211" s="103">
        <v>455525960</v>
      </c>
      <c r="F211" s="103">
        <v>492691072</v>
      </c>
      <c r="G211" s="103">
        <v>269229426</v>
      </c>
      <c r="H211" s="103">
        <v>-229185358</v>
      </c>
      <c r="I211" s="103">
        <v>156640056</v>
      </c>
      <c r="J211" s="103">
        <v>-44987136</v>
      </c>
      <c r="K211" s="103">
        <v>305717804</v>
      </c>
      <c r="L211" s="103">
        <v>323430573</v>
      </c>
      <c r="M211" s="103">
        <v>118487464</v>
      </c>
      <c r="N211" s="103">
        <v>166174888</v>
      </c>
      <c r="O211" s="103">
        <v>90416285</v>
      </c>
      <c r="P211" s="103">
        <v>-62811409</v>
      </c>
    </row>
    <row r="212" spans="1:16">
      <c r="A212" s="101" t="s">
        <v>2530</v>
      </c>
      <c r="B212" s="102" t="s">
        <v>2531</v>
      </c>
      <c r="C212" s="101" t="s">
        <v>5359</v>
      </c>
      <c r="D212" s="101" t="s">
        <v>5360</v>
      </c>
      <c r="E212" s="103">
        <v>2941791</v>
      </c>
      <c r="F212" s="103">
        <v>522423</v>
      </c>
      <c r="G212" s="103">
        <v>759850</v>
      </c>
      <c r="H212" s="103">
        <v>4382694</v>
      </c>
      <c r="I212" s="103">
        <v>1979312</v>
      </c>
      <c r="J212" s="103">
        <v>252363</v>
      </c>
      <c r="K212" s="103">
        <v>2538713</v>
      </c>
      <c r="L212" s="103">
        <v>3536631</v>
      </c>
      <c r="M212" s="103">
        <v>526139</v>
      </c>
      <c r="N212" s="103">
        <v>385787</v>
      </c>
      <c r="O212" s="103">
        <v>1222174</v>
      </c>
      <c r="P212" s="103">
        <v>2156082</v>
      </c>
    </row>
    <row r="213" spans="1:16">
      <c r="A213" s="101" t="s">
        <v>1266</v>
      </c>
      <c r="B213" s="102" t="s">
        <v>1267</v>
      </c>
      <c r="C213" s="101" t="s">
        <v>5359</v>
      </c>
      <c r="D213" s="101" t="s">
        <v>5360</v>
      </c>
      <c r="E213" s="103">
        <v>39371905</v>
      </c>
      <c r="F213" s="103">
        <v>41240795</v>
      </c>
      <c r="G213" s="103">
        <v>39086502</v>
      </c>
      <c r="H213" s="103">
        <v>29678309</v>
      </c>
      <c r="I213" s="103">
        <v>29912789</v>
      </c>
      <c r="J213" s="103">
        <v>28226882</v>
      </c>
      <c r="K213" s="103">
        <v>19567258</v>
      </c>
      <c r="L213" s="103">
        <v>6526731</v>
      </c>
      <c r="M213" s="103">
        <v>-5612594</v>
      </c>
      <c r="N213" s="103">
        <v>-1189948</v>
      </c>
      <c r="O213" s="103">
        <v>1225229</v>
      </c>
      <c r="P213" s="103">
        <v>2993288</v>
      </c>
    </row>
    <row r="214" spans="1:16">
      <c r="A214" s="101" t="s">
        <v>1429</v>
      </c>
      <c r="B214" s="102" t="s">
        <v>1430</v>
      </c>
      <c r="C214" s="101" t="s">
        <v>5359</v>
      </c>
      <c r="D214" s="101" t="s">
        <v>5360</v>
      </c>
      <c r="E214" s="103">
        <v>3290650</v>
      </c>
      <c r="F214" s="103">
        <v>2241782</v>
      </c>
      <c r="G214" s="103">
        <v>5931446</v>
      </c>
      <c r="H214" s="103">
        <v>4185003</v>
      </c>
      <c r="I214" s="103">
        <v>-3015339</v>
      </c>
      <c r="J214" s="103">
        <v>-5636495</v>
      </c>
      <c r="K214" s="103">
        <v>-21765247</v>
      </c>
      <c r="L214" s="103">
        <v>-14841189</v>
      </c>
      <c r="M214" s="103">
        <v>-21269912</v>
      </c>
      <c r="N214" s="103">
        <v>-5367155</v>
      </c>
      <c r="O214" s="103">
        <v>-24162196</v>
      </c>
      <c r="P214" s="103">
        <v>12816002</v>
      </c>
    </row>
    <row r="215" spans="1:16">
      <c r="A215" s="101" t="s">
        <v>1637</v>
      </c>
      <c r="B215" s="102" t="s">
        <v>1638</v>
      </c>
      <c r="C215" s="101" t="s">
        <v>5359</v>
      </c>
      <c r="D215" s="101" t="s">
        <v>5360</v>
      </c>
      <c r="E215" s="103">
        <v>13434425</v>
      </c>
      <c r="F215" s="103">
        <v>4202747</v>
      </c>
      <c r="G215" s="103">
        <v>11211040</v>
      </c>
      <c r="H215" s="103">
        <v>9299107</v>
      </c>
      <c r="I215" s="103">
        <v>28894786</v>
      </c>
      <c r="J215" s="103">
        <v>38121366</v>
      </c>
      <c r="K215" s="103">
        <v>48908763</v>
      </c>
      <c r="L215" s="103">
        <v>25377590</v>
      </c>
      <c r="M215" s="103">
        <v>55040079</v>
      </c>
      <c r="N215" s="103">
        <v>20540590</v>
      </c>
      <c r="O215" s="103">
        <v>7576276</v>
      </c>
      <c r="P215" s="103">
        <v>17559759</v>
      </c>
    </row>
    <row r="216" spans="1:16">
      <c r="A216" s="101" t="s">
        <v>1585</v>
      </c>
      <c r="B216" s="102" t="s">
        <v>1586</v>
      </c>
      <c r="C216" s="101" t="s">
        <v>5359</v>
      </c>
      <c r="D216" s="101" t="s">
        <v>5360</v>
      </c>
      <c r="E216" s="103">
        <v>18202786</v>
      </c>
      <c r="F216" s="103">
        <v>19297939</v>
      </c>
      <c r="G216" s="103">
        <v>16756605</v>
      </c>
      <c r="H216" s="103">
        <v>11745719</v>
      </c>
      <c r="I216" s="103">
        <v>12752248</v>
      </c>
      <c r="J216" s="103">
        <v>6030612</v>
      </c>
      <c r="K216" s="103">
        <v>14293539</v>
      </c>
      <c r="L216" s="103">
        <v>14981170</v>
      </c>
      <c r="M216" s="103">
        <v>3875912</v>
      </c>
      <c r="N216" s="103">
        <v>4417795</v>
      </c>
      <c r="O216" s="103">
        <v>5721221</v>
      </c>
      <c r="P216" s="103">
        <v>8621690</v>
      </c>
    </row>
    <row r="217" spans="1:16">
      <c r="A217" s="101" t="s">
        <v>3758</v>
      </c>
      <c r="B217" s="102" t="s">
        <v>4291</v>
      </c>
      <c r="C217" s="101" t="s">
        <v>5359</v>
      </c>
      <c r="D217" s="101" t="s">
        <v>5360</v>
      </c>
      <c r="E217" s="103">
        <v>-1499797</v>
      </c>
      <c r="F217" s="103">
        <v>1105417</v>
      </c>
      <c r="G217" s="103">
        <v>-3164215</v>
      </c>
      <c r="H217" s="103">
        <v>-797925</v>
      </c>
      <c r="I217" s="103">
        <v>-7245074</v>
      </c>
      <c r="J217" s="103">
        <v>-2644038</v>
      </c>
      <c r="K217" s="103">
        <v>-2389854</v>
      </c>
      <c r="L217" s="103">
        <v>-4182576</v>
      </c>
      <c r="M217" s="103">
        <v>-3965021</v>
      </c>
      <c r="N217" s="103">
        <v>607400</v>
      </c>
      <c r="O217" s="103">
        <v>4810561</v>
      </c>
      <c r="P217" s="103">
        <v>-6713057</v>
      </c>
    </row>
    <row r="218" spans="1:16">
      <c r="A218" s="101" t="s">
        <v>1678</v>
      </c>
      <c r="B218" s="102" t="s">
        <v>1679</v>
      </c>
      <c r="C218" s="101" t="s">
        <v>5359</v>
      </c>
      <c r="D218" s="101" t="s">
        <v>5360</v>
      </c>
      <c r="E218" s="103">
        <v>26515270</v>
      </c>
      <c r="F218" s="103">
        <v>20576272</v>
      </c>
      <c r="G218" s="103">
        <v>-104958468</v>
      </c>
      <c r="H218" s="103">
        <v>2152305</v>
      </c>
      <c r="I218" s="103">
        <v>5566850</v>
      </c>
      <c r="J218" s="103">
        <v>1968840</v>
      </c>
      <c r="K218" s="103">
        <v>-18592369</v>
      </c>
      <c r="L218" s="103">
        <v>-5804191</v>
      </c>
      <c r="M218" s="103">
        <v>18220989</v>
      </c>
      <c r="N218" s="103">
        <v>32541513</v>
      </c>
      <c r="O218" s="103">
        <v>57793299</v>
      </c>
      <c r="P218" s="103">
        <v>30823558</v>
      </c>
    </row>
    <row r="219" spans="1:16">
      <c r="A219" s="101" t="s">
        <v>1140</v>
      </c>
      <c r="B219" s="102" t="s">
        <v>1141</v>
      </c>
      <c r="C219" s="101" t="s">
        <v>5359</v>
      </c>
      <c r="D219" s="101" t="s">
        <v>5360</v>
      </c>
      <c r="E219" s="103">
        <v>27731420</v>
      </c>
      <c r="F219" s="103">
        <v>16748654</v>
      </c>
      <c r="G219" s="103">
        <v>15902116</v>
      </c>
      <c r="H219" s="103">
        <v>26274962</v>
      </c>
      <c r="I219" s="103">
        <v>69491280</v>
      </c>
      <c r="J219" s="103">
        <v>29461654</v>
      </c>
      <c r="K219" s="103">
        <v>44846116</v>
      </c>
      <c r="L219" s="103">
        <v>30082418</v>
      </c>
      <c r="M219" s="103">
        <v>52227873</v>
      </c>
      <c r="N219" s="103">
        <v>16410745</v>
      </c>
      <c r="O219" s="103">
        <v>7082467</v>
      </c>
      <c r="P219" s="103">
        <v>1643800</v>
      </c>
    </row>
    <row r="220" spans="1:16">
      <c r="A220" s="101" t="s">
        <v>1234</v>
      </c>
      <c r="B220" s="102" t="s">
        <v>1235</v>
      </c>
      <c r="C220" s="101" t="s">
        <v>5359</v>
      </c>
      <c r="D220" s="101" t="s">
        <v>5360</v>
      </c>
      <c r="E220" s="103">
        <v>12645006</v>
      </c>
      <c r="F220" s="103">
        <v>-33840433</v>
      </c>
      <c r="G220" s="103">
        <v>8504060</v>
      </c>
      <c r="H220" s="103">
        <v>3620868</v>
      </c>
      <c r="I220" s="103">
        <v>3423072</v>
      </c>
      <c r="J220" s="103">
        <v>-37313754</v>
      </c>
      <c r="K220" s="103">
        <v>-93509663</v>
      </c>
      <c r="L220" s="103">
        <v>14783337</v>
      </c>
      <c r="M220" s="103">
        <v>-78833678</v>
      </c>
      <c r="N220" s="103">
        <v>-96319039</v>
      </c>
      <c r="O220" s="103">
        <v>-39032249</v>
      </c>
      <c r="P220" s="103">
        <v>-13959269</v>
      </c>
    </row>
    <row r="221" spans="1:16">
      <c r="A221" s="101" t="s">
        <v>509</v>
      </c>
      <c r="B221" s="102" t="s">
        <v>510</v>
      </c>
      <c r="C221" s="101" t="s">
        <v>5359</v>
      </c>
      <c r="D221" s="101" t="s">
        <v>5360</v>
      </c>
      <c r="E221" s="103">
        <v>69810943</v>
      </c>
      <c r="F221" s="103">
        <v>75231079</v>
      </c>
      <c r="G221" s="103">
        <v>-2850924</v>
      </c>
      <c r="H221" s="103">
        <v>50728049</v>
      </c>
      <c r="I221" s="103">
        <v>91624784</v>
      </c>
      <c r="J221" s="103">
        <v>97675688</v>
      </c>
      <c r="K221" s="103">
        <v>93537141</v>
      </c>
      <c r="L221" s="103">
        <v>96736898</v>
      </c>
      <c r="M221" s="103">
        <v>176595310</v>
      </c>
      <c r="N221" s="103">
        <v>109313041</v>
      </c>
      <c r="O221" s="103">
        <v>249336396</v>
      </c>
      <c r="P221" s="103">
        <v>99132910</v>
      </c>
    </row>
    <row r="222" spans="1:16">
      <c r="A222" s="101" t="s">
        <v>1922</v>
      </c>
      <c r="B222" s="102" t="s">
        <v>1923</v>
      </c>
      <c r="C222" s="101" t="s">
        <v>5359</v>
      </c>
      <c r="D222" s="101" t="s">
        <v>5360</v>
      </c>
      <c r="E222" s="103">
        <v>-556247</v>
      </c>
      <c r="F222" s="103">
        <v>693208</v>
      </c>
      <c r="G222" s="103">
        <v>15041925</v>
      </c>
      <c r="H222" s="103">
        <v>6185710</v>
      </c>
      <c r="I222" s="103">
        <v>25882232</v>
      </c>
      <c r="J222" s="103">
        <v>35440965</v>
      </c>
      <c r="K222" s="103">
        <v>31265534</v>
      </c>
      <c r="L222" s="103">
        <v>1372159</v>
      </c>
      <c r="M222" s="103">
        <v>66757532</v>
      </c>
      <c r="N222" s="103">
        <v>16571751</v>
      </c>
      <c r="O222" s="103">
        <v>18840026</v>
      </c>
      <c r="P222" s="103">
        <v>32843111</v>
      </c>
    </row>
    <row r="223" spans="1:16">
      <c r="A223" s="101" t="s">
        <v>3206</v>
      </c>
      <c r="B223" s="102" t="s">
        <v>3207</v>
      </c>
      <c r="C223" s="101" t="s">
        <v>5359</v>
      </c>
      <c r="D223" s="101" t="s">
        <v>5360</v>
      </c>
      <c r="E223" s="103">
        <v>-8838031</v>
      </c>
      <c r="F223" s="103">
        <v>-879432</v>
      </c>
      <c r="G223" s="103">
        <v>975539</v>
      </c>
      <c r="H223" s="103">
        <v>-4296375</v>
      </c>
      <c r="I223" s="103">
        <v>-2000842</v>
      </c>
      <c r="J223" s="103">
        <v>2915936</v>
      </c>
      <c r="K223" s="103">
        <v>855338</v>
      </c>
      <c r="L223" s="103">
        <v>484931</v>
      </c>
      <c r="M223" s="103">
        <v>5362455</v>
      </c>
      <c r="N223" s="103">
        <v>3769919</v>
      </c>
      <c r="O223" s="103">
        <v>3251193</v>
      </c>
      <c r="P223" s="103">
        <v>1758064</v>
      </c>
    </row>
    <row r="224" spans="1:16">
      <c r="A224" s="101" t="s">
        <v>2892</v>
      </c>
      <c r="B224" s="102" t="s">
        <v>2893</v>
      </c>
      <c r="C224" s="101" t="s">
        <v>5359</v>
      </c>
      <c r="D224" s="101" t="s">
        <v>5360</v>
      </c>
      <c r="E224" s="103">
        <v>1385219</v>
      </c>
      <c r="F224" s="103">
        <v>-24713789</v>
      </c>
      <c r="G224" s="103">
        <v>-23318687</v>
      </c>
      <c r="H224" s="103">
        <v>-8641115</v>
      </c>
      <c r="I224" s="103">
        <v>-14947183</v>
      </c>
      <c r="J224" s="103">
        <v>219778</v>
      </c>
      <c r="K224" s="103">
        <v>67373374</v>
      </c>
      <c r="L224" s="103">
        <v>-8718961</v>
      </c>
      <c r="M224" s="103">
        <v>-25855196</v>
      </c>
      <c r="N224" s="103">
        <v>-41508298</v>
      </c>
      <c r="O224" s="103">
        <v>-24305594</v>
      </c>
      <c r="P224" s="103">
        <v>22308638</v>
      </c>
    </row>
    <row r="225" spans="1:16">
      <c r="A225" s="101" t="s">
        <v>1001</v>
      </c>
      <c r="B225" s="102" t="s">
        <v>1002</v>
      </c>
      <c r="C225" s="101" t="s">
        <v>5359</v>
      </c>
      <c r="D225" s="101" t="s">
        <v>5360</v>
      </c>
      <c r="E225" s="103">
        <v>18900373</v>
      </c>
      <c r="F225" s="103">
        <v>22809531</v>
      </c>
      <c r="G225" s="103">
        <v>21459038</v>
      </c>
      <c r="H225" s="103">
        <v>9366966</v>
      </c>
      <c r="I225" s="103">
        <v>4441977</v>
      </c>
      <c r="J225" s="103">
        <v>22162018</v>
      </c>
      <c r="K225" s="103"/>
      <c r="L225" s="103">
        <v>26838185</v>
      </c>
      <c r="M225" s="103">
        <v>18107550</v>
      </c>
      <c r="N225" s="103">
        <v>13128589</v>
      </c>
      <c r="O225" s="103">
        <v>10510001</v>
      </c>
      <c r="P225" s="103">
        <v>4273765</v>
      </c>
    </row>
    <row r="226" spans="1:16">
      <c r="A226" s="101" t="s">
        <v>2157</v>
      </c>
      <c r="B226" s="102" t="s">
        <v>2158</v>
      </c>
      <c r="C226" s="101" t="s">
        <v>5359</v>
      </c>
      <c r="D226" s="101" t="s">
        <v>5360</v>
      </c>
      <c r="E226" s="103">
        <v>4227881</v>
      </c>
      <c r="F226" s="103">
        <v>820347</v>
      </c>
      <c r="G226" s="103">
        <v>2035539</v>
      </c>
      <c r="H226" s="103">
        <v>871485</v>
      </c>
      <c r="I226" s="103">
        <v>1060560</v>
      </c>
      <c r="J226" s="103">
        <v>-6002719</v>
      </c>
      <c r="K226" s="103">
        <v>-5108152</v>
      </c>
      <c r="L226" s="103">
        <v>-1871189</v>
      </c>
      <c r="M226" s="103">
        <v>-1630735</v>
      </c>
      <c r="N226" s="103">
        <v>-1644625</v>
      </c>
      <c r="O226" s="103">
        <v>4168039</v>
      </c>
      <c r="P226" s="103">
        <v>518963</v>
      </c>
    </row>
    <row r="227" spans="1:16">
      <c r="A227" s="101" t="s">
        <v>1581</v>
      </c>
      <c r="B227" s="102" t="s">
        <v>1582</v>
      </c>
      <c r="C227" s="101" t="s">
        <v>5359</v>
      </c>
      <c r="D227" s="101" t="s">
        <v>5360</v>
      </c>
      <c r="E227" s="103">
        <v>22706540</v>
      </c>
      <c r="F227" s="103">
        <v>18794314</v>
      </c>
      <c r="G227" s="103">
        <v>15234498</v>
      </c>
      <c r="H227" s="103">
        <v>10228282</v>
      </c>
      <c r="I227" s="103">
        <v>9512315</v>
      </c>
      <c r="J227" s="103">
        <v>10442649</v>
      </c>
      <c r="K227" s="103">
        <v>22619453</v>
      </c>
      <c r="L227" s="103">
        <v>-11103617</v>
      </c>
      <c r="M227" s="103">
        <v>1634198</v>
      </c>
      <c r="N227" s="103">
        <v>7388374</v>
      </c>
      <c r="O227" s="103">
        <v>7137706</v>
      </c>
      <c r="P227" s="103">
        <v>6489237</v>
      </c>
    </row>
    <row r="228" spans="1:16">
      <c r="A228" s="101" t="s">
        <v>731</v>
      </c>
      <c r="B228" s="102" t="s">
        <v>732</v>
      </c>
      <c r="C228" s="101" t="s">
        <v>5359</v>
      </c>
      <c r="D228" s="101" t="s">
        <v>5360</v>
      </c>
      <c r="E228" s="103">
        <v>28731036</v>
      </c>
      <c r="F228" s="103">
        <v>24743183</v>
      </c>
      <c r="G228" s="103">
        <v>37862168</v>
      </c>
      <c r="H228" s="103">
        <v>37891168</v>
      </c>
      <c r="I228" s="103">
        <v>50789455</v>
      </c>
      <c r="J228" s="103">
        <v>42026965</v>
      </c>
      <c r="K228" s="103">
        <v>48424800</v>
      </c>
      <c r="L228" s="103">
        <v>48788872</v>
      </c>
      <c r="M228" s="103">
        <v>41556265</v>
      </c>
      <c r="N228" s="103">
        <v>41987599</v>
      </c>
      <c r="O228" s="103">
        <v>28392734</v>
      </c>
      <c r="P228" s="103">
        <v>38730198</v>
      </c>
    </row>
    <row r="229" spans="1:16">
      <c r="A229" s="101" t="s">
        <v>2330</v>
      </c>
      <c r="B229" s="102" t="s">
        <v>2331</v>
      </c>
      <c r="C229" s="101" t="s">
        <v>5359</v>
      </c>
      <c r="D229" s="101" t="s">
        <v>5360</v>
      </c>
      <c r="E229" s="103">
        <v>13493036</v>
      </c>
      <c r="F229" s="103">
        <v>9661761</v>
      </c>
      <c r="G229" s="103">
        <v>2002964</v>
      </c>
      <c r="H229" s="103">
        <v>4255350</v>
      </c>
      <c r="I229" s="103">
        <v>4327200</v>
      </c>
      <c r="J229" s="103">
        <v>4201582</v>
      </c>
      <c r="K229" s="103">
        <v>1268135</v>
      </c>
      <c r="L229" s="103">
        <v>563535</v>
      </c>
      <c r="M229" s="103">
        <v>265441</v>
      </c>
      <c r="N229" s="103">
        <v>13055776</v>
      </c>
      <c r="O229" s="103">
        <v>2559568</v>
      </c>
      <c r="P229" s="103">
        <v>-1778299</v>
      </c>
    </row>
    <row r="230" spans="1:16">
      <c r="A230" s="101" t="s">
        <v>618</v>
      </c>
      <c r="B230" s="102" t="s">
        <v>619</v>
      </c>
      <c r="C230" s="101" t="s">
        <v>5359</v>
      </c>
      <c r="D230" s="101" t="s">
        <v>5360</v>
      </c>
      <c r="E230" s="103">
        <v>47176642</v>
      </c>
      <c r="F230" s="103">
        <v>65420806</v>
      </c>
      <c r="G230" s="103">
        <v>56760789</v>
      </c>
      <c r="H230" s="103">
        <v>43549743</v>
      </c>
      <c r="I230" s="103">
        <v>61546846</v>
      </c>
      <c r="J230" s="103">
        <v>27675146</v>
      </c>
      <c r="K230" s="103">
        <v>72710748</v>
      </c>
      <c r="L230" s="103">
        <v>37606976</v>
      </c>
      <c r="M230" s="103">
        <v>21360397</v>
      </c>
      <c r="N230" s="103">
        <v>24577921</v>
      </c>
      <c r="O230" s="103">
        <v>6261348</v>
      </c>
      <c r="P230" s="103">
        <v>5336190</v>
      </c>
    </row>
    <row r="231" spans="1:16">
      <c r="A231" s="101" t="s">
        <v>1529</v>
      </c>
      <c r="B231" s="102" t="s">
        <v>1530</v>
      </c>
      <c r="C231" s="101" t="s">
        <v>5359</v>
      </c>
      <c r="D231" s="101" t="s">
        <v>5360</v>
      </c>
      <c r="E231" s="103">
        <v>25963634</v>
      </c>
      <c r="F231" s="103">
        <v>19775059</v>
      </c>
      <c r="G231" s="103">
        <v>10187078</v>
      </c>
      <c r="H231" s="103">
        <v>3346288</v>
      </c>
      <c r="I231" s="103">
        <v>6163534</v>
      </c>
      <c r="J231" s="103">
        <v>-7381396</v>
      </c>
      <c r="K231" s="103">
        <v>15397510</v>
      </c>
      <c r="L231" s="103">
        <v>22715285</v>
      </c>
      <c r="M231" s="103">
        <v>-24743404</v>
      </c>
      <c r="N231" s="103">
        <v>2760497</v>
      </c>
      <c r="O231" s="103">
        <v>-6645105</v>
      </c>
      <c r="P231" s="103">
        <v>8441629</v>
      </c>
    </row>
    <row r="232" spans="1:16">
      <c r="A232" s="101" t="s">
        <v>511</v>
      </c>
      <c r="B232" s="102" t="s">
        <v>512</v>
      </c>
      <c r="C232" s="101" t="s">
        <v>5359</v>
      </c>
      <c r="D232" s="101" t="s">
        <v>5360</v>
      </c>
      <c r="E232" s="103">
        <v>69318434</v>
      </c>
      <c r="F232" s="103">
        <v>99616287</v>
      </c>
      <c r="G232" s="103">
        <v>18679530</v>
      </c>
      <c r="H232" s="103">
        <v>101026938</v>
      </c>
      <c r="I232" s="103">
        <v>83062357</v>
      </c>
      <c r="J232" s="103">
        <v>76913206</v>
      </c>
      <c r="K232" s="103">
        <v>62352207</v>
      </c>
      <c r="L232" s="103">
        <v>8877664</v>
      </c>
      <c r="M232" s="103">
        <v>58126277</v>
      </c>
      <c r="N232" s="103">
        <v>64749426</v>
      </c>
      <c r="O232" s="103">
        <v>71976165</v>
      </c>
      <c r="P232" s="103">
        <v>81572573</v>
      </c>
    </row>
    <row r="233" spans="1:16">
      <c r="A233" s="101" t="s">
        <v>2571</v>
      </c>
      <c r="B233" s="102" t="s">
        <v>2572</v>
      </c>
      <c r="C233" s="101" t="s">
        <v>5359</v>
      </c>
      <c r="D233" s="101" t="s">
        <v>5360</v>
      </c>
      <c r="E233" s="103">
        <v>6208749</v>
      </c>
      <c r="F233" s="103">
        <v>5235608</v>
      </c>
      <c r="G233" s="103">
        <v>8898694</v>
      </c>
      <c r="H233" s="103">
        <v>4009323</v>
      </c>
      <c r="I233" s="103">
        <v>5142066</v>
      </c>
      <c r="J233" s="103">
        <v>-7212195</v>
      </c>
      <c r="K233" s="103">
        <v>-1206307</v>
      </c>
      <c r="L233" s="103">
        <v>-10008959</v>
      </c>
      <c r="M233" s="103">
        <v>-10784385</v>
      </c>
      <c r="N233" s="103">
        <v>-10769539</v>
      </c>
      <c r="O233" s="103">
        <v>-525264</v>
      </c>
      <c r="P233" s="103">
        <v>-49157</v>
      </c>
    </row>
    <row r="234" spans="1:16">
      <c r="A234" s="101" t="s">
        <v>3091</v>
      </c>
      <c r="B234" s="102" t="s">
        <v>3092</v>
      </c>
      <c r="C234" s="101" t="s">
        <v>5359</v>
      </c>
      <c r="D234" s="101" t="s">
        <v>5360</v>
      </c>
      <c r="E234" s="103">
        <v>5603407</v>
      </c>
      <c r="F234" s="103">
        <v>4734626</v>
      </c>
      <c r="G234" s="103">
        <v>2812345</v>
      </c>
      <c r="H234" s="103">
        <v>-5143792</v>
      </c>
      <c r="I234" s="103">
        <v>-2487675</v>
      </c>
      <c r="J234" s="103">
        <v>1987255</v>
      </c>
      <c r="K234" s="103">
        <v>-11151501</v>
      </c>
      <c r="L234" s="103">
        <v>3855404</v>
      </c>
      <c r="M234" s="103">
        <v>-12125677</v>
      </c>
      <c r="N234" s="103">
        <v>3529739</v>
      </c>
      <c r="O234" s="103">
        <v>7682309</v>
      </c>
      <c r="P234" s="103">
        <v>1730953</v>
      </c>
    </row>
    <row r="235" spans="1:16">
      <c r="A235" s="101" t="s">
        <v>337</v>
      </c>
      <c r="B235" s="102" t="s">
        <v>338</v>
      </c>
      <c r="C235" s="101" t="s">
        <v>5359</v>
      </c>
      <c r="D235" s="101" t="s">
        <v>5360</v>
      </c>
      <c r="E235" s="103">
        <v>5406435000</v>
      </c>
      <c r="F235" s="103">
        <v>6417303000</v>
      </c>
      <c r="G235" s="103">
        <v>7346807000</v>
      </c>
      <c r="H235" s="103">
        <v>8541834000</v>
      </c>
      <c r="I235" s="103">
        <v>8566568000</v>
      </c>
      <c r="J235" s="103">
        <v>7655871000</v>
      </c>
      <c r="K235" s="103">
        <v>5567132000</v>
      </c>
      <c r="L235" s="103">
        <v>2973473000</v>
      </c>
      <c r="M235" s="103">
        <v>857751000</v>
      </c>
      <c r="N235" s="103">
        <v>1600480000</v>
      </c>
      <c r="O235" s="103">
        <v>1259247000</v>
      </c>
      <c r="P235" s="103">
        <v>2445207000</v>
      </c>
    </row>
    <row r="236" spans="1:16">
      <c r="A236" s="101" t="s">
        <v>1353</v>
      </c>
      <c r="B236" s="102" t="s">
        <v>1354</v>
      </c>
      <c r="C236" s="101" t="s">
        <v>5364</v>
      </c>
      <c r="D236" s="101" t="s">
        <v>5360</v>
      </c>
      <c r="E236" s="103">
        <v>1364894</v>
      </c>
      <c r="F236" s="103">
        <v>6787938</v>
      </c>
      <c r="G236" s="103">
        <v>2150520</v>
      </c>
      <c r="H236" s="103">
        <v>112279</v>
      </c>
      <c r="I236" s="103">
        <v>5764847</v>
      </c>
      <c r="J236" s="103">
        <v>13121863</v>
      </c>
      <c r="K236" s="103">
        <v>5258959</v>
      </c>
      <c r="L236" s="103">
        <v>8695665</v>
      </c>
      <c r="M236" s="103">
        <v>-26641399</v>
      </c>
      <c r="N236" s="103">
        <v>5866578</v>
      </c>
      <c r="O236" s="103">
        <v>2962904</v>
      </c>
      <c r="P236" s="103">
        <v>3188114</v>
      </c>
    </row>
    <row r="237" spans="1:16">
      <c r="A237" s="101" t="s">
        <v>2543</v>
      </c>
      <c r="B237" s="102" t="s">
        <v>2544</v>
      </c>
      <c r="C237" s="101" t="s">
        <v>5359</v>
      </c>
      <c r="D237" s="101" t="s">
        <v>5360</v>
      </c>
      <c r="E237" s="103">
        <v>-73354028</v>
      </c>
      <c r="F237" s="103">
        <v>-106858726</v>
      </c>
      <c r="G237" s="103">
        <v>-42250228</v>
      </c>
      <c r="H237" s="103">
        <v>-522868</v>
      </c>
      <c r="I237" s="103">
        <v>-4974083</v>
      </c>
      <c r="J237" s="103">
        <v>14009756</v>
      </c>
      <c r="K237" s="103">
        <v>30909429</v>
      </c>
      <c r="L237" s="103">
        <v>2215585</v>
      </c>
      <c r="M237" s="103">
        <v>-5911685</v>
      </c>
      <c r="N237" s="103">
        <v>-17557349</v>
      </c>
      <c r="O237" s="103">
        <v>-25672825</v>
      </c>
      <c r="P237" s="103">
        <v>777762</v>
      </c>
    </row>
    <row r="238" spans="1:16">
      <c r="A238" s="101" t="s">
        <v>1920</v>
      </c>
      <c r="B238" s="102" t="s">
        <v>1921</v>
      </c>
      <c r="C238" s="101" t="s">
        <v>5359</v>
      </c>
      <c r="D238" s="101" t="s">
        <v>5360</v>
      </c>
      <c r="E238" s="103">
        <v>17437898</v>
      </c>
      <c r="F238" s="103">
        <v>8831541</v>
      </c>
      <c r="G238" s="103">
        <v>28010924</v>
      </c>
      <c r="H238" s="103">
        <v>-12132330</v>
      </c>
      <c r="I238" s="103">
        <v>1433785</v>
      </c>
      <c r="J238" s="103">
        <v>-17585578</v>
      </c>
      <c r="K238" s="103">
        <v>56060933</v>
      </c>
      <c r="L238" s="103">
        <v>-29784621</v>
      </c>
      <c r="M238" s="103">
        <v>23857525</v>
      </c>
      <c r="N238" s="103">
        <v>15169722</v>
      </c>
      <c r="O238" s="103">
        <v>24174753</v>
      </c>
      <c r="P238" s="103">
        <v>27001373</v>
      </c>
    </row>
    <row r="239" spans="1:16">
      <c r="A239" s="101" t="s">
        <v>570</v>
      </c>
      <c r="B239" s="102" t="s">
        <v>571</v>
      </c>
      <c r="C239" s="101" t="s">
        <v>5359</v>
      </c>
      <c r="D239" s="101" t="s">
        <v>5360</v>
      </c>
      <c r="E239" s="103">
        <v>94875775</v>
      </c>
      <c r="F239" s="103">
        <v>90805390</v>
      </c>
      <c r="G239" s="103">
        <v>97618628</v>
      </c>
      <c r="H239" s="103">
        <v>90887060</v>
      </c>
      <c r="I239" s="103">
        <v>79960992</v>
      </c>
      <c r="J239" s="103">
        <v>84584645</v>
      </c>
      <c r="K239" s="103">
        <v>97195020</v>
      </c>
      <c r="L239" s="103">
        <v>46010799</v>
      </c>
      <c r="M239" s="103">
        <v>54161626</v>
      </c>
      <c r="N239" s="103">
        <v>32612141</v>
      </c>
      <c r="O239" s="103">
        <v>23848984</v>
      </c>
      <c r="P239" s="103">
        <v>22890879</v>
      </c>
    </row>
    <row r="240" spans="1:16">
      <c r="A240" s="101" t="s">
        <v>3459</v>
      </c>
      <c r="B240" s="102" t="s">
        <v>3460</v>
      </c>
      <c r="C240" s="101" t="s">
        <v>5359</v>
      </c>
      <c r="D240" s="101" t="s">
        <v>5360</v>
      </c>
      <c r="E240" s="103">
        <v>-16997369</v>
      </c>
      <c r="F240" s="103">
        <v>-955755</v>
      </c>
      <c r="G240" s="103">
        <v>3101848</v>
      </c>
      <c r="H240" s="103">
        <v>-9723079</v>
      </c>
      <c r="I240" s="103">
        <v>-28919933</v>
      </c>
      <c r="J240" s="103">
        <v>-9611822</v>
      </c>
      <c r="K240" s="103">
        <v>-2556696</v>
      </c>
      <c r="L240" s="103">
        <v>5207803</v>
      </c>
      <c r="M240" s="103">
        <v>16379256</v>
      </c>
      <c r="N240" s="103">
        <v>323728</v>
      </c>
      <c r="O240" s="103">
        <v>4491232</v>
      </c>
      <c r="P240" s="103">
        <v>10669683</v>
      </c>
    </row>
    <row r="241" spans="1:16">
      <c r="A241" s="101" t="s">
        <v>349</v>
      </c>
      <c r="B241" s="102" t="s">
        <v>350</v>
      </c>
      <c r="C241" s="101" t="s">
        <v>5359</v>
      </c>
      <c r="D241" s="101" t="s">
        <v>5360</v>
      </c>
      <c r="E241" s="103">
        <v>1363309633</v>
      </c>
      <c r="F241" s="103">
        <v>180646882</v>
      </c>
      <c r="G241" s="103">
        <v>626099303</v>
      </c>
      <c r="H241" s="103">
        <v>1376396068</v>
      </c>
      <c r="I241" s="103">
        <v>2462080504</v>
      </c>
      <c r="J241" s="103">
        <v>3648136026</v>
      </c>
      <c r="K241" s="103">
        <v>4105622633</v>
      </c>
      <c r="L241" s="103">
        <v>3218424518</v>
      </c>
      <c r="M241" s="103">
        <v>4378750822</v>
      </c>
      <c r="N241" s="103">
        <v>3558660044</v>
      </c>
      <c r="O241" s="103">
        <v>3314180977</v>
      </c>
      <c r="P241" s="103">
        <v>4011546577</v>
      </c>
    </row>
    <row r="242" spans="1:16">
      <c r="A242" s="101" t="s">
        <v>1103</v>
      </c>
      <c r="B242" s="102" t="s">
        <v>1104</v>
      </c>
      <c r="C242" s="101" t="s">
        <v>5359</v>
      </c>
      <c r="D242" s="101" t="s">
        <v>5360</v>
      </c>
      <c r="E242" s="103">
        <v>30174332</v>
      </c>
      <c r="F242" s="103">
        <v>27043171</v>
      </c>
      <c r="G242" s="103">
        <v>20716718</v>
      </c>
      <c r="H242" s="103">
        <v>7878194</v>
      </c>
      <c r="I242" s="103">
        <v>10638443</v>
      </c>
      <c r="J242" s="103">
        <v>7062464</v>
      </c>
      <c r="K242" s="103">
        <v>12145220</v>
      </c>
      <c r="L242" s="103">
        <v>7044974</v>
      </c>
      <c r="M242" s="103">
        <v>6731815</v>
      </c>
      <c r="N242" s="103">
        <v>6434603</v>
      </c>
      <c r="O242" s="103">
        <v>8603009</v>
      </c>
      <c r="P242" s="103">
        <v>8137377</v>
      </c>
    </row>
    <row r="243" spans="1:16">
      <c r="A243" s="101" t="s">
        <v>545</v>
      </c>
      <c r="B243" s="102" t="s">
        <v>4292</v>
      </c>
      <c r="C243" s="101" t="s">
        <v>5359</v>
      </c>
      <c r="D243" s="101" t="s">
        <v>5360</v>
      </c>
      <c r="E243" s="103">
        <v>49506288</v>
      </c>
      <c r="F243" s="103">
        <v>37573908</v>
      </c>
      <c r="G243" s="103">
        <v>33318658</v>
      </c>
      <c r="H243" s="103">
        <v>22043569</v>
      </c>
      <c r="I243" s="103">
        <v>10581528</v>
      </c>
      <c r="J243" s="103">
        <v>6197826</v>
      </c>
      <c r="K243" s="103">
        <v>5682767</v>
      </c>
      <c r="L243" s="103">
        <v>6581934</v>
      </c>
      <c r="M243" s="103">
        <v>7291641</v>
      </c>
      <c r="N243" s="103">
        <v>8040487</v>
      </c>
      <c r="O243" s="103">
        <v>9209114</v>
      </c>
      <c r="P243" s="103">
        <v>8902876</v>
      </c>
    </row>
    <row r="244" spans="1:16">
      <c r="A244" s="101" t="s">
        <v>2471</v>
      </c>
      <c r="B244" s="102" t="s">
        <v>2472</v>
      </c>
      <c r="C244" s="101" t="s">
        <v>5359</v>
      </c>
      <c r="D244" s="101" t="s">
        <v>5360</v>
      </c>
      <c r="E244" s="103">
        <v>-95789926</v>
      </c>
      <c r="F244" s="103">
        <v>-79089488</v>
      </c>
      <c r="G244" s="103">
        <v>-152358377</v>
      </c>
      <c r="H244" s="103">
        <v>-184840796</v>
      </c>
      <c r="I244" s="103">
        <v>-43186363</v>
      </c>
      <c r="J244" s="103">
        <v>-21289671</v>
      </c>
      <c r="K244" s="103">
        <v>14249848</v>
      </c>
      <c r="L244" s="103">
        <v>21926317</v>
      </c>
      <c r="M244" s="103">
        <v>26222523</v>
      </c>
      <c r="N244" s="103">
        <v>33021882</v>
      </c>
      <c r="O244" s="103">
        <v>36961015</v>
      </c>
      <c r="P244" s="103">
        <v>33755440</v>
      </c>
    </row>
    <row r="245" spans="1:16">
      <c r="A245" s="101" t="s">
        <v>3374</v>
      </c>
      <c r="B245" s="102" t="s">
        <v>3375</v>
      </c>
      <c r="C245" s="101" t="s">
        <v>5359</v>
      </c>
      <c r="D245" s="101" t="s">
        <v>5360</v>
      </c>
      <c r="E245" s="103">
        <v>1537712</v>
      </c>
      <c r="F245" s="103">
        <v>622535</v>
      </c>
      <c r="G245" s="103">
        <v>959680</v>
      </c>
      <c r="H245" s="103">
        <v>932221</v>
      </c>
      <c r="I245" s="103">
        <v>1212342</v>
      </c>
      <c r="J245" s="103">
        <v>1107293</v>
      </c>
      <c r="K245" s="103">
        <v>1322109</v>
      </c>
      <c r="L245" s="103">
        <v>740481</v>
      </c>
      <c r="M245" s="103">
        <v>803827</v>
      </c>
      <c r="N245" s="103">
        <v>190987</v>
      </c>
      <c r="O245" s="103">
        <v>2135730</v>
      </c>
      <c r="P245" s="103">
        <v>597589</v>
      </c>
    </row>
    <row r="246" spans="1:16">
      <c r="A246" s="101" t="s">
        <v>1238</v>
      </c>
      <c r="B246" s="102" t="s">
        <v>1239</v>
      </c>
      <c r="C246" s="101" t="s">
        <v>5359</v>
      </c>
      <c r="D246" s="101" t="s">
        <v>5360</v>
      </c>
      <c r="E246" s="103">
        <v>13207681</v>
      </c>
      <c r="F246" s="103">
        <v>13828336</v>
      </c>
      <c r="G246" s="103">
        <v>18509800</v>
      </c>
      <c r="H246" s="103">
        <v>12887841</v>
      </c>
      <c r="I246" s="103">
        <v>8621818</v>
      </c>
      <c r="J246" s="103">
        <v>20070197</v>
      </c>
      <c r="K246" s="103">
        <v>19403684</v>
      </c>
      <c r="L246" s="103">
        <v>13349601</v>
      </c>
      <c r="M246" s="103">
        <v>9267597</v>
      </c>
      <c r="N246" s="103">
        <v>1502231</v>
      </c>
      <c r="O246" s="103">
        <v>-986682</v>
      </c>
      <c r="P246" s="103">
        <v>12228109</v>
      </c>
    </row>
    <row r="247" spans="1:16">
      <c r="A247" s="101" t="s">
        <v>1367</v>
      </c>
      <c r="B247" s="102" t="s">
        <v>1368</v>
      </c>
      <c r="C247" s="101" t="s">
        <v>5359</v>
      </c>
      <c r="D247" s="101" t="s">
        <v>5360</v>
      </c>
      <c r="E247" s="103">
        <v>-676712</v>
      </c>
      <c r="F247" s="103">
        <v>-6390212</v>
      </c>
      <c r="G247" s="103">
        <v>-28768437</v>
      </c>
      <c r="H247" s="103">
        <v>-25700635</v>
      </c>
      <c r="I247" s="103">
        <v>-17642755</v>
      </c>
      <c r="J247" s="103">
        <v>-18172653</v>
      </c>
      <c r="K247" s="103">
        <v>-11858994</v>
      </c>
      <c r="L247" s="103">
        <v>-3953213</v>
      </c>
      <c r="M247" s="103">
        <v>-4432368</v>
      </c>
      <c r="N247" s="103">
        <v>-907860</v>
      </c>
      <c r="O247" s="103">
        <v>-655895</v>
      </c>
      <c r="P247" s="103">
        <v>867977</v>
      </c>
    </row>
    <row r="248" spans="1:16">
      <c r="A248" s="101" t="s">
        <v>1761</v>
      </c>
      <c r="B248" s="102" t="s">
        <v>1762</v>
      </c>
      <c r="C248" s="101" t="s">
        <v>5359</v>
      </c>
      <c r="D248" s="101" t="s">
        <v>5360</v>
      </c>
      <c r="E248" s="103">
        <v>42811295</v>
      </c>
      <c r="F248" s="103">
        <v>6375591</v>
      </c>
      <c r="G248" s="103">
        <v>13176545</v>
      </c>
      <c r="H248" s="103">
        <v>28662983</v>
      </c>
      <c r="I248" s="103">
        <v>24876200</v>
      </c>
      <c r="J248" s="103">
        <v>10671193</v>
      </c>
      <c r="K248" s="103">
        <v>17959749</v>
      </c>
      <c r="L248" s="103">
        <v>7452349</v>
      </c>
      <c r="M248" s="103">
        <v>131400</v>
      </c>
      <c r="N248" s="103">
        <v>3783757</v>
      </c>
      <c r="O248" s="103">
        <v>5806742</v>
      </c>
      <c r="P248" s="103">
        <v>2386388</v>
      </c>
    </row>
    <row r="249" spans="1:16">
      <c r="A249" s="101" t="s">
        <v>976</v>
      </c>
      <c r="B249" s="102" t="s">
        <v>977</v>
      </c>
      <c r="C249" s="101" t="s">
        <v>5359</v>
      </c>
      <c r="D249" s="101" t="s">
        <v>5360</v>
      </c>
      <c r="E249" s="103">
        <v>99387101</v>
      </c>
      <c r="F249" s="103">
        <v>77791797</v>
      </c>
      <c r="G249" s="103">
        <v>78156245</v>
      </c>
      <c r="H249" s="103">
        <v>67902021</v>
      </c>
      <c r="I249" s="103">
        <v>74432025</v>
      </c>
      <c r="J249" s="103">
        <v>39245536</v>
      </c>
      <c r="K249" s="103">
        <v>49353648</v>
      </c>
      <c r="L249" s="103">
        <v>45443536</v>
      </c>
      <c r="M249" s="103">
        <v>32180723</v>
      </c>
      <c r="N249" s="103">
        <v>10113582</v>
      </c>
      <c r="O249" s="103">
        <v>-6321921</v>
      </c>
      <c r="P249" s="103">
        <v>13008956</v>
      </c>
    </row>
    <row r="250" spans="1:16">
      <c r="A250" s="101" t="s">
        <v>956</v>
      </c>
      <c r="B250" s="102" t="s">
        <v>4293</v>
      </c>
      <c r="C250" s="101" t="s">
        <v>5359</v>
      </c>
      <c r="D250" s="101" t="s">
        <v>5360</v>
      </c>
      <c r="E250" s="103">
        <v>36125230</v>
      </c>
      <c r="F250" s="103">
        <v>41504352</v>
      </c>
      <c r="G250" s="103">
        <v>23151144</v>
      </c>
      <c r="H250" s="103">
        <v>18124717</v>
      </c>
      <c r="I250" s="103">
        <v>33536338</v>
      </c>
      <c r="J250" s="103">
        <v>20815254</v>
      </c>
      <c r="K250" s="103">
        <v>25639521</v>
      </c>
      <c r="L250" s="103">
        <v>11323870</v>
      </c>
      <c r="M250" s="103">
        <v>2191024</v>
      </c>
      <c r="N250" s="103">
        <v>22719471</v>
      </c>
      <c r="O250" s="103">
        <v>-26880601</v>
      </c>
      <c r="P250" s="103">
        <v>-15096479</v>
      </c>
    </row>
    <row r="251" spans="1:16">
      <c r="A251" s="101" t="s">
        <v>1318</v>
      </c>
      <c r="B251" s="102" t="s">
        <v>1319</v>
      </c>
      <c r="C251" s="101" t="s">
        <v>5359</v>
      </c>
      <c r="D251" s="101" t="s">
        <v>5360</v>
      </c>
      <c r="E251" s="103">
        <v>7747583</v>
      </c>
      <c r="F251" s="103">
        <v>8177946</v>
      </c>
      <c r="G251" s="103">
        <v>3256538</v>
      </c>
      <c r="H251" s="103">
        <v>-2959087</v>
      </c>
      <c r="I251" s="103">
        <v>-4612562</v>
      </c>
      <c r="J251" s="103">
        <v>1165489</v>
      </c>
      <c r="K251" s="103">
        <v>1469304</v>
      </c>
      <c r="L251" s="103">
        <v>-8862374</v>
      </c>
      <c r="M251" s="103">
        <v>-1744072</v>
      </c>
      <c r="N251" s="103">
        <v>4250566</v>
      </c>
      <c r="O251" s="103">
        <v>2398127</v>
      </c>
      <c r="P251" s="103">
        <v>4071930</v>
      </c>
    </row>
    <row r="252" spans="1:16">
      <c r="A252" s="101" t="s">
        <v>2041</v>
      </c>
      <c r="B252" s="102" t="s">
        <v>2042</v>
      </c>
      <c r="C252" s="101" t="s">
        <v>5359</v>
      </c>
      <c r="D252" s="101" t="s">
        <v>5360</v>
      </c>
      <c r="E252" s="103">
        <v>17329785</v>
      </c>
      <c r="F252" s="103">
        <v>11352083</v>
      </c>
      <c r="G252" s="103">
        <v>5893695</v>
      </c>
      <c r="H252" s="103">
        <v>11411213</v>
      </c>
      <c r="I252" s="103">
        <v>15378963</v>
      </c>
      <c r="J252" s="103">
        <v>17535948</v>
      </c>
      <c r="K252" s="103">
        <v>15588384</v>
      </c>
      <c r="L252" s="103">
        <v>14459450</v>
      </c>
      <c r="M252" s="103">
        <v>13754239</v>
      </c>
      <c r="N252" s="103">
        <v>15376972</v>
      </c>
      <c r="O252" s="103">
        <v>11218141</v>
      </c>
      <c r="P252" s="103">
        <v>6515736</v>
      </c>
    </row>
    <row r="253" spans="1:16">
      <c r="A253" s="101" t="s">
        <v>1193</v>
      </c>
      <c r="B253" s="102" t="s">
        <v>1194</v>
      </c>
      <c r="C253" s="101" t="s">
        <v>5359</v>
      </c>
      <c r="D253" s="101" t="s">
        <v>5360</v>
      </c>
      <c r="E253" s="103">
        <v>60873292</v>
      </c>
      <c r="F253" s="103">
        <v>35604172</v>
      </c>
      <c r="G253" s="103">
        <v>44303450</v>
      </c>
      <c r="H253" s="103">
        <v>35166312</v>
      </c>
      <c r="I253" s="103">
        <v>37395799</v>
      </c>
      <c r="J253" s="103">
        <v>47236775</v>
      </c>
      <c r="K253" s="103">
        <v>49968536</v>
      </c>
      <c r="L253" s="103">
        <v>58936947</v>
      </c>
      <c r="M253" s="103">
        <v>9319716</v>
      </c>
      <c r="N253" s="103">
        <v>-9900143</v>
      </c>
      <c r="O253" s="103">
        <v>144091801</v>
      </c>
      <c r="P253" s="103">
        <v>48839799</v>
      </c>
    </row>
    <row r="254" spans="1:16">
      <c r="A254" s="101" t="s">
        <v>2978</v>
      </c>
      <c r="B254" s="102" t="s">
        <v>2979</v>
      </c>
      <c r="C254" s="101" t="s">
        <v>5359</v>
      </c>
      <c r="D254" s="101" t="s">
        <v>5360</v>
      </c>
      <c r="E254" s="103">
        <v>7047663</v>
      </c>
      <c r="F254" s="103">
        <v>2865122</v>
      </c>
      <c r="G254" s="103">
        <v>4216974</v>
      </c>
      <c r="H254" s="103">
        <v>7559078</v>
      </c>
      <c r="I254" s="103">
        <v>4373031</v>
      </c>
      <c r="J254" s="103">
        <v>2636865</v>
      </c>
      <c r="K254" s="103"/>
      <c r="L254" s="103">
        <v>3186016</v>
      </c>
      <c r="M254" s="103">
        <v>3744802</v>
      </c>
      <c r="N254" s="103">
        <v>3635104</v>
      </c>
      <c r="O254" s="103">
        <v>2003902</v>
      </c>
      <c r="P254" s="103">
        <v>3626969</v>
      </c>
    </row>
    <row r="255" spans="1:16">
      <c r="A255" s="101" t="s">
        <v>825</v>
      </c>
      <c r="B255" s="102" t="s">
        <v>826</v>
      </c>
      <c r="C255" s="101" t="s">
        <v>5359</v>
      </c>
      <c r="D255" s="101" t="s">
        <v>5360</v>
      </c>
      <c r="E255" s="103">
        <v>108936823</v>
      </c>
      <c r="F255" s="103">
        <v>66616764</v>
      </c>
      <c r="G255" s="103">
        <v>94229309</v>
      </c>
      <c r="H255" s="103">
        <v>73072959</v>
      </c>
      <c r="I255" s="103">
        <v>58062302</v>
      </c>
      <c r="J255" s="103">
        <v>55671154</v>
      </c>
      <c r="K255" s="103">
        <v>94775104</v>
      </c>
      <c r="L255" s="103">
        <v>86042081</v>
      </c>
      <c r="M255" s="103">
        <v>-43973978</v>
      </c>
      <c r="N255" s="103">
        <v>18422345</v>
      </c>
      <c r="O255" s="103">
        <v>19661633</v>
      </c>
      <c r="P255" s="103">
        <v>12875595</v>
      </c>
    </row>
    <row r="256" spans="1:16">
      <c r="A256" s="101" t="s">
        <v>3108</v>
      </c>
      <c r="B256" s="102" t="s">
        <v>3109</v>
      </c>
      <c r="C256" s="101" t="s">
        <v>5359</v>
      </c>
      <c r="D256" s="101" t="s">
        <v>5360</v>
      </c>
      <c r="E256" s="103">
        <v>2221536</v>
      </c>
      <c r="F256" s="103">
        <v>-4269957</v>
      </c>
      <c r="G256" s="103">
        <v>4035505</v>
      </c>
      <c r="H256" s="103">
        <v>954486</v>
      </c>
      <c r="I256" s="103">
        <v>4351027</v>
      </c>
      <c r="J256" s="103">
        <v>2710069</v>
      </c>
      <c r="K256" s="103">
        <v>1946870</v>
      </c>
      <c r="L256" s="103">
        <v>5994601</v>
      </c>
      <c r="M256" s="103">
        <v>-8778939</v>
      </c>
      <c r="N256" s="103">
        <v>-1112178</v>
      </c>
      <c r="O256" s="103">
        <v>228416</v>
      </c>
      <c r="P256" s="103">
        <v>-1792316</v>
      </c>
    </row>
    <row r="257" spans="1:16">
      <c r="A257" s="101" t="s">
        <v>2758</v>
      </c>
      <c r="B257" s="102" t="s">
        <v>2759</v>
      </c>
      <c r="C257" s="101" t="s">
        <v>5359</v>
      </c>
      <c r="D257" s="101" t="s">
        <v>5360</v>
      </c>
      <c r="E257" s="103">
        <v>17923978</v>
      </c>
      <c r="F257" s="103">
        <v>1168369</v>
      </c>
      <c r="G257" s="103">
        <v>1647679</v>
      </c>
      <c r="H257" s="103">
        <v>-906629</v>
      </c>
      <c r="I257" s="103">
        <v>-7729115</v>
      </c>
      <c r="J257" s="103">
        <v>-2975756</v>
      </c>
      <c r="K257" s="103">
        <v>-3723773</v>
      </c>
      <c r="L257" s="103">
        <v>427567</v>
      </c>
      <c r="M257" s="103">
        <v>-10313410</v>
      </c>
      <c r="N257" s="103">
        <v>2451514</v>
      </c>
      <c r="O257" s="103">
        <v>1559636</v>
      </c>
      <c r="P257" s="103">
        <v>-1638924</v>
      </c>
    </row>
    <row r="258" spans="1:16">
      <c r="A258" s="101" t="s">
        <v>857</v>
      </c>
      <c r="B258" s="102" t="s">
        <v>858</v>
      </c>
      <c r="C258" s="101" t="s">
        <v>5359</v>
      </c>
      <c r="D258" s="101" t="s">
        <v>5360</v>
      </c>
      <c r="E258" s="103">
        <v>29800839</v>
      </c>
      <c r="F258" s="103">
        <v>38924442</v>
      </c>
      <c r="G258" s="103">
        <v>71722888</v>
      </c>
      <c r="H258" s="103">
        <v>383759664</v>
      </c>
      <c r="I258" s="103">
        <v>-250371853</v>
      </c>
      <c r="J258" s="103">
        <v>-1156228526</v>
      </c>
      <c r="K258" s="103">
        <v>-318030807</v>
      </c>
      <c r="L258" s="103">
        <v>-586225167</v>
      </c>
      <c r="M258" s="103">
        <v>367801147</v>
      </c>
      <c r="N258" s="103">
        <v>410822754</v>
      </c>
      <c r="O258" s="103">
        <v>110403468</v>
      </c>
      <c r="P258" s="103">
        <v>85764724</v>
      </c>
    </row>
    <row r="259" spans="1:16">
      <c r="A259" s="101" t="s">
        <v>5385</v>
      </c>
      <c r="B259" s="102" t="s">
        <v>5386</v>
      </c>
      <c r="C259" s="101" t="s">
        <v>5359</v>
      </c>
      <c r="D259" s="101" t="s">
        <v>5360</v>
      </c>
      <c r="E259" s="103">
        <v>6697461</v>
      </c>
      <c r="F259" s="103">
        <v>187696988</v>
      </c>
      <c r="G259" s="103">
        <v>-58120916</v>
      </c>
      <c r="H259" s="103">
        <v>-152340750</v>
      </c>
      <c r="I259" s="103">
        <v>-124821112</v>
      </c>
      <c r="J259" s="103">
        <v>-199698727</v>
      </c>
      <c r="K259" s="103">
        <v>12701875</v>
      </c>
      <c r="L259" s="103">
        <v>15907755</v>
      </c>
      <c r="M259" s="103">
        <v>4161313</v>
      </c>
      <c r="N259" s="103">
        <v>26466102</v>
      </c>
      <c r="O259" s="103">
        <v>3973426</v>
      </c>
      <c r="P259" s="103">
        <v>24495760</v>
      </c>
    </row>
    <row r="260" spans="1:16">
      <c r="A260" s="101" t="s">
        <v>335</v>
      </c>
      <c r="B260" s="102" t="s">
        <v>336</v>
      </c>
      <c r="C260" s="101" t="s">
        <v>5359</v>
      </c>
      <c r="D260" s="101" t="s">
        <v>5360</v>
      </c>
      <c r="E260" s="103">
        <v>22415655000</v>
      </c>
      <c r="F260" s="103">
        <v>18694628000</v>
      </c>
      <c r="G260" s="103">
        <v>23082499000</v>
      </c>
      <c r="H260" s="103">
        <v>29821215000</v>
      </c>
      <c r="I260" s="103">
        <v>23185375000</v>
      </c>
      <c r="J260" s="103">
        <v>13382645000</v>
      </c>
      <c r="K260" s="103">
        <v>15799035000</v>
      </c>
      <c r="L260" s="103">
        <v>9571598000</v>
      </c>
      <c r="M260" s="103">
        <v>5525904000</v>
      </c>
      <c r="N260" s="103">
        <v>7420579000</v>
      </c>
      <c r="O260" s="103">
        <v>7926087000</v>
      </c>
      <c r="P260" s="103">
        <v>7640092000</v>
      </c>
    </row>
    <row r="261" spans="1:16">
      <c r="A261" s="101" t="s">
        <v>1680</v>
      </c>
      <c r="B261" s="102" t="s">
        <v>1681</v>
      </c>
      <c r="C261" s="101" t="s">
        <v>5359</v>
      </c>
      <c r="D261" s="101" t="s">
        <v>5360</v>
      </c>
      <c r="E261" s="103">
        <v>11511512</v>
      </c>
      <c r="F261" s="103">
        <v>-43388774</v>
      </c>
      <c r="G261" s="103">
        <v>-58260534</v>
      </c>
      <c r="H261" s="103">
        <v>-56212441</v>
      </c>
      <c r="I261" s="103">
        <v>22096861</v>
      </c>
      <c r="J261" s="103">
        <v>19296888</v>
      </c>
      <c r="K261" s="103">
        <v>42633216</v>
      </c>
      <c r="L261" s="103">
        <v>35514348</v>
      </c>
      <c r="M261" s="103">
        <v>31311931</v>
      </c>
      <c r="N261" s="103">
        <v>-9177986</v>
      </c>
      <c r="O261" s="103">
        <v>-10281886</v>
      </c>
      <c r="P261" s="103">
        <v>-4046716</v>
      </c>
    </row>
    <row r="262" spans="1:16">
      <c r="A262" s="101" t="s">
        <v>3185</v>
      </c>
      <c r="B262" s="102" t="s">
        <v>3186</v>
      </c>
      <c r="C262" s="101" t="s">
        <v>5359</v>
      </c>
      <c r="D262" s="101" t="s">
        <v>5360</v>
      </c>
      <c r="E262" s="103">
        <v>53680426</v>
      </c>
      <c r="F262" s="103">
        <v>-71529719</v>
      </c>
      <c r="G262" s="103">
        <v>-233826238</v>
      </c>
      <c r="H262" s="103">
        <v>-178361788</v>
      </c>
      <c r="I262" s="103">
        <v>-6045395</v>
      </c>
      <c r="J262" s="103">
        <v>-152926657</v>
      </c>
      <c r="K262" s="103">
        <v>36270006</v>
      </c>
      <c r="L262" s="103">
        <v>52747515</v>
      </c>
      <c r="M262" s="103">
        <v>25606420</v>
      </c>
      <c r="N262" s="103">
        <v>-33400991</v>
      </c>
      <c r="O262" s="103">
        <v>14903984</v>
      </c>
      <c r="P262" s="103">
        <v>42490187</v>
      </c>
    </row>
    <row r="263" spans="1:16">
      <c r="A263" s="101" t="s">
        <v>2750</v>
      </c>
      <c r="B263" s="102" t="s">
        <v>2751</v>
      </c>
      <c r="C263" s="101" t="s">
        <v>5359</v>
      </c>
      <c r="D263" s="101" t="s">
        <v>5360</v>
      </c>
      <c r="E263" s="103">
        <v>-11538721</v>
      </c>
      <c r="F263" s="103">
        <v>-6410284</v>
      </c>
      <c r="G263" s="103">
        <v>359430</v>
      </c>
      <c r="H263" s="103">
        <v>3200945</v>
      </c>
      <c r="I263" s="103">
        <v>9687692</v>
      </c>
      <c r="J263" s="103">
        <v>57410918</v>
      </c>
      <c r="K263" s="103">
        <v>-171491025</v>
      </c>
      <c r="L263" s="103">
        <v>-116159544</v>
      </c>
      <c r="M263" s="103">
        <v>1029068</v>
      </c>
      <c r="N263" s="103">
        <v>8010662</v>
      </c>
      <c r="O263" s="103">
        <v>20615243</v>
      </c>
      <c r="P263" s="103">
        <v>37714761</v>
      </c>
    </row>
    <row r="264" spans="1:16">
      <c r="A264" s="101" t="s">
        <v>893</v>
      </c>
      <c r="B264" s="102" t="s">
        <v>894</v>
      </c>
      <c r="C264" s="101" t="s">
        <v>5359</v>
      </c>
      <c r="D264" s="101" t="s">
        <v>5360</v>
      </c>
      <c r="E264" s="103">
        <v>40150647</v>
      </c>
      <c r="F264" s="103">
        <v>26815737</v>
      </c>
      <c r="G264" s="103">
        <v>24184644</v>
      </c>
      <c r="H264" s="103">
        <v>21697777</v>
      </c>
      <c r="I264" s="103">
        <v>21344903</v>
      </c>
      <c r="J264" s="103">
        <v>4963852</v>
      </c>
      <c r="K264" s="103">
        <v>22070830</v>
      </c>
      <c r="L264" s="103">
        <v>20613317</v>
      </c>
      <c r="M264" s="103">
        <v>9488519</v>
      </c>
      <c r="N264" s="103">
        <v>23966790</v>
      </c>
      <c r="O264" s="103">
        <v>31180123</v>
      </c>
      <c r="P264" s="103">
        <v>20160731</v>
      </c>
    </row>
    <row r="265" spans="1:16">
      <c r="A265" s="101" t="s">
        <v>689</v>
      </c>
      <c r="B265" s="102" t="s">
        <v>690</v>
      </c>
      <c r="C265" s="101" t="s">
        <v>5359</v>
      </c>
      <c r="D265" s="101" t="s">
        <v>5360</v>
      </c>
      <c r="E265" s="103">
        <v>74999592</v>
      </c>
      <c r="F265" s="103">
        <v>11606860</v>
      </c>
      <c r="G265" s="103">
        <v>60653594</v>
      </c>
      <c r="H265" s="103">
        <v>76660150</v>
      </c>
      <c r="I265" s="103">
        <v>102566863</v>
      </c>
      <c r="J265" s="103">
        <v>68376160</v>
      </c>
      <c r="K265" s="103">
        <v>106230526</v>
      </c>
      <c r="L265" s="103">
        <v>75117002</v>
      </c>
      <c r="M265" s="103">
        <v>42993910</v>
      </c>
      <c r="N265" s="103">
        <v>43492565</v>
      </c>
      <c r="O265" s="103">
        <v>24145571</v>
      </c>
      <c r="P265" s="103">
        <v>12516651</v>
      </c>
    </row>
    <row r="266" spans="1:16">
      <c r="A266" s="101" t="s">
        <v>3324</v>
      </c>
      <c r="B266" s="102" t="s">
        <v>3325</v>
      </c>
      <c r="C266" s="101" t="s">
        <v>5359</v>
      </c>
      <c r="D266" s="101" t="s">
        <v>5360</v>
      </c>
      <c r="E266" s="103">
        <v>385503</v>
      </c>
      <c r="F266" s="103">
        <v>-533927</v>
      </c>
      <c r="G266" s="103">
        <v>395531</v>
      </c>
      <c r="H266" s="103">
        <v>953338</v>
      </c>
      <c r="I266" s="103">
        <v>4832440</v>
      </c>
      <c r="J266" s="103">
        <v>-1752706</v>
      </c>
      <c r="K266" s="103">
        <v>7933714</v>
      </c>
      <c r="L266" s="103">
        <v>207403</v>
      </c>
      <c r="M266" s="103">
        <v>-1099791</v>
      </c>
      <c r="N266" s="103">
        <v>670361</v>
      </c>
      <c r="O266" s="103">
        <v>1144613</v>
      </c>
      <c r="P266" s="103">
        <v>1759689</v>
      </c>
    </row>
    <row r="267" spans="1:16">
      <c r="A267" s="101" t="s">
        <v>2676</v>
      </c>
      <c r="B267" s="102" t="s">
        <v>2677</v>
      </c>
      <c r="C267" s="101" t="s">
        <v>5359</v>
      </c>
      <c r="D267" s="101" t="s">
        <v>5360</v>
      </c>
      <c r="E267" s="103">
        <v>44484092</v>
      </c>
      <c r="F267" s="103">
        <v>21553128</v>
      </c>
      <c r="G267" s="103">
        <v>-11083942</v>
      </c>
      <c r="H267" s="103">
        <v>-5437548</v>
      </c>
      <c r="I267" s="103">
        <v>1579875</v>
      </c>
      <c r="J267" s="103">
        <v>6623012</v>
      </c>
      <c r="K267" s="103">
        <v>4255598</v>
      </c>
      <c r="L267" s="103">
        <v>8820315</v>
      </c>
      <c r="M267" s="103">
        <v>8883943</v>
      </c>
      <c r="N267" s="103">
        <v>2059240</v>
      </c>
      <c r="O267" s="103">
        <v>1063313</v>
      </c>
      <c r="P267" s="103">
        <v>6006720</v>
      </c>
    </row>
    <row r="268" spans="1:16">
      <c r="A268" s="101" t="s">
        <v>2732</v>
      </c>
      <c r="B268" s="102" t="s">
        <v>2733</v>
      </c>
      <c r="C268" s="101" t="s">
        <v>5359</v>
      </c>
      <c r="D268" s="101" t="s">
        <v>5360</v>
      </c>
      <c r="E268" s="103">
        <v>11344746</v>
      </c>
      <c r="F268" s="103">
        <v>9445161</v>
      </c>
      <c r="G268" s="103">
        <v>-2981973</v>
      </c>
      <c r="H268" s="103">
        <v>4193971</v>
      </c>
      <c r="I268" s="103">
        <v>575699</v>
      </c>
      <c r="J268" s="103">
        <v>6521857</v>
      </c>
      <c r="K268" s="103">
        <v>19066562</v>
      </c>
      <c r="L268" s="103">
        <v>11962160</v>
      </c>
      <c r="M268" s="103">
        <v>2493341</v>
      </c>
      <c r="N268" s="103">
        <v>-6027745</v>
      </c>
      <c r="O268" s="103">
        <v>-8743718</v>
      </c>
      <c r="P268" s="103">
        <v>-11457109</v>
      </c>
    </row>
    <row r="269" spans="1:16">
      <c r="A269" s="101" t="s">
        <v>3272</v>
      </c>
      <c r="B269" s="102" t="s">
        <v>3273</v>
      </c>
      <c r="C269" s="101" t="s">
        <v>5359</v>
      </c>
      <c r="D269" s="101" t="s">
        <v>5360</v>
      </c>
      <c r="E269" s="103">
        <v>1010773</v>
      </c>
      <c r="F269" s="103">
        <v>-3332058</v>
      </c>
      <c r="G269" s="103">
        <v>884047</v>
      </c>
      <c r="H269" s="103">
        <v>374959</v>
      </c>
      <c r="I269" s="103">
        <v>2762671</v>
      </c>
      <c r="J269" s="103">
        <v>2602477</v>
      </c>
      <c r="K269" s="103">
        <v>5938585</v>
      </c>
      <c r="L269" s="103">
        <v>5408056</v>
      </c>
      <c r="M269" s="103">
        <v>15664485</v>
      </c>
      <c r="N269" s="103">
        <v>-5793309</v>
      </c>
      <c r="O269" s="103">
        <v>-7950673</v>
      </c>
      <c r="P269" s="103">
        <v>-9976773</v>
      </c>
    </row>
    <row r="270" spans="1:16">
      <c r="A270" s="101" t="s">
        <v>610</v>
      </c>
      <c r="B270" s="102" t="s">
        <v>611</v>
      </c>
      <c r="C270" s="101" t="s">
        <v>5359</v>
      </c>
      <c r="D270" s="101" t="s">
        <v>5360</v>
      </c>
      <c r="E270" s="103">
        <v>82616919</v>
      </c>
      <c r="F270" s="103">
        <v>55550711</v>
      </c>
      <c r="G270" s="103">
        <v>-25089164</v>
      </c>
      <c r="H270" s="103">
        <v>-30899998</v>
      </c>
      <c r="I270" s="103">
        <v>79783328</v>
      </c>
      <c r="J270" s="103">
        <v>153710468</v>
      </c>
      <c r="K270" s="103">
        <v>222408170</v>
      </c>
      <c r="L270" s="103">
        <v>126622697</v>
      </c>
      <c r="M270" s="103">
        <v>5661575</v>
      </c>
      <c r="N270" s="103">
        <v>38164604</v>
      </c>
      <c r="O270" s="103">
        <v>24905834</v>
      </c>
      <c r="P270" s="103">
        <v>58658313</v>
      </c>
    </row>
    <row r="271" spans="1:16">
      <c r="A271" s="101" t="s">
        <v>2536</v>
      </c>
      <c r="B271" s="102" t="s">
        <v>2537</v>
      </c>
      <c r="C271" s="101" t="s">
        <v>5359</v>
      </c>
      <c r="D271" s="101" t="s">
        <v>5360</v>
      </c>
      <c r="E271" s="103">
        <v>7720304</v>
      </c>
      <c r="F271" s="103">
        <v>6317757</v>
      </c>
      <c r="G271" s="103">
        <v>6640352</v>
      </c>
      <c r="H271" s="103">
        <v>9270504</v>
      </c>
      <c r="I271" s="103">
        <v>9547274</v>
      </c>
      <c r="J271" s="103">
        <v>8228297</v>
      </c>
      <c r="K271" s="103">
        <v>7936645</v>
      </c>
      <c r="L271" s="103">
        <v>7079223</v>
      </c>
      <c r="M271" s="103">
        <v>1915695</v>
      </c>
      <c r="N271" s="103">
        <v>5372106</v>
      </c>
      <c r="O271" s="103">
        <v>5587251</v>
      </c>
      <c r="P271" s="103">
        <v>6527144</v>
      </c>
    </row>
    <row r="272" spans="1:16">
      <c r="A272" s="101" t="s">
        <v>3119</v>
      </c>
      <c r="B272" s="102" t="s">
        <v>3120</v>
      </c>
      <c r="C272" s="101" t="s">
        <v>5359</v>
      </c>
      <c r="D272" s="101" t="s">
        <v>5360</v>
      </c>
      <c r="E272" s="103">
        <v>-12857900</v>
      </c>
      <c r="F272" s="103">
        <v>-8268422</v>
      </c>
      <c r="G272" s="103">
        <v>1145953</v>
      </c>
      <c r="H272" s="103">
        <v>-8119773</v>
      </c>
      <c r="I272" s="103">
        <v>-36103465</v>
      </c>
      <c r="J272" s="103">
        <v>-14187191</v>
      </c>
      <c r="K272" s="103">
        <v>-7003022</v>
      </c>
      <c r="L272" s="103">
        <v>14501819</v>
      </c>
      <c r="M272" s="103">
        <v>1007345</v>
      </c>
      <c r="N272" s="103">
        <v>498753</v>
      </c>
      <c r="O272" s="103">
        <v>-14362115</v>
      </c>
      <c r="P272" s="103">
        <v>-29574108</v>
      </c>
    </row>
    <row r="273" spans="1:16">
      <c r="A273" s="101" t="s">
        <v>572</v>
      </c>
      <c r="B273" s="102" t="s">
        <v>573</v>
      </c>
      <c r="C273" s="101" t="s">
        <v>5359</v>
      </c>
      <c r="D273" s="101" t="s">
        <v>5360</v>
      </c>
      <c r="E273" s="103">
        <v>168166000</v>
      </c>
      <c r="F273" s="103">
        <v>-98658000</v>
      </c>
      <c r="G273" s="103">
        <v>44996000</v>
      </c>
      <c r="H273" s="103">
        <v>123016000</v>
      </c>
      <c r="I273" s="103">
        <v>170150000</v>
      </c>
      <c r="J273" s="103">
        <v>117635000</v>
      </c>
      <c r="K273" s="103">
        <v>245313000</v>
      </c>
      <c r="L273" s="103">
        <v>214875000</v>
      </c>
      <c r="M273" s="103">
        <v>-27447000</v>
      </c>
      <c r="N273" s="103">
        <v>180707000</v>
      </c>
      <c r="O273" s="103">
        <v>219861000</v>
      </c>
      <c r="P273" s="103">
        <v>107348000</v>
      </c>
    </row>
    <row r="274" spans="1:16">
      <c r="A274" s="101" t="s">
        <v>543</v>
      </c>
      <c r="B274" s="102" t="s">
        <v>544</v>
      </c>
      <c r="C274" s="101" t="s">
        <v>5359</v>
      </c>
      <c r="D274" s="101" t="s">
        <v>5360</v>
      </c>
      <c r="E274" s="103">
        <v>62969547</v>
      </c>
      <c r="F274" s="103">
        <v>94967402</v>
      </c>
      <c r="G274" s="103">
        <v>83944674</v>
      </c>
      <c r="H274" s="103">
        <v>70066279</v>
      </c>
      <c r="I274" s="103">
        <v>53643053</v>
      </c>
      <c r="J274" s="103">
        <v>55367168</v>
      </c>
      <c r="K274" s="103">
        <v>113690777</v>
      </c>
      <c r="L274" s="103">
        <v>80524433</v>
      </c>
      <c r="M274" s="103">
        <v>48872734</v>
      </c>
      <c r="N274" s="103">
        <v>44357145</v>
      </c>
      <c r="O274" s="103">
        <v>34793286</v>
      </c>
      <c r="P274" s="103">
        <v>29133033</v>
      </c>
    </row>
    <row r="275" spans="1:16">
      <c r="A275" s="101" t="s">
        <v>2796</v>
      </c>
      <c r="B275" s="102" t="s">
        <v>2797</v>
      </c>
      <c r="C275" s="101" t="s">
        <v>5359</v>
      </c>
      <c r="D275" s="101" t="s">
        <v>5360</v>
      </c>
      <c r="E275" s="103">
        <v>2008968</v>
      </c>
      <c r="F275" s="103">
        <v>3548799</v>
      </c>
      <c r="G275" s="103">
        <v>1380450</v>
      </c>
      <c r="H275" s="103">
        <v>3484898</v>
      </c>
      <c r="I275" s="103">
        <v>3178946</v>
      </c>
      <c r="J275" s="103">
        <v>1663732</v>
      </c>
      <c r="K275" s="103">
        <v>3418404</v>
      </c>
      <c r="L275" s="103">
        <v>2178979</v>
      </c>
      <c r="M275" s="103">
        <v>404753</v>
      </c>
      <c r="N275" s="103">
        <v>3077381</v>
      </c>
      <c r="O275" s="103">
        <v>3315088</v>
      </c>
      <c r="P275" s="103">
        <v>377989</v>
      </c>
    </row>
    <row r="276" spans="1:16">
      <c r="A276" s="101" t="s">
        <v>523</v>
      </c>
      <c r="B276" s="102" t="s">
        <v>524</v>
      </c>
      <c r="C276" s="101" t="s">
        <v>5359</v>
      </c>
      <c r="D276" s="101" t="s">
        <v>5360</v>
      </c>
      <c r="E276" s="103">
        <v>-25781356</v>
      </c>
      <c r="F276" s="103">
        <v>26063717</v>
      </c>
      <c r="G276" s="103">
        <v>-41071814</v>
      </c>
      <c r="H276" s="103">
        <v>-828196425</v>
      </c>
      <c r="I276" s="103">
        <v>86324911</v>
      </c>
      <c r="J276" s="103">
        <v>423676713</v>
      </c>
      <c r="K276" s="103">
        <v>397337822</v>
      </c>
      <c r="L276" s="103">
        <v>378641233</v>
      </c>
      <c r="M276" s="103">
        <v>380499433</v>
      </c>
      <c r="N276" s="103">
        <v>394515729</v>
      </c>
      <c r="O276" s="103">
        <v>387841329</v>
      </c>
      <c r="P276" s="103">
        <v>265482017</v>
      </c>
    </row>
    <row r="277" spans="1:16">
      <c r="A277" s="101" t="s">
        <v>1684</v>
      </c>
      <c r="B277" s="102" t="s">
        <v>1685</v>
      </c>
      <c r="C277" s="101" t="s">
        <v>5361</v>
      </c>
      <c r="D277" s="101" t="s">
        <v>5360</v>
      </c>
      <c r="E277" s="103"/>
      <c r="F277" s="103">
        <v>5469246</v>
      </c>
      <c r="G277" s="103">
        <v>2775017</v>
      </c>
      <c r="H277" s="103">
        <v>5832598</v>
      </c>
      <c r="I277" s="103">
        <v>8304300</v>
      </c>
      <c r="J277" s="103">
        <v>17617401</v>
      </c>
      <c r="K277" s="103"/>
      <c r="L277" s="103">
        <v>21642456</v>
      </c>
      <c r="M277" s="103">
        <v>19352191</v>
      </c>
      <c r="N277" s="103">
        <v>21625186</v>
      </c>
      <c r="O277" s="103">
        <v>18450765</v>
      </c>
      <c r="P277" s="103">
        <v>17252500</v>
      </c>
    </row>
    <row r="278" spans="1:16">
      <c r="A278" s="101" t="s">
        <v>1719</v>
      </c>
      <c r="B278" s="102" t="s">
        <v>1720</v>
      </c>
      <c r="C278" s="101" t="s">
        <v>5359</v>
      </c>
      <c r="D278" s="101" t="s">
        <v>5360</v>
      </c>
      <c r="E278" s="103">
        <v>-7623258</v>
      </c>
      <c r="F278" s="103">
        <v>-6053912</v>
      </c>
      <c r="G278" s="103">
        <v>-79209119</v>
      </c>
      <c r="H278" s="103">
        <v>-89163165</v>
      </c>
      <c r="I278" s="103">
        <v>-19241495</v>
      </c>
      <c r="J278" s="103">
        <v>156956267</v>
      </c>
      <c r="K278" s="103">
        <v>92279262</v>
      </c>
      <c r="L278" s="103">
        <v>8442004</v>
      </c>
      <c r="M278" s="103">
        <v>-18318267</v>
      </c>
      <c r="N278" s="103">
        <v>-10225516</v>
      </c>
      <c r="O278" s="103">
        <v>-60655092</v>
      </c>
      <c r="P278" s="103">
        <v>-8906021</v>
      </c>
    </row>
    <row r="279" spans="1:16">
      <c r="A279" s="101" t="s">
        <v>1573</v>
      </c>
      <c r="B279" s="102" t="s">
        <v>1574</v>
      </c>
      <c r="C279" s="101" t="s">
        <v>5359</v>
      </c>
      <c r="D279" s="101" t="s">
        <v>5360</v>
      </c>
      <c r="E279" s="103">
        <v>-149981643</v>
      </c>
      <c r="F279" s="103">
        <v>-10981157</v>
      </c>
      <c r="G279" s="103">
        <v>283394108</v>
      </c>
      <c r="H279" s="103">
        <v>-347482961</v>
      </c>
      <c r="I279" s="103">
        <v>-38846564</v>
      </c>
      <c r="J279" s="103">
        <v>-100376105</v>
      </c>
      <c r="K279" s="103">
        <v>-221529059</v>
      </c>
      <c r="L279" s="103">
        <v>17418841</v>
      </c>
      <c r="M279" s="103">
        <v>-68193872</v>
      </c>
      <c r="N279" s="103">
        <v>-16180317</v>
      </c>
      <c r="O279" s="103">
        <v>1244227</v>
      </c>
      <c r="P279" s="103">
        <v>18837232</v>
      </c>
    </row>
    <row r="280" spans="1:16">
      <c r="A280" s="101" t="s">
        <v>390</v>
      </c>
      <c r="B280" s="102" t="s">
        <v>391</v>
      </c>
      <c r="C280" s="101" t="s">
        <v>5359</v>
      </c>
      <c r="D280" s="101" t="s">
        <v>5360</v>
      </c>
      <c r="E280" s="103">
        <v>219405853</v>
      </c>
      <c r="F280" s="103">
        <v>53846138</v>
      </c>
      <c r="G280" s="103">
        <v>-83847755</v>
      </c>
      <c r="H280" s="103">
        <v>130598633</v>
      </c>
      <c r="I280" s="103">
        <v>1471502017</v>
      </c>
      <c r="J280" s="103">
        <v>320109230</v>
      </c>
      <c r="K280" s="103">
        <v>356102770</v>
      </c>
      <c r="L280" s="103">
        <v>217657552</v>
      </c>
      <c r="M280" s="103">
        <v>38873770</v>
      </c>
      <c r="N280" s="103">
        <v>-592182542</v>
      </c>
      <c r="O280" s="103">
        <v>89345009</v>
      </c>
      <c r="P280" s="103">
        <v>240073857</v>
      </c>
    </row>
    <row r="281" spans="1:16">
      <c r="A281" s="101" t="s">
        <v>2323</v>
      </c>
      <c r="B281" s="102" t="s">
        <v>4295</v>
      </c>
      <c r="C281" s="101" t="s">
        <v>5359</v>
      </c>
      <c r="D281" s="101" t="s">
        <v>5360</v>
      </c>
      <c r="E281" s="103">
        <v>-6115956</v>
      </c>
      <c r="F281" s="103">
        <v>-23503008</v>
      </c>
      <c r="G281" s="103">
        <v>-7957420</v>
      </c>
      <c r="H281" s="103">
        <v>-7114930</v>
      </c>
      <c r="I281" s="103">
        <v>-8718764</v>
      </c>
      <c r="J281" s="103">
        <v>-3529425</v>
      </c>
      <c r="K281" s="103">
        <v>-34261064</v>
      </c>
      <c r="L281" s="103">
        <v>-8984956</v>
      </c>
      <c r="M281" s="103">
        <v>202051</v>
      </c>
      <c r="N281" s="103">
        <v>2272424</v>
      </c>
      <c r="O281" s="103">
        <v>-7830358</v>
      </c>
      <c r="P281" s="103">
        <v>-11008990</v>
      </c>
    </row>
    <row r="282" spans="1:16">
      <c r="A282" s="101" t="s">
        <v>2211</v>
      </c>
      <c r="B282" s="102" t="s">
        <v>2212</v>
      </c>
      <c r="C282" s="101" t="s">
        <v>5359</v>
      </c>
      <c r="D282" s="101" t="s">
        <v>5360</v>
      </c>
      <c r="E282" s="103">
        <v>325630</v>
      </c>
      <c r="F282" s="103">
        <v>-3725644</v>
      </c>
      <c r="G282" s="103">
        <v>-1576866</v>
      </c>
      <c r="H282" s="103">
        <v>-7235511</v>
      </c>
      <c r="I282" s="103">
        <v>-7385494</v>
      </c>
      <c r="J282" s="103">
        <v>-2035369</v>
      </c>
      <c r="K282" s="103">
        <v>1985393</v>
      </c>
      <c r="L282" s="103">
        <v>4966562</v>
      </c>
      <c r="M282" s="103">
        <v>5717983</v>
      </c>
      <c r="N282" s="103">
        <v>8046766</v>
      </c>
      <c r="O282" s="103">
        <v>-5989583</v>
      </c>
      <c r="P282" s="103">
        <v>1114531</v>
      </c>
    </row>
    <row r="283" spans="1:16">
      <c r="A283" s="101" t="s">
        <v>3030</v>
      </c>
      <c r="B283" s="102" t="s">
        <v>3031</v>
      </c>
      <c r="C283" s="101" t="s">
        <v>5359</v>
      </c>
      <c r="D283" s="101" t="s">
        <v>5360</v>
      </c>
      <c r="E283" s="103">
        <v>3268849</v>
      </c>
      <c r="F283" s="103">
        <v>-17599586</v>
      </c>
      <c r="G283" s="103">
        <v>6260456</v>
      </c>
      <c r="H283" s="103">
        <v>3825627</v>
      </c>
      <c r="I283" s="103">
        <v>11973902</v>
      </c>
      <c r="J283" s="103">
        <v>4168135</v>
      </c>
      <c r="K283" s="103">
        <v>6123252</v>
      </c>
      <c r="L283" s="103">
        <v>3672276</v>
      </c>
      <c r="M283" s="103">
        <v>6778610</v>
      </c>
      <c r="N283" s="103">
        <v>2875545</v>
      </c>
      <c r="O283" s="103">
        <v>4640039</v>
      </c>
      <c r="P283" s="103">
        <v>-3493252</v>
      </c>
    </row>
    <row r="284" spans="1:16">
      <c r="A284" s="101" t="s">
        <v>695</v>
      </c>
      <c r="B284" s="102" t="s">
        <v>696</v>
      </c>
      <c r="C284" s="101" t="s">
        <v>5359</v>
      </c>
      <c r="D284" s="101" t="s">
        <v>5360</v>
      </c>
      <c r="E284" s="103">
        <v>272133229</v>
      </c>
      <c r="F284" s="103">
        <v>200496868</v>
      </c>
      <c r="G284" s="103">
        <v>64117607</v>
      </c>
      <c r="H284" s="103">
        <v>45961106</v>
      </c>
      <c r="I284" s="103">
        <v>-12364915</v>
      </c>
      <c r="J284" s="103">
        <v>30039790</v>
      </c>
      <c r="K284" s="103">
        <v>80895802</v>
      </c>
      <c r="L284" s="103">
        <v>120833416</v>
      </c>
      <c r="M284" s="103">
        <v>-94230612</v>
      </c>
      <c r="N284" s="103">
        <v>61240337</v>
      </c>
      <c r="O284" s="103">
        <v>53545807</v>
      </c>
      <c r="P284" s="103">
        <v>37747478</v>
      </c>
    </row>
    <row r="285" spans="1:16">
      <c r="A285" s="101" t="s">
        <v>2314</v>
      </c>
      <c r="B285" s="102" t="s">
        <v>2315</v>
      </c>
      <c r="C285" s="101" t="s">
        <v>5359</v>
      </c>
      <c r="D285" s="101" t="s">
        <v>5360</v>
      </c>
      <c r="E285" s="103">
        <v>7702737</v>
      </c>
      <c r="F285" s="103">
        <v>8622692</v>
      </c>
      <c r="G285" s="103">
        <v>10315347</v>
      </c>
      <c r="H285" s="103">
        <v>12517180</v>
      </c>
      <c r="I285" s="103">
        <v>3926279</v>
      </c>
      <c r="J285" s="103">
        <v>6041628</v>
      </c>
      <c r="K285" s="103">
        <v>12187824</v>
      </c>
      <c r="L285" s="103">
        <v>6501503</v>
      </c>
      <c r="M285" s="103">
        <v>6874540</v>
      </c>
      <c r="N285" s="103">
        <v>-2934160</v>
      </c>
      <c r="O285" s="103">
        <v>10489410</v>
      </c>
      <c r="P285" s="103">
        <v>7352226</v>
      </c>
    </row>
    <row r="286" spans="1:16">
      <c r="A286" s="101" t="s">
        <v>789</v>
      </c>
      <c r="B286" s="102" t="s">
        <v>790</v>
      </c>
      <c r="C286" s="101" t="s">
        <v>5359</v>
      </c>
      <c r="D286" s="101" t="s">
        <v>5360</v>
      </c>
      <c r="E286" s="103">
        <v>2812946</v>
      </c>
      <c r="F286" s="103">
        <v>-13213704</v>
      </c>
      <c r="G286" s="103">
        <v>244623</v>
      </c>
      <c r="H286" s="103">
        <v>-20470975</v>
      </c>
      <c r="I286" s="103">
        <v>307121</v>
      </c>
      <c r="J286" s="103">
        <v>451431</v>
      </c>
      <c r="K286" s="103">
        <v>-1011113</v>
      </c>
      <c r="L286" s="103">
        <v>447679</v>
      </c>
      <c r="M286" s="103">
        <v>221936</v>
      </c>
      <c r="N286" s="103">
        <v>154603</v>
      </c>
      <c r="O286" s="103">
        <v>191089</v>
      </c>
      <c r="P286" s="103">
        <v>1001636</v>
      </c>
    </row>
    <row r="287" spans="1:16">
      <c r="A287" s="101" t="s">
        <v>2886</v>
      </c>
      <c r="B287" s="102" t="s">
        <v>2887</v>
      </c>
      <c r="C287" s="101" t="s">
        <v>5359</v>
      </c>
      <c r="D287" s="101" t="s">
        <v>5360</v>
      </c>
      <c r="E287" s="103">
        <v>5495655</v>
      </c>
      <c r="F287" s="103">
        <v>-5151508</v>
      </c>
      <c r="G287" s="103">
        <v>1534203</v>
      </c>
      <c r="H287" s="103">
        <v>3690504</v>
      </c>
      <c r="I287" s="103">
        <v>8220397</v>
      </c>
      <c r="J287" s="103">
        <v>4829511</v>
      </c>
      <c r="K287" s="103">
        <v>1145193</v>
      </c>
      <c r="L287" s="103">
        <v>4541542</v>
      </c>
      <c r="M287" s="103">
        <v>675433</v>
      </c>
      <c r="N287" s="103">
        <v>6065472</v>
      </c>
      <c r="O287" s="103">
        <v>7494703</v>
      </c>
      <c r="P287" s="103">
        <v>4184113</v>
      </c>
    </row>
    <row r="288" spans="1:16">
      <c r="A288" s="101" t="s">
        <v>673</v>
      </c>
      <c r="B288" s="102" t="s">
        <v>674</v>
      </c>
      <c r="C288" s="101" t="s">
        <v>5359</v>
      </c>
      <c r="D288" s="101" t="s">
        <v>5360</v>
      </c>
      <c r="E288" s="103">
        <v>72019209</v>
      </c>
      <c r="F288" s="103">
        <v>-42998153</v>
      </c>
      <c r="G288" s="103">
        <v>65869719</v>
      </c>
      <c r="H288" s="103">
        <v>80246242</v>
      </c>
      <c r="I288" s="103">
        <v>185360853</v>
      </c>
      <c r="J288" s="103">
        <v>40686664</v>
      </c>
      <c r="K288" s="103">
        <v>49713607</v>
      </c>
      <c r="L288" s="103">
        <v>-12279333</v>
      </c>
      <c r="M288" s="103">
        <v>-17989868</v>
      </c>
      <c r="N288" s="103">
        <v>27591348</v>
      </c>
      <c r="O288" s="103">
        <v>3598171</v>
      </c>
      <c r="P288" s="103">
        <v>6980734</v>
      </c>
    </row>
    <row r="289" spans="1:16">
      <c r="A289" s="101" t="s">
        <v>2228</v>
      </c>
      <c r="B289" s="102" t="s">
        <v>2229</v>
      </c>
      <c r="C289" s="101" t="s">
        <v>5359</v>
      </c>
      <c r="D289" s="101" t="s">
        <v>5360</v>
      </c>
      <c r="E289" s="103">
        <v>-12391690</v>
      </c>
      <c r="F289" s="103">
        <v>2056557</v>
      </c>
      <c r="G289" s="103">
        <v>3481912</v>
      </c>
      <c r="H289" s="103">
        <v>9405709</v>
      </c>
      <c r="I289" s="103">
        <v>9362181</v>
      </c>
      <c r="J289" s="103">
        <v>6534486</v>
      </c>
      <c r="K289" s="103">
        <v>3129562</v>
      </c>
      <c r="L289" s="103">
        <v>2617124</v>
      </c>
      <c r="M289" s="103"/>
      <c r="N289" s="103"/>
      <c r="O289" s="103"/>
      <c r="P289" s="103"/>
    </row>
    <row r="290" spans="1:16">
      <c r="A290" s="101" t="s">
        <v>2647</v>
      </c>
      <c r="B290" s="102" t="s">
        <v>2648</v>
      </c>
      <c r="C290" s="101" t="s">
        <v>5359</v>
      </c>
      <c r="D290" s="101" t="s">
        <v>5360</v>
      </c>
      <c r="E290" s="103">
        <v>3820249</v>
      </c>
      <c r="F290" s="103">
        <v>5365380</v>
      </c>
      <c r="G290" s="103">
        <v>6107007</v>
      </c>
      <c r="H290" s="103">
        <v>4169646</v>
      </c>
      <c r="I290" s="103">
        <v>7198996</v>
      </c>
      <c r="J290" s="103">
        <v>7826863</v>
      </c>
      <c r="K290" s="103">
        <v>6912201</v>
      </c>
      <c r="L290" s="103">
        <v>9841063</v>
      </c>
      <c r="M290" s="103">
        <v>5841138</v>
      </c>
      <c r="N290" s="103">
        <v>3077500</v>
      </c>
      <c r="O290" s="103">
        <v>2645963</v>
      </c>
      <c r="P290" s="103">
        <v>2753101</v>
      </c>
    </row>
    <row r="291" spans="1:16">
      <c r="A291" s="101" t="s">
        <v>1882</v>
      </c>
      <c r="B291" s="102" t="s">
        <v>1883</v>
      </c>
      <c r="C291" s="101" t="s">
        <v>5359</v>
      </c>
      <c r="D291" s="101" t="s">
        <v>5360</v>
      </c>
      <c r="E291" s="103">
        <v>461444</v>
      </c>
      <c r="F291" s="103">
        <v>641731</v>
      </c>
      <c r="G291" s="103">
        <v>-4797473</v>
      </c>
      <c r="H291" s="103">
        <v>-1894497</v>
      </c>
      <c r="I291" s="103">
        <v>919620</v>
      </c>
      <c r="J291" s="103">
        <v>-3107465</v>
      </c>
      <c r="K291" s="103">
        <v>3299014</v>
      </c>
      <c r="L291" s="103">
        <v>1136438</v>
      </c>
      <c r="M291" s="103">
        <v>-6365934</v>
      </c>
      <c r="N291" s="103">
        <v>825820</v>
      </c>
      <c r="O291" s="103">
        <v>-8626326</v>
      </c>
      <c r="P291" s="103">
        <v>264310</v>
      </c>
    </row>
    <row r="292" spans="1:16">
      <c r="A292" s="101" t="s">
        <v>3004</v>
      </c>
      <c r="B292" s="102" t="s">
        <v>3005</v>
      </c>
      <c r="C292" s="101" t="s">
        <v>5359</v>
      </c>
      <c r="D292" s="101" t="s">
        <v>5360</v>
      </c>
      <c r="E292" s="103">
        <v>1246465</v>
      </c>
      <c r="F292" s="103">
        <v>2366359</v>
      </c>
      <c r="G292" s="103">
        <v>2710154</v>
      </c>
      <c r="H292" s="103">
        <v>2004975</v>
      </c>
      <c r="I292" s="103">
        <v>1332267</v>
      </c>
      <c r="J292" s="103">
        <v>626509</v>
      </c>
      <c r="K292" s="103">
        <v>650491</v>
      </c>
      <c r="L292" s="103">
        <v>288445</v>
      </c>
      <c r="M292" s="103">
        <v>-476841</v>
      </c>
      <c r="N292" s="103">
        <v>526104</v>
      </c>
      <c r="O292" s="103">
        <v>-1290283</v>
      </c>
      <c r="P292" s="103">
        <v>-2087744</v>
      </c>
    </row>
    <row r="293" spans="1:16">
      <c r="A293" s="101" t="s">
        <v>2238</v>
      </c>
      <c r="B293" s="102" t="s">
        <v>2239</v>
      </c>
      <c r="C293" s="101" t="s">
        <v>5359</v>
      </c>
      <c r="D293" s="101" t="s">
        <v>5360</v>
      </c>
      <c r="E293" s="103">
        <v>903853</v>
      </c>
      <c r="F293" s="103">
        <v>-5418983</v>
      </c>
      <c r="G293" s="103">
        <v>4094998</v>
      </c>
      <c r="H293" s="103">
        <v>3146479</v>
      </c>
      <c r="I293" s="103">
        <v>7115466</v>
      </c>
      <c r="J293" s="103">
        <v>14201744</v>
      </c>
      <c r="K293" s="103">
        <v>7525596</v>
      </c>
      <c r="L293" s="103">
        <v>14670926</v>
      </c>
      <c r="M293" s="103">
        <v>-4990493</v>
      </c>
      <c r="N293" s="103">
        <v>2865606</v>
      </c>
      <c r="O293" s="103">
        <v>2888480</v>
      </c>
      <c r="P293" s="103">
        <v>2364989</v>
      </c>
    </row>
    <row r="294" spans="1:16">
      <c r="A294" s="101" t="s">
        <v>501</v>
      </c>
      <c r="B294" s="102" t="s">
        <v>502</v>
      </c>
      <c r="C294" s="101" t="s">
        <v>5359</v>
      </c>
      <c r="D294" s="101" t="s">
        <v>5360</v>
      </c>
      <c r="E294" s="103">
        <v>274282682</v>
      </c>
      <c r="F294" s="103">
        <v>164207987</v>
      </c>
      <c r="G294" s="103">
        <v>111280932</v>
      </c>
      <c r="H294" s="103">
        <v>119046348</v>
      </c>
      <c r="I294" s="103">
        <v>123458660</v>
      </c>
      <c r="J294" s="103">
        <v>93557296</v>
      </c>
      <c r="K294" s="103">
        <v>442241662</v>
      </c>
      <c r="L294" s="103">
        <v>124757112</v>
      </c>
      <c r="M294" s="103">
        <v>51973794</v>
      </c>
      <c r="N294" s="103">
        <v>36508956</v>
      </c>
      <c r="O294" s="103">
        <v>41417025</v>
      </c>
      <c r="P294" s="103">
        <v>34863707</v>
      </c>
    </row>
    <row r="295" spans="1:16">
      <c r="A295" s="101" t="s">
        <v>2347</v>
      </c>
      <c r="B295" s="102" t="s">
        <v>2348</v>
      </c>
      <c r="C295" s="101" t="s">
        <v>5359</v>
      </c>
      <c r="D295" s="101" t="s">
        <v>5360</v>
      </c>
      <c r="E295" s="103">
        <v>-2242721</v>
      </c>
      <c r="F295" s="103">
        <v>-2587787</v>
      </c>
      <c r="G295" s="103">
        <v>-568366</v>
      </c>
      <c r="H295" s="103">
        <v>326717</v>
      </c>
      <c r="I295" s="103">
        <v>816346</v>
      </c>
      <c r="J295" s="103">
        <v>802786</v>
      </c>
      <c r="K295" s="103">
        <v>403281</v>
      </c>
      <c r="L295" s="103">
        <v>1968218</v>
      </c>
      <c r="M295" s="103">
        <v>599492</v>
      </c>
      <c r="N295" s="103">
        <v>735274</v>
      </c>
      <c r="O295" s="103">
        <v>-4919424</v>
      </c>
      <c r="P295" s="103">
        <v>-3161202</v>
      </c>
    </row>
    <row r="296" spans="1:16">
      <c r="A296" s="101" t="s">
        <v>2525</v>
      </c>
      <c r="B296" s="102" t="s">
        <v>4298</v>
      </c>
      <c r="C296" s="101" t="s">
        <v>5359</v>
      </c>
      <c r="D296" s="101" t="s">
        <v>5360</v>
      </c>
      <c r="E296" s="103">
        <v>-2336579</v>
      </c>
      <c r="F296" s="103">
        <v>1178478</v>
      </c>
      <c r="G296" s="103">
        <v>-18682075</v>
      </c>
      <c r="H296" s="103">
        <v>-12209914</v>
      </c>
      <c r="I296" s="103">
        <v>387248</v>
      </c>
      <c r="J296" s="103">
        <v>1981032</v>
      </c>
      <c r="K296" s="103">
        <v>-2185056</v>
      </c>
      <c r="L296" s="103">
        <v>-1984469</v>
      </c>
      <c r="M296" s="103">
        <v>-5323736</v>
      </c>
      <c r="N296" s="103">
        <v>-4608382</v>
      </c>
      <c r="O296" s="103">
        <v>-6540592</v>
      </c>
      <c r="P296" s="103">
        <v>-6197447</v>
      </c>
    </row>
    <row r="297" spans="1:16">
      <c r="A297" s="101" t="s">
        <v>889</v>
      </c>
      <c r="B297" s="102" t="s">
        <v>890</v>
      </c>
      <c r="C297" s="101" t="s">
        <v>5359</v>
      </c>
      <c r="D297" s="101" t="s">
        <v>5360</v>
      </c>
      <c r="E297" s="103">
        <v>26411210</v>
      </c>
      <c r="F297" s="103">
        <v>19103163</v>
      </c>
      <c r="G297" s="103">
        <v>21741939</v>
      </c>
      <c r="H297" s="103">
        <v>-4273946</v>
      </c>
      <c r="I297" s="103">
        <v>9671383</v>
      </c>
      <c r="J297" s="103">
        <v>52788632</v>
      </c>
      <c r="K297" s="103">
        <v>46745676</v>
      </c>
      <c r="L297" s="103">
        <v>33858796</v>
      </c>
      <c r="M297" s="103">
        <v>21578316</v>
      </c>
      <c r="N297" s="103">
        <v>2751254</v>
      </c>
      <c r="O297" s="103">
        <v>1544809</v>
      </c>
      <c r="P297" s="103">
        <v>-7057411</v>
      </c>
    </row>
    <row r="298" spans="1:16">
      <c r="A298" s="101" t="s">
        <v>1013</v>
      </c>
      <c r="B298" s="102" t="s">
        <v>1014</v>
      </c>
      <c r="C298" s="101" t="s">
        <v>5359</v>
      </c>
      <c r="D298" s="101" t="s">
        <v>5360</v>
      </c>
      <c r="E298" s="103">
        <v>22455624</v>
      </c>
      <c r="F298" s="103">
        <v>27928581</v>
      </c>
      <c r="G298" s="103">
        <v>19503115</v>
      </c>
      <c r="H298" s="103">
        <v>11164904</v>
      </c>
      <c r="I298" s="103">
        <v>4944886</v>
      </c>
      <c r="J298" s="103">
        <v>16079396</v>
      </c>
      <c r="K298" s="103">
        <v>20284870</v>
      </c>
      <c r="L298" s="103">
        <v>10513996</v>
      </c>
      <c r="M298" s="103">
        <v>3449044</v>
      </c>
      <c r="N298" s="103">
        <v>6073252</v>
      </c>
      <c r="O298" s="103">
        <v>6084046</v>
      </c>
      <c r="P298" s="103">
        <v>7820653</v>
      </c>
    </row>
    <row r="299" spans="1:16">
      <c r="A299" s="101" t="s">
        <v>3550</v>
      </c>
      <c r="B299" s="102" t="s">
        <v>3551</v>
      </c>
      <c r="C299" s="101" t="s">
        <v>5359</v>
      </c>
      <c r="D299" s="101" t="s">
        <v>5360</v>
      </c>
      <c r="E299" s="103">
        <v>4061512</v>
      </c>
      <c r="F299" s="103">
        <v>-54716780</v>
      </c>
      <c r="G299" s="103">
        <v>-20181680</v>
      </c>
      <c r="H299" s="103">
        <v>-11047283</v>
      </c>
      <c r="I299" s="103">
        <v>3465131</v>
      </c>
      <c r="J299" s="103">
        <v>3566490</v>
      </c>
      <c r="K299" s="103">
        <v>-8131836</v>
      </c>
      <c r="L299" s="103">
        <v>-12643785</v>
      </c>
      <c r="M299" s="103">
        <v>7767339</v>
      </c>
      <c r="N299" s="103">
        <v>7471079</v>
      </c>
      <c r="O299" s="103">
        <v>10001914</v>
      </c>
      <c r="P299" s="103">
        <v>15493921</v>
      </c>
    </row>
    <row r="300" spans="1:16">
      <c r="A300" s="101" t="s">
        <v>529</v>
      </c>
      <c r="B300" s="102" t="s">
        <v>530</v>
      </c>
      <c r="C300" s="101" t="s">
        <v>5359</v>
      </c>
      <c r="D300" s="101" t="s">
        <v>5360</v>
      </c>
      <c r="E300" s="103">
        <v>137521799</v>
      </c>
      <c r="F300" s="103">
        <v>104455002</v>
      </c>
      <c r="G300" s="103">
        <v>93765818</v>
      </c>
      <c r="H300" s="103">
        <v>91357406</v>
      </c>
      <c r="I300" s="103">
        <v>74732437</v>
      </c>
      <c r="J300" s="103">
        <v>69979898</v>
      </c>
      <c r="K300" s="103">
        <v>62243219</v>
      </c>
      <c r="L300" s="103">
        <v>60856631</v>
      </c>
      <c r="M300" s="103">
        <v>52743517</v>
      </c>
      <c r="N300" s="103">
        <v>45965791</v>
      </c>
      <c r="O300" s="103">
        <v>31767228</v>
      </c>
      <c r="P300" s="103">
        <v>35405153</v>
      </c>
    </row>
    <row r="301" spans="1:16">
      <c r="A301" s="101" t="s">
        <v>936</v>
      </c>
      <c r="B301" s="102" t="s">
        <v>937</v>
      </c>
      <c r="C301" s="101" t="s">
        <v>5359</v>
      </c>
      <c r="D301" s="101" t="s">
        <v>5360</v>
      </c>
      <c r="E301" s="103">
        <v>80012658</v>
      </c>
      <c r="F301" s="103">
        <v>72736970</v>
      </c>
      <c r="G301" s="103">
        <v>45445105</v>
      </c>
      <c r="H301" s="103">
        <v>48539967</v>
      </c>
      <c r="I301" s="103">
        <v>58086876</v>
      </c>
      <c r="J301" s="103">
        <v>53307331</v>
      </c>
      <c r="K301" s="103">
        <v>56789382</v>
      </c>
      <c r="L301" s="103">
        <v>39160750</v>
      </c>
      <c r="M301" s="103">
        <v>41771142</v>
      </c>
      <c r="N301" s="103">
        <v>24325984</v>
      </c>
      <c r="O301" s="103">
        <v>10039023</v>
      </c>
      <c r="P301" s="103">
        <v>16197573</v>
      </c>
    </row>
    <row r="302" spans="1:16">
      <c r="A302" s="101" t="s">
        <v>2680</v>
      </c>
      <c r="B302" s="102" t="s">
        <v>2681</v>
      </c>
      <c r="C302" s="101" t="s">
        <v>5359</v>
      </c>
      <c r="D302" s="101" t="s">
        <v>5360</v>
      </c>
      <c r="E302" s="103">
        <v>-9098646</v>
      </c>
      <c r="F302" s="103">
        <v>-1003821</v>
      </c>
      <c r="G302" s="103">
        <v>4012707</v>
      </c>
      <c r="H302" s="103">
        <v>4192509</v>
      </c>
      <c r="I302" s="103">
        <v>2526571</v>
      </c>
      <c r="J302" s="103">
        <v>1058367</v>
      </c>
      <c r="K302" s="103">
        <v>3485513</v>
      </c>
      <c r="L302" s="103">
        <v>6539791</v>
      </c>
      <c r="M302" s="103">
        <v>1122897</v>
      </c>
      <c r="N302" s="103">
        <v>-242073</v>
      </c>
      <c r="O302" s="103">
        <v>1634604</v>
      </c>
      <c r="P302" s="103">
        <v>4790162</v>
      </c>
    </row>
    <row r="303" spans="1:16">
      <c r="A303" s="101" t="s">
        <v>1395</v>
      </c>
      <c r="B303" s="102" t="s">
        <v>1396</v>
      </c>
      <c r="C303" s="101" t="s">
        <v>5359</v>
      </c>
      <c r="D303" s="101" t="s">
        <v>5360</v>
      </c>
      <c r="E303" s="103">
        <v>-3223414</v>
      </c>
      <c r="F303" s="103">
        <v>-1335361</v>
      </c>
      <c r="G303" s="103">
        <v>1895130</v>
      </c>
      <c r="H303" s="103">
        <v>-3508978</v>
      </c>
      <c r="I303" s="103">
        <v>-1898931</v>
      </c>
      <c r="J303" s="103">
        <v>-1623029</v>
      </c>
      <c r="K303" s="103"/>
      <c r="L303" s="103">
        <v>-18575486</v>
      </c>
      <c r="M303" s="103">
        <v>-5604167</v>
      </c>
      <c r="N303" s="103">
        <v>-3108252</v>
      </c>
      <c r="O303" s="103">
        <v>390390</v>
      </c>
      <c r="P303" s="103">
        <v>213281</v>
      </c>
    </row>
    <row r="304" spans="1:16">
      <c r="A304" s="101" t="s">
        <v>3469</v>
      </c>
      <c r="B304" s="102" t="s">
        <v>3470</v>
      </c>
      <c r="C304" s="101" t="s">
        <v>5359</v>
      </c>
      <c r="D304" s="101" t="s">
        <v>5360</v>
      </c>
      <c r="E304" s="103">
        <v>2407358</v>
      </c>
      <c r="F304" s="103">
        <v>3391320</v>
      </c>
      <c r="G304" s="103">
        <v>12445273</v>
      </c>
      <c r="H304" s="103">
        <v>-51128204</v>
      </c>
      <c r="I304" s="103">
        <v>-12073669</v>
      </c>
      <c r="J304" s="103">
        <v>-48281671</v>
      </c>
      <c r="K304" s="103">
        <v>-12785940</v>
      </c>
      <c r="L304" s="103">
        <v>4397799</v>
      </c>
      <c r="M304" s="103">
        <v>9746616</v>
      </c>
      <c r="N304" s="103">
        <v>6906158</v>
      </c>
      <c r="O304" s="103">
        <v>6911926</v>
      </c>
      <c r="P304" s="103">
        <v>4304433</v>
      </c>
    </row>
    <row r="305" spans="1:16">
      <c r="A305" s="101" t="s">
        <v>3705</v>
      </c>
      <c r="B305" s="102" t="s">
        <v>3706</v>
      </c>
      <c r="C305" s="101" t="s">
        <v>5359</v>
      </c>
      <c r="D305" s="101" t="s">
        <v>5360</v>
      </c>
      <c r="E305" s="103">
        <v>1093434</v>
      </c>
      <c r="F305" s="103">
        <v>2006869</v>
      </c>
      <c r="G305" s="103">
        <v>2054441</v>
      </c>
      <c r="H305" s="103">
        <v>2386854</v>
      </c>
      <c r="I305" s="103">
        <v>490286</v>
      </c>
      <c r="J305" s="103">
        <v>663799</v>
      </c>
      <c r="K305" s="103">
        <v>1850631</v>
      </c>
      <c r="L305" s="103">
        <v>1086243</v>
      </c>
      <c r="M305" s="103">
        <v>54407</v>
      </c>
      <c r="N305" s="103">
        <v>1522919</v>
      </c>
      <c r="O305" s="103">
        <v>1283729</v>
      </c>
      <c r="P305" s="103">
        <v>939761</v>
      </c>
    </row>
    <row r="306" spans="1:16">
      <c r="A306" s="101" t="s">
        <v>1599</v>
      </c>
      <c r="B306" s="102" t="s">
        <v>4299</v>
      </c>
      <c r="C306" s="101" t="s">
        <v>5359</v>
      </c>
      <c r="D306" s="101" t="s">
        <v>5360</v>
      </c>
      <c r="E306" s="103">
        <v>1283208</v>
      </c>
      <c r="F306" s="103">
        <v>13969562</v>
      </c>
      <c r="G306" s="103">
        <v>7006673</v>
      </c>
      <c r="H306" s="103">
        <v>7323504</v>
      </c>
      <c r="I306" s="103">
        <v>8442954</v>
      </c>
      <c r="J306" s="103">
        <v>3596233</v>
      </c>
      <c r="K306" s="103">
        <v>1066448</v>
      </c>
      <c r="L306" s="103">
        <v>6734133</v>
      </c>
      <c r="M306" s="103">
        <v>4647618</v>
      </c>
      <c r="N306" s="103">
        <v>4325450</v>
      </c>
      <c r="O306" s="103">
        <v>-880072</v>
      </c>
      <c r="P306" s="103">
        <v>3213192</v>
      </c>
    </row>
    <row r="307" spans="1:16">
      <c r="A307" s="101" t="s">
        <v>873</v>
      </c>
      <c r="B307" s="102" t="s">
        <v>874</v>
      </c>
      <c r="C307" s="101" t="s">
        <v>5359</v>
      </c>
      <c r="D307" s="101" t="s">
        <v>5360</v>
      </c>
      <c r="E307" s="103">
        <v>5905742</v>
      </c>
      <c r="F307" s="103">
        <v>3617616</v>
      </c>
      <c r="G307" s="103">
        <v>-10961991</v>
      </c>
      <c r="H307" s="103">
        <v>3485065</v>
      </c>
      <c r="I307" s="103">
        <v>2073287</v>
      </c>
      <c r="J307" s="103">
        <v>1386265</v>
      </c>
      <c r="K307" s="103">
        <v>2108819</v>
      </c>
      <c r="L307" s="103">
        <v>1065748</v>
      </c>
      <c r="M307" s="103">
        <v>-16079811</v>
      </c>
      <c r="N307" s="103">
        <v>1003252</v>
      </c>
      <c r="O307" s="103">
        <v>3110883</v>
      </c>
      <c r="P307" s="103">
        <v>3479550</v>
      </c>
    </row>
    <row r="308" spans="1:16">
      <c r="A308" s="101" t="s">
        <v>2303</v>
      </c>
      <c r="B308" s="102" t="s">
        <v>2304</v>
      </c>
      <c r="C308" s="101" t="s">
        <v>5359</v>
      </c>
      <c r="D308" s="101" t="s">
        <v>5360</v>
      </c>
      <c r="E308" s="103">
        <v>5870980</v>
      </c>
      <c r="F308" s="103">
        <v>5701375</v>
      </c>
      <c r="G308" s="103">
        <v>7574413</v>
      </c>
      <c r="H308" s="103">
        <v>6234200</v>
      </c>
      <c r="I308" s="103">
        <v>5249667</v>
      </c>
      <c r="J308" s="103">
        <v>6309848</v>
      </c>
      <c r="K308" s="103">
        <v>6397209</v>
      </c>
      <c r="L308" s="103">
        <v>9626642</v>
      </c>
      <c r="M308" s="103">
        <v>5450669</v>
      </c>
      <c r="N308" s="103">
        <v>9070712</v>
      </c>
      <c r="O308" s="103">
        <v>9135726</v>
      </c>
      <c r="P308" s="103">
        <v>8214771</v>
      </c>
    </row>
    <row r="309" spans="1:16">
      <c r="A309" s="101" t="s">
        <v>3159</v>
      </c>
      <c r="B309" s="102" t="s">
        <v>3160</v>
      </c>
      <c r="C309" s="101" t="s">
        <v>5359</v>
      </c>
      <c r="D309" s="101" t="s">
        <v>5360</v>
      </c>
      <c r="E309" s="103">
        <v>2167337</v>
      </c>
      <c r="F309" s="103">
        <v>4231356</v>
      </c>
      <c r="G309" s="103">
        <v>1558888</v>
      </c>
      <c r="H309" s="103">
        <v>1415362</v>
      </c>
      <c r="I309" s="103">
        <v>1232738</v>
      </c>
      <c r="J309" s="103">
        <v>2138312</v>
      </c>
      <c r="K309" s="103">
        <v>1274129</v>
      </c>
      <c r="L309" s="103">
        <v>1429735</v>
      </c>
      <c r="M309" s="103">
        <v>-410573</v>
      </c>
      <c r="N309" s="103">
        <v>705672</v>
      </c>
      <c r="O309" s="103">
        <v>1444693</v>
      </c>
      <c r="P309" s="103">
        <v>2358827</v>
      </c>
    </row>
    <row r="310" spans="1:16">
      <c r="A310" s="101" t="s">
        <v>3461</v>
      </c>
      <c r="B310" s="102" t="s">
        <v>4300</v>
      </c>
      <c r="C310" s="101" t="s">
        <v>5359</v>
      </c>
      <c r="D310" s="101" t="s">
        <v>5360</v>
      </c>
      <c r="E310" s="103">
        <v>-17448536</v>
      </c>
      <c r="F310" s="103">
        <v>-8673594</v>
      </c>
      <c r="G310" s="103">
        <v>1143932</v>
      </c>
      <c r="H310" s="103">
        <v>-13473343</v>
      </c>
      <c r="I310" s="103">
        <v>587384</v>
      </c>
      <c r="J310" s="103">
        <v>-6603201</v>
      </c>
      <c r="K310" s="103">
        <v>-13086054</v>
      </c>
      <c r="L310" s="103">
        <v>-1223540</v>
      </c>
      <c r="M310" s="103">
        <v>3638906</v>
      </c>
      <c r="N310" s="103">
        <v>370354</v>
      </c>
      <c r="O310" s="103">
        <v>-592097</v>
      </c>
      <c r="P310" s="103">
        <v>3591872</v>
      </c>
    </row>
    <row r="311" spans="1:16">
      <c r="A311" s="101" t="s">
        <v>1361</v>
      </c>
      <c r="B311" s="102" t="s">
        <v>1362</v>
      </c>
      <c r="C311" s="101" t="s">
        <v>5359</v>
      </c>
      <c r="D311" s="101" t="s">
        <v>5360</v>
      </c>
      <c r="E311" s="103">
        <v>3720490</v>
      </c>
      <c r="F311" s="103">
        <v>15628489</v>
      </c>
      <c r="G311" s="103">
        <v>9612252</v>
      </c>
      <c r="H311" s="103">
        <v>33402676</v>
      </c>
      <c r="I311" s="103">
        <v>20339183</v>
      </c>
      <c r="J311" s="103">
        <v>7807766</v>
      </c>
      <c r="K311" s="103">
        <v>24855242</v>
      </c>
      <c r="L311" s="103">
        <v>17663392</v>
      </c>
      <c r="M311" s="103">
        <v>11017079</v>
      </c>
      <c r="N311" s="103">
        <v>-722267</v>
      </c>
      <c r="O311" s="103">
        <v>-4055845</v>
      </c>
      <c r="P311" s="103">
        <v>2962809</v>
      </c>
    </row>
    <row r="312" spans="1:16">
      <c r="A312" s="101" t="s">
        <v>1242</v>
      </c>
      <c r="B312" s="102" t="s">
        <v>1243</v>
      </c>
      <c r="C312" s="101" t="s">
        <v>5359</v>
      </c>
      <c r="D312" s="101" t="s">
        <v>5360</v>
      </c>
      <c r="E312" s="103">
        <v>26090307</v>
      </c>
      <c r="F312" s="103">
        <v>55888086</v>
      </c>
      <c r="G312" s="103">
        <v>20307271</v>
      </c>
      <c r="H312" s="103">
        <v>30997984</v>
      </c>
      <c r="I312" s="103">
        <v>29622746</v>
      </c>
      <c r="J312" s="103">
        <v>24319984</v>
      </c>
      <c r="K312" s="103">
        <v>31546998</v>
      </c>
      <c r="L312" s="103">
        <v>22655746</v>
      </c>
      <c r="M312" s="103">
        <v>29212509</v>
      </c>
      <c r="N312" s="103">
        <v>13253669</v>
      </c>
      <c r="O312" s="103">
        <v>16899857</v>
      </c>
      <c r="P312" s="103">
        <v>10791997</v>
      </c>
    </row>
    <row r="313" spans="1:16">
      <c r="A313" s="101" t="s">
        <v>1207</v>
      </c>
      <c r="B313" s="102" t="s">
        <v>1208</v>
      </c>
      <c r="C313" s="101" t="s">
        <v>5359</v>
      </c>
      <c r="D313" s="101" t="s">
        <v>5360</v>
      </c>
      <c r="E313" s="103">
        <v>30227910</v>
      </c>
      <c r="F313" s="103">
        <v>12440488</v>
      </c>
      <c r="G313" s="103">
        <v>13981013</v>
      </c>
      <c r="H313" s="103">
        <v>8374375</v>
      </c>
      <c r="I313" s="103">
        <v>8101765</v>
      </c>
      <c r="J313" s="103">
        <v>19691766</v>
      </c>
      <c r="K313" s="103">
        <v>28295347</v>
      </c>
      <c r="L313" s="103">
        <v>15705569</v>
      </c>
      <c r="M313" s="103">
        <v>8187796</v>
      </c>
      <c r="N313" s="103">
        <v>12997026</v>
      </c>
      <c r="O313" s="103">
        <v>15662910</v>
      </c>
      <c r="P313" s="103">
        <v>13799256</v>
      </c>
    </row>
    <row r="314" spans="1:16">
      <c r="A314" s="101" t="s">
        <v>1692</v>
      </c>
      <c r="B314" s="102" t="s">
        <v>4301</v>
      </c>
      <c r="C314" s="101" t="s">
        <v>5359</v>
      </c>
      <c r="D314" s="101" t="s">
        <v>5360</v>
      </c>
      <c r="E314" s="103">
        <v>-1517526</v>
      </c>
      <c r="F314" s="103">
        <v>-5067343</v>
      </c>
      <c r="G314" s="103">
        <v>11922174</v>
      </c>
      <c r="H314" s="103">
        <v>5396905</v>
      </c>
      <c r="I314" s="103">
        <v>-16371862</v>
      </c>
      <c r="J314" s="103">
        <v>-8073572</v>
      </c>
      <c r="K314" s="103">
        <v>-5818906</v>
      </c>
      <c r="L314" s="103">
        <v>-529441</v>
      </c>
      <c r="M314" s="103">
        <v>-4813982</v>
      </c>
      <c r="N314" s="103">
        <v>3076022</v>
      </c>
      <c r="O314" s="103">
        <v>2522162</v>
      </c>
      <c r="P314" s="103">
        <v>1814693</v>
      </c>
    </row>
    <row r="315" spans="1:16">
      <c r="A315" s="101" t="s">
        <v>3010</v>
      </c>
      <c r="B315" s="102" t="s">
        <v>3011</v>
      </c>
      <c r="C315" s="101" t="s">
        <v>5359</v>
      </c>
      <c r="D315" s="101" t="s">
        <v>5360</v>
      </c>
      <c r="E315" s="103">
        <v>3179167</v>
      </c>
      <c r="F315" s="103">
        <v>1591272</v>
      </c>
      <c r="G315" s="103">
        <v>2049661</v>
      </c>
      <c r="H315" s="103">
        <v>274179</v>
      </c>
      <c r="I315" s="103">
        <v>8519</v>
      </c>
      <c r="J315" s="103">
        <v>-560999</v>
      </c>
      <c r="K315" s="103">
        <v>342669</v>
      </c>
      <c r="L315" s="103">
        <v>1073385</v>
      </c>
      <c r="M315" s="103">
        <v>5783885</v>
      </c>
      <c r="N315" s="103">
        <v>7507517</v>
      </c>
      <c r="O315" s="103">
        <v>8791501</v>
      </c>
      <c r="P315" s="103">
        <v>3670576</v>
      </c>
    </row>
    <row r="316" spans="1:16">
      <c r="A316" s="101" t="s">
        <v>1179</v>
      </c>
      <c r="B316" s="102" t="s">
        <v>1180</v>
      </c>
      <c r="C316" s="101" t="s">
        <v>5359</v>
      </c>
      <c r="D316" s="101" t="s">
        <v>5360</v>
      </c>
      <c r="E316" s="103">
        <v>-6775621</v>
      </c>
      <c r="F316" s="103">
        <v>3962616</v>
      </c>
      <c r="G316" s="103">
        <v>544283</v>
      </c>
      <c r="H316" s="103">
        <v>29725276</v>
      </c>
      <c r="I316" s="103">
        <v>37851801</v>
      </c>
      <c r="J316" s="103">
        <v>13964967</v>
      </c>
      <c r="K316" s="103">
        <v>6447964</v>
      </c>
      <c r="L316" s="103">
        <v>3167281</v>
      </c>
      <c r="M316" s="103">
        <v>783626</v>
      </c>
      <c r="N316" s="103">
        <v>-6640815</v>
      </c>
      <c r="O316" s="103">
        <v>-10259349</v>
      </c>
      <c r="P316" s="103">
        <v>16046675</v>
      </c>
    </row>
    <row r="317" spans="1:16">
      <c r="A317" s="101" t="s">
        <v>2129</v>
      </c>
      <c r="B317" s="102" t="s">
        <v>4302</v>
      </c>
      <c r="C317" s="101" t="s">
        <v>5359</v>
      </c>
      <c r="D317" s="101" t="s">
        <v>5360</v>
      </c>
      <c r="E317" s="103">
        <v>-12766338</v>
      </c>
      <c r="F317" s="103">
        <v>2869715</v>
      </c>
      <c r="G317" s="103">
        <v>6345931</v>
      </c>
      <c r="H317" s="103">
        <v>4846813</v>
      </c>
      <c r="I317" s="103">
        <v>5583287</v>
      </c>
      <c r="J317" s="103">
        <v>6141249</v>
      </c>
      <c r="K317" s="103">
        <v>4960826</v>
      </c>
      <c r="L317" s="103">
        <v>2648216</v>
      </c>
      <c r="M317" s="103">
        <v>2252923</v>
      </c>
      <c r="N317" s="103">
        <v>2795049</v>
      </c>
      <c r="O317" s="103">
        <v>1597876</v>
      </c>
      <c r="P317" s="103">
        <v>1592603</v>
      </c>
    </row>
    <row r="318" spans="1:16">
      <c r="A318" s="101" t="s">
        <v>1222</v>
      </c>
      <c r="B318" s="102" t="s">
        <v>1223</v>
      </c>
      <c r="C318" s="101" t="s">
        <v>5359</v>
      </c>
      <c r="D318" s="101" t="s">
        <v>5360</v>
      </c>
      <c r="E318" s="103">
        <v>76494219</v>
      </c>
      <c r="F318" s="103">
        <v>40580078</v>
      </c>
      <c r="G318" s="103">
        <v>213811614</v>
      </c>
      <c r="H318" s="103">
        <v>74783198</v>
      </c>
      <c r="I318" s="103">
        <v>46914612</v>
      </c>
      <c r="J318" s="103">
        <v>56768220</v>
      </c>
      <c r="K318" s="103">
        <v>64926851</v>
      </c>
      <c r="L318" s="103">
        <v>50909856</v>
      </c>
      <c r="M318" s="103">
        <v>38232626</v>
      </c>
      <c r="N318" s="103">
        <v>8998887</v>
      </c>
      <c r="O318" s="103">
        <v>13203902</v>
      </c>
      <c r="P318" s="103">
        <v>13684844</v>
      </c>
    </row>
    <row r="319" spans="1:16">
      <c r="A319" s="101" t="s">
        <v>1399</v>
      </c>
      <c r="B319" s="102" t="s">
        <v>1400</v>
      </c>
      <c r="C319" s="101" t="s">
        <v>5359</v>
      </c>
      <c r="D319" s="101" t="s">
        <v>5360</v>
      </c>
      <c r="E319" s="103">
        <v>-53729799</v>
      </c>
      <c r="F319" s="103">
        <v>-17576972</v>
      </c>
      <c r="G319" s="103">
        <v>555380</v>
      </c>
      <c r="H319" s="103">
        <v>2410819</v>
      </c>
      <c r="I319" s="103">
        <v>1319629</v>
      </c>
      <c r="J319" s="103">
        <v>3325296</v>
      </c>
      <c r="K319" s="103">
        <v>-2726370</v>
      </c>
      <c r="L319" s="103">
        <v>4154127</v>
      </c>
      <c r="M319" s="103">
        <v>-269163</v>
      </c>
      <c r="N319" s="103">
        <v>2318368</v>
      </c>
      <c r="O319" s="103">
        <v>3247936</v>
      </c>
      <c r="P319" s="103">
        <v>1749652</v>
      </c>
    </row>
    <row r="320" spans="1:16">
      <c r="A320" s="101" t="s">
        <v>721</v>
      </c>
      <c r="B320" s="102" t="s">
        <v>722</v>
      </c>
      <c r="C320" s="101" t="s">
        <v>5361</v>
      </c>
      <c r="D320" s="101" t="s">
        <v>5360</v>
      </c>
      <c r="E320" s="103"/>
      <c r="F320" s="103">
        <v>21854059</v>
      </c>
      <c r="G320" s="103">
        <v>-23605254</v>
      </c>
      <c r="H320" s="103">
        <v>15497681</v>
      </c>
      <c r="I320" s="103">
        <v>7931063</v>
      </c>
      <c r="J320" s="103">
        <v>8268654</v>
      </c>
      <c r="K320" s="103">
        <v>51260151</v>
      </c>
      <c r="L320" s="103">
        <v>10095236</v>
      </c>
      <c r="M320" s="103">
        <v>-2104821</v>
      </c>
      <c r="N320" s="103">
        <v>-58723698</v>
      </c>
      <c r="O320" s="103">
        <v>-92250549</v>
      </c>
      <c r="P320" s="103">
        <v>-16579195</v>
      </c>
    </row>
    <row r="321" spans="1:16">
      <c r="A321" s="101" t="s">
        <v>1661</v>
      </c>
      <c r="B321" s="102" t="s">
        <v>4303</v>
      </c>
      <c r="C321" s="101" t="s">
        <v>5359</v>
      </c>
      <c r="D321" s="101" t="s">
        <v>5360</v>
      </c>
      <c r="E321" s="103">
        <v>4345548</v>
      </c>
      <c r="F321" s="103">
        <v>-33097904</v>
      </c>
      <c r="G321" s="103">
        <v>-73241012</v>
      </c>
      <c r="H321" s="103">
        <v>-11469709</v>
      </c>
      <c r="I321" s="103">
        <v>3255182</v>
      </c>
      <c r="J321" s="103">
        <v>-21987341</v>
      </c>
      <c r="K321" s="103">
        <v>3519602</v>
      </c>
      <c r="L321" s="103">
        <v>-7290789</v>
      </c>
      <c r="M321" s="103">
        <v>-39932719</v>
      </c>
      <c r="N321" s="103">
        <v>1013824</v>
      </c>
      <c r="O321" s="103">
        <v>4731464</v>
      </c>
      <c r="P321" s="103">
        <v>4189279</v>
      </c>
    </row>
    <row r="322" spans="1:16">
      <c r="A322" s="101" t="s">
        <v>929</v>
      </c>
      <c r="B322" s="102" t="s">
        <v>930</v>
      </c>
      <c r="C322" s="101" t="s">
        <v>5359</v>
      </c>
      <c r="D322" s="101" t="s">
        <v>5360</v>
      </c>
      <c r="E322" s="103">
        <v>23367135</v>
      </c>
      <c r="F322" s="103">
        <v>30599487</v>
      </c>
      <c r="G322" s="103">
        <v>30211180</v>
      </c>
      <c r="H322" s="103">
        <v>8398540</v>
      </c>
      <c r="I322" s="103">
        <v>48564650</v>
      </c>
      <c r="J322" s="103">
        <v>46295245</v>
      </c>
      <c r="K322" s="103">
        <v>53098384</v>
      </c>
      <c r="L322" s="103">
        <v>44784969</v>
      </c>
      <c r="M322" s="103">
        <v>-69946447</v>
      </c>
      <c r="N322" s="103">
        <v>12187017</v>
      </c>
      <c r="O322" s="103">
        <v>4245014</v>
      </c>
      <c r="P322" s="103">
        <v>32883023</v>
      </c>
    </row>
    <row r="323" spans="1:16">
      <c r="A323" s="101" t="s">
        <v>2917</v>
      </c>
      <c r="B323" s="102" t="s">
        <v>2918</v>
      </c>
      <c r="C323" s="101" t="s">
        <v>5361</v>
      </c>
      <c r="D323" s="101" t="s">
        <v>5360</v>
      </c>
      <c r="E323" s="103"/>
      <c r="F323" s="103">
        <v>-2282964</v>
      </c>
      <c r="G323" s="103">
        <v>-479417</v>
      </c>
      <c r="H323" s="103">
        <v>5664585</v>
      </c>
      <c r="I323" s="103">
        <v>11658205</v>
      </c>
      <c r="J323" s="103">
        <v>-1563462</v>
      </c>
      <c r="K323" s="103">
        <v>1780751</v>
      </c>
      <c r="L323" s="103">
        <v>3400100</v>
      </c>
      <c r="M323" s="103">
        <v>7933380</v>
      </c>
      <c r="N323" s="103">
        <v>2896995</v>
      </c>
      <c r="O323" s="103">
        <v>630300</v>
      </c>
      <c r="P323" s="103">
        <v>746077</v>
      </c>
    </row>
    <row r="324" spans="1:16">
      <c r="A324" s="101" t="s">
        <v>1405</v>
      </c>
      <c r="B324" s="102" t="s">
        <v>1406</v>
      </c>
      <c r="C324" s="101" t="s">
        <v>5359</v>
      </c>
      <c r="D324" s="101" t="s">
        <v>5360</v>
      </c>
      <c r="E324" s="103">
        <v>640131</v>
      </c>
      <c r="F324" s="103">
        <v>1686439</v>
      </c>
      <c r="G324" s="103">
        <v>12213271</v>
      </c>
      <c r="H324" s="103">
        <v>10276185</v>
      </c>
      <c r="I324" s="103">
        <v>4205994</v>
      </c>
      <c r="J324" s="103">
        <v>-3976571</v>
      </c>
      <c r="K324" s="103">
        <v>-7821634</v>
      </c>
      <c r="L324" s="103">
        <v>5201685</v>
      </c>
      <c r="M324" s="103">
        <v>-19254381</v>
      </c>
      <c r="N324" s="103">
        <v>-14922521</v>
      </c>
      <c r="O324" s="103">
        <v>-8192332</v>
      </c>
      <c r="P324" s="103">
        <v>-3397754</v>
      </c>
    </row>
    <row r="325" spans="1:16">
      <c r="A325" s="101" t="s">
        <v>2624</v>
      </c>
      <c r="B325" s="102" t="s">
        <v>2625</v>
      </c>
      <c r="C325" s="101" t="s">
        <v>5359</v>
      </c>
      <c r="D325" s="101" t="s">
        <v>5360</v>
      </c>
      <c r="E325" s="103">
        <v>10223144</v>
      </c>
      <c r="F325" s="103">
        <v>7099942</v>
      </c>
      <c r="G325" s="103">
        <v>5300101</v>
      </c>
      <c r="H325" s="103">
        <v>7448705</v>
      </c>
      <c r="I325" s="103">
        <v>7059419</v>
      </c>
      <c r="J325" s="103">
        <v>6433626</v>
      </c>
      <c r="K325" s="103">
        <v>6002375</v>
      </c>
      <c r="L325" s="103">
        <v>1116025</v>
      </c>
      <c r="M325" s="103">
        <v>1072923</v>
      </c>
      <c r="N325" s="103">
        <v>3586715</v>
      </c>
      <c r="O325" s="103">
        <v>2762979</v>
      </c>
      <c r="P325" s="103">
        <v>1411289</v>
      </c>
    </row>
    <row r="326" spans="1:16">
      <c r="A326" s="101" t="s">
        <v>1666</v>
      </c>
      <c r="B326" s="102" t="s">
        <v>1667</v>
      </c>
      <c r="C326" s="101" t="s">
        <v>5359</v>
      </c>
      <c r="D326" s="101" t="s">
        <v>5360</v>
      </c>
      <c r="E326" s="103">
        <v>-641939</v>
      </c>
      <c r="F326" s="103">
        <v>-11531810</v>
      </c>
      <c r="G326" s="103">
        <v>160432</v>
      </c>
      <c r="H326" s="103">
        <v>64675</v>
      </c>
      <c r="I326" s="103">
        <v>445909</v>
      </c>
      <c r="J326" s="103">
        <v>752587</v>
      </c>
      <c r="K326" s="103">
        <v>529212</v>
      </c>
      <c r="L326" s="103">
        <v>356737</v>
      </c>
      <c r="M326" s="103">
        <v>-7827529</v>
      </c>
      <c r="N326" s="103">
        <v>469703</v>
      </c>
      <c r="O326" s="103">
        <v>553445</v>
      </c>
      <c r="P326" s="103">
        <v>444519</v>
      </c>
    </row>
    <row r="327" spans="1:16">
      <c r="A327" s="101" t="s">
        <v>5389</v>
      </c>
      <c r="B327" s="102" t="s">
        <v>5390</v>
      </c>
      <c r="C327" s="101" t="s">
        <v>5359</v>
      </c>
      <c r="D327" s="101" t="s">
        <v>5360</v>
      </c>
      <c r="E327" s="103"/>
      <c r="F327" s="103"/>
      <c r="G327" s="103"/>
      <c r="H327" s="103"/>
      <c r="I327" s="103"/>
      <c r="J327" s="103"/>
      <c r="K327" s="103"/>
      <c r="L327" s="103">
        <v>-15901386</v>
      </c>
      <c r="M327" s="103">
        <v>-8710232</v>
      </c>
      <c r="N327" s="103">
        <v>631330</v>
      </c>
      <c r="O327" s="103">
        <v>-4867428</v>
      </c>
      <c r="P327" s="103">
        <v>-609827</v>
      </c>
    </row>
    <row r="328" spans="1:16">
      <c r="A328" s="101" t="s">
        <v>1910</v>
      </c>
      <c r="B328" s="102" t="s">
        <v>1911</v>
      </c>
      <c r="C328" s="101" t="s">
        <v>5359</v>
      </c>
      <c r="D328" s="101" t="s">
        <v>5360</v>
      </c>
      <c r="E328" s="103">
        <v>20399638</v>
      </c>
      <c r="F328" s="103">
        <v>14881686</v>
      </c>
      <c r="G328" s="103">
        <v>17604236</v>
      </c>
      <c r="H328" s="103">
        <v>9655705</v>
      </c>
      <c r="I328" s="103">
        <v>-16536943</v>
      </c>
      <c r="J328" s="103">
        <v>24748177</v>
      </c>
      <c r="K328" s="103">
        <v>7094295</v>
      </c>
      <c r="L328" s="103">
        <v>2564719</v>
      </c>
      <c r="M328" s="103">
        <v>-13653068</v>
      </c>
      <c r="N328" s="103">
        <v>-1641994</v>
      </c>
      <c r="O328" s="103">
        <v>-5327773</v>
      </c>
      <c r="P328" s="103">
        <v>-6630876</v>
      </c>
    </row>
    <row r="329" spans="1:16">
      <c r="A329" s="101" t="s">
        <v>3187</v>
      </c>
      <c r="B329" s="102" t="s">
        <v>3188</v>
      </c>
      <c r="C329" s="101" t="s">
        <v>5359</v>
      </c>
      <c r="D329" s="101" t="s">
        <v>5360</v>
      </c>
      <c r="E329" s="103">
        <v>5307652</v>
      </c>
      <c r="F329" s="103">
        <v>6017468</v>
      </c>
      <c r="G329" s="103">
        <v>4229250</v>
      </c>
      <c r="H329" s="103">
        <v>4544836</v>
      </c>
      <c r="I329" s="103">
        <v>4231010</v>
      </c>
      <c r="J329" s="103">
        <v>5016983</v>
      </c>
      <c r="K329" s="103">
        <v>4247149</v>
      </c>
      <c r="L329" s="103">
        <v>6897617</v>
      </c>
      <c r="M329" s="103">
        <v>2898238</v>
      </c>
      <c r="N329" s="103">
        <v>1855655</v>
      </c>
      <c r="O329" s="103">
        <v>3647365</v>
      </c>
      <c r="P329" s="103">
        <v>1501832</v>
      </c>
    </row>
    <row r="330" spans="1:16">
      <c r="A330" s="101" t="s">
        <v>3195</v>
      </c>
      <c r="B330" s="102" t="s">
        <v>3196</v>
      </c>
      <c r="C330" s="101" t="s">
        <v>5359</v>
      </c>
      <c r="D330" s="101" t="s">
        <v>5360</v>
      </c>
      <c r="E330" s="103">
        <v>7414028</v>
      </c>
      <c r="F330" s="103">
        <v>5733619</v>
      </c>
      <c r="G330" s="103">
        <v>2731667</v>
      </c>
      <c r="H330" s="103">
        <v>4680398</v>
      </c>
      <c r="I330" s="103">
        <v>2558234</v>
      </c>
      <c r="J330" s="103">
        <v>3355523</v>
      </c>
      <c r="K330" s="103"/>
      <c r="L330" s="103">
        <v>-4939255</v>
      </c>
      <c r="M330" s="103">
        <v>5017008</v>
      </c>
      <c r="N330" s="103">
        <v>4941131</v>
      </c>
      <c r="O330" s="103">
        <v>4703991</v>
      </c>
      <c r="P330" s="103">
        <v>-1923989</v>
      </c>
    </row>
    <row r="331" spans="1:16">
      <c r="A331" s="101" t="s">
        <v>3177</v>
      </c>
      <c r="B331" s="102" t="s">
        <v>3178</v>
      </c>
      <c r="C331" s="101" t="s">
        <v>5359</v>
      </c>
      <c r="D331" s="101" t="s">
        <v>5360</v>
      </c>
      <c r="E331" s="103">
        <v>6266618</v>
      </c>
      <c r="F331" s="103">
        <v>5010150</v>
      </c>
      <c r="G331" s="103">
        <v>3845488</v>
      </c>
      <c r="H331" s="103">
        <v>4179271</v>
      </c>
      <c r="I331" s="103">
        <v>3648876</v>
      </c>
      <c r="J331" s="103">
        <v>3058862</v>
      </c>
      <c r="K331" s="103">
        <v>3528094</v>
      </c>
      <c r="L331" s="103">
        <v>4205111</v>
      </c>
      <c r="M331" s="103">
        <v>2040285</v>
      </c>
      <c r="N331" s="103">
        <v>386433</v>
      </c>
      <c r="O331" s="103">
        <v>2105052</v>
      </c>
      <c r="P331" s="103">
        <v>2844277</v>
      </c>
    </row>
    <row r="332" spans="1:16">
      <c r="A332" s="101" t="s">
        <v>880</v>
      </c>
      <c r="B332" s="102" t="s">
        <v>881</v>
      </c>
      <c r="C332" s="101" t="s">
        <v>5359</v>
      </c>
      <c r="D332" s="101" t="s">
        <v>5360</v>
      </c>
      <c r="E332" s="103">
        <v>27307686</v>
      </c>
      <c r="F332" s="103">
        <v>22841369</v>
      </c>
      <c r="G332" s="103">
        <v>21353797</v>
      </c>
      <c r="H332" s="103">
        <v>12242067</v>
      </c>
      <c r="I332" s="103">
        <v>-4335179</v>
      </c>
      <c r="J332" s="103">
        <v>17943665</v>
      </c>
      <c r="K332" s="103">
        <v>15039717</v>
      </c>
      <c r="L332" s="103">
        <v>12341777</v>
      </c>
      <c r="M332" s="103">
        <v>10632833</v>
      </c>
      <c r="N332" s="103">
        <v>11453566</v>
      </c>
      <c r="O332" s="103">
        <v>2960450</v>
      </c>
      <c r="P332" s="103">
        <v>10197621</v>
      </c>
    </row>
    <row r="333" spans="1:16">
      <c r="A333" s="101" t="s">
        <v>3380</v>
      </c>
      <c r="B333" s="102" t="s">
        <v>3381</v>
      </c>
      <c r="C333" s="101" t="s">
        <v>5359</v>
      </c>
      <c r="D333" s="101" t="s">
        <v>5360</v>
      </c>
      <c r="E333" s="103">
        <v>3169139</v>
      </c>
      <c r="F333" s="103">
        <v>7115044</v>
      </c>
      <c r="G333" s="103">
        <v>3018831</v>
      </c>
      <c r="H333" s="103">
        <v>1875320</v>
      </c>
      <c r="I333" s="103">
        <v>4749431</v>
      </c>
      <c r="J333" s="103">
        <v>1173930</v>
      </c>
      <c r="K333" s="103">
        <v>487565</v>
      </c>
      <c r="L333" s="103">
        <v>-3030929</v>
      </c>
      <c r="M333" s="103">
        <v>-4864594</v>
      </c>
      <c r="N333" s="103">
        <v>-3756867</v>
      </c>
      <c r="O333" s="103">
        <v>3389212</v>
      </c>
      <c r="P333" s="103">
        <v>5086097</v>
      </c>
    </row>
    <row r="334" spans="1:16">
      <c r="A334" s="101" t="s">
        <v>2396</v>
      </c>
      <c r="B334" s="102" t="s">
        <v>2397</v>
      </c>
      <c r="C334" s="101" t="s">
        <v>5359</v>
      </c>
      <c r="D334" s="101" t="s">
        <v>5360</v>
      </c>
      <c r="E334" s="103">
        <v>3896014</v>
      </c>
      <c r="F334" s="103">
        <v>4031648</v>
      </c>
      <c r="G334" s="103">
        <v>2755314</v>
      </c>
      <c r="H334" s="103">
        <v>-3453094</v>
      </c>
      <c r="I334" s="103">
        <v>-6260807</v>
      </c>
      <c r="J334" s="103">
        <v>2935115</v>
      </c>
      <c r="K334" s="103">
        <v>849917</v>
      </c>
      <c r="L334" s="103">
        <v>1606128</v>
      </c>
      <c r="M334" s="103">
        <v>5231433</v>
      </c>
      <c r="N334" s="103">
        <v>5921793</v>
      </c>
      <c r="O334" s="103">
        <v>7312264</v>
      </c>
      <c r="P334" s="103">
        <v>-34183173</v>
      </c>
    </row>
    <row r="335" spans="1:16">
      <c r="A335" s="101" t="s">
        <v>2485</v>
      </c>
      <c r="B335" s="102" t="s">
        <v>2486</v>
      </c>
      <c r="C335" s="101" t="s">
        <v>5359</v>
      </c>
      <c r="D335" s="101" t="s">
        <v>5360</v>
      </c>
      <c r="E335" s="103">
        <v>2836635</v>
      </c>
      <c r="F335" s="103">
        <v>3071229</v>
      </c>
      <c r="G335" s="103">
        <v>-2694156</v>
      </c>
      <c r="H335" s="103">
        <v>4069935</v>
      </c>
      <c r="I335" s="103">
        <v>-3760626</v>
      </c>
      <c r="J335" s="103">
        <v>744246</v>
      </c>
      <c r="K335" s="103">
        <v>126218</v>
      </c>
      <c r="L335" s="103">
        <v>1067339</v>
      </c>
      <c r="M335" s="103">
        <v>-6897490</v>
      </c>
      <c r="N335" s="103">
        <v>8468442</v>
      </c>
      <c r="O335" s="103">
        <v>2146172</v>
      </c>
      <c r="P335" s="103">
        <v>-8282223</v>
      </c>
    </row>
    <row r="336" spans="1:16">
      <c r="A336" s="101" t="s">
        <v>1269</v>
      </c>
      <c r="B336" s="102" t="s">
        <v>1270</v>
      </c>
      <c r="C336" s="101" t="s">
        <v>5359</v>
      </c>
      <c r="D336" s="101" t="s">
        <v>5360</v>
      </c>
      <c r="E336" s="103">
        <v>20920336</v>
      </c>
      <c r="F336" s="103">
        <v>13985125</v>
      </c>
      <c r="G336" s="103">
        <v>9052054</v>
      </c>
      <c r="H336" s="103">
        <v>27490155</v>
      </c>
      <c r="I336" s="103">
        <v>22606300</v>
      </c>
      <c r="J336" s="103">
        <v>21969515</v>
      </c>
      <c r="K336" s="103"/>
      <c r="L336" s="103">
        <v>17923478</v>
      </c>
      <c r="M336" s="103">
        <v>12588532</v>
      </c>
      <c r="N336" s="103">
        <v>14764442</v>
      </c>
      <c r="O336" s="103">
        <v>14126086</v>
      </c>
      <c r="P336" s="103">
        <v>36019379</v>
      </c>
    </row>
    <row r="337" spans="1:16">
      <c r="A337" s="101" t="s">
        <v>448</v>
      </c>
      <c r="B337" s="102" t="s">
        <v>449</v>
      </c>
      <c r="C337" s="101" t="s">
        <v>5359</v>
      </c>
      <c r="D337" s="101" t="s">
        <v>5360</v>
      </c>
      <c r="E337" s="103">
        <v>27830466</v>
      </c>
      <c r="F337" s="103">
        <v>18482065</v>
      </c>
      <c r="G337" s="103">
        <v>73482882</v>
      </c>
      <c r="H337" s="103">
        <v>10809989</v>
      </c>
      <c r="I337" s="103">
        <v>100990802</v>
      </c>
      <c r="J337" s="103">
        <v>56118371</v>
      </c>
      <c r="K337" s="103">
        <v>51415147</v>
      </c>
      <c r="L337" s="103">
        <v>31483537</v>
      </c>
      <c r="M337" s="103">
        <v>24942796</v>
      </c>
      <c r="N337" s="103">
        <v>17104580</v>
      </c>
      <c r="O337" s="103">
        <v>17819483</v>
      </c>
      <c r="P337" s="103">
        <v>21025562</v>
      </c>
    </row>
    <row r="338" spans="1:16">
      <c r="A338" s="101" t="s">
        <v>3468</v>
      </c>
      <c r="B338" s="102" t="s">
        <v>4304</v>
      </c>
      <c r="C338" s="101" t="s">
        <v>5359</v>
      </c>
      <c r="D338" s="101" t="s">
        <v>5360</v>
      </c>
      <c r="E338" s="103">
        <v>-19092925</v>
      </c>
      <c r="F338" s="103">
        <v>450070</v>
      </c>
      <c r="G338" s="103">
        <v>-3406187</v>
      </c>
      <c r="H338" s="103">
        <v>604482</v>
      </c>
      <c r="I338" s="103">
        <v>953499</v>
      </c>
      <c r="J338" s="103">
        <v>-2202605</v>
      </c>
      <c r="K338" s="103">
        <v>-1175992</v>
      </c>
      <c r="L338" s="103">
        <v>-591679</v>
      </c>
      <c r="M338" s="103">
        <v>227570</v>
      </c>
      <c r="N338" s="103">
        <v>288245</v>
      </c>
      <c r="O338" s="103">
        <v>-2639795</v>
      </c>
      <c r="P338" s="103">
        <v>-870319</v>
      </c>
    </row>
    <row r="339" spans="1:16">
      <c r="A339" s="101" t="s">
        <v>3658</v>
      </c>
      <c r="B339" s="102" t="s">
        <v>3659</v>
      </c>
      <c r="C339" s="101" t="s">
        <v>5359</v>
      </c>
      <c r="D339" s="101" t="s">
        <v>5360</v>
      </c>
      <c r="E339" s="103">
        <v>-3068230</v>
      </c>
      <c r="F339" s="103">
        <v>887151</v>
      </c>
      <c r="G339" s="103">
        <v>141006</v>
      </c>
      <c r="H339" s="103">
        <v>74707</v>
      </c>
      <c r="I339" s="103">
        <v>-2884165</v>
      </c>
      <c r="J339" s="103">
        <v>1159798</v>
      </c>
      <c r="K339" s="103">
        <v>1244577</v>
      </c>
      <c r="L339" s="103">
        <v>70501</v>
      </c>
      <c r="M339" s="103">
        <v>293876</v>
      </c>
      <c r="N339" s="103">
        <v>795677</v>
      </c>
      <c r="O339" s="103">
        <v>198542</v>
      </c>
      <c r="P339" s="103">
        <v>323713</v>
      </c>
    </row>
    <row r="340" spans="1:16">
      <c r="A340" s="101" t="s">
        <v>3083</v>
      </c>
      <c r="B340" s="102" t="s">
        <v>3084</v>
      </c>
      <c r="C340" s="101" t="s">
        <v>5384</v>
      </c>
      <c r="D340" s="101" t="s">
        <v>5360</v>
      </c>
      <c r="E340" s="103">
        <v>9495908</v>
      </c>
      <c r="F340" s="103">
        <v>4896503</v>
      </c>
      <c r="G340" s="103">
        <v>785625</v>
      </c>
      <c r="H340" s="103">
        <v>399374</v>
      </c>
      <c r="I340" s="103">
        <v>469619</v>
      </c>
      <c r="J340" s="103">
        <v>4032352</v>
      </c>
      <c r="K340" s="103">
        <v>1253313</v>
      </c>
      <c r="L340" s="103">
        <v>2413436</v>
      </c>
      <c r="M340" s="103">
        <v>838604</v>
      </c>
      <c r="N340" s="103">
        <v>5766764</v>
      </c>
      <c r="O340" s="103">
        <v>6012094</v>
      </c>
      <c r="P340" s="103">
        <v>10782778</v>
      </c>
    </row>
    <row r="341" spans="1:16">
      <c r="A341" s="101" t="s">
        <v>531</v>
      </c>
      <c r="B341" s="102" t="s">
        <v>532</v>
      </c>
      <c r="C341" s="101" t="s">
        <v>5359</v>
      </c>
      <c r="D341" s="101" t="s">
        <v>5360</v>
      </c>
      <c r="E341" s="103">
        <v>7937683</v>
      </c>
      <c r="F341" s="103">
        <v>178520883</v>
      </c>
      <c r="G341" s="103">
        <v>21312164</v>
      </c>
      <c r="H341" s="103">
        <v>9578328</v>
      </c>
      <c r="I341" s="103">
        <v>12479133</v>
      </c>
      <c r="J341" s="103">
        <v>-14690506</v>
      </c>
      <c r="K341" s="103">
        <v>6978168</v>
      </c>
      <c r="L341" s="103">
        <v>50526894</v>
      </c>
      <c r="M341" s="103">
        <v>71551234</v>
      </c>
      <c r="N341" s="103">
        <v>52997718</v>
      </c>
      <c r="O341" s="103">
        <v>72413724</v>
      </c>
      <c r="P341" s="103">
        <v>41846102</v>
      </c>
    </row>
    <row r="342" spans="1:16">
      <c r="A342" s="101" t="s">
        <v>2215</v>
      </c>
      <c r="B342" s="102" t="s">
        <v>2216</v>
      </c>
      <c r="C342" s="101" t="s">
        <v>5359</v>
      </c>
      <c r="D342" s="101" t="s">
        <v>5360</v>
      </c>
      <c r="E342" s="103">
        <v>-14652972</v>
      </c>
      <c r="F342" s="103">
        <v>2320313</v>
      </c>
      <c r="G342" s="103">
        <v>-12391523</v>
      </c>
      <c r="H342" s="103">
        <v>-8759983</v>
      </c>
      <c r="I342" s="103">
        <v>2587231</v>
      </c>
      <c r="J342" s="103">
        <v>2605369</v>
      </c>
      <c r="K342" s="103">
        <v>4238105</v>
      </c>
      <c r="L342" s="103">
        <v>1984843</v>
      </c>
      <c r="M342" s="103">
        <v>7821057</v>
      </c>
      <c r="N342" s="103">
        <v>4035965</v>
      </c>
      <c r="O342" s="103">
        <v>6014544</v>
      </c>
      <c r="P342" s="103">
        <v>3257328</v>
      </c>
    </row>
    <row r="343" spans="1:16">
      <c r="A343" s="101" t="s">
        <v>2072</v>
      </c>
      <c r="B343" s="102" t="s">
        <v>2073</v>
      </c>
      <c r="C343" s="101" t="s">
        <v>5359</v>
      </c>
      <c r="D343" s="101" t="s">
        <v>5360</v>
      </c>
      <c r="E343" s="103">
        <v>8129658</v>
      </c>
      <c r="F343" s="103">
        <v>8855874</v>
      </c>
      <c r="G343" s="103">
        <v>16587500</v>
      </c>
      <c r="H343" s="103">
        <v>3001870</v>
      </c>
      <c r="I343" s="103">
        <v>-681945</v>
      </c>
      <c r="J343" s="103">
        <v>2982798</v>
      </c>
      <c r="K343" s="103">
        <v>-139068</v>
      </c>
      <c r="L343" s="103">
        <v>3087535</v>
      </c>
      <c r="M343" s="103">
        <v>4663218</v>
      </c>
      <c r="N343" s="103">
        <v>14505280</v>
      </c>
      <c r="O343" s="103">
        <v>1247157</v>
      </c>
      <c r="P343" s="103">
        <v>2858217</v>
      </c>
    </row>
    <row r="344" spans="1:16">
      <c r="A344" s="101" t="s">
        <v>3434</v>
      </c>
      <c r="B344" s="102" t="s">
        <v>3435</v>
      </c>
      <c r="C344" s="101" t="s">
        <v>5359</v>
      </c>
      <c r="D344" s="101" t="s">
        <v>5360</v>
      </c>
      <c r="E344" s="103">
        <v>2953065</v>
      </c>
      <c r="F344" s="103">
        <v>1335440</v>
      </c>
      <c r="G344" s="103">
        <v>-994757</v>
      </c>
      <c r="H344" s="103">
        <v>1654392</v>
      </c>
      <c r="I344" s="103">
        <v>1149091</v>
      </c>
      <c r="J344" s="103">
        <v>923827</v>
      </c>
      <c r="K344" s="103">
        <v>4006115</v>
      </c>
      <c r="L344" s="103">
        <v>6281490</v>
      </c>
      <c r="M344" s="103">
        <v>3119134</v>
      </c>
      <c r="N344" s="103">
        <v>9021133</v>
      </c>
      <c r="O344" s="103">
        <v>849182</v>
      </c>
      <c r="P344" s="103">
        <v>485636</v>
      </c>
    </row>
    <row r="345" spans="1:16">
      <c r="A345" s="101" t="s">
        <v>434</v>
      </c>
      <c r="B345" s="102" t="s">
        <v>435</v>
      </c>
      <c r="C345" s="101" t="s">
        <v>5359</v>
      </c>
      <c r="D345" s="101" t="s">
        <v>5360</v>
      </c>
      <c r="E345" s="103">
        <v>14707366</v>
      </c>
      <c r="F345" s="103">
        <v>11188460</v>
      </c>
      <c r="G345" s="103">
        <v>502703925</v>
      </c>
      <c r="H345" s="103">
        <v>330239962</v>
      </c>
      <c r="I345" s="103">
        <v>440802896</v>
      </c>
      <c r="J345" s="103">
        <v>349473146</v>
      </c>
      <c r="K345" s="103">
        <v>554654026</v>
      </c>
      <c r="L345" s="103">
        <v>283786599</v>
      </c>
      <c r="M345" s="103">
        <v>48036022</v>
      </c>
      <c r="N345" s="103">
        <v>112890865</v>
      </c>
      <c r="O345" s="103">
        <v>97958568</v>
      </c>
      <c r="P345" s="103">
        <v>-67212522</v>
      </c>
    </row>
    <row r="346" spans="1:16">
      <c r="A346" s="101" t="s">
        <v>1547</v>
      </c>
      <c r="B346" s="102" t="s">
        <v>1548</v>
      </c>
      <c r="C346" s="101" t="s">
        <v>5359</v>
      </c>
      <c r="D346" s="101" t="s">
        <v>5360</v>
      </c>
      <c r="E346" s="103">
        <v>16183843</v>
      </c>
      <c r="F346" s="103">
        <v>16436512</v>
      </c>
      <c r="G346" s="103">
        <v>14318704</v>
      </c>
      <c r="H346" s="103">
        <v>20043596</v>
      </c>
      <c r="I346" s="103">
        <v>19285856</v>
      </c>
      <c r="J346" s="103">
        <v>24976613</v>
      </c>
      <c r="K346" s="103">
        <v>20514721</v>
      </c>
      <c r="L346" s="103">
        <v>13692827</v>
      </c>
      <c r="M346" s="103">
        <v>25508618</v>
      </c>
      <c r="N346" s="103">
        <v>12259293</v>
      </c>
      <c r="O346" s="103">
        <v>8664647</v>
      </c>
      <c r="P346" s="103">
        <v>7576339</v>
      </c>
    </row>
    <row r="347" spans="1:16">
      <c r="A347" s="101" t="s">
        <v>1731</v>
      </c>
      <c r="B347" s="102" t="s">
        <v>1732</v>
      </c>
      <c r="C347" s="101" t="s">
        <v>5359</v>
      </c>
      <c r="D347" s="101" t="s">
        <v>5360</v>
      </c>
      <c r="E347" s="103">
        <v>3634224</v>
      </c>
      <c r="F347" s="103">
        <v>56236004</v>
      </c>
      <c r="G347" s="103">
        <v>1027626</v>
      </c>
      <c r="H347" s="103">
        <v>-2665776</v>
      </c>
      <c r="I347" s="103">
        <v>5432565</v>
      </c>
      <c r="J347" s="103">
        <v>6214577</v>
      </c>
      <c r="K347" s="103">
        <v>-1532262</v>
      </c>
      <c r="L347" s="103">
        <v>15870684</v>
      </c>
      <c r="M347" s="103">
        <v>3071533</v>
      </c>
      <c r="N347" s="103">
        <v>1079092</v>
      </c>
      <c r="O347" s="103">
        <v>-3027635</v>
      </c>
      <c r="P347" s="103">
        <v>13389533</v>
      </c>
    </row>
    <row r="348" spans="1:16">
      <c r="A348" s="101" t="s">
        <v>3602</v>
      </c>
      <c r="B348" s="102" t="s">
        <v>3603</v>
      </c>
      <c r="C348" s="101" t="s">
        <v>5359</v>
      </c>
      <c r="D348" s="101" t="s">
        <v>5360</v>
      </c>
      <c r="E348" s="103">
        <v>4633576</v>
      </c>
      <c r="F348" s="103">
        <v>-17855155</v>
      </c>
      <c r="G348" s="103">
        <v>-18097262</v>
      </c>
      <c r="H348" s="103">
        <v>-10008188</v>
      </c>
      <c r="I348" s="103">
        <v>-71375108</v>
      </c>
      <c r="J348" s="103">
        <v>-64301573</v>
      </c>
      <c r="K348" s="103">
        <v>-4767972</v>
      </c>
      <c r="L348" s="103">
        <v>-22360305</v>
      </c>
      <c r="M348" s="103">
        <v>-37328382</v>
      </c>
      <c r="N348" s="103">
        <v>6153892</v>
      </c>
      <c r="O348" s="103">
        <v>8313239</v>
      </c>
      <c r="P348" s="103">
        <v>5014519</v>
      </c>
    </row>
    <row r="349" spans="1:16">
      <c r="A349" s="101" t="s">
        <v>1985</v>
      </c>
      <c r="B349" s="102" t="s">
        <v>1986</v>
      </c>
      <c r="C349" s="101" t="s">
        <v>5359</v>
      </c>
      <c r="D349" s="101" t="s">
        <v>5360</v>
      </c>
      <c r="E349" s="103">
        <v>227249</v>
      </c>
      <c r="F349" s="103">
        <v>-4447835</v>
      </c>
      <c r="G349" s="103">
        <v>-39239235</v>
      </c>
      <c r="H349" s="103">
        <v>8565806</v>
      </c>
      <c r="I349" s="103">
        <v>-11832338</v>
      </c>
      <c r="J349" s="103">
        <v>-10165424</v>
      </c>
      <c r="K349" s="103">
        <v>27338330</v>
      </c>
      <c r="L349" s="103">
        <v>48884756</v>
      </c>
      <c r="M349" s="103">
        <v>-24251101</v>
      </c>
      <c r="N349" s="103">
        <v>8014097</v>
      </c>
      <c r="O349" s="103">
        <v>13346093</v>
      </c>
      <c r="P349" s="103">
        <v>27266215</v>
      </c>
    </row>
    <row r="350" spans="1:16">
      <c r="A350" s="101" t="s">
        <v>446</v>
      </c>
      <c r="B350" s="102" t="s">
        <v>447</v>
      </c>
      <c r="C350" s="101" t="s">
        <v>5359</v>
      </c>
      <c r="D350" s="101" t="s">
        <v>5360</v>
      </c>
      <c r="E350" s="103">
        <v>127531014</v>
      </c>
      <c r="F350" s="103">
        <v>114658576</v>
      </c>
      <c r="G350" s="103">
        <v>86659655</v>
      </c>
      <c r="H350" s="103">
        <v>61347937</v>
      </c>
      <c r="I350" s="103">
        <v>39467412</v>
      </c>
      <c r="J350" s="103">
        <v>39311800</v>
      </c>
      <c r="K350" s="103">
        <v>29326156</v>
      </c>
      <c r="L350" s="103">
        <v>21653265</v>
      </c>
      <c r="M350" s="103">
        <v>19549135</v>
      </c>
      <c r="N350" s="103">
        <v>15579053</v>
      </c>
      <c r="O350" s="103">
        <v>10962836</v>
      </c>
      <c r="P350" s="103">
        <v>2132069</v>
      </c>
    </row>
    <row r="351" spans="1:16">
      <c r="A351" s="101" t="s">
        <v>1791</v>
      </c>
      <c r="B351" s="102" t="s">
        <v>1792</v>
      </c>
      <c r="C351" s="101" t="s">
        <v>5359</v>
      </c>
      <c r="D351" s="101" t="s">
        <v>5360</v>
      </c>
      <c r="E351" s="103">
        <v>-5800931</v>
      </c>
      <c r="F351" s="103">
        <v>6645288</v>
      </c>
      <c r="G351" s="103">
        <v>3460330</v>
      </c>
      <c r="H351" s="103">
        <v>-7203252</v>
      </c>
      <c r="I351" s="103">
        <v>-10109255</v>
      </c>
      <c r="J351" s="103">
        <v>438750</v>
      </c>
      <c r="K351" s="103">
        <v>8213204</v>
      </c>
      <c r="L351" s="103">
        <v>32598090</v>
      </c>
      <c r="M351" s="103">
        <v>29573845</v>
      </c>
      <c r="N351" s="103">
        <v>25468180</v>
      </c>
      <c r="O351" s="103">
        <v>10220030</v>
      </c>
      <c r="P351" s="103">
        <v>21398530</v>
      </c>
    </row>
    <row r="352" spans="1:16">
      <c r="A352" s="101" t="s">
        <v>755</v>
      </c>
      <c r="B352" s="102" t="s">
        <v>756</v>
      </c>
      <c r="C352" s="101" t="s">
        <v>5359</v>
      </c>
      <c r="D352" s="101" t="s">
        <v>5360</v>
      </c>
      <c r="E352" s="103">
        <v>28062801</v>
      </c>
      <c r="F352" s="103">
        <v>35015308</v>
      </c>
      <c r="G352" s="103">
        <v>35043972</v>
      </c>
      <c r="H352" s="103">
        <v>22037369</v>
      </c>
      <c r="I352" s="103">
        <v>27823696</v>
      </c>
      <c r="J352" s="103">
        <v>29923095</v>
      </c>
      <c r="K352" s="103">
        <v>27033526</v>
      </c>
      <c r="L352" s="103">
        <v>23185826</v>
      </c>
      <c r="M352" s="103">
        <v>21406809</v>
      </c>
      <c r="N352" s="103">
        <v>24162480</v>
      </c>
      <c r="O352" s="103">
        <v>17675103</v>
      </c>
      <c r="P352" s="103">
        <v>20719823</v>
      </c>
    </row>
    <row r="353" spans="1:16">
      <c r="A353" s="101" t="s">
        <v>2326</v>
      </c>
      <c r="B353" s="102" t="s">
        <v>2327</v>
      </c>
      <c r="C353" s="101" t="s">
        <v>5359</v>
      </c>
      <c r="D353" s="101" t="s">
        <v>5360</v>
      </c>
      <c r="E353" s="103">
        <v>9867237</v>
      </c>
      <c r="F353" s="103">
        <v>7159938</v>
      </c>
      <c r="G353" s="103">
        <v>8068084</v>
      </c>
      <c r="H353" s="103">
        <v>7187266</v>
      </c>
      <c r="I353" s="103">
        <v>11950449</v>
      </c>
      <c r="J353" s="103">
        <v>9822027</v>
      </c>
      <c r="K353" s="103">
        <v>23004104</v>
      </c>
      <c r="L353" s="103">
        <v>3505699</v>
      </c>
      <c r="M353" s="103">
        <v>4209188</v>
      </c>
      <c r="N353" s="103">
        <v>3762927</v>
      </c>
      <c r="O353" s="103">
        <v>4652257</v>
      </c>
      <c r="P353" s="103">
        <v>6185912</v>
      </c>
    </row>
    <row r="354" spans="1:16">
      <c r="A354" s="101" t="s">
        <v>3149</v>
      </c>
      <c r="B354" s="102" t="s">
        <v>3150</v>
      </c>
      <c r="C354" s="101" t="s">
        <v>5359</v>
      </c>
      <c r="D354" s="101" t="s">
        <v>5360</v>
      </c>
      <c r="E354" s="103">
        <v>5931214</v>
      </c>
      <c r="F354" s="103">
        <v>-16892202</v>
      </c>
      <c r="G354" s="103">
        <v>-32310645</v>
      </c>
      <c r="H354" s="103">
        <v>7151054</v>
      </c>
      <c r="I354" s="103">
        <v>-20613982</v>
      </c>
      <c r="J354" s="103">
        <v>15376803</v>
      </c>
      <c r="K354" s="103">
        <v>12986138</v>
      </c>
      <c r="L354" s="103">
        <v>-9789436</v>
      </c>
      <c r="M354" s="103">
        <v>1150740</v>
      </c>
      <c r="N354" s="103">
        <v>4226975</v>
      </c>
      <c r="O354" s="103">
        <v>5102640</v>
      </c>
      <c r="P354" s="103">
        <v>2898446</v>
      </c>
    </row>
    <row r="355" spans="1:16">
      <c r="A355" s="101" t="s">
        <v>3302</v>
      </c>
      <c r="B355" s="102" t="s">
        <v>3303</v>
      </c>
      <c r="C355" s="101" t="s">
        <v>5359</v>
      </c>
      <c r="D355" s="101" t="s">
        <v>5360</v>
      </c>
      <c r="E355" s="103">
        <v>2462001</v>
      </c>
      <c r="F355" s="103">
        <v>1127999</v>
      </c>
      <c r="G355" s="103">
        <v>358343</v>
      </c>
      <c r="H355" s="103">
        <v>-3197407</v>
      </c>
      <c r="I355" s="103">
        <v>-3220839</v>
      </c>
      <c r="J355" s="103">
        <v>-5750579</v>
      </c>
      <c r="K355" s="103">
        <v>-5583087</v>
      </c>
      <c r="L355" s="103">
        <v>2146925</v>
      </c>
      <c r="M355" s="103">
        <v>-49871094</v>
      </c>
      <c r="N355" s="103">
        <v>-54446562</v>
      </c>
      <c r="O355" s="103">
        <v>-40657955</v>
      </c>
      <c r="P355" s="103">
        <v>-37436689</v>
      </c>
    </row>
    <row r="356" spans="1:16">
      <c r="A356" s="101" t="s">
        <v>995</v>
      </c>
      <c r="B356" s="102" t="s">
        <v>996</v>
      </c>
      <c r="C356" s="101" t="s">
        <v>5359</v>
      </c>
      <c r="D356" s="101" t="s">
        <v>5360</v>
      </c>
      <c r="E356" s="103">
        <v>151409</v>
      </c>
      <c r="F356" s="103">
        <v>1534946</v>
      </c>
      <c r="G356" s="103">
        <v>-69545392</v>
      </c>
      <c r="H356" s="103">
        <v>11954759</v>
      </c>
      <c r="I356" s="103">
        <v>64455530</v>
      </c>
      <c r="J356" s="103">
        <v>33425438</v>
      </c>
      <c r="K356" s="103">
        <v>21920370</v>
      </c>
      <c r="L356" s="103">
        <v>42862039</v>
      </c>
      <c r="M356" s="103">
        <v>44761574</v>
      </c>
      <c r="N356" s="103">
        <v>37172927</v>
      </c>
      <c r="O356" s="103">
        <v>9047547</v>
      </c>
      <c r="P356" s="103">
        <v>3101959</v>
      </c>
    </row>
    <row r="357" spans="1:16">
      <c r="A357" s="101" t="s">
        <v>1373</v>
      </c>
      <c r="B357" s="102" t="s">
        <v>1374</v>
      </c>
      <c r="C357" s="101" t="s">
        <v>5359</v>
      </c>
      <c r="D357" s="101" t="s">
        <v>5360</v>
      </c>
      <c r="E357" s="103">
        <v>2026026</v>
      </c>
      <c r="F357" s="103">
        <v>-7077357</v>
      </c>
      <c r="G357" s="103">
        <v>-12658085</v>
      </c>
      <c r="H357" s="103">
        <v>-21498897</v>
      </c>
      <c r="I357" s="103">
        <v>-2923751</v>
      </c>
      <c r="J357" s="103">
        <v>-14525740</v>
      </c>
      <c r="K357" s="103">
        <v>683124</v>
      </c>
      <c r="L357" s="103">
        <v>581952</v>
      </c>
      <c r="M357" s="103">
        <v>1170025</v>
      </c>
      <c r="N357" s="103">
        <v>-1029708</v>
      </c>
      <c r="O357" s="103">
        <v>386011</v>
      </c>
      <c r="P357" s="103">
        <v>748604</v>
      </c>
    </row>
    <row r="358" spans="1:16">
      <c r="A358" s="101" t="s">
        <v>1345</v>
      </c>
      <c r="B358" s="102" t="s">
        <v>1346</v>
      </c>
      <c r="C358" s="101" t="s">
        <v>5359</v>
      </c>
      <c r="D358" s="101" t="s">
        <v>5360</v>
      </c>
      <c r="E358" s="103">
        <v>4669664</v>
      </c>
      <c r="F358" s="103">
        <v>13605616</v>
      </c>
      <c r="G358" s="103">
        <v>2447603</v>
      </c>
      <c r="H358" s="103">
        <v>9269778</v>
      </c>
      <c r="I358" s="103">
        <v>23706324</v>
      </c>
      <c r="J358" s="103">
        <v>9817114</v>
      </c>
      <c r="K358" s="103">
        <v>6686271</v>
      </c>
      <c r="L358" s="103">
        <v>14486338</v>
      </c>
      <c r="M358" s="103">
        <v>6131636</v>
      </c>
      <c r="N358" s="103">
        <v>12844342</v>
      </c>
      <c r="O358" s="103">
        <v>10395604</v>
      </c>
      <c r="P358" s="103">
        <v>6927897</v>
      </c>
    </row>
    <row r="359" spans="1:16">
      <c r="A359" s="101" t="s">
        <v>1077</v>
      </c>
      <c r="B359" s="102" t="s">
        <v>1078</v>
      </c>
      <c r="C359" s="101" t="s">
        <v>5359</v>
      </c>
      <c r="D359" s="101" t="s">
        <v>5360</v>
      </c>
      <c r="E359" s="103">
        <v>36924317</v>
      </c>
      <c r="F359" s="103">
        <v>16617511</v>
      </c>
      <c r="G359" s="103">
        <v>9183087</v>
      </c>
      <c r="H359" s="103">
        <v>11119548</v>
      </c>
      <c r="I359" s="103">
        <v>9197344</v>
      </c>
      <c r="J359" s="103">
        <v>9419607</v>
      </c>
      <c r="K359" s="103">
        <v>7813410</v>
      </c>
      <c r="L359" s="103">
        <v>3710058</v>
      </c>
      <c r="M359" s="103">
        <v>7731208</v>
      </c>
      <c r="N359" s="103">
        <v>7661099</v>
      </c>
      <c r="O359" s="103">
        <v>5992292</v>
      </c>
      <c r="P359" s="103">
        <v>4962019</v>
      </c>
    </row>
    <row r="360" spans="1:16">
      <c r="A360" s="101" t="s">
        <v>3199</v>
      </c>
      <c r="B360" s="102" t="s">
        <v>3200</v>
      </c>
      <c r="C360" s="101" t="s">
        <v>5359</v>
      </c>
      <c r="D360" s="101" t="s">
        <v>5360</v>
      </c>
      <c r="E360" s="103">
        <v>16137522</v>
      </c>
      <c r="F360" s="103">
        <v>3395425</v>
      </c>
      <c r="G360" s="103">
        <v>2348961</v>
      </c>
      <c r="H360" s="103">
        <v>-11574349</v>
      </c>
      <c r="I360" s="103">
        <v>616912</v>
      </c>
      <c r="J360" s="103">
        <v>413758</v>
      </c>
      <c r="K360" s="103">
        <v>8101059</v>
      </c>
      <c r="L360" s="103">
        <v>7075185</v>
      </c>
      <c r="M360" s="103">
        <v>-26909107</v>
      </c>
      <c r="N360" s="103">
        <v>-1422231</v>
      </c>
      <c r="O360" s="103">
        <v>-5483455</v>
      </c>
      <c r="P360" s="103">
        <v>595800</v>
      </c>
    </row>
    <row r="361" spans="1:16">
      <c r="A361" s="101" t="s">
        <v>3307</v>
      </c>
      <c r="B361" s="102" t="s">
        <v>3308</v>
      </c>
      <c r="C361" s="101" t="s">
        <v>5359</v>
      </c>
      <c r="D361" s="101" t="s">
        <v>5360</v>
      </c>
      <c r="E361" s="103">
        <v>736721</v>
      </c>
      <c r="F361" s="103">
        <v>-4357382</v>
      </c>
      <c r="G361" s="103">
        <v>-91803</v>
      </c>
      <c r="H361" s="103">
        <v>-972602</v>
      </c>
      <c r="I361" s="103">
        <v>1542222</v>
      </c>
      <c r="J361" s="103">
        <v>-3733987</v>
      </c>
      <c r="K361" s="103">
        <v>-1112853</v>
      </c>
      <c r="L361" s="103">
        <v>-13382347</v>
      </c>
      <c r="M361" s="103">
        <v>505671</v>
      </c>
      <c r="N361" s="103">
        <v>1566789</v>
      </c>
      <c r="O361" s="103">
        <v>4205074</v>
      </c>
      <c r="P361" s="103">
        <v>1789357</v>
      </c>
    </row>
    <row r="362" spans="1:16">
      <c r="A362" s="101" t="s">
        <v>2029</v>
      </c>
      <c r="B362" s="102" t="s">
        <v>2030</v>
      </c>
      <c r="C362" s="101" t="s">
        <v>5359</v>
      </c>
      <c r="D362" s="101" t="s">
        <v>5360</v>
      </c>
      <c r="E362" s="103">
        <v>3119929</v>
      </c>
      <c r="F362" s="103">
        <v>28967978</v>
      </c>
      <c r="G362" s="103">
        <v>-99262434</v>
      </c>
      <c r="H362" s="103">
        <v>-13211549</v>
      </c>
      <c r="I362" s="103">
        <v>9218647</v>
      </c>
      <c r="J362" s="103">
        <v>11024902</v>
      </c>
      <c r="K362" s="103">
        <v>7676445</v>
      </c>
      <c r="L362" s="103">
        <v>3933499</v>
      </c>
      <c r="M362" s="103">
        <v>-10030649</v>
      </c>
      <c r="N362" s="103">
        <v>10727304</v>
      </c>
      <c r="O362" s="103">
        <v>9444421</v>
      </c>
      <c r="P362" s="103">
        <v>11318722</v>
      </c>
    </row>
    <row r="363" spans="1:16">
      <c r="A363" s="101" t="s">
        <v>381</v>
      </c>
      <c r="B363" s="102" t="s">
        <v>382</v>
      </c>
      <c r="C363" s="101" t="s">
        <v>5359</v>
      </c>
      <c r="D363" s="101" t="s">
        <v>5360</v>
      </c>
      <c r="E363" s="103">
        <v>545121490</v>
      </c>
      <c r="F363" s="103">
        <v>-1349911380</v>
      </c>
      <c r="G363" s="103">
        <v>-1769214511</v>
      </c>
      <c r="H363" s="103">
        <v>278705518</v>
      </c>
      <c r="I363" s="103">
        <v>992606160</v>
      </c>
      <c r="J363" s="103">
        <v>2559005824</v>
      </c>
      <c r="K363" s="103">
        <v>4153535326</v>
      </c>
      <c r="L363" s="103">
        <v>2140748853</v>
      </c>
      <c r="M363" s="103">
        <v>2254095967</v>
      </c>
      <c r="N363" s="103">
        <v>1729549497</v>
      </c>
      <c r="O363" s="103">
        <v>703569915</v>
      </c>
      <c r="P363" s="103">
        <v>174725014</v>
      </c>
    </row>
    <row r="364" spans="1:16">
      <c r="A364" s="101" t="s">
        <v>1258</v>
      </c>
      <c r="B364" s="102" t="s">
        <v>1259</v>
      </c>
      <c r="C364" s="101" t="s">
        <v>5359</v>
      </c>
      <c r="D364" s="101" t="s">
        <v>5360</v>
      </c>
      <c r="E364" s="103">
        <v>-790942</v>
      </c>
      <c r="F364" s="103">
        <v>11614835</v>
      </c>
      <c r="G364" s="103">
        <v>-9747909</v>
      </c>
      <c r="H364" s="103">
        <v>30188470</v>
      </c>
      <c r="I364" s="103">
        <v>29181712</v>
      </c>
      <c r="J364" s="103">
        <v>13267814</v>
      </c>
      <c r="K364" s="103">
        <v>63198177</v>
      </c>
      <c r="L364" s="103">
        <v>6267670</v>
      </c>
      <c r="M364" s="103">
        <v>14137993</v>
      </c>
      <c r="N364" s="103">
        <v>3010415</v>
      </c>
      <c r="O364" s="103">
        <v>42096393</v>
      </c>
      <c r="P364" s="103">
        <v>-30985823</v>
      </c>
    </row>
    <row r="365" spans="1:16">
      <c r="A365" s="101" t="s">
        <v>3513</v>
      </c>
      <c r="B365" s="102" t="s">
        <v>3514</v>
      </c>
      <c r="C365" s="101" t="s">
        <v>5359</v>
      </c>
      <c r="D365" s="101" t="s">
        <v>5360</v>
      </c>
      <c r="E365" s="103">
        <v>-6024381</v>
      </c>
      <c r="F365" s="103">
        <v>421692</v>
      </c>
      <c r="G365" s="103">
        <v>-3311387</v>
      </c>
      <c r="H365" s="103">
        <v>5271106</v>
      </c>
      <c r="I365" s="103">
        <v>2155094</v>
      </c>
      <c r="J365" s="103">
        <v>2197836</v>
      </c>
      <c r="K365" s="103">
        <v>7273269</v>
      </c>
      <c r="L365" s="103">
        <v>4881645</v>
      </c>
      <c r="M365" s="103">
        <v>-19703125</v>
      </c>
      <c r="N365" s="103">
        <v>-4676377</v>
      </c>
      <c r="O365" s="103">
        <v>1476056</v>
      </c>
      <c r="P365" s="103">
        <v>863731</v>
      </c>
    </row>
    <row r="366" spans="1:16">
      <c r="A366" s="101" t="s">
        <v>1040</v>
      </c>
      <c r="B366" s="102" t="s">
        <v>1041</v>
      </c>
      <c r="C366" s="101" t="s">
        <v>5359</v>
      </c>
      <c r="D366" s="101" t="s">
        <v>5360</v>
      </c>
      <c r="E366" s="103">
        <v>21748574</v>
      </c>
      <c r="F366" s="103">
        <v>9220392</v>
      </c>
      <c r="G366" s="103">
        <v>16926919</v>
      </c>
      <c r="H366" s="103">
        <v>19210760</v>
      </c>
      <c r="I366" s="103">
        <v>26116904</v>
      </c>
      <c r="J366" s="103">
        <v>25445898</v>
      </c>
      <c r="K366" s="103">
        <v>34572791</v>
      </c>
      <c r="L366" s="103">
        <v>41762227</v>
      </c>
      <c r="M366" s="103">
        <v>24990734</v>
      </c>
      <c r="N366" s="103">
        <v>24664376</v>
      </c>
      <c r="O366" s="103">
        <v>34797243</v>
      </c>
      <c r="P366" s="103">
        <v>27694210</v>
      </c>
    </row>
    <row r="367" spans="1:16">
      <c r="A367" s="101" t="s">
        <v>2820</v>
      </c>
      <c r="B367" s="102" t="s">
        <v>2821</v>
      </c>
      <c r="C367" s="101" t="s">
        <v>5359</v>
      </c>
      <c r="D367" s="101" t="s">
        <v>5360</v>
      </c>
      <c r="E367" s="103">
        <v>-8774957</v>
      </c>
      <c r="F367" s="103">
        <v>1130322</v>
      </c>
      <c r="G367" s="103">
        <v>1408967</v>
      </c>
      <c r="H367" s="103">
        <v>870583</v>
      </c>
      <c r="I367" s="103">
        <v>-7057700</v>
      </c>
      <c r="J367" s="103">
        <v>-8598818</v>
      </c>
      <c r="K367" s="103">
        <v>241475</v>
      </c>
      <c r="L367" s="103">
        <v>-7128256</v>
      </c>
      <c r="M367" s="103">
        <v>-3770198</v>
      </c>
      <c r="N367" s="103">
        <v>1193238</v>
      </c>
      <c r="O367" s="103">
        <v>972482</v>
      </c>
      <c r="P367" s="103">
        <v>-1296784</v>
      </c>
    </row>
    <row r="368" spans="1:16">
      <c r="A368" s="101" t="s">
        <v>2321</v>
      </c>
      <c r="B368" s="102" t="s">
        <v>2322</v>
      </c>
      <c r="C368" s="101" t="s">
        <v>5359</v>
      </c>
      <c r="D368" s="101" t="s">
        <v>5360</v>
      </c>
      <c r="E368" s="103">
        <v>19322948</v>
      </c>
      <c r="F368" s="103">
        <v>7930087</v>
      </c>
      <c r="G368" s="103">
        <v>6565556</v>
      </c>
      <c r="H368" s="103">
        <v>13231520</v>
      </c>
      <c r="I368" s="103">
        <v>16863664</v>
      </c>
      <c r="J368" s="103">
        <v>16879494</v>
      </c>
      <c r="K368" s="103">
        <v>12275472</v>
      </c>
      <c r="L368" s="103">
        <v>11604888</v>
      </c>
      <c r="M368" s="103">
        <v>2087840</v>
      </c>
      <c r="N368" s="103">
        <v>5785419</v>
      </c>
      <c r="O368" s="103">
        <v>6995405</v>
      </c>
      <c r="P368" s="103">
        <v>5288266</v>
      </c>
    </row>
    <row r="369" spans="1:16">
      <c r="A369" s="101" t="s">
        <v>3038</v>
      </c>
      <c r="B369" s="102" t="s">
        <v>3039</v>
      </c>
      <c r="C369" s="101" t="s">
        <v>5359</v>
      </c>
      <c r="D369" s="101" t="s">
        <v>5360</v>
      </c>
      <c r="E369" s="103">
        <v>9914925</v>
      </c>
      <c r="F369" s="103">
        <v>5150104</v>
      </c>
      <c r="G369" s="103">
        <v>4744037</v>
      </c>
      <c r="H369" s="103">
        <v>3276184</v>
      </c>
      <c r="I369" s="103">
        <v>2940827</v>
      </c>
      <c r="J369" s="103">
        <v>2586510</v>
      </c>
      <c r="K369" s="103">
        <v>1829850</v>
      </c>
      <c r="L369" s="103">
        <v>1485868</v>
      </c>
      <c r="M369" s="103">
        <v>1058234</v>
      </c>
      <c r="N369" s="103">
        <v>1435509</v>
      </c>
      <c r="O369" s="103">
        <v>2891565</v>
      </c>
      <c r="P369" s="103">
        <v>872198</v>
      </c>
    </row>
    <row r="370" spans="1:16">
      <c r="A370" s="101" t="s">
        <v>2725</v>
      </c>
      <c r="B370" s="102" t="s">
        <v>4305</v>
      </c>
      <c r="C370" s="101" t="s">
        <v>5359</v>
      </c>
      <c r="D370" s="101" t="s">
        <v>5360</v>
      </c>
      <c r="E370" s="103">
        <v>-1387747</v>
      </c>
      <c r="F370" s="103">
        <v>2177421</v>
      </c>
      <c r="G370" s="103">
        <v>-10551508</v>
      </c>
      <c r="H370" s="103">
        <v>-13258</v>
      </c>
      <c r="I370" s="103">
        <v>-7066520</v>
      </c>
      <c r="J370" s="103">
        <v>-771643</v>
      </c>
      <c r="K370" s="103">
        <v>6179804</v>
      </c>
      <c r="L370" s="103">
        <v>-4228546</v>
      </c>
      <c r="M370" s="103">
        <v>-7542748</v>
      </c>
      <c r="N370" s="103">
        <v>-1490370</v>
      </c>
      <c r="O370" s="103">
        <v>-12760106</v>
      </c>
      <c r="P370" s="103">
        <v>-3456394</v>
      </c>
    </row>
    <row r="371" spans="1:16">
      <c r="A371" s="101" t="s">
        <v>537</v>
      </c>
      <c r="B371" s="102" t="s">
        <v>538</v>
      </c>
      <c r="C371" s="101" t="s">
        <v>5359</v>
      </c>
      <c r="D371" s="101" t="s">
        <v>5360</v>
      </c>
      <c r="E371" s="103">
        <v>755256459</v>
      </c>
      <c r="F371" s="103">
        <v>188160566</v>
      </c>
      <c r="G371" s="103">
        <v>56742203</v>
      </c>
      <c r="H371" s="103">
        <v>8251946</v>
      </c>
      <c r="I371" s="103">
        <v>29577520</v>
      </c>
      <c r="J371" s="103">
        <v>253547317</v>
      </c>
      <c r="K371" s="103">
        <v>446260125</v>
      </c>
      <c r="L371" s="103">
        <v>343408134</v>
      </c>
      <c r="M371" s="103">
        <v>41496895</v>
      </c>
      <c r="N371" s="103">
        <v>205001408</v>
      </c>
      <c r="O371" s="103">
        <v>200311215</v>
      </c>
      <c r="P371" s="103">
        <v>319243099</v>
      </c>
    </row>
    <row r="372" spans="1:16">
      <c r="A372" s="101" t="s">
        <v>639</v>
      </c>
      <c r="B372" s="102" t="s">
        <v>640</v>
      </c>
      <c r="C372" s="101" t="s">
        <v>5359</v>
      </c>
      <c r="D372" s="101" t="s">
        <v>5360</v>
      </c>
      <c r="E372" s="103">
        <v>69200315</v>
      </c>
      <c r="F372" s="103">
        <v>84680305</v>
      </c>
      <c r="G372" s="103">
        <v>85951785</v>
      </c>
      <c r="H372" s="103">
        <v>77818849</v>
      </c>
      <c r="I372" s="103">
        <v>85346773</v>
      </c>
      <c r="J372" s="103">
        <v>102509182</v>
      </c>
      <c r="K372" s="103">
        <v>72487642</v>
      </c>
      <c r="L372" s="103">
        <v>79106255</v>
      </c>
      <c r="M372" s="103">
        <v>95346282</v>
      </c>
      <c r="N372" s="103">
        <v>45912760</v>
      </c>
      <c r="O372" s="103">
        <v>33867865</v>
      </c>
      <c r="P372" s="103">
        <v>23896599</v>
      </c>
    </row>
    <row r="373" spans="1:16">
      <c r="A373" s="101" t="s">
        <v>2357</v>
      </c>
      <c r="B373" s="102" t="s">
        <v>2358</v>
      </c>
      <c r="C373" s="101" t="s">
        <v>5359</v>
      </c>
      <c r="D373" s="101" t="s">
        <v>5360</v>
      </c>
      <c r="E373" s="103">
        <v>5731696</v>
      </c>
      <c r="F373" s="103">
        <v>5181221</v>
      </c>
      <c r="G373" s="103">
        <v>7159185</v>
      </c>
      <c r="H373" s="103">
        <v>7110936</v>
      </c>
      <c r="I373" s="103">
        <v>10830003</v>
      </c>
      <c r="J373" s="103">
        <v>13099629</v>
      </c>
      <c r="K373" s="103">
        <v>1571214</v>
      </c>
      <c r="L373" s="103">
        <v>-5846242</v>
      </c>
      <c r="M373" s="103">
        <v>-1490969</v>
      </c>
      <c r="N373" s="103">
        <v>-1003680</v>
      </c>
      <c r="O373" s="103">
        <v>2013307</v>
      </c>
      <c r="P373" s="103">
        <v>1897561</v>
      </c>
    </row>
    <row r="374" spans="1:16">
      <c r="A374" s="101" t="s">
        <v>515</v>
      </c>
      <c r="B374" s="102" t="s">
        <v>516</v>
      </c>
      <c r="C374" s="101" t="s">
        <v>5359</v>
      </c>
      <c r="D374" s="101" t="s">
        <v>5360</v>
      </c>
      <c r="E374" s="103">
        <v>242106821</v>
      </c>
      <c r="F374" s="103">
        <v>100306054</v>
      </c>
      <c r="G374" s="103">
        <v>-19913720</v>
      </c>
      <c r="H374" s="103">
        <v>-327715806</v>
      </c>
      <c r="I374" s="103">
        <v>-68352631</v>
      </c>
      <c r="J374" s="103">
        <v>768069375</v>
      </c>
      <c r="K374" s="103">
        <v>607912012</v>
      </c>
      <c r="L374" s="103">
        <v>356891736</v>
      </c>
      <c r="M374" s="103">
        <v>295030043</v>
      </c>
      <c r="N374" s="103">
        <v>135750688</v>
      </c>
      <c r="O374" s="103">
        <v>65023375</v>
      </c>
      <c r="P374" s="103">
        <v>27101756</v>
      </c>
    </row>
    <row r="375" spans="1:16">
      <c r="A375" s="101" t="s">
        <v>2271</v>
      </c>
      <c r="B375" s="102" t="s">
        <v>2272</v>
      </c>
      <c r="C375" s="101" t="s">
        <v>5359</v>
      </c>
      <c r="D375" s="101" t="s">
        <v>5360</v>
      </c>
      <c r="E375" s="103">
        <v>12946955</v>
      </c>
      <c r="F375" s="103">
        <v>12066315</v>
      </c>
      <c r="G375" s="103">
        <v>64675</v>
      </c>
      <c r="H375" s="103">
        <v>6929406</v>
      </c>
      <c r="I375" s="103">
        <v>9419016</v>
      </c>
      <c r="J375" s="103">
        <v>6876361</v>
      </c>
      <c r="K375" s="103">
        <v>21555823</v>
      </c>
      <c r="L375" s="103">
        <v>5650730</v>
      </c>
      <c r="M375" s="103">
        <v>1068335</v>
      </c>
      <c r="N375" s="103">
        <v>5784665</v>
      </c>
      <c r="O375" s="103">
        <v>4820226</v>
      </c>
      <c r="P375" s="103">
        <v>5885451</v>
      </c>
    </row>
    <row r="376" spans="1:16">
      <c r="A376" s="101" t="s">
        <v>578</v>
      </c>
      <c r="B376" s="102" t="s">
        <v>579</v>
      </c>
      <c r="C376" s="101" t="s">
        <v>5359</v>
      </c>
      <c r="D376" s="101" t="s">
        <v>5360</v>
      </c>
      <c r="E376" s="103">
        <v>80711952</v>
      </c>
      <c r="F376" s="103">
        <v>70294636</v>
      </c>
      <c r="G376" s="103">
        <v>106815675</v>
      </c>
      <c r="H376" s="103">
        <v>116529450</v>
      </c>
      <c r="I376" s="103">
        <v>100308188</v>
      </c>
      <c r="J376" s="103">
        <v>70379318</v>
      </c>
      <c r="K376" s="103">
        <v>123370216</v>
      </c>
      <c r="L376" s="103">
        <v>170352608</v>
      </c>
      <c r="M376" s="103">
        <v>94522031</v>
      </c>
      <c r="N376" s="103">
        <v>110739470</v>
      </c>
      <c r="O376" s="103">
        <v>99398579</v>
      </c>
      <c r="P376" s="103">
        <v>81941266</v>
      </c>
    </row>
    <row r="377" spans="1:16">
      <c r="A377" s="101" t="s">
        <v>398</v>
      </c>
      <c r="B377" s="102" t="s">
        <v>399</v>
      </c>
      <c r="C377" s="101" t="s">
        <v>5359</v>
      </c>
      <c r="D377" s="101" t="s">
        <v>5360</v>
      </c>
      <c r="E377" s="103">
        <v>592417524</v>
      </c>
      <c r="F377" s="103">
        <v>509375330</v>
      </c>
      <c r="G377" s="103">
        <v>501273643</v>
      </c>
      <c r="H377" s="103">
        <v>448076997</v>
      </c>
      <c r="I377" s="103">
        <v>560151868</v>
      </c>
      <c r="J377" s="103">
        <v>704637433</v>
      </c>
      <c r="K377" s="103">
        <v>548853925</v>
      </c>
      <c r="L377" s="103">
        <v>415023659</v>
      </c>
      <c r="M377" s="103">
        <v>282595086</v>
      </c>
      <c r="N377" s="103">
        <v>421470287</v>
      </c>
      <c r="O377" s="103">
        <v>419354474</v>
      </c>
      <c r="P377" s="103">
        <v>67794904</v>
      </c>
    </row>
    <row r="378" spans="1:16">
      <c r="A378" s="101" t="s">
        <v>454</v>
      </c>
      <c r="B378" s="102" t="s">
        <v>455</v>
      </c>
      <c r="C378" s="101" t="s">
        <v>5359</v>
      </c>
      <c r="D378" s="101" t="s">
        <v>5360</v>
      </c>
      <c r="E378" s="103">
        <v>-121231328</v>
      </c>
      <c r="F378" s="103">
        <v>-1205414370</v>
      </c>
      <c r="G378" s="103">
        <v>149224549</v>
      </c>
      <c r="H378" s="103">
        <v>632204495</v>
      </c>
      <c r="I378" s="103">
        <v>796396684</v>
      </c>
      <c r="J378" s="103">
        <v>851241109</v>
      </c>
      <c r="K378" s="103">
        <v>1000258234</v>
      </c>
      <c r="L378" s="103">
        <v>701738388</v>
      </c>
      <c r="M378" s="103">
        <v>596929126</v>
      </c>
      <c r="N378" s="103">
        <v>485385889</v>
      </c>
      <c r="O378" s="103">
        <v>154485665</v>
      </c>
      <c r="P378" s="103">
        <v>73130846</v>
      </c>
    </row>
    <row r="379" spans="1:16">
      <c r="A379" s="101" t="s">
        <v>2976</v>
      </c>
      <c r="B379" s="102" t="s">
        <v>2977</v>
      </c>
      <c r="C379" s="101" t="s">
        <v>5359</v>
      </c>
      <c r="D379" s="101" t="s">
        <v>5360</v>
      </c>
      <c r="E379" s="103">
        <v>-12587337</v>
      </c>
      <c r="F379" s="103">
        <v>-1338448</v>
      </c>
      <c r="G379" s="103">
        <v>-27273566</v>
      </c>
      <c r="H379" s="103">
        <v>-33882532</v>
      </c>
      <c r="I379" s="103">
        <v>-4473477</v>
      </c>
      <c r="J379" s="103">
        <v>-556637</v>
      </c>
      <c r="K379" s="103">
        <v>-13839725</v>
      </c>
      <c r="L379" s="103">
        <v>2437092</v>
      </c>
      <c r="M379" s="103">
        <v>-36958024</v>
      </c>
      <c r="N379" s="103">
        <v>-833378</v>
      </c>
      <c r="O379" s="103">
        <v>1938790</v>
      </c>
      <c r="P379" s="103">
        <v>1110010</v>
      </c>
    </row>
    <row r="380" spans="1:16">
      <c r="A380" s="101" t="s">
        <v>3650</v>
      </c>
      <c r="B380" s="102" t="s">
        <v>3651</v>
      </c>
      <c r="C380" s="101" t="s">
        <v>5359</v>
      </c>
      <c r="D380" s="101" t="s">
        <v>5360</v>
      </c>
      <c r="E380" s="103">
        <v>3618605</v>
      </c>
      <c r="F380" s="103">
        <v>1410304</v>
      </c>
      <c r="G380" s="103">
        <v>1669997</v>
      </c>
      <c r="H380" s="103">
        <v>3254945</v>
      </c>
      <c r="I380" s="103">
        <v>3525892</v>
      </c>
      <c r="J380" s="103">
        <v>7056788</v>
      </c>
      <c r="K380" s="103">
        <v>5762356</v>
      </c>
      <c r="L380" s="103">
        <v>-127354</v>
      </c>
      <c r="M380" s="103">
        <v>2691793</v>
      </c>
      <c r="N380" s="103">
        <v>4512598</v>
      </c>
      <c r="O380" s="103">
        <v>3048343</v>
      </c>
      <c r="P380" s="103">
        <v>2914513</v>
      </c>
    </row>
    <row r="381" spans="1:16">
      <c r="A381" s="101" t="s">
        <v>3075</v>
      </c>
      <c r="B381" s="102" t="s">
        <v>3076</v>
      </c>
      <c r="C381" s="101" t="s">
        <v>5359</v>
      </c>
      <c r="D381" s="101" t="s">
        <v>5360</v>
      </c>
      <c r="E381" s="103">
        <v>-1811994</v>
      </c>
      <c r="F381" s="103">
        <v>-5877503</v>
      </c>
      <c r="G381" s="103">
        <v>-11015508</v>
      </c>
      <c r="H381" s="103">
        <v>3067551</v>
      </c>
      <c r="I381" s="103">
        <v>4993286</v>
      </c>
      <c r="J381" s="103">
        <v>4574754</v>
      </c>
      <c r="K381" s="103">
        <v>7209674</v>
      </c>
      <c r="L381" s="103">
        <v>-4716352</v>
      </c>
      <c r="M381" s="103">
        <v>-2426573</v>
      </c>
      <c r="N381" s="103">
        <v>6101682</v>
      </c>
      <c r="O381" s="103">
        <v>3762574</v>
      </c>
      <c r="P381" s="103">
        <v>1186089</v>
      </c>
    </row>
    <row r="382" spans="1:16">
      <c r="A382" s="101" t="s">
        <v>3332</v>
      </c>
      <c r="B382" s="102" t="s">
        <v>3333</v>
      </c>
      <c r="C382" s="101" t="s">
        <v>5359</v>
      </c>
      <c r="D382" s="101" t="s">
        <v>5360</v>
      </c>
      <c r="E382" s="103">
        <v>784567</v>
      </c>
      <c r="F382" s="103">
        <v>2007212</v>
      </c>
      <c r="G382" s="103">
        <v>2629127</v>
      </c>
      <c r="H382" s="103">
        <v>1697449</v>
      </c>
      <c r="I382" s="103">
        <v>453722</v>
      </c>
      <c r="J382" s="103">
        <v>-4736348</v>
      </c>
      <c r="K382" s="103"/>
      <c r="L382" s="103">
        <v>3220984</v>
      </c>
      <c r="M382" s="103">
        <v>1810602</v>
      </c>
      <c r="N382" s="103">
        <v>1091467</v>
      </c>
      <c r="O382" s="103">
        <v>1915243</v>
      </c>
      <c r="P382" s="103">
        <v>6867419</v>
      </c>
    </row>
    <row r="383" spans="1:16">
      <c r="A383" s="101" t="s">
        <v>2139</v>
      </c>
      <c r="B383" s="102" t="s">
        <v>2140</v>
      </c>
      <c r="C383" s="101" t="s">
        <v>5359</v>
      </c>
      <c r="D383" s="101" t="s">
        <v>5360</v>
      </c>
      <c r="E383" s="103">
        <v>4002386</v>
      </c>
      <c r="F383" s="103">
        <v>2787805</v>
      </c>
      <c r="G383" s="103">
        <v>2502800</v>
      </c>
      <c r="H383" s="103">
        <v>3040285</v>
      </c>
      <c r="I383" s="103">
        <v>4820842</v>
      </c>
      <c r="J383" s="103">
        <v>6500364</v>
      </c>
      <c r="K383" s="103">
        <v>4745716</v>
      </c>
      <c r="L383" s="103">
        <v>2273358</v>
      </c>
      <c r="M383" s="103">
        <v>2435688</v>
      </c>
      <c r="N383" s="103">
        <v>3410374</v>
      </c>
      <c r="O383" s="103">
        <v>458110</v>
      </c>
      <c r="P383" s="103">
        <v>1706303</v>
      </c>
    </row>
    <row r="384" spans="1:16">
      <c r="A384" s="101" t="s">
        <v>3744</v>
      </c>
      <c r="B384" s="102" t="s">
        <v>3745</v>
      </c>
      <c r="C384" s="101" t="s">
        <v>5359</v>
      </c>
      <c r="D384" s="101" t="s">
        <v>5360</v>
      </c>
      <c r="E384" s="103">
        <v>-5491414</v>
      </c>
      <c r="F384" s="103">
        <v>-3015719</v>
      </c>
      <c r="G384" s="103">
        <v>-1548096</v>
      </c>
      <c r="H384" s="103">
        <v>-2199332</v>
      </c>
      <c r="I384" s="103">
        <v>-2564402</v>
      </c>
      <c r="J384" s="103">
        <v>-1299735</v>
      </c>
      <c r="K384" s="103">
        <v>3826691</v>
      </c>
      <c r="L384" s="103">
        <v>270971</v>
      </c>
      <c r="M384" s="103">
        <v>-2142475</v>
      </c>
      <c r="N384" s="103">
        <v>1059481</v>
      </c>
      <c r="O384" s="103">
        <v>2223312</v>
      </c>
      <c r="P384" s="103">
        <v>4218364</v>
      </c>
    </row>
    <row r="385" spans="1:16">
      <c r="A385" s="101" t="s">
        <v>3294</v>
      </c>
      <c r="B385" s="102" t="s">
        <v>3295</v>
      </c>
      <c r="C385" s="101" t="s">
        <v>5359</v>
      </c>
      <c r="D385" s="101" t="s">
        <v>5360</v>
      </c>
      <c r="E385" s="103">
        <v>-2450152</v>
      </c>
      <c r="F385" s="103">
        <v>550244</v>
      </c>
      <c r="G385" s="103">
        <v>-6655133</v>
      </c>
      <c r="H385" s="103">
        <v>2373558</v>
      </c>
      <c r="I385" s="103">
        <v>-2946007</v>
      </c>
      <c r="J385" s="103">
        <v>1581589</v>
      </c>
      <c r="K385" s="103">
        <v>-10769516</v>
      </c>
      <c r="L385" s="103">
        <v>-10708758</v>
      </c>
      <c r="M385" s="103">
        <v>-27664399</v>
      </c>
      <c r="N385" s="103">
        <v>-6424073</v>
      </c>
      <c r="O385" s="103">
        <v>2358394</v>
      </c>
      <c r="P385" s="103">
        <v>1136751</v>
      </c>
    </row>
    <row r="386" spans="1:16">
      <c r="A386" s="101" t="s">
        <v>574</v>
      </c>
      <c r="B386" s="102" t="s">
        <v>575</v>
      </c>
      <c r="C386" s="101" t="s">
        <v>5359</v>
      </c>
      <c r="D386" s="101" t="s">
        <v>5360</v>
      </c>
      <c r="E386" s="103">
        <v>34572727</v>
      </c>
      <c r="F386" s="103">
        <v>38190433</v>
      </c>
      <c r="G386" s="103">
        <v>-632849366</v>
      </c>
      <c r="H386" s="103">
        <v>-237778283</v>
      </c>
      <c r="I386" s="103">
        <v>97526168</v>
      </c>
      <c r="J386" s="103">
        <v>199838641</v>
      </c>
      <c r="K386" s="103">
        <v>492581941</v>
      </c>
      <c r="L386" s="103">
        <v>378653421</v>
      </c>
      <c r="M386" s="103">
        <v>519141628</v>
      </c>
      <c r="N386" s="103">
        <v>529196727</v>
      </c>
      <c r="O386" s="103">
        <v>236258069</v>
      </c>
      <c r="P386" s="103">
        <v>128284542</v>
      </c>
    </row>
    <row r="387" spans="1:16">
      <c r="A387" s="101" t="s">
        <v>3457</v>
      </c>
      <c r="B387" s="102" t="s">
        <v>3458</v>
      </c>
      <c r="C387" s="101" t="s">
        <v>5359</v>
      </c>
      <c r="D387" s="101" t="s">
        <v>5360</v>
      </c>
      <c r="E387" s="103">
        <v>7005137</v>
      </c>
      <c r="F387" s="103">
        <v>-3790923</v>
      </c>
      <c r="G387" s="103">
        <v>550523</v>
      </c>
      <c r="H387" s="103">
        <v>1272128</v>
      </c>
      <c r="I387" s="103">
        <v>1274780</v>
      </c>
      <c r="J387" s="103">
        <v>1531724</v>
      </c>
      <c r="K387" s="103">
        <v>1868585</v>
      </c>
      <c r="L387" s="103">
        <v>456099</v>
      </c>
      <c r="M387" s="103">
        <v>5868845</v>
      </c>
      <c r="N387" s="103">
        <v>2406745</v>
      </c>
      <c r="O387" s="103">
        <v>340407</v>
      </c>
      <c r="P387" s="103">
        <v>2188021</v>
      </c>
    </row>
    <row r="388" spans="1:16">
      <c r="A388" s="101" t="s">
        <v>2668</v>
      </c>
      <c r="B388" s="102" t="s">
        <v>2669</v>
      </c>
      <c r="C388" s="101" t="s">
        <v>5359</v>
      </c>
      <c r="D388" s="101" t="s">
        <v>5360</v>
      </c>
      <c r="E388" s="103">
        <v>-2505219</v>
      </c>
      <c r="F388" s="103">
        <v>2307245</v>
      </c>
      <c r="G388" s="103">
        <v>6916536</v>
      </c>
      <c r="H388" s="103">
        <v>8733266</v>
      </c>
      <c r="I388" s="103">
        <v>12144940</v>
      </c>
      <c r="J388" s="103">
        <v>15720180</v>
      </c>
      <c r="K388" s="103">
        <v>9945945</v>
      </c>
      <c r="L388" s="103">
        <v>5047714</v>
      </c>
      <c r="M388" s="103">
        <v>6250156</v>
      </c>
      <c r="N388" s="103">
        <v>4573730</v>
      </c>
      <c r="O388" s="103">
        <v>3605352</v>
      </c>
      <c r="P388" s="103">
        <v>5521499</v>
      </c>
    </row>
    <row r="389" spans="1:16">
      <c r="A389" s="101" t="s">
        <v>1301</v>
      </c>
      <c r="B389" s="102" t="s">
        <v>1302</v>
      </c>
      <c r="C389" s="101" t="s">
        <v>5359</v>
      </c>
      <c r="D389" s="101" t="s">
        <v>5360</v>
      </c>
      <c r="E389" s="103">
        <v>47765093</v>
      </c>
      <c r="F389" s="103">
        <v>-23179939</v>
      </c>
      <c r="G389" s="103">
        <v>43976989</v>
      </c>
      <c r="H389" s="103">
        <v>997139</v>
      </c>
      <c r="I389" s="103">
        <v>23626301</v>
      </c>
      <c r="J389" s="103">
        <v>34661599</v>
      </c>
      <c r="K389" s="103">
        <v>74883919</v>
      </c>
      <c r="L389" s="103">
        <v>42607964</v>
      </c>
      <c r="M389" s="103">
        <v>6693830</v>
      </c>
      <c r="N389" s="103">
        <v>15872723</v>
      </c>
      <c r="O389" s="103">
        <v>10848027</v>
      </c>
      <c r="P389" s="103">
        <v>4500234</v>
      </c>
    </row>
    <row r="390" spans="1:16">
      <c r="A390" s="101" t="s">
        <v>3129</v>
      </c>
      <c r="B390" s="102" t="s">
        <v>3130</v>
      </c>
      <c r="C390" s="101" t="s">
        <v>5359</v>
      </c>
      <c r="D390" s="101" t="s">
        <v>5360</v>
      </c>
      <c r="E390" s="103">
        <v>6004632</v>
      </c>
      <c r="F390" s="103">
        <v>532142</v>
      </c>
      <c r="G390" s="103">
        <v>-13639424</v>
      </c>
      <c r="H390" s="103">
        <v>3042587</v>
      </c>
      <c r="I390" s="103">
        <v>-3334489</v>
      </c>
      <c r="J390" s="103">
        <v>-8600538</v>
      </c>
      <c r="K390" s="103">
        <v>3995674</v>
      </c>
      <c r="L390" s="103">
        <v>-5308437</v>
      </c>
      <c r="M390" s="103">
        <v>-15238942</v>
      </c>
      <c r="N390" s="103">
        <v>1301518</v>
      </c>
      <c r="O390" s="103">
        <v>8973309</v>
      </c>
      <c r="P390" s="103">
        <v>15533649</v>
      </c>
    </row>
    <row r="391" spans="1:16">
      <c r="A391" s="101" t="s">
        <v>550</v>
      </c>
      <c r="B391" s="102" t="s">
        <v>551</v>
      </c>
      <c r="C391" s="101" t="s">
        <v>5359</v>
      </c>
      <c r="D391" s="101" t="s">
        <v>5360</v>
      </c>
      <c r="E391" s="103">
        <v>212335774</v>
      </c>
      <c r="F391" s="103">
        <v>101793854</v>
      </c>
      <c r="G391" s="103">
        <v>48879497</v>
      </c>
      <c r="H391" s="103">
        <v>21331657</v>
      </c>
      <c r="I391" s="103">
        <v>4478425</v>
      </c>
      <c r="J391" s="103">
        <v>15416678</v>
      </c>
      <c r="K391" s="103">
        <v>19512598</v>
      </c>
      <c r="L391" s="103">
        <v>22646842</v>
      </c>
      <c r="M391" s="103">
        <v>-8912872</v>
      </c>
      <c r="N391" s="103">
        <v>7364246</v>
      </c>
      <c r="O391" s="103">
        <v>6503366</v>
      </c>
      <c r="P391" s="103">
        <v>14012878</v>
      </c>
    </row>
    <row r="392" spans="1:16">
      <c r="A392" s="101" t="s">
        <v>1553</v>
      </c>
      <c r="B392" s="102" t="s">
        <v>1554</v>
      </c>
      <c r="C392" s="101" t="s">
        <v>5359</v>
      </c>
      <c r="D392" s="101" t="s">
        <v>5360</v>
      </c>
      <c r="E392" s="103">
        <v>-500481</v>
      </c>
      <c r="F392" s="103">
        <v>2445412</v>
      </c>
      <c r="G392" s="103">
        <v>1413965</v>
      </c>
      <c r="H392" s="103">
        <v>1720489</v>
      </c>
      <c r="I392" s="103">
        <v>2589407</v>
      </c>
      <c r="J392" s="103">
        <v>2748069</v>
      </c>
      <c r="K392" s="103">
        <v>7079917</v>
      </c>
      <c r="L392" s="103">
        <v>91305</v>
      </c>
      <c r="M392" s="103">
        <v>1615083</v>
      </c>
      <c r="N392" s="103">
        <v>750845</v>
      </c>
      <c r="O392" s="103">
        <v>1691394</v>
      </c>
      <c r="P392" s="103">
        <v>4870820</v>
      </c>
    </row>
    <row r="393" spans="1:16">
      <c r="A393" s="101" t="s">
        <v>402</v>
      </c>
      <c r="B393" s="102" t="s">
        <v>403</v>
      </c>
      <c r="C393" s="101" t="s">
        <v>5359</v>
      </c>
      <c r="D393" s="101" t="s">
        <v>5360</v>
      </c>
      <c r="E393" s="103">
        <v>1205364000</v>
      </c>
      <c r="F393" s="103">
        <v>631322000</v>
      </c>
      <c r="G393" s="103">
        <v>-287828000</v>
      </c>
      <c r="H393" s="103">
        <v>289639000</v>
      </c>
      <c r="I393" s="103">
        <v>585160000</v>
      </c>
      <c r="J393" s="103">
        <v>1190976000</v>
      </c>
      <c r="K393" s="103">
        <v>710532000</v>
      </c>
      <c r="L393" s="103">
        <v>229621000</v>
      </c>
      <c r="M393" s="103">
        <v>446193018</v>
      </c>
      <c r="N393" s="103">
        <v>746495688</v>
      </c>
      <c r="O393" s="103">
        <v>758563379</v>
      </c>
      <c r="P393" s="103">
        <v>654925848</v>
      </c>
    </row>
    <row r="394" spans="1:16">
      <c r="A394" s="101" t="s">
        <v>2341</v>
      </c>
      <c r="B394" s="102" t="s">
        <v>2342</v>
      </c>
      <c r="C394" s="101" t="s">
        <v>5359</v>
      </c>
      <c r="D394" s="101" t="s">
        <v>5360</v>
      </c>
      <c r="E394" s="103">
        <v>16062090</v>
      </c>
      <c r="F394" s="103">
        <v>8348351</v>
      </c>
      <c r="G394" s="103">
        <v>3655375</v>
      </c>
      <c r="H394" s="103">
        <v>5330893</v>
      </c>
      <c r="I394" s="103">
        <v>8575273</v>
      </c>
      <c r="J394" s="103">
        <v>6002811</v>
      </c>
      <c r="K394" s="103">
        <v>11527229</v>
      </c>
      <c r="L394" s="103">
        <v>13041093</v>
      </c>
      <c r="M394" s="103">
        <v>5759849</v>
      </c>
      <c r="N394" s="103">
        <v>8407912</v>
      </c>
      <c r="O394" s="103">
        <v>7474331</v>
      </c>
      <c r="P394" s="103">
        <v>6110263</v>
      </c>
    </row>
    <row r="395" spans="1:16">
      <c r="A395" s="101" t="s">
        <v>1970</v>
      </c>
      <c r="B395" s="102" t="s">
        <v>1971</v>
      </c>
      <c r="C395" s="101" t="s">
        <v>5359</v>
      </c>
      <c r="D395" s="101" t="s">
        <v>5360</v>
      </c>
      <c r="E395" s="103">
        <v>-15598930</v>
      </c>
      <c r="F395" s="103">
        <v>1413763</v>
      </c>
      <c r="G395" s="103">
        <v>-6491730</v>
      </c>
      <c r="H395" s="103">
        <v>-8362870</v>
      </c>
      <c r="I395" s="103">
        <v>-8888478</v>
      </c>
      <c r="J395" s="103">
        <v>-4937077</v>
      </c>
      <c r="K395" s="103">
        <v>-7661760</v>
      </c>
      <c r="L395" s="103">
        <v>-8415948</v>
      </c>
      <c r="M395" s="103">
        <v>-5849328</v>
      </c>
      <c r="N395" s="103">
        <v>-2902726</v>
      </c>
      <c r="O395" s="103">
        <v>-1867730</v>
      </c>
      <c r="P395" s="103">
        <v>-1685845</v>
      </c>
    </row>
    <row r="396" spans="1:16">
      <c r="A396" s="101" t="s">
        <v>1113</v>
      </c>
      <c r="B396" s="102" t="s">
        <v>1114</v>
      </c>
      <c r="C396" s="101" t="s">
        <v>5359</v>
      </c>
      <c r="D396" s="101" t="s">
        <v>5360</v>
      </c>
      <c r="E396" s="103">
        <v>17609127</v>
      </c>
      <c r="F396" s="103">
        <v>14132297</v>
      </c>
      <c r="G396" s="103">
        <v>24517744</v>
      </c>
      <c r="H396" s="103">
        <v>18851773</v>
      </c>
      <c r="I396" s="103">
        <v>8224357</v>
      </c>
      <c r="J396" s="103">
        <v>20294824</v>
      </c>
      <c r="K396" s="103">
        <v>19294044</v>
      </c>
      <c r="L396" s="103">
        <v>13475482</v>
      </c>
      <c r="M396" s="103">
        <v>11434908</v>
      </c>
      <c r="N396" s="103">
        <v>16332507</v>
      </c>
      <c r="O396" s="103">
        <v>18250501</v>
      </c>
      <c r="P396" s="103">
        <v>19351388</v>
      </c>
    </row>
    <row r="397" spans="1:16">
      <c r="A397" s="101" t="s">
        <v>519</v>
      </c>
      <c r="B397" s="102" t="s">
        <v>520</v>
      </c>
      <c r="C397" s="101" t="s">
        <v>5359</v>
      </c>
      <c r="D397" s="101" t="s">
        <v>5360</v>
      </c>
      <c r="E397" s="103">
        <v>4952970</v>
      </c>
      <c r="F397" s="103">
        <v>95091926</v>
      </c>
      <c r="G397" s="103">
        <v>112676677</v>
      </c>
      <c r="H397" s="103">
        <v>15541158</v>
      </c>
      <c r="I397" s="103">
        <v>-24941801</v>
      </c>
      <c r="J397" s="103">
        <v>-145357246</v>
      </c>
      <c r="K397" s="103">
        <v>195591409</v>
      </c>
      <c r="L397" s="103">
        <v>70691947</v>
      </c>
      <c r="M397" s="103">
        <v>51742033</v>
      </c>
      <c r="N397" s="103">
        <v>25176088</v>
      </c>
      <c r="O397" s="103">
        <v>3033487</v>
      </c>
      <c r="P397" s="103">
        <v>26369137</v>
      </c>
    </row>
    <row r="398" spans="1:16">
      <c r="A398" s="101" t="s">
        <v>3055</v>
      </c>
      <c r="B398" s="102" t="s">
        <v>4306</v>
      </c>
      <c r="C398" s="101" t="s">
        <v>5359</v>
      </c>
      <c r="D398" s="101" t="s">
        <v>5360</v>
      </c>
      <c r="E398" s="103">
        <v>-4099558</v>
      </c>
      <c r="F398" s="103">
        <v>3490187</v>
      </c>
      <c r="G398" s="103">
        <v>1747070</v>
      </c>
      <c r="H398" s="103">
        <v>846284</v>
      </c>
      <c r="I398" s="103">
        <v>-9974800</v>
      </c>
      <c r="J398" s="103">
        <v>-6317427</v>
      </c>
      <c r="K398" s="103">
        <v>411851</v>
      </c>
      <c r="L398" s="103">
        <v>198806</v>
      </c>
      <c r="M398" s="103">
        <v>-543699</v>
      </c>
      <c r="N398" s="103">
        <v>3509764</v>
      </c>
      <c r="O398" s="103">
        <v>4315871</v>
      </c>
      <c r="P398" s="103">
        <v>4100939</v>
      </c>
    </row>
    <row r="399" spans="1:16">
      <c r="A399" s="101" t="s">
        <v>1695</v>
      </c>
      <c r="B399" s="102" t="s">
        <v>1696</v>
      </c>
      <c r="C399" s="101" t="s">
        <v>5359</v>
      </c>
      <c r="D399" s="101" t="s">
        <v>5360</v>
      </c>
      <c r="E399" s="103">
        <v>1872618</v>
      </c>
      <c r="F399" s="103">
        <v>8504850</v>
      </c>
      <c r="G399" s="103">
        <v>5352774</v>
      </c>
      <c r="H399" s="103">
        <v>3115280</v>
      </c>
      <c r="I399" s="103">
        <v>-9892629</v>
      </c>
      <c r="J399" s="103">
        <v>4784083</v>
      </c>
      <c r="K399" s="103">
        <v>-16585050</v>
      </c>
      <c r="L399" s="103">
        <v>-6198170</v>
      </c>
      <c r="M399" s="103">
        <v>533385</v>
      </c>
      <c r="N399" s="103">
        <v>6530837</v>
      </c>
      <c r="O399" s="103">
        <v>1370587</v>
      </c>
      <c r="P399" s="103">
        <v>-2942347</v>
      </c>
    </row>
    <row r="400" spans="1:16">
      <c r="A400" s="101" t="s">
        <v>2182</v>
      </c>
      <c r="B400" s="102" t="s">
        <v>2183</v>
      </c>
      <c r="C400" s="101" t="s">
        <v>5359</v>
      </c>
      <c r="D400" s="101" t="s">
        <v>5360</v>
      </c>
      <c r="E400" s="103">
        <v>5372999</v>
      </c>
      <c r="F400" s="103">
        <v>2552395</v>
      </c>
      <c r="G400" s="103">
        <v>3272646</v>
      </c>
      <c r="H400" s="103">
        <v>6411522</v>
      </c>
      <c r="I400" s="103">
        <v>5695522</v>
      </c>
      <c r="J400" s="103">
        <v>4066803</v>
      </c>
      <c r="K400" s="103">
        <v>5347162</v>
      </c>
      <c r="L400" s="103">
        <v>4669510</v>
      </c>
      <c r="M400" s="103">
        <v>532965</v>
      </c>
      <c r="N400" s="103">
        <v>100461</v>
      </c>
      <c r="O400" s="103">
        <v>-6448990</v>
      </c>
      <c r="P400" s="103">
        <v>-2504345</v>
      </c>
    </row>
    <row r="401" spans="1:16">
      <c r="A401" s="101" t="s">
        <v>841</v>
      </c>
      <c r="B401" s="102" t="s">
        <v>842</v>
      </c>
      <c r="C401" s="101" t="s">
        <v>5359</v>
      </c>
      <c r="D401" s="101" t="s">
        <v>5360</v>
      </c>
      <c r="E401" s="103">
        <v>-357034090</v>
      </c>
      <c r="F401" s="103">
        <v>-520745748</v>
      </c>
      <c r="G401" s="103">
        <v>-68580433</v>
      </c>
      <c r="H401" s="103">
        <v>-60325484</v>
      </c>
      <c r="I401" s="103">
        <v>-654077092</v>
      </c>
      <c r="J401" s="103">
        <v>-294202242</v>
      </c>
      <c r="K401" s="103">
        <v>14482810</v>
      </c>
      <c r="L401" s="103">
        <v>51395013</v>
      </c>
      <c r="M401" s="103">
        <v>42015547</v>
      </c>
      <c r="N401" s="103">
        <v>73230772</v>
      </c>
      <c r="O401" s="103">
        <v>15731930</v>
      </c>
      <c r="P401" s="103">
        <v>8986411</v>
      </c>
    </row>
    <row r="402" spans="1:16">
      <c r="A402" s="101" t="s">
        <v>407</v>
      </c>
      <c r="B402" s="102" t="s">
        <v>408</v>
      </c>
      <c r="C402" s="101" t="s">
        <v>5359</v>
      </c>
      <c r="D402" s="101" t="s">
        <v>5360</v>
      </c>
      <c r="E402" s="103">
        <v>1835812632</v>
      </c>
      <c r="F402" s="103">
        <v>992512355</v>
      </c>
      <c r="G402" s="103">
        <v>146855718</v>
      </c>
      <c r="H402" s="103">
        <v>287921106</v>
      </c>
      <c r="I402" s="103">
        <v>314537435</v>
      </c>
      <c r="J402" s="103">
        <v>978146489</v>
      </c>
      <c r="K402" s="103">
        <v>790670316</v>
      </c>
      <c r="L402" s="103">
        <v>797868694</v>
      </c>
      <c r="M402" s="103">
        <v>-46576083</v>
      </c>
      <c r="N402" s="103">
        <v>463293768</v>
      </c>
      <c r="O402" s="103">
        <v>381596235</v>
      </c>
      <c r="P402" s="103">
        <v>511503321</v>
      </c>
    </row>
    <row r="403" spans="1:16">
      <c r="A403" s="101" t="s">
        <v>566</v>
      </c>
      <c r="B403" s="102" t="s">
        <v>567</v>
      </c>
      <c r="C403" s="101" t="s">
        <v>5359</v>
      </c>
      <c r="D403" s="101" t="s">
        <v>5360</v>
      </c>
      <c r="E403" s="103">
        <v>-485604000</v>
      </c>
      <c r="F403" s="103">
        <v>-616059000</v>
      </c>
      <c r="G403" s="103">
        <v>37369000</v>
      </c>
      <c r="H403" s="103">
        <v>-695863000</v>
      </c>
      <c r="I403" s="103">
        <v>-984991000</v>
      </c>
      <c r="J403" s="103">
        <v>-524496000</v>
      </c>
      <c r="K403" s="103">
        <v>586277000</v>
      </c>
      <c r="L403" s="103">
        <v>-802724051</v>
      </c>
      <c r="M403" s="103">
        <v>677781493</v>
      </c>
      <c r="N403" s="103">
        <v>177994440</v>
      </c>
      <c r="O403" s="103">
        <v>122531901</v>
      </c>
      <c r="P403" s="103">
        <v>386459273</v>
      </c>
    </row>
    <row r="404" spans="1:16">
      <c r="A404" s="101" t="s">
        <v>469</v>
      </c>
      <c r="B404" s="102" t="s">
        <v>470</v>
      </c>
      <c r="C404" s="101" t="s">
        <v>5359</v>
      </c>
      <c r="D404" s="101" t="s">
        <v>5360</v>
      </c>
      <c r="E404" s="103">
        <v>130726808</v>
      </c>
      <c r="F404" s="103">
        <v>326873817</v>
      </c>
      <c r="G404" s="103">
        <v>434432907</v>
      </c>
      <c r="H404" s="103">
        <v>417451878</v>
      </c>
      <c r="I404" s="103">
        <v>418431719</v>
      </c>
      <c r="J404" s="103">
        <v>237755462</v>
      </c>
      <c r="K404" s="103">
        <v>127888288</v>
      </c>
      <c r="L404" s="103">
        <v>77225187</v>
      </c>
      <c r="M404" s="103">
        <v>46391963</v>
      </c>
      <c r="N404" s="103">
        <v>43275921</v>
      </c>
      <c r="O404" s="103">
        <v>61462869</v>
      </c>
      <c r="P404" s="103">
        <v>62963641</v>
      </c>
    </row>
    <row r="405" spans="1:16">
      <c r="A405" s="101" t="s">
        <v>3762</v>
      </c>
      <c r="B405" s="102" t="s">
        <v>3763</v>
      </c>
      <c r="C405" s="101" t="s">
        <v>5359</v>
      </c>
      <c r="D405" s="101" t="s">
        <v>5360</v>
      </c>
      <c r="E405" s="103">
        <v>-361732</v>
      </c>
      <c r="F405" s="103">
        <v>-8047732</v>
      </c>
      <c r="G405" s="103">
        <v>-3758202</v>
      </c>
      <c r="H405" s="103">
        <v>-2533555</v>
      </c>
      <c r="I405" s="103">
        <v>-12387811</v>
      </c>
      <c r="J405" s="103">
        <v>-7748494</v>
      </c>
      <c r="K405" s="103">
        <v>727854</v>
      </c>
      <c r="L405" s="103">
        <v>-4416793</v>
      </c>
      <c r="M405" s="103">
        <v>-3223306</v>
      </c>
      <c r="N405" s="103">
        <v>-3893564</v>
      </c>
      <c r="O405" s="103">
        <v>-11386109</v>
      </c>
      <c r="P405" s="103">
        <v>-24865018</v>
      </c>
    </row>
    <row r="406" spans="1:16">
      <c r="A406" s="101" t="s">
        <v>1483</v>
      </c>
      <c r="B406" s="102" t="s">
        <v>1484</v>
      </c>
      <c r="C406" s="101" t="s">
        <v>5359</v>
      </c>
      <c r="D406" s="101" t="s">
        <v>5360</v>
      </c>
      <c r="E406" s="103">
        <v>-56067714</v>
      </c>
      <c r="F406" s="103">
        <v>-8130833</v>
      </c>
      <c r="G406" s="103">
        <v>14582026</v>
      </c>
      <c r="H406" s="103">
        <v>14191856</v>
      </c>
      <c r="I406" s="103">
        <v>34122484</v>
      </c>
      <c r="J406" s="103">
        <v>17109421</v>
      </c>
      <c r="K406" s="103"/>
      <c r="L406" s="103">
        <v>13371279</v>
      </c>
      <c r="M406" s="103">
        <v>7048757</v>
      </c>
      <c r="N406" s="103">
        <v>11043932</v>
      </c>
      <c r="O406" s="103">
        <v>10666355</v>
      </c>
      <c r="P406" s="103">
        <v>6092449</v>
      </c>
    </row>
    <row r="407" spans="1:16">
      <c r="A407" s="101" t="s">
        <v>2925</v>
      </c>
      <c r="B407" s="102" t="s">
        <v>2926</v>
      </c>
      <c r="C407" s="101" t="s">
        <v>5359</v>
      </c>
      <c r="D407" s="101" t="s">
        <v>5360</v>
      </c>
      <c r="E407" s="103">
        <v>-616287</v>
      </c>
      <c r="F407" s="103">
        <v>-3839806</v>
      </c>
      <c r="G407" s="103">
        <v>-3839612</v>
      </c>
      <c r="H407" s="103">
        <v>3900530</v>
      </c>
      <c r="I407" s="103">
        <v>4015716</v>
      </c>
      <c r="J407" s="103">
        <v>3655072</v>
      </c>
      <c r="K407" s="103">
        <v>4287716</v>
      </c>
      <c r="L407" s="103">
        <v>4333859</v>
      </c>
      <c r="M407" s="103">
        <v>1061132</v>
      </c>
      <c r="N407" s="103">
        <v>-11070744</v>
      </c>
      <c r="O407" s="103">
        <v>-13895163</v>
      </c>
      <c r="P407" s="103">
        <v>380602</v>
      </c>
    </row>
    <row r="408" spans="1:16">
      <c r="A408" s="101" t="s">
        <v>2378</v>
      </c>
      <c r="B408" s="102" t="s">
        <v>2379</v>
      </c>
      <c r="C408" s="101" t="s">
        <v>5359</v>
      </c>
      <c r="D408" s="101" t="s">
        <v>5360</v>
      </c>
      <c r="E408" s="103">
        <v>7854687</v>
      </c>
      <c r="F408" s="103">
        <v>7155737</v>
      </c>
      <c r="G408" s="103">
        <v>10101698</v>
      </c>
      <c r="H408" s="103">
        <v>15647656</v>
      </c>
      <c r="I408" s="103">
        <v>8439608</v>
      </c>
      <c r="J408" s="103">
        <v>4900985</v>
      </c>
      <c r="K408" s="103">
        <v>7913333</v>
      </c>
      <c r="L408" s="103">
        <v>-1519178</v>
      </c>
      <c r="M408" s="103">
        <v>2184930</v>
      </c>
      <c r="N408" s="103">
        <v>1796621</v>
      </c>
      <c r="O408" s="103">
        <v>2312111</v>
      </c>
      <c r="P408" s="103">
        <v>1078680</v>
      </c>
    </row>
    <row r="409" spans="1:16">
      <c r="A409" s="101" t="s">
        <v>3662</v>
      </c>
      <c r="B409" s="102" t="s">
        <v>3663</v>
      </c>
      <c r="C409" s="101" t="s">
        <v>5359</v>
      </c>
      <c r="D409" s="101" t="s">
        <v>5360</v>
      </c>
      <c r="E409" s="103">
        <v>1748564</v>
      </c>
      <c r="F409" s="103">
        <v>-12390915</v>
      </c>
      <c r="G409" s="103">
        <v>-34855833</v>
      </c>
      <c r="H409" s="103">
        <v>-13009241</v>
      </c>
      <c r="I409" s="103">
        <v>-8530379</v>
      </c>
      <c r="J409" s="103">
        <v>-16692505</v>
      </c>
      <c r="K409" s="103">
        <v>8490458</v>
      </c>
      <c r="L409" s="103">
        <v>-74202235</v>
      </c>
      <c r="M409" s="103">
        <v>-1488516</v>
      </c>
      <c r="N409" s="103">
        <v>-3937885</v>
      </c>
      <c r="O409" s="103">
        <v>1575710</v>
      </c>
      <c r="P409" s="103">
        <v>2538122</v>
      </c>
    </row>
    <row r="410" spans="1:16">
      <c r="A410" s="101" t="s">
        <v>1325</v>
      </c>
      <c r="B410" s="102" t="s">
        <v>1326</v>
      </c>
      <c r="C410" s="101" t="s">
        <v>5359</v>
      </c>
      <c r="D410" s="101" t="s">
        <v>5360</v>
      </c>
      <c r="E410" s="103">
        <v>64691147</v>
      </c>
      <c r="F410" s="103">
        <v>32288231</v>
      </c>
      <c r="G410" s="103">
        <v>30126185</v>
      </c>
      <c r="H410" s="103">
        <v>14759904</v>
      </c>
      <c r="I410" s="103">
        <v>4026131</v>
      </c>
      <c r="J410" s="103">
        <v>-6756228</v>
      </c>
      <c r="K410" s="103">
        <v>2800123</v>
      </c>
      <c r="L410" s="103">
        <v>2024117</v>
      </c>
      <c r="M410" s="103">
        <v>2973965</v>
      </c>
      <c r="N410" s="103">
        <v>6097286</v>
      </c>
      <c r="O410" s="103">
        <v>2091886</v>
      </c>
      <c r="P410" s="103">
        <v>4115600</v>
      </c>
    </row>
    <row r="411" spans="1:16">
      <c r="A411" s="101" t="s">
        <v>3406</v>
      </c>
      <c r="B411" s="102" t="s">
        <v>3407</v>
      </c>
      <c r="C411" s="101" t="s">
        <v>5359</v>
      </c>
      <c r="D411" s="101" t="s">
        <v>5360</v>
      </c>
      <c r="E411" s="103">
        <v>5624726</v>
      </c>
      <c r="F411" s="103">
        <v>4861849</v>
      </c>
      <c r="G411" s="103">
        <v>2893748</v>
      </c>
      <c r="H411" s="103">
        <v>4351739</v>
      </c>
      <c r="I411" s="103">
        <v>-933033</v>
      </c>
      <c r="J411" s="103">
        <v>-941580</v>
      </c>
      <c r="K411" s="103">
        <v>-791698</v>
      </c>
      <c r="L411" s="103">
        <v>698747</v>
      </c>
      <c r="M411" s="103">
        <v>-4199756</v>
      </c>
      <c r="N411" s="103">
        <v>-301210</v>
      </c>
      <c r="O411" s="103">
        <v>-1924724</v>
      </c>
      <c r="P411" s="103">
        <v>-281380</v>
      </c>
    </row>
    <row r="412" spans="1:16">
      <c r="A412" s="101" t="s">
        <v>3121</v>
      </c>
      <c r="B412" s="102" t="s">
        <v>4307</v>
      </c>
      <c r="C412" s="101" t="s">
        <v>5359</v>
      </c>
      <c r="D412" s="101" t="s">
        <v>5360</v>
      </c>
      <c r="E412" s="103">
        <v>-1562620</v>
      </c>
      <c r="F412" s="103">
        <v>1863773</v>
      </c>
      <c r="G412" s="103">
        <v>-255270</v>
      </c>
      <c r="H412" s="103">
        <v>-1625263</v>
      </c>
      <c r="I412" s="103">
        <v>365683</v>
      </c>
      <c r="J412" s="103">
        <v>3087950</v>
      </c>
      <c r="K412" s="103">
        <v>861678</v>
      </c>
      <c r="L412" s="103">
        <v>1983450</v>
      </c>
      <c r="M412" s="103">
        <v>-3112483</v>
      </c>
      <c r="N412" s="103">
        <v>3564680</v>
      </c>
      <c r="O412" s="103">
        <v>-7077008</v>
      </c>
      <c r="P412" s="103">
        <v>-6496876</v>
      </c>
    </row>
    <row r="413" spans="1:16">
      <c r="A413" s="101" t="s">
        <v>2710</v>
      </c>
      <c r="B413" s="102" t="s">
        <v>2711</v>
      </c>
      <c r="C413" s="101" t="s">
        <v>5359</v>
      </c>
      <c r="D413" s="101" t="s">
        <v>5360</v>
      </c>
      <c r="E413" s="103">
        <v>8765910</v>
      </c>
      <c r="F413" s="103">
        <v>8478188</v>
      </c>
      <c r="G413" s="103">
        <v>7781086</v>
      </c>
      <c r="H413" s="103">
        <v>7796102</v>
      </c>
      <c r="I413" s="103">
        <v>8730739</v>
      </c>
      <c r="J413" s="103">
        <v>9015041</v>
      </c>
      <c r="K413" s="103">
        <v>12395828</v>
      </c>
      <c r="L413" s="103">
        <v>11706763</v>
      </c>
      <c r="M413" s="103">
        <v>5343699</v>
      </c>
      <c r="N413" s="103">
        <v>4867433</v>
      </c>
      <c r="O413" s="103">
        <v>2885348</v>
      </c>
      <c r="P413" s="103">
        <v>4998380</v>
      </c>
    </row>
    <row r="414" spans="1:16">
      <c r="A414" s="101" t="s">
        <v>2698</v>
      </c>
      <c r="B414" s="102" t="s">
        <v>2699</v>
      </c>
      <c r="C414" s="101" t="s">
        <v>5359</v>
      </c>
      <c r="D414" s="101" t="s">
        <v>5360</v>
      </c>
      <c r="E414" s="103">
        <v>14188434</v>
      </c>
      <c r="F414" s="103">
        <v>13305469</v>
      </c>
      <c r="G414" s="103">
        <v>7832086</v>
      </c>
      <c r="H414" s="103">
        <v>5490902</v>
      </c>
      <c r="I414" s="103">
        <v>7168135</v>
      </c>
      <c r="J414" s="103">
        <v>7957876</v>
      </c>
      <c r="K414" s="103">
        <v>6807454</v>
      </c>
      <c r="L414" s="103">
        <v>4457761</v>
      </c>
      <c r="M414" s="103">
        <v>7322777</v>
      </c>
      <c r="N414" s="103">
        <v>9594882</v>
      </c>
      <c r="O414" s="103">
        <v>13596693</v>
      </c>
      <c r="P414" s="103">
        <v>9858987</v>
      </c>
    </row>
    <row r="415" spans="1:16">
      <c r="A415" s="101" t="s">
        <v>2861</v>
      </c>
      <c r="B415" s="102" t="s">
        <v>2862</v>
      </c>
      <c r="C415" s="101" t="s">
        <v>5359</v>
      </c>
      <c r="D415" s="101" t="s">
        <v>5360</v>
      </c>
      <c r="E415" s="103">
        <v>-5113504</v>
      </c>
      <c r="F415" s="103">
        <v>1617387</v>
      </c>
      <c r="G415" s="103">
        <v>300782</v>
      </c>
      <c r="H415" s="103">
        <v>-4381099</v>
      </c>
      <c r="I415" s="103">
        <v>-1521437</v>
      </c>
      <c r="J415" s="103">
        <v>-5344675</v>
      </c>
      <c r="K415" s="103">
        <v>2194912</v>
      </c>
      <c r="L415" s="103">
        <v>2718292</v>
      </c>
      <c r="M415" s="103">
        <v>1926400</v>
      </c>
      <c r="N415" s="103">
        <v>1326147</v>
      </c>
      <c r="O415" s="103">
        <v>-396941</v>
      </c>
      <c r="P415" s="103">
        <v>-2514041</v>
      </c>
    </row>
    <row r="416" spans="1:16">
      <c r="A416" s="101" t="s">
        <v>2800</v>
      </c>
      <c r="B416" s="102" t="s">
        <v>2801</v>
      </c>
      <c r="C416" s="101" t="s">
        <v>5359</v>
      </c>
      <c r="D416" s="101" t="s">
        <v>5360</v>
      </c>
      <c r="E416" s="103">
        <v>6169245</v>
      </c>
      <c r="F416" s="103">
        <v>6302009</v>
      </c>
      <c r="G416" s="103">
        <v>6629279</v>
      </c>
      <c r="H416" s="103">
        <v>6314984</v>
      </c>
      <c r="I416" s="103">
        <v>5017584</v>
      </c>
      <c r="J416" s="103">
        <v>5153681</v>
      </c>
      <c r="K416" s="103">
        <v>4587921</v>
      </c>
      <c r="L416" s="103">
        <v>3140001</v>
      </c>
      <c r="M416" s="103">
        <v>-355397</v>
      </c>
      <c r="N416" s="103">
        <v>2986263</v>
      </c>
      <c r="O416" s="103">
        <v>3798987</v>
      </c>
      <c r="P416" s="103">
        <v>2241644</v>
      </c>
    </row>
    <row r="417" spans="1:16">
      <c r="A417" s="101" t="s">
        <v>827</v>
      </c>
      <c r="B417" s="102" t="s">
        <v>828</v>
      </c>
      <c r="C417" s="101" t="s">
        <v>5359</v>
      </c>
      <c r="D417" s="101" t="s">
        <v>5360</v>
      </c>
      <c r="E417" s="103">
        <v>7958543</v>
      </c>
      <c r="F417" s="103">
        <v>147159973</v>
      </c>
      <c r="G417" s="103">
        <v>33762779</v>
      </c>
      <c r="H417" s="103">
        <v>108685149</v>
      </c>
      <c r="I417" s="103">
        <v>51566708</v>
      </c>
      <c r="J417" s="103">
        <v>43878974</v>
      </c>
      <c r="K417" s="103">
        <v>48661058</v>
      </c>
      <c r="L417" s="103">
        <v>-54014383</v>
      </c>
      <c r="M417" s="103">
        <v>10463882</v>
      </c>
      <c r="N417" s="103">
        <v>43572557</v>
      </c>
      <c r="O417" s="103">
        <v>48684903</v>
      </c>
      <c r="P417" s="103">
        <v>23641216</v>
      </c>
    </row>
    <row r="418" spans="1:16">
      <c r="A418" s="101" t="s">
        <v>513</v>
      </c>
      <c r="B418" s="102" t="s">
        <v>514</v>
      </c>
      <c r="C418" s="101" t="s">
        <v>5359</v>
      </c>
      <c r="D418" s="101" t="s">
        <v>5360</v>
      </c>
      <c r="E418" s="103">
        <v>73246370</v>
      </c>
      <c r="F418" s="103">
        <v>118903529</v>
      </c>
      <c r="G418" s="103">
        <v>93170945</v>
      </c>
      <c r="H418" s="103">
        <v>-12323449</v>
      </c>
      <c r="I418" s="103">
        <v>129563642</v>
      </c>
      <c r="J418" s="103">
        <v>505629421</v>
      </c>
      <c r="K418" s="103">
        <v>316020957</v>
      </c>
      <c r="L418" s="103">
        <v>-623568625</v>
      </c>
      <c r="M418" s="103">
        <v>-51497889</v>
      </c>
      <c r="N418" s="103">
        <v>129434426</v>
      </c>
      <c r="O418" s="103">
        <v>68714217</v>
      </c>
      <c r="P418" s="103">
        <v>118110570</v>
      </c>
    </row>
    <row r="419" spans="1:16">
      <c r="A419" s="101" t="s">
        <v>637</v>
      </c>
      <c r="B419" s="102" t="s">
        <v>638</v>
      </c>
      <c r="C419" s="101" t="s">
        <v>5359</v>
      </c>
      <c r="D419" s="101" t="s">
        <v>5360</v>
      </c>
      <c r="E419" s="103">
        <v>42845765</v>
      </c>
      <c r="F419" s="103">
        <v>272186758</v>
      </c>
      <c r="G419" s="103">
        <v>69492872</v>
      </c>
      <c r="H419" s="103">
        <v>56769791</v>
      </c>
      <c r="I419" s="103">
        <v>66022695</v>
      </c>
      <c r="J419" s="103">
        <v>126013164</v>
      </c>
      <c r="K419" s="103">
        <v>111445648</v>
      </c>
      <c r="L419" s="103">
        <v>12983444</v>
      </c>
      <c r="M419" s="103">
        <v>9710641</v>
      </c>
      <c r="N419" s="103">
        <v>78297918</v>
      </c>
      <c r="O419" s="103">
        <v>99903670</v>
      </c>
      <c r="P419" s="103">
        <v>22107778</v>
      </c>
    </row>
    <row r="420" spans="1:16">
      <c r="A420" s="101" t="s">
        <v>1749</v>
      </c>
      <c r="B420" s="102" t="s">
        <v>1750</v>
      </c>
      <c r="C420" s="101" t="s">
        <v>5359</v>
      </c>
      <c r="D420" s="101" t="s">
        <v>5360</v>
      </c>
      <c r="E420" s="103">
        <v>-457446000</v>
      </c>
      <c r="F420" s="103">
        <v>-48982000</v>
      </c>
      <c r="G420" s="103">
        <v>380584000</v>
      </c>
      <c r="H420" s="103">
        <v>-1584818000</v>
      </c>
      <c r="I420" s="103">
        <v>-503142000</v>
      </c>
      <c r="J420" s="103">
        <v>221036000</v>
      </c>
      <c r="K420" s="103">
        <v>218320000</v>
      </c>
      <c r="L420" s="103">
        <v>-171798678</v>
      </c>
      <c r="M420" s="103">
        <v>15181102</v>
      </c>
      <c r="N420" s="103">
        <v>89117029</v>
      </c>
      <c r="O420" s="103">
        <v>21455351</v>
      </c>
      <c r="P420" s="103">
        <v>18936503</v>
      </c>
    </row>
    <row r="421" spans="1:16">
      <c r="A421" s="101" t="s">
        <v>5395</v>
      </c>
      <c r="B421" s="102" t="s">
        <v>5396</v>
      </c>
      <c r="C421" s="101" t="s">
        <v>5359</v>
      </c>
      <c r="D421" s="101" t="s">
        <v>5360</v>
      </c>
      <c r="E421" s="103">
        <v>42703248</v>
      </c>
      <c r="F421" s="103">
        <v>24769214</v>
      </c>
      <c r="G421" s="103">
        <v>28561895</v>
      </c>
      <c r="H421" s="103">
        <v>21709194</v>
      </c>
      <c r="I421" s="103">
        <v>17720713</v>
      </c>
      <c r="J421" s="103"/>
      <c r="K421" s="103">
        <v>18392305</v>
      </c>
      <c r="L421" s="103">
        <v>13659765</v>
      </c>
      <c r="M421" s="103">
        <v>4404785</v>
      </c>
      <c r="N421" s="103">
        <v>21700066</v>
      </c>
      <c r="O421" s="103">
        <v>8890678</v>
      </c>
      <c r="P421" s="103">
        <v>18586097</v>
      </c>
    </row>
    <row r="422" spans="1:16">
      <c r="A422" s="101" t="s">
        <v>2295</v>
      </c>
      <c r="B422" s="102" t="s">
        <v>3557</v>
      </c>
      <c r="C422" s="101" t="s">
        <v>5359</v>
      </c>
      <c r="D422" s="101" t="s">
        <v>5360</v>
      </c>
      <c r="E422" s="103">
        <v>3254156</v>
      </c>
      <c r="F422" s="103">
        <v>-3880954</v>
      </c>
      <c r="G422" s="103">
        <v>-11389866</v>
      </c>
      <c r="H422" s="103">
        <v>-26587731</v>
      </c>
      <c r="I422" s="103">
        <v>-64678948</v>
      </c>
      <c r="J422" s="103">
        <v>-32889455</v>
      </c>
      <c r="K422" s="103"/>
      <c r="L422" s="103">
        <v>-24740824</v>
      </c>
      <c r="M422" s="103">
        <v>11754307</v>
      </c>
      <c r="N422" s="103">
        <v>6667631</v>
      </c>
      <c r="O422" s="103">
        <v>5916001</v>
      </c>
      <c r="P422" s="103">
        <v>10326128</v>
      </c>
    </row>
    <row r="423" spans="1:16">
      <c r="A423" s="101" t="s">
        <v>2749</v>
      </c>
      <c r="B423" s="102" t="s">
        <v>4308</v>
      </c>
      <c r="C423" s="101" t="s">
        <v>5359</v>
      </c>
      <c r="D423" s="101" t="s">
        <v>5360</v>
      </c>
      <c r="E423" s="103">
        <v>-20712779</v>
      </c>
      <c r="F423" s="103">
        <v>13186937</v>
      </c>
      <c r="G423" s="103">
        <v>-124525731</v>
      </c>
      <c r="H423" s="103">
        <v>-63801967</v>
      </c>
      <c r="I423" s="103">
        <v>2952394</v>
      </c>
      <c r="J423" s="103">
        <v>5080545</v>
      </c>
      <c r="K423" s="103">
        <v>4221758</v>
      </c>
      <c r="L423" s="103">
        <v>1310907</v>
      </c>
      <c r="M423" s="103">
        <v>16793849</v>
      </c>
      <c r="N423" s="103">
        <v>5565723</v>
      </c>
      <c r="O423" s="103">
        <v>2295516</v>
      </c>
      <c r="P423" s="103">
        <v>32411</v>
      </c>
    </row>
    <row r="424" spans="1:16">
      <c r="A424" s="101" t="s">
        <v>1693</v>
      </c>
      <c r="B424" s="102" t="s">
        <v>1694</v>
      </c>
      <c r="C424" s="101" t="s">
        <v>5359</v>
      </c>
      <c r="D424" s="101" t="s">
        <v>5360</v>
      </c>
      <c r="E424" s="103">
        <v>267930</v>
      </c>
      <c r="F424" s="103">
        <v>3676979</v>
      </c>
      <c r="G424" s="103">
        <v>2075555</v>
      </c>
      <c r="H424" s="103">
        <v>7020730</v>
      </c>
      <c r="I424" s="103">
        <v>4177553</v>
      </c>
      <c r="J424" s="103">
        <v>12378486</v>
      </c>
      <c r="K424" s="103">
        <v>6063471</v>
      </c>
      <c r="L424" s="103">
        <v>6102691</v>
      </c>
      <c r="M424" s="103">
        <v>12778127</v>
      </c>
      <c r="N424" s="103">
        <v>7488579</v>
      </c>
      <c r="O424" s="103">
        <v>4345256</v>
      </c>
      <c r="P424" s="103">
        <v>4535939</v>
      </c>
    </row>
    <row r="425" spans="1:16">
      <c r="A425" s="101" t="s">
        <v>2134</v>
      </c>
      <c r="B425" s="102" t="s">
        <v>4309</v>
      </c>
      <c r="C425" s="101" t="s">
        <v>5359</v>
      </c>
      <c r="D425" s="101" t="s">
        <v>5360</v>
      </c>
      <c r="E425" s="103">
        <v>-9649132</v>
      </c>
      <c r="F425" s="103">
        <v>-9705821</v>
      </c>
      <c r="G425" s="103">
        <v>-10184331</v>
      </c>
      <c r="H425" s="103">
        <v>-30892608</v>
      </c>
      <c r="I425" s="103">
        <v>-5725531</v>
      </c>
      <c r="J425" s="103">
        <v>17846172</v>
      </c>
      <c r="K425" s="103">
        <v>-6959102</v>
      </c>
      <c r="L425" s="103">
        <v>-10214358</v>
      </c>
      <c r="M425" s="103">
        <v>-28729984</v>
      </c>
      <c r="N425" s="103">
        <v>-30394898</v>
      </c>
      <c r="O425" s="103">
        <v>-68987604</v>
      </c>
      <c r="P425" s="103">
        <v>-427404</v>
      </c>
    </row>
    <row r="426" spans="1:16">
      <c r="A426" s="101" t="s">
        <v>1888</v>
      </c>
      <c r="B426" s="102" t="s">
        <v>1889</v>
      </c>
      <c r="C426" s="101" t="s">
        <v>5359</v>
      </c>
      <c r="D426" s="101" t="s">
        <v>5360</v>
      </c>
      <c r="E426" s="103">
        <v>16981787</v>
      </c>
      <c r="F426" s="103">
        <v>9581186</v>
      </c>
      <c r="G426" s="103">
        <v>6500770</v>
      </c>
      <c r="H426" s="103">
        <v>5944588</v>
      </c>
      <c r="I426" s="103">
        <v>5000243</v>
      </c>
      <c r="J426" s="103">
        <v>6618445</v>
      </c>
      <c r="K426" s="103">
        <v>5707908</v>
      </c>
      <c r="L426" s="103">
        <v>4664242</v>
      </c>
      <c r="M426" s="103">
        <v>4664897</v>
      </c>
      <c r="N426" s="103">
        <v>8983008</v>
      </c>
      <c r="O426" s="103">
        <v>5296360</v>
      </c>
      <c r="P426" s="103">
        <v>2258927</v>
      </c>
    </row>
    <row r="427" spans="1:16">
      <c r="A427" s="101" t="s">
        <v>2589</v>
      </c>
      <c r="B427" s="102" t="s">
        <v>2590</v>
      </c>
      <c r="C427" s="101" t="s">
        <v>5359</v>
      </c>
      <c r="D427" s="101" t="s">
        <v>5360</v>
      </c>
      <c r="E427" s="103">
        <v>9241668</v>
      </c>
      <c r="F427" s="103">
        <v>12282589</v>
      </c>
      <c r="G427" s="103">
        <v>7226205</v>
      </c>
      <c r="H427" s="103">
        <v>5076836</v>
      </c>
      <c r="I427" s="103">
        <v>5272568</v>
      </c>
      <c r="J427" s="103">
        <v>4555108</v>
      </c>
      <c r="K427" s="103">
        <v>2949796</v>
      </c>
      <c r="L427" s="103">
        <v>-1966760</v>
      </c>
      <c r="M427" s="103">
        <v>697570</v>
      </c>
      <c r="N427" s="103">
        <v>1955551</v>
      </c>
      <c r="O427" s="103">
        <v>2062410</v>
      </c>
      <c r="P427" s="103">
        <v>1401644</v>
      </c>
    </row>
    <row r="428" spans="1:16">
      <c r="A428" s="101" t="s">
        <v>1059</v>
      </c>
      <c r="B428" s="102" t="s">
        <v>1060</v>
      </c>
      <c r="C428" s="101" t="s">
        <v>5359</v>
      </c>
      <c r="D428" s="101" t="s">
        <v>5360</v>
      </c>
      <c r="E428" s="103">
        <v>17985033</v>
      </c>
      <c r="F428" s="103">
        <v>-15525369</v>
      </c>
      <c r="G428" s="103">
        <v>72964377</v>
      </c>
      <c r="H428" s="103">
        <v>49864110</v>
      </c>
      <c r="I428" s="103">
        <v>42852553</v>
      </c>
      <c r="J428" s="103">
        <v>30296386</v>
      </c>
      <c r="K428" s="103">
        <v>43349823</v>
      </c>
      <c r="L428" s="103">
        <v>24168378</v>
      </c>
      <c r="M428" s="103">
        <v>27822530</v>
      </c>
      <c r="N428" s="103">
        <v>21730519</v>
      </c>
      <c r="O428" s="103">
        <v>18642320</v>
      </c>
      <c r="P428" s="103">
        <v>16480818</v>
      </c>
    </row>
    <row r="429" spans="1:16">
      <c r="A429" s="101" t="s">
        <v>345</v>
      </c>
      <c r="B429" s="102" t="s">
        <v>346</v>
      </c>
      <c r="C429" s="101" t="s">
        <v>5359</v>
      </c>
      <c r="D429" s="101" t="s">
        <v>5360</v>
      </c>
      <c r="E429" s="103">
        <v>3037785000</v>
      </c>
      <c r="F429" s="103">
        <v>3055414000</v>
      </c>
      <c r="G429" s="103">
        <v>3422410000</v>
      </c>
      <c r="H429" s="103">
        <v>3421518000</v>
      </c>
      <c r="I429" s="103">
        <v>3558544000</v>
      </c>
      <c r="J429" s="103">
        <v>3022955000</v>
      </c>
      <c r="K429" s="103">
        <v>2712938000</v>
      </c>
      <c r="L429" s="103">
        <v>1567323000</v>
      </c>
      <c r="M429" s="103">
        <v>1047025000</v>
      </c>
      <c r="N429" s="103">
        <v>774095000</v>
      </c>
      <c r="O429" s="103">
        <v>683676000</v>
      </c>
      <c r="P429" s="103">
        <v>795340000</v>
      </c>
    </row>
    <row r="430" spans="1:16">
      <c r="A430" s="101" t="s">
        <v>3147</v>
      </c>
      <c r="B430" s="102" t="s">
        <v>3148</v>
      </c>
      <c r="C430" s="101" t="s">
        <v>5359</v>
      </c>
      <c r="D430" s="101" t="s">
        <v>5360</v>
      </c>
      <c r="E430" s="103">
        <v>-9653746</v>
      </c>
      <c r="F430" s="103">
        <v>-1656483</v>
      </c>
      <c r="G430" s="103">
        <v>-3299830</v>
      </c>
      <c r="H430" s="103">
        <v>-3087073</v>
      </c>
      <c r="I430" s="103">
        <v>-9081082</v>
      </c>
      <c r="J430" s="103">
        <v>-249628</v>
      </c>
      <c r="K430" s="103">
        <v>258965</v>
      </c>
      <c r="L430" s="103">
        <v>-1040050</v>
      </c>
      <c r="M430" s="103">
        <v>-9068996</v>
      </c>
      <c r="N430" s="103">
        <v>126009</v>
      </c>
      <c r="O430" s="103">
        <v>-14050790</v>
      </c>
      <c r="P430" s="103">
        <v>-103889</v>
      </c>
    </row>
    <row r="431" spans="1:16">
      <c r="A431" s="101" t="s">
        <v>5397</v>
      </c>
      <c r="B431" s="102" t="s">
        <v>5398</v>
      </c>
      <c r="C431" s="101" t="s">
        <v>5359</v>
      </c>
      <c r="D431" s="101" t="s">
        <v>5360</v>
      </c>
      <c r="E431" s="103"/>
      <c r="F431" s="103"/>
      <c r="G431" s="103"/>
      <c r="H431" s="103"/>
      <c r="I431" s="103"/>
      <c r="J431" s="103"/>
      <c r="K431" s="103">
        <v>646948</v>
      </c>
      <c r="L431" s="103">
        <v>475303</v>
      </c>
      <c r="M431" s="103">
        <v>356514</v>
      </c>
      <c r="N431" s="103">
        <v>252958</v>
      </c>
      <c r="O431" s="103">
        <v>332710</v>
      </c>
      <c r="P431" s="103">
        <v>454382</v>
      </c>
    </row>
    <row r="432" spans="1:16">
      <c r="A432" s="101" t="s">
        <v>627</v>
      </c>
      <c r="B432" s="102" t="s">
        <v>4310</v>
      </c>
      <c r="C432" s="101" t="s">
        <v>5359</v>
      </c>
      <c r="D432" s="101" t="s">
        <v>5360</v>
      </c>
      <c r="E432" s="103">
        <v>345222770</v>
      </c>
      <c r="F432" s="103">
        <v>5737361</v>
      </c>
      <c r="G432" s="103">
        <v>-118823204</v>
      </c>
      <c r="H432" s="103">
        <v>132493003</v>
      </c>
      <c r="I432" s="103">
        <v>131029641</v>
      </c>
      <c r="J432" s="103">
        <v>230888293</v>
      </c>
      <c r="K432" s="103">
        <v>233431711</v>
      </c>
      <c r="L432" s="103">
        <v>174909890</v>
      </c>
      <c r="M432" s="103">
        <v>73618712</v>
      </c>
      <c r="N432" s="103">
        <v>200225871</v>
      </c>
      <c r="O432" s="103">
        <v>157906528</v>
      </c>
      <c r="P432" s="103">
        <v>86381671</v>
      </c>
    </row>
    <row r="433" spans="1:16">
      <c r="A433" s="101" t="s">
        <v>1105</v>
      </c>
      <c r="B433" s="102" t="s">
        <v>1106</v>
      </c>
      <c r="C433" s="101" t="s">
        <v>5359</v>
      </c>
      <c r="D433" s="101" t="s">
        <v>5360</v>
      </c>
      <c r="E433" s="103">
        <v>28165947</v>
      </c>
      <c r="F433" s="103">
        <v>21374147</v>
      </c>
      <c r="G433" s="103">
        <v>10777910</v>
      </c>
      <c r="H433" s="103">
        <v>13464449</v>
      </c>
      <c r="I433" s="103">
        <v>16819728</v>
      </c>
      <c r="J433" s="103">
        <v>4920848</v>
      </c>
      <c r="K433" s="103">
        <v>24075083</v>
      </c>
      <c r="L433" s="103">
        <v>2292616</v>
      </c>
      <c r="M433" s="103">
        <v>-5518524</v>
      </c>
      <c r="N433" s="103">
        <v>1557252</v>
      </c>
      <c r="O433" s="103">
        <v>-56650384</v>
      </c>
      <c r="P433" s="103">
        <v>-4536489</v>
      </c>
    </row>
    <row r="434" spans="1:16">
      <c r="A434" s="101" t="s">
        <v>5399</v>
      </c>
      <c r="B434" s="102" t="s">
        <v>5400</v>
      </c>
      <c r="C434" s="101" t="s">
        <v>5359</v>
      </c>
      <c r="D434" s="101" t="s">
        <v>5360</v>
      </c>
      <c r="E434" s="103"/>
      <c r="F434" s="103"/>
      <c r="G434" s="103"/>
      <c r="H434" s="103"/>
      <c r="I434" s="103"/>
      <c r="J434" s="103"/>
      <c r="K434" s="103"/>
      <c r="L434" s="103">
        <v>-29003304</v>
      </c>
      <c r="M434" s="103">
        <v>-3420752</v>
      </c>
      <c r="N434" s="103">
        <v>1064300</v>
      </c>
      <c r="O434" s="103">
        <v>1704033</v>
      </c>
      <c r="P434" s="103">
        <v>3010484</v>
      </c>
    </row>
    <row r="435" spans="1:16">
      <c r="A435" s="101" t="s">
        <v>3546</v>
      </c>
      <c r="B435" s="102" t="s">
        <v>3547</v>
      </c>
      <c r="C435" s="101" t="s">
        <v>5359</v>
      </c>
      <c r="D435" s="101" t="s">
        <v>5360</v>
      </c>
      <c r="E435" s="103">
        <v>-16275570</v>
      </c>
      <c r="F435" s="103">
        <v>-16172339</v>
      </c>
      <c r="G435" s="103">
        <v>-14603253</v>
      </c>
      <c r="H435" s="103">
        <v>-34186575</v>
      </c>
      <c r="I435" s="103">
        <v>8040792</v>
      </c>
      <c r="J435" s="103">
        <v>-39964052</v>
      </c>
      <c r="K435" s="103">
        <v>-16696757</v>
      </c>
      <c r="L435" s="103">
        <v>2468958</v>
      </c>
      <c r="M435" s="103">
        <v>307756</v>
      </c>
      <c r="N435" s="103">
        <v>19316993</v>
      </c>
      <c r="O435" s="103">
        <v>10933563</v>
      </c>
      <c r="P435" s="103">
        <v>769219</v>
      </c>
    </row>
    <row r="436" spans="1:16">
      <c r="A436" s="101" t="s">
        <v>1461</v>
      </c>
      <c r="B436" s="102" t="s">
        <v>1462</v>
      </c>
      <c r="C436" s="101" t="s">
        <v>5359</v>
      </c>
      <c r="D436" s="101" t="s">
        <v>5360</v>
      </c>
      <c r="E436" s="103">
        <v>5126344</v>
      </c>
      <c r="F436" s="103">
        <v>1888305</v>
      </c>
      <c r="G436" s="103">
        <v>9927212</v>
      </c>
      <c r="H436" s="103">
        <v>10845749</v>
      </c>
      <c r="I436" s="103">
        <v>2397104</v>
      </c>
      <c r="J436" s="103">
        <v>2645230</v>
      </c>
      <c r="K436" s="103">
        <v>6188873</v>
      </c>
      <c r="L436" s="103">
        <v>11569545</v>
      </c>
      <c r="M436" s="103">
        <v>12873680</v>
      </c>
      <c r="N436" s="103">
        <v>4246012</v>
      </c>
      <c r="O436" s="103">
        <v>883371</v>
      </c>
      <c r="P436" s="103">
        <v>2533411</v>
      </c>
    </row>
    <row r="437" spans="1:16">
      <c r="A437" s="101" t="s">
        <v>2793</v>
      </c>
      <c r="B437" s="102" t="s">
        <v>2794</v>
      </c>
      <c r="C437" s="101" t="s">
        <v>5359</v>
      </c>
      <c r="D437" s="101" t="s">
        <v>5360</v>
      </c>
      <c r="E437" s="103">
        <v>5207568</v>
      </c>
      <c r="F437" s="103">
        <v>4643144</v>
      </c>
      <c r="G437" s="103">
        <v>7829912</v>
      </c>
      <c r="H437" s="103">
        <v>5869996</v>
      </c>
      <c r="I437" s="103">
        <v>6404891</v>
      </c>
      <c r="J437" s="103">
        <v>7637207</v>
      </c>
      <c r="K437" s="103">
        <v>7111952</v>
      </c>
      <c r="L437" s="103">
        <v>2726711</v>
      </c>
      <c r="M437" s="103">
        <v>7220917</v>
      </c>
      <c r="N437" s="103">
        <v>5582398</v>
      </c>
      <c r="O437" s="103">
        <v>2158826</v>
      </c>
      <c r="P437" s="103">
        <v>6960054</v>
      </c>
    </row>
    <row r="438" spans="1:16">
      <c r="A438" s="101" t="s">
        <v>442</v>
      </c>
      <c r="B438" s="102" t="s">
        <v>443</v>
      </c>
      <c r="C438" s="101" t="s">
        <v>5359</v>
      </c>
      <c r="D438" s="101" t="s">
        <v>5360</v>
      </c>
      <c r="E438" s="103">
        <v>306731887</v>
      </c>
      <c r="F438" s="103">
        <v>216795312</v>
      </c>
      <c r="G438" s="103">
        <v>68838783</v>
      </c>
      <c r="H438" s="103">
        <v>-208655949</v>
      </c>
      <c r="I438" s="103">
        <v>-360645</v>
      </c>
      <c r="J438" s="103">
        <v>221742652</v>
      </c>
      <c r="K438" s="103">
        <v>97266610</v>
      </c>
      <c r="L438" s="103">
        <v>24774308</v>
      </c>
      <c r="M438" s="103">
        <v>181139178</v>
      </c>
      <c r="N438" s="103">
        <v>341664850</v>
      </c>
      <c r="O438" s="103">
        <v>288661465</v>
      </c>
      <c r="P438" s="103">
        <v>305492418</v>
      </c>
    </row>
    <row r="439" spans="1:16">
      <c r="A439" s="101" t="s">
        <v>5401</v>
      </c>
      <c r="B439" s="102" t="s">
        <v>5402</v>
      </c>
      <c r="C439" s="101" t="s">
        <v>5359</v>
      </c>
      <c r="D439" s="101" t="s">
        <v>5360</v>
      </c>
      <c r="E439" s="103">
        <v>34306466</v>
      </c>
      <c r="F439" s="103">
        <v>17837596</v>
      </c>
      <c r="G439" s="103">
        <v>2849613</v>
      </c>
      <c r="H439" s="103">
        <v>15137994</v>
      </c>
      <c r="I439" s="103">
        <v>30102871</v>
      </c>
      <c r="J439" s="103">
        <v>18054934</v>
      </c>
      <c r="K439" s="103">
        <v>17678763</v>
      </c>
      <c r="L439" s="103"/>
      <c r="M439" s="103"/>
      <c r="N439" s="103"/>
      <c r="O439" s="103"/>
      <c r="P439" s="103"/>
    </row>
    <row r="440" spans="1:16">
      <c r="A440" s="101" t="s">
        <v>1489</v>
      </c>
      <c r="B440" s="102" t="s">
        <v>1490</v>
      </c>
      <c r="C440" s="101" t="s">
        <v>5359</v>
      </c>
      <c r="D440" s="101" t="s">
        <v>5360</v>
      </c>
      <c r="E440" s="103">
        <v>5438683</v>
      </c>
      <c r="F440" s="103">
        <v>4862458</v>
      </c>
      <c r="G440" s="103">
        <v>5686985</v>
      </c>
      <c r="H440" s="103">
        <v>5937017</v>
      </c>
      <c r="I440" s="103">
        <v>9384655</v>
      </c>
      <c r="J440" s="103">
        <v>5327994</v>
      </c>
      <c r="K440" s="103">
        <v>6391015</v>
      </c>
      <c r="L440" s="103">
        <v>3788193</v>
      </c>
      <c r="M440" s="103">
        <v>-14847781</v>
      </c>
      <c r="N440" s="103">
        <v>-8409313</v>
      </c>
      <c r="O440" s="103">
        <v>-2644186</v>
      </c>
      <c r="P440" s="103">
        <v>7974749</v>
      </c>
    </row>
    <row r="441" spans="1:16">
      <c r="A441" s="101" t="s">
        <v>1032</v>
      </c>
      <c r="B441" s="102" t="s">
        <v>1033</v>
      </c>
      <c r="C441" s="101" t="s">
        <v>5359</v>
      </c>
      <c r="D441" s="101" t="s">
        <v>5360</v>
      </c>
      <c r="E441" s="103">
        <v>32986732</v>
      </c>
      <c r="F441" s="103">
        <v>40838326</v>
      </c>
      <c r="G441" s="103">
        <v>38984077</v>
      </c>
      <c r="H441" s="103">
        <v>34870001</v>
      </c>
      <c r="I441" s="103">
        <v>25308039</v>
      </c>
      <c r="J441" s="103">
        <v>23898637</v>
      </c>
      <c r="K441" s="103">
        <v>18660702</v>
      </c>
      <c r="L441" s="103">
        <v>13983127</v>
      </c>
      <c r="M441" s="103">
        <v>7169294</v>
      </c>
      <c r="N441" s="103">
        <v>7096215</v>
      </c>
      <c r="O441" s="103">
        <v>6469205</v>
      </c>
      <c r="P441" s="103">
        <v>2267139</v>
      </c>
    </row>
    <row r="442" spans="1:16">
      <c r="A442" s="101" t="s">
        <v>487</v>
      </c>
      <c r="B442" s="102" t="s">
        <v>488</v>
      </c>
      <c r="C442" s="101" t="s">
        <v>5359</v>
      </c>
      <c r="D442" s="101" t="s">
        <v>5360</v>
      </c>
      <c r="E442" s="103">
        <v>140535664</v>
      </c>
      <c r="F442" s="103">
        <v>153629032</v>
      </c>
      <c r="G442" s="103">
        <v>111833819</v>
      </c>
      <c r="H442" s="103">
        <v>79193840</v>
      </c>
      <c r="I442" s="103">
        <v>100920235</v>
      </c>
      <c r="J442" s="103">
        <v>126301125</v>
      </c>
      <c r="K442" s="103">
        <v>115002583</v>
      </c>
      <c r="L442" s="103">
        <v>96836193</v>
      </c>
      <c r="M442" s="103">
        <v>114872354</v>
      </c>
      <c r="N442" s="103">
        <v>104002385</v>
      </c>
      <c r="O442" s="103">
        <v>82235313</v>
      </c>
      <c r="P442" s="103">
        <v>72484119</v>
      </c>
    </row>
    <row r="443" spans="1:16">
      <c r="A443" s="101" t="s">
        <v>2001</v>
      </c>
      <c r="B443" s="102" t="s">
        <v>2002</v>
      </c>
      <c r="C443" s="101" t="s">
        <v>5359</v>
      </c>
      <c r="D443" s="101" t="s">
        <v>5360</v>
      </c>
      <c r="E443" s="103">
        <v>10038406</v>
      </c>
      <c r="F443" s="103">
        <v>8763518</v>
      </c>
      <c r="G443" s="103">
        <v>10179099</v>
      </c>
      <c r="H443" s="103">
        <v>7323789</v>
      </c>
      <c r="I443" s="103">
        <v>4441144</v>
      </c>
      <c r="J443" s="103">
        <v>3111516</v>
      </c>
      <c r="K443" s="103">
        <v>4014544</v>
      </c>
      <c r="L443" s="103">
        <v>3751265</v>
      </c>
      <c r="M443" s="103">
        <v>3401621</v>
      </c>
      <c r="N443" s="103">
        <v>3262567</v>
      </c>
      <c r="O443" s="103">
        <v>2654987</v>
      </c>
      <c r="P443" s="103">
        <v>3707619</v>
      </c>
    </row>
    <row r="444" spans="1:16">
      <c r="A444" s="101" t="s">
        <v>2267</v>
      </c>
      <c r="B444" s="102" t="s">
        <v>2268</v>
      </c>
      <c r="C444" s="101" t="s">
        <v>5359</v>
      </c>
      <c r="D444" s="101" t="s">
        <v>5360</v>
      </c>
      <c r="E444" s="103">
        <v>9197147</v>
      </c>
      <c r="F444" s="103">
        <v>-44735182</v>
      </c>
      <c r="G444" s="103">
        <v>-5438285</v>
      </c>
      <c r="H444" s="103">
        <v>-18819243</v>
      </c>
      <c r="I444" s="103">
        <v>8677645</v>
      </c>
      <c r="J444" s="103">
        <v>-7425155</v>
      </c>
      <c r="K444" s="103">
        <v>30645512</v>
      </c>
      <c r="L444" s="103">
        <v>36209566</v>
      </c>
      <c r="M444" s="103">
        <v>-47226464</v>
      </c>
      <c r="N444" s="103">
        <v>1626454</v>
      </c>
      <c r="O444" s="103">
        <v>10511800</v>
      </c>
      <c r="P444" s="103">
        <v>4888865</v>
      </c>
    </row>
    <row r="445" spans="1:16">
      <c r="A445" s="101" t="s">
        <v>1926</v>
      </c>
      <c r="B445" s="102" t="s">
        <v>4311</v>
      </c>
      <c r="C445" s="101" t="s">
        <v>5359</v>
      </c>
      <c r="D445" s="101" t="s">
        <v>5360</v>
      </c>
      <c r="E445" s="103">
        <v>15992816</v>
      </c>
      <c r="F445" s="103">
        <v>15820234</v>
      </c>
      <c r="G445" s="103">
        <v>24143698</v>
      </c>
      <c r="H445" s="103">
        <v>13243421</v>
      </c>
      <c r="I445" s="103">
        <v>-2705495</v>
      </c>
      <c r="J445" s="103">
        <v>8110664</v>
      </c>
      <c r="K445" s="103">
        <v>4937507</v>
      </c>
      <c r="L445" s="103">
        <v>1628835</v>
      </c>
      <c r="M445" s="103">
        <v>1831410</v>
      </c>
      <c r="N445" s="103">
        <v>4239773</v>
      </c>
      <c r="O445" s="103">
        <v>1828702</v>
      </c>
      <c r="P445" s="103">
        <v>5633302</v>
      </c>
    </row>
    <row r="446" spans="1:16">
      <c r="A446" s="101" t="s">
        <v>3537</v>
      </c>
      <c r="B446" s="102" t="s">
        <v>3538</v>
      </c>
      <c r="C446" s="101" t="s">
        <v>5359</v>
      </c>
      <c r="D446" s="101" t="s">
        <v>5360</v>
      </c>
      <c r="E446" s="103">
        <v>428964</v>
      </c>
      <c r="F446" s="103">
        <v>625009</v>
      </c>
      <c r="G446" s="103">
        <v>256730</v>
      </c>
      <c r="H446" s="103">
        <v>1134469</v>
      </c>
      <c r="I446" s="103">
        <v>1356974</v>
      </c>
      <c r="J446" s="103">
        <v>-1403234</v>
      </c>
      <c r="K446" s="103">
        <v>-299918</v>
      </c>
      <c r="L446" s="103">
        <v>171311</v>
      </c>
      <c r="M446" s="103">
        <v>2833854</v>
      </c>
      <c r="N446" s="103">
        <v>829219</v>
      </c>
      <c r="O446" s="103">
        <v>1917292</v>
      </c>
      <c r="P446" s="103">
        <v>-3186176</v>
      </c>
    </row>
    <row r="447" spans="1:16">
      <c r="A447" s="101" t="s">
        <v>991</v>
      </c>
      <c r="B447" s="102" t="s">
        <v>992</v>
      </c>
      <c r="C447" s="101" t="s">
        <v>5359</v>
      </c>
      <c r="D447" s="101" t="s">
        <v>5360</v>
      </c>
      <c r="E447" s="103">
        <v>30212422</v>
      </c>
      <c r="F447" s="103">
        <v>42907610</v>
      </c>
      <c r="G447" s="103">
        <v>37848995</v>
      </c>
      <c r="H447" s="103">
        <v>32681512</v>
      </c>
      <c r="I447" s="103">
        <v>28899210</v>
      </c>
      <c r="J447" s="103">
        <v>24184212</v>
      </c>
      <c r="K447" s="103">
        <v>20077378</v>
      </c>
      <c r="L447" s="103">
        <v>19181672</v>
      </c>
      <c r="M447" s="103">
        <v>21759544</v>
      </c>
      <c r="N447" s="103">
        <v>14320441</v>
      </c>
      <c r="O447" s="103">
        <v>6016964</v>
      </c>
      <c r="P447" s="103">
        <v>4310365</v>
      </c>
    </row>
    <row r="448" spans="1:16">
      <c r="A448" s="101" t="s">
        <v>5405</v>
      </c>
      <c r="B448" s="102" t="s">
        <v>5406</v>
      </c>
      <c r="C448" s="101" t="s">
        <v>5359</v>
      </c>
      <c r="D448" s="101" t="s">
        <v>5360</v>
      </c>
      <c r="E448" s="103"/>
      <c r="F448" s="103"/>
      <c r="G448" s="103"/>
      <c r="H448" s="103"/>
      <c r="I448" s="103"/>
      <c r="J448" s="103">
        <v>1641516</v>
      </c>
      <c r="K448" s="103">
        <v>23166207</v>
      </c>
      <c r="L448" s="103">
        <v>-7629893</v>
      </c>
      <c r="M448" s="103">
        <v>-2857279</v>
      </c>
      <c r="N448" s="103"/>
      <c r="O448" s="103"/>
      <c r="P448" s="103"/>
    </row>
    <row r="449" spans="1:16">
      <c r="A449" s="101" t="s">
        <v>987</v>
      </c>
      <c r="B449" s="102" t="s">
        <v>988</v>
      </c>
      <c r="C449" s="101" t="s">
        <v>5359</v>
      </c>
      <c r="D449" s="101" t="s">
        <v>5360</v>
      </c>
      <c r="E449" s="103">
        <v>97981850</v>
      </c>
      <c r="F449" s="103">
        <v>90155142</v>
      </c>
      <c r="G449" s="103">
        <v>59014506</v>
      </c>
      <c r="H449" s="103">
        <v>32847095</v>
      </c>
      <c r="I449" s="103">
        <v>34495455</v>
      </c>
      <c r="J449" s="103">
        <v>17795609</v>
      </c>
      <c r="K449" s="103">
        <v>7758527</v>
      </c>
      <c r="L449" s="103">
        <v>556789</v>
      </c>
      <c r="M449" s="103">
        <v>3934051</v>
      </c>
      <c r="N449" s="103">
        <v>10551387</v>
      </c>
      <c r="O449" s="103">
        <v>36934132</v>
      </c>
      <c r="P449" s="103">
        <v>30908943</v>
      </c>
    </row>
    <row r="450" spans="1:16">
      <c r="A450" s="101" t="s">
        <v>4312</v>
      </c>
      <c r="B450" s="102" t="s">
        <v>4313</v>
      </c>
      <c r="C450" s="101" t="s">
        <v>5359</v>
      </c>
      <c r="D450" s="101" t="s">
        <v>5360</v>
      </c>
      <c r="E450" s="103">
        <v>16718485</v>
      </c>
      <c r="F450" s="103">
        <v>17669533</v>
      </c>
      <c r="G450" s="103">
        <v>14122815</v>
      </c>
      <c r="H450" s="103">
        <v>6713619</v>
      </c>
      <c r="I450" s="103">
        <v>5084565</v>
      </c>
      <c r="J450" s="103">
        <v>14594</v>
      </c>
      <c r="K450" s="103">
        <v>9913090</v>
      </c>
      <c r="L450" s="103"/>
      <c r="M450" s="103"/>
      <c r="N450" s="103"/>
      <c r="O450" s="103"/>
      <c r="P450" s="103"/>
    </row>
    <row r="451" spans="1:16">
      <c r="A451" s="101" t="s">
        <v>3367</v>
      </c>
      <c r="B451" s="102" t="s">
        <v>3368</v>
      </c>
      <c r="C451" s="101" t="s">
        <v>5359</v>
      </c>
      <c r="D451" s="101" t="s">
        <v>5360</v>
      </c>
      <c r="E451" s="103">
        <v>2086045</v>
      </c>
      <c r="F451" s="103">
        <v>3747124</v>
      </c>
      <c r="G451" s="103">
        <v>-37425418</v>
      </c>
      <c r="H451" s="103">
        <v>-2958545</v>
      </c>
      <c r="I451" s="103">
        <v>-15486726</v>
      </c>
      <c r="J451" s="103">
        <v>4027128</v>
      </c>
      <c r="K451" s="103">
        <v>4249858</v>
      </c>
      <c r="L451" s="103">
        <v>7663419</v>
      </c>
      <c r="M451" s="103">
        <v>7726679</v>
      </c>
      <c r="N451" s="103">
        <v>6388726</v>
      </c>
      <c r="O451" s="103">
        <v>7479798</v>
      </c>
      <c r="P451" s="103">
        <v>7312456</v>
      </c>
    </row>
    <row r="452" spans="1:16">
      <c r="A452" s="101" t="s">
        <v>1595</v>
      </c>
      <c r="B452" s="102" t="s">
        <v>1596</v>
      </c>
      <c r="C452" s="101" t="s">
        <v>5359</v>
      </c>
      <c r="D452" s="101" t="s">
        <v>5360</v>
      </c>
      <c r="E452" s="103">
        <v>58255197</v>
      </c>
      <c r="F452" s="103">
        <v>76918423</v>
      </c>
      <c r="G452" s="103">
        <v>9529629</v>
      </c>
      <c r="H452" s="103">
        <v>-33950009</v>
      </c>
      <c r="I452" s="103">
        <v>11334195</v>
      </c>
      <c r="J452" s="103">
        <v>24572228</v>
      </c>
      <c r="K452" s="103">
        <v>-10994556</v>
      </c>
      <c r="L452" s="103">
        <v>9425487</v>
      </c>
      <c r="M452" s="103">
        <v>-17355786</v>
      </c>
      <c r="N452" s="103">
        <v>11858857</v>
      </c>
      <c r="O452" s="103">
        <v>-83353</v>
      </c>
      <c r="P452" s="103">
        <v>2195124</v>
      </c>
    </row>
    <row r="453" spans="1:16">
      <c r="A453" s="101" t="s">
        <v>1751</v>
      </c>
      <c r="B453" s="102" t="s">
        <v>1752</v>
      </c>
      <c r="C453" s="101" t="s">
        <v>5359</v>
      </c>
      <c r="D453" s="101" t="s">
        <v>5360</v>
      </c>
      <c r="E453" s="103">
        <v>14877515</v>
      </c>
      <c r="F453" s="103">
        <v>17790275</v>
      </c>
      <c r="G453" s="103">
        <v>52012573</v>
      </c>
      <c r="H453" s="103">
        <v>31918323</v>
      </c>
      <c r="I453" s="103">
        <v>41509919</v>
      </c>
      <c r="J453" s="103">
        <v>42151964</v>
      </c>
      <c r="K453" s="103">
        <v>56929459</v>
      </c>
      <c r="L453" s="103">
        <v>14135436</v>
      </c>
      <c r="M453" s="103">
        <v>-10664933</v>
      </c>
      <c r="N453" s="103">
        <v>16989166</v>
      </c>
      <c r="O453" s="103">
        <v>12186783</v>
      </c>
      <c r="P453" s="103">
        <v>10189471</v>
      </c>
    </row>
    <row r="454" spans="1:16">
      <c r="A454" s="101" t="s">
        <v>2153</v>
      </c>
      <c r="B454" s="102" t="s">
        <v>2154</v>
      </c>
      <c r="C454" s="101" t="s">
        <v>5359</v>
      </c>
      <c r="D454" s="101" t="s">
        <v>5360</v>
      </c>
      <c r="E454" s="103">
        <v>16649267</v>
      </c>
      <c r="F454" s="103">
        <v>15668626</v>
      </c>
      <c r="G454" s="103">
        <v>-111544077</v>
      </c>
      <c r="H454" s="103">
        <v>-84700222</v>
      </c>
      <c r="I454" s="103">
        <v>2443945</v>
      </c>
      <c r="J454" s="103">
        <v>9564807</v>
      </c>
      <c r="K454" s="103">
        <v>11583010</v>
      </c>
      <c r="L454" s="103">
        <v>30761216</v>
      </c>
      <c r="M454" s="103">
        <v>37538618</v>
      </c>
      <c r="N454" s="103">
        <v>48575406</v>
      </c>
      <c r="O454" s="103">
        <v>54634318</v>
      </c>
      <c r="P454" s="103">
        <v>50022985</v>
      </c>
    </row>
    <row r="455" spans="1:16">
      <c r="A455" s="101" t="s">
        <v>3481</v>
      </c>
      <c r="B455" s="102" t="s">
        <v>4314</v>
      </c>
      <c r="C455" s="101" t="s">
        <v>5359</v>
      </c>
      <c r="D455" s="101" t="s">
        <v>5360</v>
      </c>
      <c r="E455" s="103">
        <v>3256253</v>
      </c>
      <c r="F455" s="103">
        <v>5169039</v>
      </c>
      <c r="G455" s="103">
        <v>2285412</v>
      </c>
      <c r="H455" s="103">
        <v>-12045286</v>
      </c>
      <c r="I455" s="103">
        <v>-3424003</v>
      </c>
      <c r="J455" s="103">
        <v>-115818356</v>
      </c>
      <c r="K455" s="103">
        <v>1651183</v>
      </c>
      <c r="L455" s="103">
        <v>2495294</v>
      </c>
      <c r="M455" s="103">
        <v>3329938</v>
      </c>
      <c r="N455" s="103">
        <v>2058677</v>
      </c>
      <c r="O455" s="103">
        <v>3220139</v>
      </c>
      <c r="P455" s="103">
        <v>4179359</v>
      </c>
    </row>
    <row r="456" spans="1:16">
      <c r="A456" s="101" t="s">
        <v>3789</v>
      </c>
      <c r="B456" s="102" t="s">
        <v>3790</v>
      </c>
      <c r="C456" s="101" t="s">
        <v>5359</v>
      </c>
      <c r="D456" s="101" t="s">
        <v>5360</v>
      </c>
      <c r="E456" s="103">
        <v>254690</v>
      </c>
      <c r="F456" s="103">
        <v>345527</v>
      </c>
      <c r="G456" s="103">
        <v>560485</v>
      </c>
      <c r="H456" s="103">
        <v>875999</v>
      </c>
      <c r="I456" s="103">
        <v>1728794</v>
      </c>
      <c r="J456" s="103">
        <v>2824305</v>
      </c>
      <c r="K456" s="103">
        <v>1310204</v>
      </c>
      <c r="L456" s="103">
        <v>349636</v>
      </c>
      <c r="M456" s="103">
        <v>-4331815</v>
      </c>
      <c r="N456" s="103">
        <v>196364</v>
      </c>
      <c r="O456" s="103">
        <v>318655</v>
      </c>
      <c r="P456" s="103">
        <v>303437</v>
      </c>
    </row>
    <row r="457" spans="1:16">
      <c r="A457" s="101" t="s">
        <v>2718</v>
      </c>
      <c r="B457" s="102" t="s">
        <v>2719</v>
      </c>
      <c r="C457" s="101" t="s">
        <v>5359</v>
      </c>
      <c r="D457" s="101" t="s">
        <v>5360</v>
      </c>
      <c r="E457" s="103">
        <v>4254198</v>
      </c>
      <c r="F457" s="103">
        <v>7453299</v>
      </c>
      <c r="G457" s="103">
        <v>2712015</v>
      </c>
      <c r="H457" s="103">
        <v>-1502101</v>
      </c>
      <c r="I457" s="103">
        <v>1407653</v>
      </c>
      <c r="J457" s="103">
        <v>-4586168</v>
      </c>
      <c r="K457" s="103">
        <v>-2393125</v>
      </c>
      <c r="L457" s="103">
        <v>760538</v>
      </c>
      <c r="M457" s="103">
        <v>1353393</v>
      </c>
      <c r="N457" s="103">
        <v>2053927</v>
      </c>
      <c r="O457" s="103">
        <v>1299700</v>
      </c>
      <c r="P457" s="103">
        <v>4736121</v>
      </c>
    </row>
    <row r="458" spans="1:16">
      <c r="A458" s="101" t="s">
        <v>2033</v>
      </c>
      <c r="B458" s="102" t="s">
        <v>2034</v>
      </c>
      <c r="C458" s="101" t="s">
        <v>5359</v>
      </c>
      <c r="D458" s="101" t="s">
        <v>5360</v>
      </c>
      <c r="E458" s="103">
        <v>18738672</v>
      </c>
      <c r="F458" s="103">
        <v>11789962</v>
      </c>
      <c r="G458" s="103">
        <v>17204782</v>
      </c>
      <c r="H458" s="103">
        <v>19620529</v>
      </c>
      <c r="I458" s="103">
        <v>13931555</v>
      </c>
      <c r="J458" s="103">
        <v>25498365</v>
      </c>
      <c r="K458" s="103">
        <v>22621519</v>
      </c>
      <c r="L458" s="103">
        <v>5638968</v>
      </c>
      <c r="M458" s="103"/>
      <c r="N458" s="103"/>
      <c r="O458" s="103"/>
      <c r="P458" s="103"/>
    </row>
    <row r="459" spans="1:16">
      <c r="A459" s="101" t="s">
        <v>5407</v>
      </c>
      <c r="B459" s="102" t="s">
        <v>5408</v>
      </c>
      <c r="C459" s="101" t="s">
        <v>5359</v>
      </c>
      <c r="D459" s="101" t="s">
        <v>5360</v>
      </c>
      <c r="E459" s="103">
        <v>59516033</v>
      </c>
      <c r="F459" s="103">
        <v>24701024</v>
      </c>
      <c r="G459" s="103">
        <v>4129577</v>
      </c>
      <c r="H459" s="103">
        <v>39290288</v>
      </c>
      <c r="I459" s="103">
        <v>14773546</v>
      </c>
      <c r="J459" s="103">
        <v>219986</v>
      </c>
      <c r="K459" s="103">
        <v>3989411</v>
      </c>
      <c r="L459" s="103">
        <v>-2526718</v>
      </c>
      <c r="M459" s="103">
        <v>-15017954</v>
      </c>
      <c r="N459" s="103"/>
      <c r="O459" s="103"/>
      <c r="P459" s="103"/>
    </row>
    <row r="460" spans="1:16">
      <c r="A460" s="101" t="s">
        <v>5409</v>
      </c>
      <c r="B460" s="102" t="s">
        <v>5410</v>
      </c>
      <c r="C460" s="101" t="s">
        <v>5359</v>
      </c>
      <c r="D460" s="101" t="s">
        <v>5360</v>
      </c>
      <c r="E460" s="103">
        <v>22612913</v>
      </c>
      <c r="F460" s="103">
        <v>21101360</v>
      </c>
      <c r="G460" s="103">
        <v>20981663</v>
      </c>
      <c r="H460" s="103">
        <v>17883570</v>
      </c>
      <c r="I460" s="103">
        <v>17049538</v>
      </c>
      <c r="J460" s="103">
        <v>23418485</v>
      </c>
      <c r="K460" s="103">
        <v>19759008</v>
      </c>
      <c r="L460" s="103">
        <v>16158243</v>
      </c>
      <c r="M460" s="103">
        <v>10008468</v>
      </c>
      <c r="N460" s="103">
        <v>14909616</v>
      </c>
      <c r="O460" s="103">
        <v>13921560</v>
      </c>
      <c r="P460" s="103">
        <v>15815446</v>
      </c>
    </row>
    <row r="461" spans="1:16">
      <c r="A461" s="101" t="s">
        <v>1177</v>
      </c>
      <c r="B461" s="102" t="s">
        <v>1178</v>
      </c>
      <c r="C461" s="101" t="s">
        <v>5359</v>
      </c>
      <c r="D461" s="101" t="s">
        <v>5360</v>
      </c>
      <c r="E461" s="103">
        <v>2001791</v>
      </c>
      <c r="F461" s="103">
        <v>205603</v>
      </c>
      <c r="G461" s="103">
        <v>-7226567</v>
      </c>
      <c r="H461" s="103">
        <v>2477166</v>
      </c>
      <c r="I461" s="103">
        <v>2561932</v>
      </c>
      <c r="J461" s="103">
        <v>7095902</v>
      </c>
      <c r="K461" s="103">
        <v>12259899</v>
      </c>
      <c r="L461" s="103">
        <v>6509946</v>
      </c>
      <c r="M461" s="103">
        <v>9311604</v>
      </c>
      <c r="N461" s="103">
        <v>9920261</v>
      </c>
      <c r="O461" s="103">
        <v>9300516</v>
      </c>
      <c r="P461" s="103">
        <v>4262804</v>
      </c>
    </row>
    <row r="462" spans="1:16">
      <c r="A462" s="101" t="s">
        <v>1445</v>
      </c>
      <c r="B462" s="102" t="s">
        <v>1446</v>
      </c>
      <c r="C462" s="101" t="s">
        <v>5359</v>
      </c>
      <c r="D462" s="101" t="s">
        <v>5360</v>
      </c>
      <c r="E462" s="103">
        <v>2691531</v>
      </c>
      <c r="F462" s="103">
        <v>5587551</v>
      </c>
      <c r="G462" s="103">
        <v>5314628</v>
      </c>
      <c r="H462" s="103">
        <v>-3785797</v>
      </c>
      <c r="I462" s="103">
        <v>251928</v>
      </c>
      <c r="J462" s="103">
        <v>-1060910</v>
      </c>
      <c r="K462" s="103">
        <v>1277271</v>
      </c>
      <c r="L462" s="103">
        <v>652882</v>
      </c>
      <c r="M462" s="103">
        <v>4283878</v>
      </c>
      <c r="N462" s="103">
        <v>1730194</v>
      </c>
      <c r="O462" s="103">
        <v>-193226</v>
      </c>
      <c r="P462" s="103">
        <v>395483</v>
      </c>
    </row>
    <row r="463" spans="1:16">
      <c r="A463" s="101" t="s">
        <v>2583</v>
      </c>
      <c r="B463" s="102" t="s">
        <v>2584</v>
      </c>
      <c r="C463" s="101" t="s">
        <v>5359</v>
      </c>
      <c r="D463" s="101" t="s">
        <v>5360</v>
      </c>
      <c r="E463" s="103">
        <v>5481564</v>
      </c>
      <c r="F463" s="103">
        <v>7957375</v>
      </c>
      <c r="G463" s="103">
        <v>18350846</v>
      </c>
      <c r="H463" s="103">
        <v>5909868</v>
      </c>
      <c r="I463" s="103">
        <v>5269566</v>
      </c>
      <c r="J463" s="103">
        <v>-6648640</v>
      </c>
      <c r="K463" s="103">
        <v>5648064</v>
      </c>
      <c r="L463" s="103">
        <v>3822847</v>
      </c>
      <c r="M463" s="103">
        <v>2941717</v>
      </c>
      <c r="N463" s="103">
        <v>1928547</v>
      </c>
      <c r="O463" s="103">
        <v>1861155</v>
      </c>
      <c r="P463" s="103">
        <v>795572</v>
      </c>
    </row>
    <row r="464" spans="1:16">
      <c r="A464" s="101" t="s">
        <v>2117</v>
      </c>
      <c r="B464" s="102" t="s">
        <v>2118</v>
      </c>
      <c r="C464" s="101" t="s">
        <v>5359</v>
      </c>
      <c r="D464" s="101" t="s">
        <v>5360</v>
      </c>
      <c r="E464" s="103">
        <v>10718164</v>
      </c>
      <c r="F464" s="103">
        <v>-7023127</v>
      </c>
      <c r="G464" s="103">
        <v>6044478</v>
      </c>
      <c r="H464" s="103">
        <v>6670871</v>
      </c>
      <c r="I464" s="103">
        <v>12341883</v>
      </c>
      <c r="J464" s="103">
        <v>-1748309</v>
      </c>
      <c r="K464" s="103">
        <v>3800013</v>
      </c>
      <c r="L464" s="103">
        <v>4625531</v>
      </c>
      <c r="M464" s="103">
        <v>2543999</v>
      </c>
      <c r="N464" s="103">
        <v>-1348009</v>
      </c>
      <c r="O464" s="103">
        <v>2893928</v>
      </c>
      <c r="P464" s="103">
        <v>-3377501</v>
      </c>
    </row>
    <row r="465" spans="1:16">
      <c r="A465" s="101" t="s">
        <v>1929</v>
      </c>
      <c r="B465" s="102" t="s">
        <v>1930</v>
      </c>
      <c r="C465" s="101" t="s">
        <v>5359</v>
      </c>
      <c r="D465" s="101" t="s">
        <v>5360</v>
      </c>
      <c r="E465" s="103">
        <v>2115849</v>
      </c>
      <c r="F465" s="103">
        <v>1599439</v>
      </c>
      <c r="G465" s="103">
        <v>-8910107</v>
      </c>
      <c r="H465" s="103">
        <v>2307244</v>
      </c>
      <c r="I465" s="103">
        <v>-658477</v>
      </c>
      <c r="J465" s="103">
        <v>632918</v>
      </c>
      <c r="K465" s="103">
        <v>3097196</v>
      </c>
      <c r="L465" s="103">
        <v>4136179</v>
      </c>
      <c r="M465" s="103">
        <v>421769</v>
      </c>
      <c r="N465" s="103">
        <v>1084700</v>
      </c>
      <c r="O465" s="103">
        <v>-990828</v>
      </c>
      <c r="P465" s="103">
        <v>-274968</v>
      </c>
    </row>
    <row r="466" spans="1:16">
      <c r="A466" s="101" t="s">
        <v>3248</v>
      </c>
      <c r="B466" s="102" t="s">
        <v>3249</v>
      </c>
      <c r="C466" s="101" t="s">
        <v>5359</v>
      </c>
      <c r="D466" s="101" t="s">
        <v>5360</v>
      </c>
      <c r="E466" s="103">
        <v>-1896521</v>
      </c>
      <c r="F466" s="103">
        <v>3286700</v>
      </c>
      <c r="G466" s="103">
        <v>712822</v>
      </c>
      <c r="H466" s="103">
        <v>1630750</v>
      </c>
      <c r="I466" s="103">
        <v>586385</v>
      </c>
      <c r="J466" s="103">
        <v>2583332</v>
      </c>
      <c r="K466" s="103">
        <v>2168624</v>
      </c>
      <c r="L466" s="103">
        <v>-680366</v>
      </c>
      <c r="M466" s="103">
        <v>734370</v>
      </c>
      <c r="N466" s="103">
        <v>7942228</v>
      </c>
      <c r="O466" s="103">
        <v>1811539</v>
      </c>
      <c r="P466" s="103">
        <v>-771353</v>
      </c>
    </row>
    <row r="467" spans="1:16">
      <c r="A467" s="101" t="s">
        <v>1045</v>
      </c>
      <c r="B467" s="102" t="s">
        <v>1046</v>
      </c>
      <c r="C467" s="101" t="s">
        <v>5359</v>
      </c>
      <c r="D467" s="101" t="s">
        <v>5360</v>
      </c>
      <c r="E467" s="103">
        <v>30655936</v>
      </c>
      <c r="F467" s="103">
        <v>5371895</v>
      </c>
      <c r="G467" s="103">
        <v>18410518</v>
      </c>
      <c r="H467" s="103">
        <v>15855929</v>
      </c>
      <c r="I467" s="103">
        <v>10883239</v>
      </c>
      <c r="J467" s="103">
        <v>204101</v>
      </c>
      <c r="K467" s="103">
        <v>8190258</v>
      </c>
      <c r="L467" s="103">
        <v>7396386</v>
      </c>
      <c r="M467" s="103">
        <v>5094596</v>
      </c>
      <c r="N467" s="103">
        <v>1566913</v>
      </c>
      <c r="O467" s="103">
        <v>5762208</v>
      </c>
      <c r="P467" s="103">
        <v>6472802</v>
      </c>
    </row>
    <row r="468" spans="1:16">
      <c r="A468" s="101" t="s">
        <v>2256</v>
      </c>
      <c r="B468" s="102" t="s">
        <v>2257</v>
      </c>
      <c r="C468" s="101" t="s">
        <v>5359</v>
      </c>
      <c r="D468" s="101" t="s">
        <v>5360</v>
      </c>
      <c r="E468" s="103">
        <v>10908553</v>
      </c>
      <c r="F468" s="103">
        <v>9127002</v>
      </c>
      <c r="G468" s="103">
        <v>3687580</v>
      </c>
      <c r="H468" s="103">
        <v>8430090</v>
      </c>
      <c r="I468" s="103">
        <v>5021765</v>
      </c>
      <c r="J468" s="103">
        <v>5796297</v>
      </c>
      <c r="K468" s="103">
        <v>6325809</v>
      </c>
      <c r="L468" s="103">
        <v>9502347</v>
      </c>
      <c r="M468" s="103">
        <v>1524529</v>
      </c>
      <c r="N468" s="103">
        <v>1171841</v>
      </c>
      <c r="O468" s="103">
        <v>7687480</v>
      </c>
      <c r="P468" s="103">
        <v>4754536</v>
      </c>
    </row>
    <row r="469" spans="1:16">
      <c r="A469" s="101" t="s">
        <v>1017</v>
      </c>
      <c r="B469" s="102" t="s">
        <v>4315</v>
      </c>
      <c r="C469" s="101" t="s">
        <v>5359</v>
      </c>
      <c r="D469" s="101" t="s">
        <v>5360</v>
      </c>
      <c r="E469" s="103">
        <v>7718670</v>
      </c>
      <c r="F469" s="103">
        <v>267039971</v>
      </c>
      <c r="G469" s="103">
        <v>15023315</v>
      </c>
      <c r="H469" s="103">
        <v>17950888</v>
      </c>
      <c r="I469" s="103">
        <v>10339292</v>
      </c>
      <c r="J469" s="103">
        <v>6531508</v>
      </c>
      <c r="K469" s="103">
        <v>1998373</v>
      </c>
      <c r="L469" s="103">
        <v>6636745</v>
      </c>
      <c r="M469" s="103">
        <v>1009343</v>
      </c>
      <c r="N469" s="103">
        <v>-2138463</v>
      </c>
      <c r="O469" s="103">
        <v>4970480</v>
      </c>
      <c r="P469" s="103">
        <v>-3670328</v>
      </c>
    </row>
    <row r="470" spans="1:16">
      <c r="A470" s="101" t="s">
        <v>1993</v>
      </c>
      <c r="B470" s="102" t="s">
        <v>1994</v>
      </c>
      <c r="C470" s="101" t="s">
        <v>5359</v>
      </c>
      <c r="D470" s="101" t="s">
        <v>5360</v>
      </c>
      <c r="E470" s="103">
        <v>13985965</v>
      </c>
      <c r="F470" s="103">
        <v>14487630</v>
      </c>
      <c r="G470" s="103">
        <v>9300068</v>
      </c>
      <c r="H470" s="103">
        <v>13616758</v>
      </c>
      <c r="I470" s="103">
        <v>11920876</v>
      </c>
      <c r="J470" s="103">
        <v>9175401</v>
      </c>
      <c r="K470" s="103">
        <v>8999864</v>
      </c>
      <c r="L470" s="103">
        <v>9526988</v>
      </c>
      <c r="M470" s="103">
        <v>10123077</v>
      </c>
      <c r="N470" s="103">
        <v>3241249</v>
      </c>
      <c r="O470" s="103">
        <v>9666062</v>
      </c>
      <c r="P470" s="103">
        <v>3096279</v>
      </c>
    </row>
    <row r="471" spans="1:16">
      <c r="A471" s="101" t="s">
        <v>2766</v>
      </c>
      <c r="B471" s="102" t="s">
        <v>2767</v>
      </c>
      <c r="C471" s="101" t="s">
        <v>5359</v>
      </c>
      <c r="D471" s="101" t="s">
        <v>5360</v>
      </c>
      <c r="E471" s="103">
        <v>5050062</v>
      </c>
      <c r="F471" s="103">
        <v>1773790</v>
      </c>
      <c r="G471" s="103">
        <v>2151405</v>
      </c>
      <c r="H471" s="103">
        <v>709040</v>
      </c>
      <c r="I471" s="103">
        <v>1503858</v>
      </c>
      <c r="J471" s="103">
        <v>3786931</v>
      </c>
      <c r="K471" s="103">
        <v>3435462</v>
      </c>
      <c r="L471" s="103">
        <v>2788505</v>
      </c>
      <c r="M471" s="103">
        <v>3183897</v>
      </c>
      <c r="N471" s="103">
        <v>4025281</v>
      </c>
      <c r="O471" s="103">
        <v>3022922</v>
      </c>
      <c r="P471" s="103">
        <v>2876864</v>
      </c>
    </row>
    <row r="472" spans="1:16">
      <c r="A472" s="101" t="s">
        <v>2561</v>
      </c>
      <c r="B472" s="102" t="s">
        <v>2562</v>
      </c>
      <c r="C472" s="101" t="s">
        <v>5359</v>
      </c>
      <c r="D472" s="101" t="s">
        <v>5360</v>
      </c>
      <c r="E472" s="103">
        <v>4102548</v>
      </c>
      <c r="F472" s="103">
        <v>2761915</v>
      </c>
      <c r="G472" s="103">
        <v>4565531</v>
      </c>
      <c r="H472" s="103">
        <v>6377813</v>
      </c>
      <c r="I472" s="103">
        <v>8709152</v>
      </c>
      <c r="J472" s="103">
        <v>10950579</v>
      </c>
      <c r="K472" s="103"/>
      <c r="L472" s="103">
        <v>8727390</v>
      </c>
      <c r="M472" s="103">
        <v>3836125</v>
      </c>
      <c r="N472" s="103">
        <v>1745204</v>
      </c>
      <c r="O472" s="103">
        <v>3463787</v>
      </c>
      <c r="P472" s="103">
        <v>3182773</v>
      </c>
    </row>
    <row r="473" spans="1:16">
      <c r="A473" s="101" t="s">
        <v>1003</v>
      </c>
      <c r="B473" s="102" t="s">
        <v>1004</v>
      </c>
      <c r="C473" s="101" t="s">
        <v>5359</v>
      </c>
      <c r="D473" s="101" t="s">
        <v>5360</v>
      </c>
      <c r="E473" s="103">
        <v>4561634</v>
      </c>
      <c r="F473" s="103">
        <v>19455271</v>
      </c>
      <c r="G473" s="103">
        <v>43830785</v>
      </c>
      <c r="H473" s="103">
        <v>68237065</v>
      </c>
      <c r="I473" s="103">
        <v>54382456</v>
      </c>
      <c r="J473" s="103">
        <v>22972031</v>
      </c>
      <c r="K473" s="103">
        <v>18397750</v>
      </c>
      <c r="L473" s="103">
        <v>45451139</v>
      </c>
      <c r="M473" s="103">
        <v>65721050</v>
      </c>
      <c r="N473" s="103">
        <v>51019651</v>
      </c>
      <c r="O473" s="103">
        <v>19956841</v>
      </c>
      <c r="P473" s="103">
        <v>9464768</v>
      </c>
    </row>
    <row r="474" spans="1:16">
      <c r="A474" s="101" t="s">
        <v>821</v>
      </c>
      <c r="B474" s="102" t="s">
        <v>822</v>
      </c>
      <c r="C474" s="101" t="s">
        <v>5359</v>
      </c>
      <c r="D474" s="101" t="s">
        <v>5360</v>
      </c>
      <c r="E474" s="103">
        <v>55822346</v>
      </c>
      <c r="F474" s="103">
        <v>34145196</v>
      </c>
      <c r="G474" s="103">
        <v>21422845</v>
      </c>
      <c r="H474" s="103">
        <v>20294730</v>
      </c>
      <c r="I474" s="103">
        <v>36085400</v>
      </c>
      <c r="J474" s="103">
        <v>18658185</v>
      </c>
      <c r="K474" s="103">
        <v>15556114</v>
      </c>
      <c r="L474" s="103">
        <v>16959424</v>
      </c>
      <c r="M474" s="103">
        <v>3159769</v>
      </c>
      <c r="N474" s="103">
        <v>5286916</v>
      </c>
      <c r="O474" s="103">
        <v>11338886</v>
      </c>
      <c r="P474" s="103">
        <v>12303753</v>
      </c>
    </row>
    <row r="475" spans="1:16">
      <c r="A475" s="101" t="s">
        <v>1647</v>
      </c>
      <c r="B475" s="102" t="s">
        <v>1648</v>
      </c>
      <c r="C475" s="101" t="s">
        <v>5359</v>
      </c>
      <c r="D475" s="101" t="s">
        <v>5360</v>
      </c>
      <c r="E475" s="103">
        <v>7557646</v>
      </c>
      <c r="F475" s="103">
        <v>6042243</v>
      </c>
      <c r="G475" s="103">
        <v>9312972</v>
      </c>
      <c r="H475" s="103">
        <v>5131895</v>
      </c>
      <c r="I475" s="103">
        <v>11186191</v>
      </c>
      <c r="J475" s="103">
        <v>17833822</v>
      </c>
      <c r="K475" s="103">
        <v>9863976</v>
      </c>
      <c r="L475" s="103"/>
      <c r="M475" s="103"/>
      <c r="N475" s="103"/>
      <c r="O475" s="103"/>
      <c r="P475" s="103"/>
    </row>
    <row r="476" spans="1:16">
      <c r="A476" s="101" t="s">
        <v>1465</v>
      </c>
      <c r="B476" s="102" t="s">
        <v>1466</v>
      </c>
      <c r="C476" s="101" t="s">
        <v>5359</v>
      </c>
      <c r="D476" s="101" t="s">
        <v>5360</v>
      </c>
      <c r="E476" s="103">
        <v>10487699</v>
      </c>
      <c r="F476" s="103">
        <v>-114246791</v>
      </c>
      <c r="G476" s="103">
        <v>-157426690</v>
      </c>
      <c r="H476" s="103">
        <v>-455874069</v>
      </c>
      <c r="I476" s="103">
        <v>-212161788</v>
      </c>
      <c r="J476" s="103">
        <v>14791871</v>
      </c>
      <c r="K476" s="103">
        <v>222062818</v>
      </c>
      <c r="L476" s="103">
        <v>62224589</v>
      </c>
      <c r="M476" s="103">
        <v>44152777</v>
      </c>
      <c r="N476" s="103">
        <v>22603046</v>
      </c>
      <c r="O476" s="103">
        <v>24066624</v>
      </c>
      <c r="P476" s="103">
        <v>44378285</v>
      </c>
    </row>
    <row r="477" spans="1:16">
      <c r="A477" s="101" t="s">
        <v>705</v>
      </c>
      <c r="B477" s="102" t="s">
        <v>706</v>
      </c>
      <c r="C477" s="101" t="s">
        <v>5359</v>
      </c>
      <c r="D477" s="101" t="s">
        <v>5360</v>
      </c>
      <c r="E477" s="103">
        <v>57841554</v>
      </c>
      <c r="F477" s="103">
        <v>31014708</v>
      </c>
      <c r="G477" s="103">
        <v>2218242</v>
      </c>
      <c r="H477" s="103">
        <v>10420783</v>
      </c>
      <c r="I477" s="103">
        <v>-413153</v>
      </c>
      <c r="J477" s="103">
        <v>-26636018</v>
      </c>
      <c r="K477" s="103">
        <v>-10488875</v>
      </c>
      <c r="L477" s="103">
        <v>-8305052</v>
      </c>
      <c r="M477" s="103">
        <v>7357228</v>
      </c>
      <c r="N477" s="103">
        <v>32411644</v>
      </c>
      <c r="O477" s="103">
        <v>21638694</v>
      </c>
      <c r="P477" s="103">
        <v>14124025</v>
      </c>
    </row>
    <row r="478" spans="1:16">
      <c r="A478" s="101" t="s">
        <v>1025</v>
      </c>
      <c r="B478" s="102" t="s">
        <v>1026</v>
      </c>
      <c r="C478" s="101" t="s">
        <v>5359</v>
      </c>
      <c r="D478" s="101" t="s">
        <v>5360</v>
      </c>
      <c r="E478" s="103">
        <v>49861982</v>
      </c>
      <c r="F478" s="103">
        <v>75885390</v>
      </c>
      <c r="G478" s="103">
        <v>49812745</v>
      </c>
      <c r="H478" s="103">
        <v>43561639</v>
      </c>
      <c r="I478" s="103">
        <v>8187315</v>
      </c>
      <c r="J478" s="103">
        <v>67744553</v>
      </c>
      <c r="K478" s="103">
        <v>74914792</v>
      </c>
      <c r="L478" s="103">
        <v>35196733</v>
      </c>
      <c r="M478" s="103">
        <v>63409886</v>
      </c>
      <c r="N478" s="103">
        <v>27126128</v>
      </c>
      <c r="O478" s="103">
        <v>23541417</v>
      </c>
      <c r="P478" s="103">
        <v>19449291</v>
      </c>
    </row>
    <row r="479" spans="1:16">
      <c r="A479" s="101" t="s">
        <v>3597</v>
      </c>
      <c r="B479" s="102" t="s">
        <v>3598</v>
      </c>
      <c r="C479" s="101" t="s">
        <v>5359</v>
      </c>
      <c r="D479" s="101" t="s">
        <v>5360</v>
      </c>
      <c r="E479" s="103">
        <v>-1052015</v>
      </c>
      <c r="F479" s="103">
        <v>-1674371</v>
      </c>
      <c r="G479" s="103">
        <v>-1955504</v>
      </c>
      <c r="H479" s="103">
        <v>-4397897</v>
      </c>
      <c r="I479" s="103">
        <v>-2297486</v>
      </c>
      <c r="J479" s="103">
        <v>4094157</v>
      </c>
      <c r="K479" s="103">
        <v>4307959</v>
      </c>
      <c r="L479" s="103">
        <v>1293850</v>
      </c>
      <c r="M479" s="103">
        <v>3025921</v>
      </c>
      <c r="N479" s="103">
        <v>27402</v>
      </c>
      <c r="O479" s="103">
        <v>2838</v>
      </c>
      <c r="P479" s="103">
        <v>556411</v>
      </c>
    </row>
    <row r="480" spans="1:16">
      <c r="A480" s="101" t="s">
        <v>2366</v>
      </c>
      <c r="B480" s="102" t="s">
        <v>2367</v>
      </c>
      <c r="C480" s="101" t="s">
        <v>5359</v>
      </c>
      <c r="D480" s="101" t="s">
        <v>5360</v>
      </c>
      <c r="E480" s="103">
        <v>-20158734</v>
      </c>
      <c r="F480" s="103">
        <v>-1763807</v>
      </c>
      <c r="G480" s="103">
        <v>-34145626</v>
      </c>
      <c r="H480" s="103">
        <v>50752604</v>
      </c>
      <c r="I480" s="103">
        <v>-208347647</v>
      </c>
      <c r="J480" s="103">
        <v>-96098496</v>
      </c>
      <c r="K480" s="103">
        <v>-4835021</v>
      </c>
      <c r="L480" s="103">
        <v>10514842</v>
      </c>
      <c r="M480" s="103">
        <v>11984136</v>
      </c>
      <c r="N480" s="103">
        <v>4763225</v>
      </c>
      <c r="O480" s="103">
        <v>1358360</v>
      </c>
      <c r="P480" s="103">
        <v>1080545</v>
      </c>
    </row>
    <row r="481" spans="1:16">
      <c r="A481" s="101" t="s">
        <v>2873</v>
      </c>
      <c r="B481" s="102" t="s">
        <v>2874</v>
      </c>
      <c r="C481" s="101" t="s">
        <v>5359</v>
      </c>
      <c r="D481" s="101" t="s">
        <v>5360</v>
      </c>
      <c r="E481" s="103">
        <v>9314174</v>
      </c>
      <c r="F481" s="103">
        <v>6725315</v>
      </c>
      <c r="G481" s="103">
        <v>1835247</v>
      </c>
      <c r="H481" s="103">
        <v>4420605</v>
      </c>
      <c r="I481" s="103">
        <v>4693583</v>
      </c>
      <c r="J481" s="103">
        <v>3587805</v>
      </c>
      <c r="K481" s="103">
        <v>4856796</v>
      </c>
      <c r="L481" s="103">
        <v>3837792</v>
      </c>
      <c r="M481" s="103">
        <v>-936099</v>
      </c>
      <c r="N481" s="103">
        <v>1532974</v>
      </c>
      <c r="O481" s="103">
        <v>1508114</v>
      </c>
      <c r="P481" s="103">
        <v>2717451</v>
      </c>
    </row>
    <row r="482" spans="1:16">
      <c r="A482" s="101" t="s">
        <v>1635</v>
      </c>
      <c r="B482" s="102" t="s">
        <v>1636</v>
      </c>
      <c r="C482" s="101" t="s">
        <v>5359</v>
      </c>
      <c r="D482" s="101" t="s">
        <v>5360</v>
      </c>
      <c r="E482" s="103">
        <v>-9566490</v>
      </c>
      <c r="F482" s="103">
        <v>-5882153</v>
      </c>
      <c r="G482" s="103">
        <v>-8124874</v>
      </c>
      <c r="H482" s="103">
        <v>-6149214</v>
      </c>
      <c r="I482" s="103">
        <v>-8850116</v>
      </c>
      <c r="J482" s="103">
        <v>-25372384</v>
      </c>
      <c r="K482" s="103">
        <v>-3537500</v>
      </c>
      <c r="L482" s="103">
        <v>-3523675</v>
      </c>
      <c r="M482" s="103">
        <v>52524599</v>
      </c>
      <c r="N482" s="103">
        <v>-24253468</v>
      </c>
      <c r="O482" s="103">
        <v>16174533</v>
      </c>
      <c r="P482" s="103">
        <v>11563763</v>
      </c>
    </row>
    <row r="483" spans="1:16">
      <c r="A483" s="101" t="s">
        <v>2095</v>
      </c>
      <c r="B483" s="102" t="s">
        <v>2096</v>
      </c>
      <c r="C483" s="101" t="s">
        <v>5359</v>
      </c>
      <c r="D483" s="101" t="s">
        <v>5360</v>
      </c>
      <c r="E483" s="103">
        <v>-8121738</v>
      </c>
      <c r="F483" s="103">
        <v>1171750</v>
      </c>
      <c r="G483" s="103">
        <v>-3058375</v>
      </c>
      <c r="H483" s="103">
        <v>18269366</v>
      </c>
      <c r="I483" s="103">
        <v>-5600946</v>
      </c>
      <c r="J483" s="103">
        <v>-2661347</v>
      </c>
      <c r="K483" s="103">
        <v>-3496097</v>
      </c>
      <c r="L483" s="103">
        <v>4525466</v>
      </c>
      <c r="M483" s="103">
        <v>5311864</v>
      </c>
      <c r="N483" s="103">
        <v>1099556</v>
      </c>
      <c r="O483" s="103">
        <v>2538415</v>
      </c>
      <c r="P483" s="103">
        <v>-756011</v>
      </c>
    </row>
    <row r="484" spans="1:16">
      <c r="A484" s="101" t="s">
        <v>5413</v>
      </c>
      <c r="B484" s="102" t="s">
        <v>5414</v>
      </c>
      <c r="C484" s="101" t="s">
        <v>5359</v>
      </c>
      <c r="D484" s="101" t="s">
        <v>5360</v>
      </c>
      <c r="E484" s="103"/>
      <c r="F484" s="103"/>
      <c r="G484" s="103"/>
      <c r="H484" s="103"/>
      <c r="I484" s="103"/>
      <c r="J484" s="103">
        <v>-17643845</v>
      </c>
      <c r="K484" s="103"/>
      <c r="L484" s="103">
        <v>-4905100</v>
      </c>
      <c r="M484" s="103">
        <v>716937</v>
      </c>
      <c r="N484" s="103">
        <v>6708097</v>
      </c>
      <c r="O484" s="103">
        <v>3632691</v>
      </c>
      <c r="P484" s="103">
        <v>3155252</v>
      </c>
    </row>
    <row r="485" spans="1:16">
      <c r="A485" s="101" t="s">
        <v>2289</v>
      </c>
      <c r="B485" s="102" t="s">
        <v>2290</v>
      </c>
      <c r="C485" s="101" t="s">
        <v>5359</v>
      </c>
      <c r="D485" s="101" t="s">
        <v>5360</v>
      </c>
      <c r="E485" s="103">
        <v>13943479</v>
      </c>
      <c r="F485" s="103">
        <v>15716451</v>
      </c>
      <c r="G485" s="103">
        <v>18550043</v>
      </c>
      <c r="H485" s="103">
        <v>17978024</v>
      </c>
      <c r="I485" s="103">
        <v>23399813</v>
      </c>
      <c r="J485" s="103">
        <v>21768926</v>
      </c>
      <c r="K485" s="103">
        <v>12796070</v>
      </c>
      <c r="L485" s="103">
        <v>3484814</v>
      </c>
      <c r="M485" s="103">
        <v>3989086</v>
      </c>
      <c r="N485" s="103">
        <v>3526183</v>
      </c>
      <c r="O485" s="103">
        <v>3308887</v>
      </c>
      <c r="P485" s="103">
        <v>4772506</v>
      </c>
    </row>
    <row r="486" spans="1:16">
      <c r="A486" s="101" t="s">
        <v>2824</v>
      </c>
      <c r="B486" s="102" t="s">
        <v>2825</v>
      </c>
      <c r="C486" s="101" t="s">
        <v>5359</v>
      </c>
      <c r="D486" s="101" t="s">
        <v>5360</v>
      </c>
      <c r="E486" s="103">
        <v>5300790</v>
      </c>
      <c r="F486" s="103">
        <v>-3969042</v>
      </c>
      <c r="G486" s="103">
        <v>1661165</v>
      </c>
      <c r="H486" s="103">
        <v>-1012582</v>
      </c>
      <c r="I486" s="103">
        <v>1867542</v>
      </c>
      <c r="J486" s="103">
        <v>-5130624</v>
      </c>
      <c r="K486" s="103">
        <v>1428240</v>
      </c>
      <c r="L486" s="103">
        <v>1608276</v>
      </c>
      <c r="M486" s="103">
        <v>-2075602</v>
      </c>
      <c r="N486" s="103">
        <v>-7542067</v>
      </c>
      <c r="O486" s="103">
        <v>-6294023</v>
      </c>
      <c r="P486" s="103">
        <v>1454269</v>
      </c>
    </row>
    <row r="487" spans="1:16">
      <c r="A487" s="101" t="s">
        <v>1099</v>
      </c>
      <c r="B487" s="102" t="s">
        <v>1100</v>
      </c>
      <c r="C487" s="101" t="s">
        <v>5359</v>
      </c>
      <c r="D487" s="101" t="s">
        <v>5360</v>
      </c>
      <c r="E487" s="103">
        <v>49691196</v>
      </c>
      <c r="F487" s="103">
        <v>41555904</v>
      </c>
      <c r="G487" s="103">
        <v>35061619</v>
      </c>
      <c r="H487" s="103">
        <v>36805653</v>
      </c>
      <c r="I487" s="103">
        <v>37268978</v>
      </c>
      <c r="J487" s="103">
        <v>33217488</v>
      </c>
      <c r="K487" s="103">
        <v>28315376</v>
      </c>
      <c r="L487" s="103">
        <v>18560348</v>
      </c>
      <c r="M487" s="103">
        <v>24628300</v>
      </c>
      <c r="N487" s="103">
        <v>25399433</v>
      </c>
      <c r="O487" s="103">
        <v>26380870</v>
      </c>
      <c r="P487" s="103">
        <v>26298153</v>
      </c>
    </row>
    <row r="488" spans="1:16">
      <c r="A488" s="101" t="s">
        <v>1463</v>
      </c>
      <c r="B488" s="102" t="s">
        <v>1464</v>
      </c>
      <c r="C488" s="101" t="s">
        <v>5359</v>
      </c>
      <c r="D488" s="101" t="s">
        <v>5360</v>
      </c>
      <c r="E488" s="103">
        <v>35051340</v>
      </c>
      <c r="F488" s="103">
        <v>15800830</v>
      </c>
      <c r="G488" s="103">
        <v>10419048</v>
      </c>
      <c r="H488" s="103">
        <v>14601577</v>
      </c>
      <c r="I488" s="103">
        <v>27421756</v>
      </c>
      <c r="J488" s="103">
        <v>20723720</v>
      </c>
      <c r="K488" s="103">
        <v>36294399</v>
      </c>
      <c r="L488" s="103">
        <v>18349231</v>
      </c>
      <c r="M488" s="103">
        <v>25432093</v>
      </c>
      <c r="N488" s="103">
        <v>27563684</v>
      </c>
      <c r="O488" s="103">
        <v>18159861</v>
      </c>
      <c r="P488" s="103">
        <v>20213960</v>
      </c>
    </row>
    <row r="489" spans="1:16">
      <c r="A489" s="101" t="s">
        <v>5415</v>
      </c>
      <c r="B489" s="102" t="s">
        <v>5416</v>
      </c>
      <c r="C489" s="101" t="s">
        <v>5359</v>
      </c>
      <c r="D489" s="101" t="s">
        <v>5360</v>
      </c>
      <c r="E489" s="103"/>
      <c r="F489" s="103">
        <v>-12146795</v>
      </c>
      <c r="G489" s="103">
        <v>6545706</v>
      </c>
      <c r="H489" s="103">
        <v>492567</v>
      </c>
      <c r="I489" s="103">
        <v>-455481</v>
      </c>
      <c r="J489" s="103">
        <v>5229597</v>
      </c>
      <c r="K489" s="103">
        <v>23721311</v>
      </c>
      <c r="L489" s="103">
        <v>31058412</v>
      </c>
      <c r="M489" s="103">
        <v>14409454</v>
      </c>
      <c r="N489" s="103"/>
      <c r="O489" s="103"/>
      <c r="P489" s="103"/>
    </row>
    <row r="490" spans="1:16">
      <c r="A490" s="101" t="s">
        <v>1972</v>
      </c>
      <c r="B490" s="102" t="s">
        <v>1973</v>
      </c>
      <c r="C490" s="101" t="s">
        <v>5359</v>
      </c>
      <c r="D490" s="101" t="s">
        <v>5360</v>
      </c>
      <c r="E490" s="103">
        <v>-10824653</v>
      </c>
      <c r="F490" s="103">
        <v>-24899498</v>
      </c>
      <c r="G490" s="103">
        <v>-12801194</v>
      </c>
      <c r="H490" s="103">
        <v>-3475215</v>
      </c>
      <c r="I490" s="103">
        <v>-8585182</v>
      </c>
      <c r="J490" s="103">
        <v>-5276166</v>
      </c>
      <c r="K490" s="103">
        <v>-5350300</v>
      </c>
      <c r="L490" s="103">
        <v>-4977707</v>
      </c>
      <c r="M490" s="103">
        <v>-9346934</v>
      </c>
      <c r="N490" s="103">
        <v>-15584281</v>
      </c>
      <c r="O490" s="103">
        <v>-33792092</v>
      </c>
      <c r="P490" s="103">
        <v>-11921754</v>
      </c>
    </row>
    <row r="491" spans="1:16">
      <c r="A491" s="101" t="s">
        <v>2353</v>
      </c>
      <c r="B491" s="102" t="s">
        <v>2354</v>
      </c>
      <c r="C491" s="101" t="s">
        <v>5359</v>
      </c>
      <c r="D491" s="101" t="s">
        <v>5360</v>
      </c>
      <c r="E491" s="103">
        <v>-19305575</v>
      </c>
      <c r="F491" s="103">
        <v>-15082515</v>
      </c>
      <c r="G491" s="103">
        <v>272179</v>
      </c>
      <c r="H491" s="103">
        <v>9536240</v>
      </c>
      <c r="I491" s="103">
        <v>6814898</v>
      </c>
      <c r="J491" s="103">
        <v>-20797918</v>
      </c>
      <c r="K491" s="103">
        <v>8793054</v>
      </c>
      <c r="L491" s="103">
        <v>16020004</v>
      </c>
      <c r="M491" s="103">
        <v>13332705</v>
      </c>
      <c r="N491" s="103">
        <v>15241171</v>
      </c>
      <c r="O491" s="103">
        <v>8667531</v>
      </c>
      <c r="P491" s="103">
        <v>-64622722</v>
      </c>
    </row>
    <row r="492" spans="1:16">
      <c r="A492" s="101" t="s">
        <v>1365</v>
      </c>
      <c r="B492" s="102" t="s">
        <v>1366</v>
      </c>
      <c r="C492" s="101" t="s">
        <v>5359</v>
      </c>
      <c r="D492" s="101" t="s">
        <v>5360</v>
      </c>
      <c r="E492" s="103">
        <v>7220139</v>
      </c>
      <c r="F492" s="103">
        <v>7284351</v>
      </c>
      <c r="G492" s="103">
        <v>5803583</v>
      </c>
      <c r="H492" s="103">
        <v>3201867</v>
      </c>
      <c r="I492" s="103">
        <v>3446081</v>
      </c>
      <c r="J492" s="103">
        <v>3354223</v>
      </c>
      <c r="K492" s="103">
        <v>1320281</v>
      </c>
      <c r="L492" s="103">
        <v>1478897</v>
      </c>
      <c r="M492" s="103">
        <v>650013</v>
      </c>
      <c r="N492" s="103">
        <v>2279795</v>
      </c>
      <c r="O492" s="103">
        <v>340293</v>
      </c>
      <c r="P492" s="103">
        <v>1556978</v>
      </c>
    </row>
    <row r="493" spans="1:16">
      <c r="A493" s="101" t="s">
        <v>807</v>
      </c>
      <c r="B493" s="102" t="s">
        <v>808</v>
      </c>
      <c r="C493" s="101" t="s">
        <v>5359</v>
      </c>
      <c r="D493" s="101" t="s">
        <v>5360</v>
      </c>
      <c r="E493" s="103">
        <v>33173565</v>
      </c>
      <c r="F493" s="103">
        <v>29093576</v>
      </c>
      <c r="G493" s="103">
        <v>110008903</v>
      </c>
      <c r="H493" s="103">
        <v>130651239</v>
      </c>
      <c r="I493" s="103">
        <v>133856850</v>
      </c>
      <c r="J493" s="103">
        <v>51091930</v>
      </c>
      <c r="K493" s="103">
        <v>127517564</v>
      </c>
      <c r="L493" s="103">
        <v>96065475</v>
      </c>
      <c r="M493" s="103">
        <v>40897472</v>
      </c>
      <c r="N493" s="103">
        <v>33092101</v>
      </c>
      <c r="O493" s="103">
        <v>21576553</v>
      </c>
      <c r="P493" s="103">
        <v>37890241</v>
      </c>
    </row>
    <row r="494" spans="1:16">
      <c r="A494" s="101" t="s">
        <v>341</v>
      </c>
      <c r="B494" s="102" t="s">
        <v>342</v>
      </c>
      <c r="C494" s="101" t="s">
        <v>5359</v>
      </c>
      <c r="D494" s="101" t="s">
        <v>5360</v>
      </c>
      <c r="E494" s="103">
        <v>7048581000</v>
      </c>
      <c r="F494" s="103">
        <v>13289127000</v>
      </c>
      <c r="G494" s="103">
        <v>2686873000</v>
      </c>
      <c r="H494" s="103">
        <v>60011000</v>
      </c>
      <c r="I494" s="103">
        <v>-3166616000</v>
      </c>
      <c r="J494" s="103">
        <v>-3370464000</v>
      </c>
      <c r="K494" s="103">
        <v>-119931000</v>
      </c>
      <c r="L494" s="103">
        <v>-96716000</v>
      </c>
      <c r="M494" s="103">
        <v>-2955339000</v>
      </c>
      <c r="N494" s="103">
        <v>1426457000</v>
      </c>
      <c r="O494" s="103">
        <v>2225560000</v>
      </c>
      <c r="P494" s="103">
        <v>2407643000</v>
      </c>
    </row>
    <row r="495" spans="1:16">
      <c r="A495" s="101" t="s">
        <v>1199</v>
      </c>
      <c r="B495" s="102" t="s">
        <v>1200</v>
      </c>
      <c r="C495" s="101" t="s">
        <v>5359</v>
      </c>
      <c r="D495" s="101" t="s">
        <v>5360</v>
      </c>
      <c r="E495" s="103">
        <v>-13629962</v>
      </c>
      <c r="F495" s="103">
        <v>12825337</v>
      </c>
      <c r="G495" s="103">
        <v>13592798</v>
      </c>
      <c r="H495" s="103">
        <v>2762999</v>
      </c>
      <c r="I495" s="103">
        <v>-21394670</v>
      </c>
      <c r="J495" s="103">
        <v>-9497641</v>
      </c>
      <c r="K495" s="103">
        <v>14102964</v>
      </c>
      <c r="L495" s="103">
        <v>6895619</v>
      </c>
      <c r="M495" s="103">
        <v>-4058551</v>
      </c>
      <c r="N495" s="103">
        <v>24533211</v>
      </c>
      <c r="O495" s="103">
        <v>11367126</v>
      </c>
      <c r="P495" s="103">
        <v>15604063</v>
      </c>
    </row>
    <row r="496" spans="1:16">
      <c r="A496" s="101" t="s">
        <v>1676</v>
      </c>
      <c r="B496" s="102" t="s">
        <v>1677</v>
      </c>
      <c r="C496" s="101" t="s">
        <v>5359</v>
      </c>
      <c r="D496" s="101" t="s">
        <v>5360</v>
      </c>
      <c r="E496" s="103">
        <v>2469632</v>
      </c>
      <c r="F496" s="103">
        <v>-10424175</v>
      </c>
      <c r="G496" s="103">
        <v>3480013</v>
      </c>
      <c r="H496" s="103">
        <v>2339134</v>
      </c>
      <c r="I496" s="103">
        <v>17708362</v>
      </c>
      <c r="J496" s="103">
        <v>17549881</v>
      </c>
      <c r="K496" s="103">
        <v>24309511</v>
      </c>
      <c r="L496" s="103">
        <v>18961898</v>
      </c>
      <c r="M496" s="103">
        <v>22402557</v>
      </c>
      <c r="N496" s="103">
        <v>13052732</v>
      </c>
      <c r="O496" s="103">
        <v>8959466</v>
      </c>
      <c r="P496" s="103">
        <v>7099598</v>
      </c>
    </row>
    <row r="497" spans="1:16">
      <c r="A497" s="101" t="s">
        <v>1945</v>
      </c>
      <c r="B497" s="102" t="s">
        <v>1946</v>
      </c>
      <c r="C497" s="101" t="s">
        <v>5359</v>
      </c>
      <c r="D497" s="101" t="s">
        <v>5360</v>
      </c>
      <c r="E497" s="103">
        <v>46878125</v>
      </c>
      <c r="F497" s="103">
        <v>8285307</v>
      </c>
      <c r="G497" s="103">
        <v>4680721</v>
      </c>
      <c r="H497" s="103">
        <v>8792671</v>
      </c>
      <c r="I497" s="103">
        <v>6824662</v>
      </c>
      <c r="J497" s="103">
        <v>8338443</v>
      </c>
      <c r="K497" s="103">
        <v>14669673</v>
      </c>
      <c r="L497" s="103">
        <v>7762607</v>
      </c>
      <c r="M497" s="103">
        <v>582270</v>
      </c>
      <c r="N497" s="103">
        <v>491233</v>
      </c>
      <c r="O497" s="103">
        <v>3856361</v>
      </c>
      <c r="P497" s="103">
        <v>9015779</v>
      </c>
    </row>
    <row r="498" spans="1:16">
      <c r="A498" s="101" t="s">
        <v>597</v>
      </c>
      <c r="B498" s="102" t="s">
        <v>4316</v>
      </c>
      <c r="C498" s="101" t="s">
        <v>5359</v>
      </c>
      <c r="D498" s="101" t="s">
        <v>5360</v>
      </c>
      <c r="E498" s="103">
        <v>4647407</v>
      </c>
      <c r="F498" s="103">
        <v>15074262</v>
      </c>
      <c r="G498" s="103">
        <v>15540749</v>
      </c>
      <c r="H498" s="103">
        <v>-3420311</v>
      </c>
      <c r="I498" s="103">
        <v>-2702049</v>
      </c>
      <c r="J498" s="103">
        <v>14805643</v>
      </c>
      <c r="K498" s="103">
        <v>-456152</v>
      </c>
      <c r="L498" s="103">
        <v>605874</v>
      </c>
      <c r="M498" s="103">
        <v>-5333777</v>
      </c>
      <c r="N498" s="103">
        <v>-2860663</v>
      </c>
      <c r="O498" s="103">
        <v>314771</v>
      </c>
      <c r="P498" s="103">
        <v>227676</v>
      </c>
    </row>
    <row r="499" spans="1:16">
      <c r="A499" s="101" t="s">
        <v>655</v>
      </c>
      <c r="B499" s="102" t="s">
        <v>656</v>
      </c>
      <c r="C499" s="101" t="s">
        <v>5359</v>
      </c>
      <c r="D499" s="101" t="s">
        <v>5360</v>
      </c>
      <c r="E499" s="103">
        <v>62645739</v>
      </c>
      <c r="F499" s="103">
        <v>50142939</v>
      </c>
      <c r="G499" s="103">
        <v>45544917</v>
      </c>
      <c r="H499" s="103">
        <v>34113921</v>
      </c>
      <c r="I499" s="103">
        <v>23621527</v>
      </c>
      <c r="J499" s="103">
        <v>21398019</v>
      </c>
      <c r="K499" s="103">
        <v>10844661</v>
      </c>
      <c r="L499" s="103">
        <v>4513964</v>
      </c>
      <c r="M499" s="103">
        <v>1278058</v>
      </c>
      <c r="N499" s="103">
        <v>-6364850</v>
      </c>
      <c r="O499" s="103">
        <v>-694148</v>
      </c>
      <c r="P499" s="103">
        <v>-3464213</v>
      </c>
    </row>
    <row r="500" spans="1:16">
      <c r="A500" s="101" t="s">
        <v>948</v>
      </c>
      <c r="B500" s="102" t="s">
        <v>949</v>
      </c>
      <c r="C500" s="101" t="s">
        <v>5359</v>
      </c>
      <c r="D500" s="101" t="s">
        <v>5360</v>
      </c>
      <c r="E500" s="103">
        <v>36003996</v>
      </c>
      <c r="F500" s="103">
        <v>23849410</v>
      </c>
      <c r="G500" s="103">
        <v>18772927</v>
      </c>
      <c r="H500" s="103">
        <v>-26707581</v>
      </c>
      <c r="I500" s="103">
        <v>20826949</v>
      </c>
      <c r="J500" s="103">
        <v>28228631</v>
      </c>
      <c r="K500" s="103">
        <v>10488793</v>
      </c>
      <c r="L500" s="103">
        <v>11667624</v>
      </c>
      <c r="M500" s="103">
        <v>15022578</v>
      </c>
      <c r="N500" s="103">
        <v>9090431</v>
      </c>
      <c r="O500" s="103">
        <v>8910558</v>
      </c>
      <c r="P500" s="103">
        <v>4391045</v>
      </c>
    </row>
    <row r="501" spans="1:16">
      <c r="A501" s="101" t="s">
        <v>2201</v>
      </c>
      <c r="B501" s="102" t="s">
        <v>2202</v>
      </c>
      <c r="C501" s="101" t="s">
        <v>5359</v>
      </c>
      <c r="D501" s="101" t="s">
        <v>5360</v>
      </c>
      <c r="E501" s="103">
        <v>-72745363</v>
      </c>
      <c r="F501" s="103">
        <v>-46198226</v>
      </c>
      <c r="G501" s="103">
        <v>-1274565378</v>
      </c>
      <c r="H501" s="103">
        <v>-145099462</v>
      </c>
      <c r="I501" s="103">
        <v>-111923418</v>
      </c>
      <c r="J501" s="103">
        <v>-216875870</v>
      </c>
      <c r="K501" s="103">
        <v>-32838365</v>
      </c>
      <c r="L501" s="103">
        <v>50168651</v>
      </c>
      <c r="M501" s="103">
        <v>-91654369</v>
      </c>
      <c r="N501" s="103">
        <v>31525026</v>
      </c>
      <c r="O501" s="103">
        <v>-24129113</v>
      </c>
      <c r="P501" s="103">
        <v>12076026</v>
      </c>
    </row>
    <row r="502" spans="1:16">
      <c r="A502" s="101" t="s">
        <v>801</v>
      </c>
      <c r="B502" s="102" t="s">
        <v>802</v>
      </c>
      <c r="C502" s="101" t="s">
        <v>5359</v>
      </c>
      <c r="D502" s="101" t="s">
        <v>5360</v>
      </c>
      <c r="E502" s="103">
        <v>15523141</v>
      </c>
      <c r="F502" s="103">
        <v>52904752</v>
      </c>
      <c r="G502" s="103">
        <v>34890857</v>
      </c>
      <c r="H502" s="103">
        <v>19275535</v>
      </c>
      <c r="I502" s="103">
        <v>23540009</v>
      </c>
      <c r="J502" s="103">
        <v>22383098</v>
      </c>
      <c r="K502" s="103">
        <v>14213579</v>
      </c>
      <c r="L502" s="103">
        <v>12611713</v>
      </c>
      <c r="M502" s="103">
        <v>-5247634</v>
      </c>
      <c r="N502" s="103">
        <v>11541304</v>
      </c>
      <c r="O502" s="103">
        <v>4657928</v>
      </c>
      <c r="P502" s="103">
        <v>9992250</v>
      </c>
    </row>
    <row r="503" spans="1:16">
      <c r="A503" s="101" t="s">
        <v>997</v>
      </c>
      <c r="B503" s="102" t="s">
        <v>998</v>
      </c>
      <c r="C503" s="101" t="s">
        <v>5359</v>
      </c>
      <c r="D503" s="101" t="s">
        <v>5360</v>
      </c>
      <c r="E503" s="103">
        <v>16397455</v>
      </c>
      <c r="F503" s="103">
        <v>20509661</v>
      </c>
      <c r="G503" s="103">
        <v>18805535</v>
      </c>
      <c r="H503" s="103">
        <v>14580149</v>
      </c>
      <c r="I503" s="103">
        <v>15796563</v>
      </c>
      <c r="J503" s="103">
        <v>14612077</v>
      </c>
      <c r="K503" s="103">
        <v>18124405</v>
      </c>
      <c r="L503" s="103">
        <v>14434550</v>
      </c>
      <c r="M503" s="103">
        <v>11154237</v>
      </c>
      <c r="N503" s="103">
        <v>11275625</v>
      </c>
      <c r="O503" s="103">
        <v>8768600</v>
      </c>
      <c r="P503" s="103">
        <v>12267137</v>
      </c>
    </row>
    <row r="504" spans="1:16">
      <c r="A504" s="101" t="s">
        <v>1795</v>
      </c>
      <c r="B504" s="102" t="s">
        <v>1796</v>
      </c>
      <c r="C504" s="101" t="s">
        <v>5359</v>
      </c>
      <c r="D504" s="101" t="s">
        <v>5360</v>
      </c>
      <c r="E504" s="103">
        <v>15585209</v>
      </c>
      <c r="F504" s="103">
        <v>-21419098</v>
      </c>
      <c r="G504" s="103">
        <v>16571546</v>
      </c>
      <c r="H504" s="103">
        <v>12313367</v>
      </c>
      <c r="I504" s="103">
        <v>26782271</v>
      </c>
      <c r="J504" s="103">
        <v>11507624</v>
      </c>
      <c r="K504" s="103">
        <v>11533883</v>
      </c>
      <c r="L504" s="103">
        <v>10784309</v>
      </c>
      <c r="M504" s="103">
        <v>9056973</v>
      </c>
      <c r="N504" s="103">
        <v>5404902</v>
      </c>
      <c r="O504" s="103">
        <v>7372814</v>
      </c>
      <c r="P504" s="103">
        <v>-7916965</v>
      </c>
    </row>
    <row r="505" spans="1:16">
      <c r="A505" s="101" t="s">
        <v>2380</v>
      </c>
      <c r="B505" s="102" t="s">
        <v>2381</v>
      </c>
      <c r="C505" s="101" t="s">
        <v>5359</v>
      </c>
      <c r="D505" s="101" t="s">
        <v>5360</v>
      </c>
      <c r="E505" s="103">
        <v>2215058</v>
      </c>
      <c r="F505" s="103">
        <v>2725005</v>
      </c>
      <c r="G505" s="103">
        <v>8081910</v>
      </c>
      <c r="H505" s="103">
        <v>5935727</v>
      </c>
      <c r="I505" s="103">
        <v>3565696</v>
      </c>
      <c r="J505" s="103">
        <v>3721606</v>
      </c>
      <c r="K505" s="103">
        <v>5298406</v>
      </c>
      <c r="L505" s="103">
        <v>3353406</v>
      </c>
      <c r="M505" s="103">
        <v>-39153578</v>
      </c>
      <c r="N505" s="103">
        <v>-2729799</v>
      </c>
      <c r="O505" s="103">
        <v>-835645</v>
      </c>
      <c r="P505" s="103">
        <v>280960</v>
      </c>
    </row>
    <row r="506" spans="1:16">
      <c r="A506" s="101" t="s">
        <v>1674</v>
      </c>
      <c r="B506" s="102" t="s">
        <v>1675</v>
      </c>
      <c r="C506" s="101" t="s">
        <v>5359</v>
      </c>
      <c r="D506" s="101" t="s">
        <v>5360</v>
      </c>
      <c r="E506" s="103">
        <v>14200862</v>
      </c>
      <c r="F506" s="103">
        <v>19250226</v>
      </c>
      <c r="G506" s="103">
        <v>17759111</v>
      </c>
      <c r="H506" s="103">
        <v>20112404</v>
      </c>
      <c r="I506" s="103">
        <v>26474962</v>
      </c>
      <c r="J506" s="103">
        <v>32078065</v>
      </c>
      <c r="K506" s="103">
        <v>26226898</v>
      </c>
      <c r="L506" s="103">
        <v>38531954</v>
      </c>
      <c r="M506" s="103">
        <v>15872323</v>
      </c>
      <c r="N506" s="103">
        <v>10209198</v>
      </c>
      <c r="O506" s="103">
        <v>9320440</v>
      </c>
      <c r="P506" s="103">
        <v>15473823</v>
      </c>
    </row>
    <row r="507" spans="1:16">
      <c r="A507" s="101" t="s">
        <v>4317</v>
      </c>
      <c r="B507" s="102" t="s">
        <v>4318</v>
      </c>
      <c r="C507" s="101" t="s">
        <v>5359</v>
      </c>
      <c r="D507" s="101" t="s">
        <v>5360</v>
      </c>
      <c r="E507" s="103">
        <v>12338825</v>
      </c>
      <c r="F507" s="103">
        <v>20608785</v>
      </c>
      <c r="G507" s="103">
        <v>12375824</v>
      </c>
      <c r="H507" s="103"/>
      <c r="I507" s="103"/>
      <c r="J507" s="103">
        <v>4598811</v>
      </c>
      <c r="K507" s="103">
        <v>-4865979</v>
      </c>
      <c r="L507" s="103">
        <v>-2632451</v>
      </c>
      <c r="M507" s="103">
        <v>-7572346</v>
      </c>
      <c r="N507" s="103"/>
      <c r="O507" s="103"/>
      <c r="P507" s="103"/>
    </row>
    <row r="508" spans="1:16">
      <c r="A508" s="101" t="s">
        <v>1047</v>
      </c>
      <c r="B508" s="102" t="s">
        <v>1048</v>
      </c>
      <c r="C508" s="101" t="s">
        <v>5359</v>
      </c>
      <c r="D508" s="101" t="s">
        <v>5360</v>
      </c>
      <c r="E508" s="103">
        <v>23186786</v>
      </c>
      <c r="F508" s="103">
        <v>29995075</v>
      </c>
      <c r="G508" s="103">
        <v>24751934</v>
      </c>
      <c r="H508" s="103">
        <v>20749972</v>
      </c>
      <c r="I508" s="103">
        <v>29400286</v>
      </c>
      <c r="J508" s="103">
        <v>34189136</v>
      </c>
      <c r="K508" s="103">
        <v>33633269</v>
      </c>
      <c r="L508" s="103">
        <v>31958264</v>
      </c>
      <c r="M508" s="103">
        <v>35885742</v>
      </c>
      <c r="N508" s="103">
        <v>32794591</v>
      </c>
      <c r="O508" s="103">
        <v>29377854</v>
      </c>
      <c r="P508" s="103">
        <v>31477581</v>
      </c>
    </row>
    <row r="509" spans="1:16">
      <c r="A509" s="101" t="s">
        <v>1955</v>
      </c>
      <c r="B509" s="102" t="s">
        <v>4319</v>
      </c>
      <c r="C509" s="101" t="s">
        <v>5359</v>
      </c>
      <c r="D509" s="101" t="s">
        <v>5360</v>
      </c>
      <c r="E509" s="103">
        <v>-557945</v>
      </c>
      <c r="F509" s="103">
        <v>30784297</v>
      </c>
      <c r="G509" s="103">
        <v>139147509</v>
      </c>
      <c r="H509" s="103">
        <v>400134816</v>
      </c>
      <c r="I509" s="103">
        <v>-1292728890</v>
      </c>
      <c r="J509" s="103">
        <v>-146184749</v>
      </c>
      <c r="K509" s="103">
        <v>102224699</v>
      </c>
      <c r="L509" s="103">
        <v>507289</v>
      </c>
      <c r="M509" s="103">
        <v>-70113659</v>
      </c>
      <c r="N509" s="103">
        <v>6463846</v>
      </c>
      <c r="O509" s="103">
        <v>30406204</v>
      </c>
      <c r="P509" s="103">
        <v>54028485</v>
      </c>
    </row>
    <row r="510" spans="1:16">
      <c r="A510" s="101" t="s">
        <v>3588</v>
      </c>
      <c r="B510" s="102" t="s">
        <v>3589</v>
      </c>
      <c r="C510" s="101" t="s">
        <v>5359</v>
      </c>
      <c r="D510" s="101" t="s">
        <v>5360</v>
      </c>
      <c r="E510" s="103">
        <v>-2860998</v>
      </c>
      <c r="F510" s="103">
        <v>-2120825</v>
      </c>
      <c r="G510" s="103">
        <v>-5760636</v>
      </c>
      <c r="H510" s="103">
        <v>1036817</v>
      </c>
      <c r="I510" s="103">
        <v>1127041</v>
      </c>
      <c r="J510" s="103">
        <v>-1176249</v>
      </c>
      <c r="K510" s="103">
        <v>462752</v>
      </c>
      <c r="L510" s="103">
        <v>3049686</v>
      </c>
      <c r="M510" s="103">
        <v>2015986</v>
      </c>
      <c r="N510" s="103">
        <v>3386509</v>
      </c>
      <c r="O510" s="103">
        <v>2010951</v>
      </c>
      <c r="P510" s="103">
        <v>2004394</v>
      </c>
    </row>
    <row r="511" spans="1:16">
      <c r="A511" s="101" t="s">
        <v>3309</v>
      </c>
      <c r="B511" s="102" t="s">
        <v>3310</v>
      </c>
      <c r="C511" s="101" t="s">
        <v>5359</v>
      </c>
      <c r="D511" s="101" t="s">
        <v>5360</v>
      </c>
      <c r="E511" s="103">
        <v>2277605</v>
      </c>
      <c r="F511" s="103">
        <v>-1859416</v>
      </c>
      <c r="G511" s="103">
        <v>-654094</v>
      </c>
      <c r="H511" s="103">
        <v>5101571</v>
      </c>
      <c r="I511" s="103">
        <v>1370549</v>
      </c>
      <c r="J511" s="103">
        <v>-5604904</v>
      </c>
      <c r="K511" s="103">
        <v>-16171457</v>
      </c>
      <c r="L511" s="103">
        <v>-39880268</v>
      </c>
      <c r="M511" s="103">
        <v>-27114522</v>
      </c>
      <c r="N511" s="103">
        <v>1818757</v>
      </c>
      <c r="O511" s="103">
        <v>1673585</v>
      </c>
      <c r="P511" s="103">
        <v>8014562</v>
      </c>
    </row>
    <row r="512" spans="1:16">
      <c r="A512" s="101" t="s">
        <v>2171</v>
      </c>
      <c r="B512" s="102" t="s">
        <v>2172</v>
      </c>
      <c r="C512" s="101" t="s">
        <v>5359</v>
      </c>
      <c r="D512" s="101" t="s">
        <v>5360</v>
      </c>
      <c r="E512" s="103">
        <v>9430391</v>
      </c>
      <c r="F512" s="103">
        <v>6416237</v>
      </c>
      <c r="G512" s="103">
        <v>8338621</v>
      </c>
      <c r="H512" s="103">
        <v>5776408</v>
      </c>
      <c r="I512" s="103">
        <v>692942</v>
      </c>
      <c r="J512" s="103">
        <v>-1362377</v>
      </c>
      <c r="K512" s="103">
        <v>-339291</v>
      </c>
      <c r="L512" s="103">
        <v>260831</v>
      </c>
      <c r="M512" s="103">
        <v>-456109</v>
      </c>
      <c r="N512" s="103">
        <v>493063</v>
      </c>
      <c r="O512" s="103">
        <v>4701154</v>
      </c>
      <c r="P512" s="103">
        <v>3909045</v>
      </c>
    </row>
    <row r="513" spans="1:16">
      <c r="A513" s="101" t="s">
        <v>2791</v>
      </c>
      <c r="B513" s="102" t="s">
        <v>2792</v>
      </c>
      <c r="C513" s="101" t="s">
        <v>5359</v>
      </c>
      <c r="D513" s="101" t="s">
        <v>5360</v>
      </c>
      <c r="E513" s="103">
        <v>6745899</v>
      </c>
      <c r="F513" s="103">
        <v>-16135461</v>
      </c>
      <c r="G513" s="103">
        <v>761490</v>
      </c>
      <c r="H513" s="103">
        <v>1025971</v>
      </c>
      <c r="I513" s="103">
        <v>-12273359</v>
      </c>
      <c r="J513" s="103">
        <v>4554000</v>
      </c>
      <c r="K513" s="103">
        <v>3548325</v>
      </c>
      <c r="L513" s="103">
        <v>2940981</v>
      </c>
      <c r="M513" s="103">
        <v>4863329</v>
      </c>
      <c r="N513" s="103">
        <v>6583195</v>
      </c>
      <c r="O513" s="103">
        <v>5105210</v>
      </c>
      <c r="P513" s="103">
        <v>3538891</v>
      </c>
    </row>
    <row r="514" spans="1:16">
      <c r="A514" s="101" t="s">
        <v>3044</v>
      </c>
      <c r="B514" s="102" t="s">
        <v>3045</v>
      </c>
      <c r="C514" s="101" t="s">
        <v>5384</v>
      </c>
      <c r="D514" s="101" t="s">
        <v>5360</v>
      </c>
      <c r="E514" s="103">
        <v>287647</v>
      </c>
      <c r="F514" s="103">
        <v>2635968</v>
      </c>
      <c r="G514" s="103">
        <v>3406572</v>
      </c>
      <c r="H514" s="103">
        <v>1204996</v>
      </c>
      <c r="I514" s="103">
        <v>1015858</v>
      </c>
      <c r="J514" s="103">
        <v>709549</v>
      </c>
      <c r="K514" s="103">
        <v>1268511</v>
      </c>
      <c r="L514" s="103">
        <v>1849478</v>
      </c>
      <c r="M514" s="103">
        <v>2476775</v>
      </c>
      <c r="N514" s="103">
        <v>2419797</v>
      </c>
      <c r="O514" s="103">
        <v>4706218</v>
      </c>
      <c r="P514" s="103">
        <v>2355842</v>
      </c>
    </row>
    <row r="515" spans="1:16">
      <c r="A515" s="101" t="s">
        <v>2630</v>
      </c>
      <c r="B515" s="102" t="s">
        <v>2631</v>
      </c>
      <c r="C515" s="101" t="s">
        <v>5359</v>
      </c>
      <c r="D515" s="101" t="s">
        <v>5360</v>
      </c>
      <c r="E515" s="103">
        <v>9339155</v>
      </c>
      <c r="F515" s="103">
        <v>15120234</v>
      </c>
      <c r="G515" s="103">
        <v>12091913</v>
      </c>
      <c r="H515" s="103">
        <v>3990569</v>
      </c>
      <c r="I515" s="103">
        <v>5699666</v>
      </c>
      <c r="J515" s="103">
        <v>8057792</v>
      </c>
      <c r="K515" s="103">
        <v>6193256</v>
      </c>
      <c r="L515" s="103">
        <v>4081300</v>
      </c>
      <c r="M515" s="103">
        <v>1339935</v>
      </c>
      <c r="N515" s="103">
        <v>1423867</v>
      </c>
      <c r="O515" s="103">
        <v>2376804</v>
      </c>
      <c r="P515" s="103">
        <v>5607215</v>
      </c>
    </row>
    <row r="516" spans="1:16">
      <c r="A516" s="101" t="s">
        <v>799</v>
      </c>
      <c r="B516" s="102" t="s">
        <v>800</v>
      </c>
      <c r="C516" s="101" t="s">
        <v>5359</v>
      </c>
      <c r="D516" s="101" t="s">
        <v>5360</v>
      </c>
      <c r="E516" s="103">
        <v>23197515</v>
      </c>
      <c r="F516" s="103">
        <v>44498522</v>
      </c>
      <c r="G516" s="103">
        <v>60725197</v>
      </c>
      <c r="H516" s="103">
        <v>67113292</v>
      </c>
      <c r="I516" s="103">
        <v>65104595</v>
      </c>
      <c r="J516" s="103">
        <v>55416177</v>
      </c>
      <c r="K516" s="103">
        <v>45757082</v>
      </c>
      <c r="L516" s="103">
        <v>24214888</v>
      </c>
      <c r="M516" s="103">
        <v>41566915</v>
      </c>
      <c r="N516" s="103">
        <v>39847422</v>
      </c>
      <c r="O516" s="103">
        <v>44335689</v>
      </c>
      <c r="P516" s="103">
        <v>31151103</v>
      </c>
    </row>
    <row r="517" spans="1:16">
      <c r="A517" s="101" t="s">
        <v>2688</v>
      </c>
      <c r="B517" s="102" t="s">
        <v>2689</v>
      </c>
      <c r="C517" s="101" t="s">
        <v>5359</v>
      </c>
      <c r="D517" s="101" t="s">
        <v>5360</v>
      </c>
      <c r="E517" s="103">
        <v>9683224</v>
      </c>
      <c r="F517" s="103">
        <v>-863499</v>
      </c>
      <c r="G517" s="103">
        <v>12700264</v>
      </c>
      <c r="H517" s="103">
        <v>7466176</v>
      </c>
      <c r="I517" s="103">
        <v>8483228</v>
      </c>
      <c r="J517" s="103">
        <v>16630390</v>
      </c>
      <c r="K517" s="103">
        <v>10292890</v>
      </c>
      <c r="L517" s="103">
        <v>6488836</v>
      </c>
      <c r="M517" s="103">
        <v>20445927</v>
      </c>
      <c r="N517" s="103">
        <v>11156573</v>
      </c>
      <c r="O517" s="103">
        <v>9047317</v>
      </c>
      <c r="P517" s="103">
        <v>5406915</v>
      </c>
    </row>
    <row r="518" spans="1:16">
      <c r="A518" s="101" t="s">
        <v>2829</v>
      </c>
      <c r="B518" s="102" t="s">
        <v>2830</v>
      </c>
      <c r="C518" s="101" t="s">
        <v>5359</v>
      </c>
      <c r="D518" s="101" t="s">
        <v>5360</v>
      </c>
      <c r="E518" s="103">
        <v>3154900</v>
      </c>
      <c r="F518" s="103">
        <v>4034482</v>
      </c>
      <c r="G518" s="103">
        <v>3194253</v>
      </c>
      <c r="H518" s="103">
        <v>5147828</v>
      </c>
      <c r="I518" s="103">
        <v>3916483</v>
      </c>
      <c r="J518" s="103">
        <v>2323004</v>
      </c>
      <c r="K518" s="103">
        <v>2480771</v>
      </c>
      <c r="L518" s="103">
        <v>2067086</v>
      </c>
      <c r="M518" s="103">
        <v>1708867</v>
      </c>
      <c r="N518" s="103">
        <v>1915239</v>
      </c>
      <c r="O518" s="103">
        <v>387249</v>
      </c>
      <c r="P518" s="103">
        <v>938474</v>
      </c>
    </row>
    <row r="519" spans="1:16">
      <c r="A519" s="101" t="s">
        <v>2483</v>
      </c>
      <c r="B519" s="102" t="s">
        <v>2484</v>
      </c>
      <c r="C519" s="101" t="s">
        <v>5359</v>
      </c>
      <c r="D519" s="101" t="s">
        <v>5360</v>
      </c>
      <c r="E519" s="103">
        <v>2663937</v>
      </c>
      <c r="F519" s="103">
        <v>1078912</v>
      </c>
      <c r="G519" s="103">
        <v>5683422</v>
      </c>
      <c r="H519" s="103">
        <v>3894464</v>
      </c>
      <c r="I519" s="103">
        <v>11904974</v>
      </c>
      <c r="J519" s="103">
        <v>11899992</v>
      </c>
      <c r="K519" s="103">
        <v>9221030</v>
      </c>
      <c r="L519" s="103">
        <v>-58780</v>
      </c>
      <c r="M519" s="103">
        <v>685996</v>
      </c>
      <c r="N519" s="103">
        <v>6957967</v>
      </c>
      <c r="O519" s="103">
        <v>5882943</v>
      </c>
      <c r="P519" s="103">
        <v>2038687</v>
      </c>
    </row>
    <row r="520" spans="1:16">
      <c r="A520" s="101" t="s">
        <v>3101</v>
      </c>
      <c r="B520" s="102" t="s">
        <v>3102</v>
      </c>
      <c r="C520" s="101" t="s">
        <v>5359</v>
      </c>
      <c r="D520" s="101" t="s">
        <v>5360</v>
      </c>
      <c r="E520" s="103">
        <v>16986236</v>
      </c>
      <c r="F520" s="103">
        <v>-11847231</v>
      </c>
      <c r="G520" s="103">
        <v>6463015</v>
      </c>
      <c r="H520" s="103">
        <v>7123618</v>
      </c>
      <c r="I520" s="103">
        <v>12614158</v>
      </c>
      <c r="J520" s="103">
        <v>3237008</v>
      </c>
      <c r="K520" s="103">
        <v>3655816</v>
      </c>
      <c r="L520" s="103">
        <v>3994901</v>
      </c>
      <c r="M520" s="103">
        <v>2898873</v>
      </c>
      <c r="N520" s="103">
        <v>4271098</v>
      </c>
      <c r="O520" s="103">
        <v>4667542</v>
      </c>
      <c r="P520" s="103">
        <v>407717</v>
      </c>
    </row>
    <row r="521" spans="1:16">
      <c r="A521" s="101" t="s">
        <v>351</v>
      </c>
      <c r="B521" s="102" t="s">
        <v>352</v>
      </c>
      <c r="C521" s="101" t="s">
        <v>5359</v>
      </c>
      <c r="D521" s="101" t="s">
        <v>5360</v>
      </c>
      <c r="E521" s="103">
        <v>1675967000</v>
      </c>
      <c r="F521" s="103">
        <v>1518604000</v>
      </c>
      <c r="G521" s="103">
        <v>1801178000</v>
      </c>
      <c r="H521" s="103">
        <v>1638964000</v>
      </c>
      <c r="I521" s="103">
        <v>1151704905</v>
      </c>
      <c r="J521" s="103">
        <v>1612889086</v>
      </c>
      <c r="K521" s="103">
        <v>1841612790</v>
      </c>
      <c r="L521" s="103">
        <v>1247181620</v>
      </c>
      <c r="M521" s="103">
        <v>1215719184</v>
      </c>
      <c r="N521" s="103">
        <v>1648875596</v>
      </c>
      <c r="O521" s="103">
        <v>1451490971</v>
      </c>
      <c r="P521" s="103">
        <v>1872978278</v>
      </c>
    </row>
    <row r="522" spans="1:16">
      <c r="A522" s="101" t="s">
        <v>2493</v>
      </c>
      <c r="B522" s="102" t="s">
        <v>2494</v>
      </c>
      <c r="C522" s="101" t="s">
        <v>5359</v>
      </c>
      <c r="D522" s="101" t="s">
        <v>5360</v>
      </c>
      <c r="E522" s="103">
        <v>-8678103</v>
      </c>
      <c r="F522" s="103">
        <v>-4353912</v>
      </c>
      <c r="G522" s="103">
        <v>-6505164</v>
      </c>
      <c r="H522" s="103">
        <v>14006259</v>
      </c>
      <c r="I522" s="103">
        <v>-1785666</v>
      </c>
      <c r="J522" s="103">
        <v>-1237965</v>
      </c>
      <c r="K522" s="103">
        <v>-17156436</v>
      </c>
      <c r="L522" s="103">
        <v>-5310828</v>
      </c>
      <c r="M522" s="103">
        <v>2096909</v>
      </c>
      <c r="N522" s="103">
        <v>-20030583</v>
      </c>
      <c r="O522" s="103">
        <v>-4724873</v>
      </c>
      <c r="P522" s="103">
        <v>3295513</v>
      </c>
    </row>
    <row r="523" spans="1:16">
      <c r="A523" s="101" t="s">
        <v>595</v>
      </c>
      <c r="B523" s="102" t="s">
        <v>596</v>
      </c>
      <c r="C523" s="101" t="s">
        <v>5359</v>
      </c>
      <c r="D523" s="101" t="s">
        <v>5360</v>
      </c>
      <c r="E523" s="103">
        <v>128700276</v>
      </c>
      <c r="F523" s="103">
        <v>-4050678</v>
      </c>
      <c r="G523" s="103">
        <v>50465456</v>
      </c>
      <c r="H523" s="103">
        <v>-342331766</v>
      </c>
      <c r="I523" s="103">
        <v>-271010079</v>
      </c>
      <c r="J523" s="103">
        <v>-261281793</v>
      </c>
      <c r="K523" s="103">
        <v>190605414</v>
      </c>
      <c r="L523" s="103">
        <v>-209111351</v>
      </c>
      <c r="M523" s="103">
        <v>29776960</v>
      </c>
      <c r="N523" s="103">
        <v>149775935</v>
      </c>
      <c r="O523" s="103">
        <v>44144958</v>
      </c>
      <c r="P523" s="103">
        <v>85037330</v>
      </c>
    </row>
    <row r="524" spans="1:16">
      <c r="A524" s="101" t="s">
        <v>737</v>
      </c>
      <c r="B524" s="102" t="s">
        <v>738</v>
      </c>
      <c r="C524" s="101" t="s">
        <v>5359</v>
      </c>
      <c r="D524" s="101" t="s">
        <v>5360</v>
      </c>
      <c r="E524" s="103">
        <v>18594718</v>
      </c>
      <c r="F524" s="103">
        <v>20318978</v>
      </c>
      <c r="G524" s="103">
        <v>55022585</v>
      </c>
      <c r="H524" s="103">
        <v>-6298626</v>
      </c>
      <c r="I524" s="103">
        <v>9902985</v>
      </c>
      <c r="J524" s="103">
        <v>17158879</v>
      </c>
      <c r="K524" s="103">
        <v>6267929</v>
      </c>
      <c r="L524" s="103">
        <v>18230939</v>
      </c>
      <c r="M524" s="103">
        <v>26202779</v>
      </c>
      <c r="N524" s="103">
        <v>26576426</v>
      </c>
      <c r="O524" s="103">
        <v>18051012</v>
      </c>
      <c r="P524" s="103">
        <v>16547340</v>
      </c>
    </row>
    <row r="525" spans="1:16">
      <c r="A525" s="101" t="s">
        <v>1834</v>
      </c>
      <c r="B525" s="102" t="s">
        <v>1835</v>
      </c>
      <c r="C525" s="101" t="s">
        <v>5359</v>
      </c>
      <c r="D525" s="101" t="s">
        <v>5360</v>
      </c>
      <c r="E525" s="103">
        <v>30087643</v>
      </c>
      <c r="F525" s="103">
        <v>18193218</v>
      </c>
      <c r="G525" s="103">
        <v>11619256</v>
      </c>
      <c r="H525" s="103">
        <v>5512696</v>
      </c>
      <c r="I525" s="103">
        <v>8209086</v>
      </c>
      <c r="J525" s="103">
        <v>9922153</v>
      </c>
      <c r="K525" s="103">
        <v>12405344</v>
      </c>
      <c r="L525" s="103">
        <v>13901044</v>
      </c>
      <c r="M525" s="103">
        <v>20220775</v>
      </c>
      <c r="N525" s="103">
        <v>10585963</v>
      </c>
      <c r="O525" s="103">
        <v>5545310</v>
      </c>
      <c r="P525" s="103">
        <v>6333828</v>
      </c>
    </row>
    <row r="526" spans="1:16">
      <c r="A526" s="101" t="s">
        <v>1779</v>
      </c>
      <c r="B526" s="102" t="s">
        <v>1780</v>
      </c>
      <c r="C526" s="101" t="s">
        <v>5359</v>
      </c>
      <c r="D526" s="101" t="s">
        <v>5360</v>
      </c>
      <c r="E526" s="103">
        <v>1987801</v>
      </c>
      <c r="F526" s="103">
        <v>-5202453</v>
      </c>
      <c r="G526" s="103">
        <v>-10796046</v>
      </c>
      <c r="H526" s="103">
        <v>-4976763</v>
      </c>
      <c r="I526" s="103">
        <v>-11069773</v>
      </c>
      <c r="J526" s="103">
        <v>-43657105</v>
      </c>
      <c r="K526" s="103">
        <v>6866765</v>
      </c>
      <c r="L526" s="103">
        <v>533404</v>
      </c>
      <c r="M526" s="103">
        <v>-15774359</v>
      </c>
      <c r="N526" s="103">
        <v>3453330</v>
      </c>
      <c r="O526" s="103">
        <v>4047708</v>
      </c>
      <c r="P526" s="103">
        <v>-6219045</v>
      </c>
    </row>
    <row r="527" spans="1:16">
      <c r="A527" s="101" t="s">
        <v>958</v>
      </c>
      <c r="B527" s="102" t="s">
        <v>959</v>
      </c>
      <c r="C527" s="101" t="s">
        <v>5359</v>
      </c>
      <c r="D527" s="101" t="s">
        <v>5360</v>
      </c>
      <c r="E527" s="103">
        <v>-26541415</v>
      </c>
      <c r="F527" s="103">
        <v>9975342</v>
      </c>
      <c r="G527" s="103">
        <v>41027324</v>
      </c>
      <c r="H527" s="103">
        <v>37359741</v>
      </c>
      <c r="I527" s="103">
        <v>87278845</v>
      </c>
      <c r="J527" s="103">
        <v>71629559</v>
      </c>
      <c r="K527" s="103">
        <v>77945542</v>
      </c>
      <c r="L527" s="103">
        <v>-145751876</v>
      </c>
      <c r="M527" s="103">
        <v>52360578</v>
      </c>
      <c r="N527" s="103">
        <v>64673982</v>
      </c>
      <c r="O527" s="103">
        <v>63180292</v>
      </c>
      <c r="P527" s="103">
        <v>50575532</v>
      </c>
    </row>
    <row r="528" spans="1:16">
      <c r="A528" s="101" t="s">
        <v>1262</v>
      </c>
      <c r="B528" s="102" t="s">
        <v>1263</v>
      </c>
      <c r="C528" s="101" t="s">
        <v>5359</v>
      </c>
      <c r="D528" s="101" t="s">
        <v>5360</v>
      </c>
      <c r="E528" s="103">
        <v>16470646</v>
      </c>
      <c r="F528" s="103">
        <v>22691317</v>
      </c>
      <c r="G528" s="103">
        <v>19731902</v>
      </c>
      <c r="H528" s="103">
        <v>14823927</v>
      </c>
      <c r="I528" s="103">
        <v>6013196</v>
      </c>
      <c r="J528" s="103">
        <v>6015078</v>
      </c>
      <c r="K528" s="103">
        <v>6379641</v>
      </c>
      <c r="L528" s="103">
        <v>23207375</v>
      </c>
      <c r="M528" s="103">
        <v>36898031</v>
      </c>
      <c r="N528" s="103">
        <v>21941925</v>
      </c>
      <c r="O528" s="103">
        <v>14388976</v>
      </c>
      <c r="P528" s="103">
        <v>7819710</v>
      </c>
    </row>
    <row r="529" spans="1:16">
      <c r="A529" s="101" t="s">
        <v>2082</v>
      </c>
      <c r="B529" s="102" t="s">
        <v>2083</v>
      </c>
      <c r="C529" s="101" t="s">
        <v>5359</v>
      </c>
      <c r="D529" s="101" t="s">
        <v>5360</v>
      </c>
      <c r="E529" s="103">
        <v>-32479378</v>
      </c>
      <c r="F529" s="103">
        <v>-29104562</v>
      </c>
      <c r="G529" s="103">
        <v>-16854385</v>
      </c>
      <c r="H529" s="103">
        <v>-75108448</v>
      </c>
      <c r="I529" s="103">
        <v>-22265369</v>
      </c>
      <c r="J529" s="103">
        <v>-94587772</v>
      </c>
      <c r="K529" s="103">
        <v>-63024887</v>
      </c>
      <c r="L529" s="103">
        <v>-28455414</v>
      </c>
      <c r="M529" s="103">
        <v>10309767</v>
      </c>
      <c r="N529" s="103">
        <v>5163457</v>
      </c>
      <c r="O529" s="103">
        <v>4115542</v>
      </c>
      <c r="P529" s="103">
        <v>10124635</v>
      </c>
    </row>
    <row r="530" spans="1:16">
      <c r="A530" s="101" t="s">
        <v>1425</v>
      </c>
      <c r="B530" s="102" t="s">
        <v>1426</v>
      </c>
      <c r="C530" s="101" t="s">
        <v>5359</v>
      </c>
      <c r="D530" s="101" t="s">
        <v>5360</v>
      </c>
      <c r="E530" s="103">
        <v>17938490</v>
      </c>
      <c r="F530" s="103">
        <v>17576395</v>
      </c>
      <c r="G530" s="103">
        <v>16282262</v>
      </c>
      <c r="H530" s="103">
        <v>14116098</v>
      </c>
      <c r="I530" s="103">
        <v>15462127</v>
      </c>
      <c r="J530" s="103">
        <v>10073629</v>
      </c>
      <c r="K530" s="103">
        <v>14231808</v>
      </c>
      <c r="L530" s="103">
        <v>16493212</v>
      </c>
      <c r="M530" s="103">
        <v>17499192</v>
      </c>
      <c r="N530" s="103">
        <v>19432567</v>
      </c>
      <c r="O530" s="103">
        <v>16972885</v>
      </c>
      <c r="P530" s="103">
        <v>11814879</v>
      </c>
    </row>
    <row r="531" spans="1:16">
      <c r="A531" s="101" t="s">
        <v>356</v>
      </c>
      <c r="B531" s="102" t="s">
        <v>357</v>
      </c>
      <c r="C531" s="101" t="s">
        <v>5359</v>
      </c>
      <c r="D531" s="101" t="s">
        <v>5360</v>
      </c>
      <c r="E531" s="103">
        <v>463858324</v>
      </c>
      <c r="F531" s="103">
        <v>439020112</v>
      </c>
      <c r="G531" s="103">
        <v>412880223</v>
      </c>
      <c r="H531" s="103">
        <v>312372065</v>
      </c>
      <c r="I531" s="103">
        <v>395804943</v>
      </c>
      <c r="J531" s="103">
        <v>326800038</v>
      </c>
      <c r="K531" s="103">
        <v>324831298</v>
      </c>
      <c r="L531" s="103">
        <v>261271096</v>
      </c>
      <c r="M531" s="103">
        <v>232237699</v>
      </c>
      <c r="N531" s="103"/>
      <c r="O531" s="103"/>
      <c r="P531" s="103"/>
    </row>
    <row r="532" spans="1:16">
      <c r="A532" s="101" t="s">
        <v>3401</v>
      </c>
      <c r="B532" s="102" t="s">
        <v>3402</v>
      </c>
      <c r="C532" s="101" t="s">
        <v>5359</v>
      </c>
      <c r="D532" s="101" t="s">
        <v>5360</v>
      </c>
      <c r="E532" s="103">
        <v>-14565415</v>
      </c>
      <c r="F532" s="103">
        <v>-24041329</v>
      </c>
      <c r="G532" s="103">
        <v>-3628280</v>
      </c>
      <c r="H532" s="103">
        <v>1176834</v>
      </c>
      <c r="I532" s="103">
        <v>-973332</v>
      </c>
      <c r="J532" s="103">
        <v>-7380214</v>
      </c>
      <c r="K532" s="103">
        <v>-3446978</v>
      </c>
      <c r="L532" s="103">
        <v>-5890479</v>
      </c>
      <c r="M532" s="103">
        <v>-11674633</v>
      </c>
      <c r="N532" s="103">
        <v>-1512467</v>
      </c>
      <c r="O532" s="103">
        <v>453511</v>
      </c>
      <c r="P532" s="103">
        <v>-2468232</v>
      </c>
    </row>
    <row r="533" spans="1:16">
      <c r="A533" s="101" t="s">
        <v>993</v>
      </c>
      <c r="B533" s="102" t="s">
        <v>994</v>
      </c>
      <c r="C533" s="101" t="s">
        <v>5359</v>
      </c>
      <c r="D533" s="101" t="s">
        <v>5360</v>
      </c>
      <c r="E533" s="103">
        <v>37818466</v>
      </c>
      <c r="F533" s="103">
        <v>33261886</v>
      </c>
      <c r="G533" s="103">
        <v>40298448</v>
      </c>
      <c r="H533" s="103">
        <v>21247711</v>
      </c>
      <c r="I533" s="103">
        <v>4987749</v>
      </c>
      <c r="J533" s="103">
        <v>3038617</v>
      </c>
      <c r="K533" s="103">
        <v>10514856</v>
      </c>
      <c r="L533" s="103">
        <v>4682133</v>
      </c>
      <c r="M533" s="103">
        <v>999621</v>
      </c>
      <c r="N533" s="103">
        <v>4040112</v>
      </c>
      <c r="O533" s="103">
        <v>4617187</v>
      </c>
      <c r="P533" s="103">
        <v>3280027</v>
      </c>
    </row>
    <row r="534" spans="1:16">
      <c r="A534" s="101" t="s">
        <v>5417</v>
      </c>
      <c r="B534" s="102" t="s">
        <v>5418</v>
      </c>
      <c r="C534" s="101" t="s">
        <v>5359</v>
      </c>
      <c r="D534" s="101" t="s">
        <v>5360</v>
      </c>
      <c r="E534" s="103">
        <v>-25541871</v>
      </c>
      <c r="F534" s="103">
        <v>-24883309</v>
      </c>
      <c r="G534" s="103">
        <v>7840063</v>
      </c>
      <c r="H534" s="103">
        <v>26449847</v>
      </c>
      <c r="I534" s="103">
        <v>-3137618</v>
      </c>
      <c r="J534" s="103">
        <v>861474</v>
      </c>
      <c r="K534" s="103">
        <v>33164011</v>
      </c>
      <c r="L534" s="103">
        <v>11061434</v>
      </c>
      <c r="M534" s="103">
        <v>1764681</v>
      </c>
      <c r="N534" s="103"/>
      <c r="O534" s="103"/>
      <c r="P534" s="103"/>
    </row>
    <row r="535" spans="1:16">
      <c r="A535" s="101" t="s">
        <v>2491</v>
      </c>
      <c r="B535" s="102" t="s">
        <v>2492</v>
      </c>
      <c r="C535" s="101" t="s">
        <v>5359</v>
      </c>
      <c r="D535" s="101" t="s">
        <v>5360</v>
      </c>
      <c r="E535" s="103">
        <v>33123201</v>
      </c>
      <c r="F535" s="103">
        <v>-5693984</v>
      </c>
      <c r="G535" s="103">
        <v>-1982854</v>
      </c>
      <c r="H535" s="103">
        <v>2526566</v>
      </c>
      <c r="I535" s="103">
        <v>8939275</v>
      </c>
      <c r="J535" s="103">
        <v>10656034</v>
      </c>
      <c r="K535" s="103">
        <v>15595769</v>
      </c>
      <c r="L535" s="103">
        <v>13268783</v>
      </c>
      <c r="M535" s="103">
        <v>-25083278</v>
      </c>
      <c r="N535" s="103">
        <v>782668</v>
      </c>
      <c r="O535" s="103">
        <v>-1373185</v>
      </c>
      <c r="P535" s="103">
        <v>10704419</v>
      </c>
    </row>
    <row r="536" spans="1:16">
      <c r="A536" s="101" t="s">
        <v>2884</v>
      </c>
      <c r="B536" s="102" t="s">
        <v>2885</v>
      </c>
      <c r="C536" s="101" t="s">
        <v>5361</v>
      </c>
      <c r="D536" s="101" t="s">
        <v>5360</v>
      </c>
      <c r="E536" s="103"/>
      <c r="F536" s="103">
        <v>270192</v>
      </c>
      <c r="G536" s="103">
        <v>1600938</v>
      </c>
      <c r="H536" s="103">
        <v>7876336</v>
      </c>
      <c r="I536" s="103">
        <v>4554428</v>
      </c>
      <c r="J536" s="103">
        <v>15331174</v>
      </c>
      <c r="K536" s="103">
        <v>12789148</v>
      </c>
      <c r="L536" s="103">
        <v>4889593</v>
      </c>
      <c r="M536" s="103">
        <v>-24784834</v>
      </c>
      <c r="N536" s="103">
        <v>285722</v>
      </c>
      <c r="O536" s="103">
        <v>1297032</v>
      </c>
      <c r="P536" s="103">
        <v>2349560</v>
      </c>
    </row>
    <row r="537" spans="1:16">
      <c r="A537" s="101" t="s">
        <v>3214</v>
      </c>
      <c r="B537" s="102" t="s">
        <v>3215</v>
      </c>
      <c r="C537" s="101" t="s">
        <v>5359</v>
      </c>
      <c r="D537" s="101" t="s">
        <v>5360</v>
      </c>
      <c r="E537" s="103">
        <v>175430</v>
      </c>
      <c r="F537" s="103">
        <v>352764</v>
      </c>
      <c r="G537" s="103">
        <v>821343</v>
      </c>
      <c r="H537" s="103">
        <v>606353</v>
      </c>
      <c r="I537" s="103">
        <v>1275859</v>
      </c>
      <c r="J537" s="103">
        <v>731634</v>
      </c>
      <c r="K537" s="103">
        <v>1219241</v>
      </c>
      <c r="L537" s="103">
        <v>753616</v>
      </c>
      <c r="M537" s="103">
        <v>543373</v>
      </c>
      <c r="N537" s="103">
        <v>1055512</v>
      </c>
      <c r="O537" s="103">
        <v>1144655</v>
      </c>
      <c r="P537" s="103">
        <v>424577</v>
      </c>
    </row>
    <row r="538" spans="1:16">
      <c r="A538" s="101" t="s">
        <v>773</v>
      </c>
      <c r="B538" s="102" t="s">
        <v>774</v>
      </c>
      <c r="C538" s="101" t="s">
        <v>5359</v>
      </c>
      <c r="D538" s="101" t="s">
        <v>5360</v>
      </c>
      <c r="E538" s="103">
        <v>170352323</v>
      </c>
      <c r="F538" s="103">
        <v>69189310</v>
      </c>
      <c r="G538" s="103">
        <v>97428429</v>
      </c>
      <c r="H538" s="103">
        <v>102428404</v>
      </c>
      <c r="I538" s="103">
        <v>95798177</v>
      </c>
      <c r="J538" s="103">
        <v>107556191</v>
      </c>
      <c r="K538" s="103">
        <v>99136817</v>
      </c>
      <c r="L538" s="103">
        <v>-31950027</v>
      </c>
      <c r="M538" s="103">
        <v>44840233</v>
      </c>
      <c r="N538" s="103">
        <v>62734365</v>
      </c>
      <c r="O538" s="103">
        <v>88499696</v>
      </c>
      <c r="P538" s="103">
        <v>55953267</v>
      </c>
    </row>
    <row r="539" spans="1:16">
      <c r="A539" s="101" t="s">
        <v>2412</v>
      </c>
      <c r="B539" s="102" t="s">
        <v>2413</v>
      </c>
      <c r="C539" s="101" t="s">
        <v>5359</v>
      </c>
      <c r="D539" s="101" t="s">
        <v>5360</v>
      </c>
      <c r="E539" s="103">
        <v>816798</v>
      </c>
      <c r="F539" s="103">
        <v>-783061</v>
      </c>
      <c r="G539" s="103">
        <v>-695966</v>
      </c>
      <c r="H539" s="103">
        <v>617911</v>
      </c>
      <c r="I539" s="103">
        <v>5102761</v>
      </c>
      <c r="J539" s="103">
        <v>1333418</v>
      </c>
      <c r="K539" s="103">
        <v>1413467</v>
      </c>
      <c r="L539" s="103">
        <v>1180902</v>
      </c>
      <c r="M539" s="103">
        <v>542040</v>
      </c>
      <c r="N539" s="103">
        <v>-2509565</v>
      </c>
      <c r="O539" s="103">
        <v>227919</v>
      </c>
      <c r="P539" s="103">
        <v>386714</v>
      </c>
    </row>
    <row r="540" spans="1:16">
      <c r="A540" s="101" t="s">
        <v>2837</v>
      </c>
      <c r="B540" s="102" t="s">
        <v>2838</v>
      </c>
      <c r="C540" s="101" t="s">
        <v>5361</v>
      </c>
      <c r="D540" s="101" t="s">
        <v>5360</v>
      </c>
      <c r="E540" s="103"/>
      <c r="F540" s="103">
        <v>8480487</v>
      </c>
      <c r="G540" s="103">
        <v>-19726177</v>
      </c>
      <c r="H540" s="103">
        <v>-11243323</v>
      </c>
      <c r="I540" s="103">
        <v>-14993311</v>
      </c>
      <c r="J540" s="103">
        <v>-11877253</v>
      </c>
      <c r="K540" s="103">
        <v>4307211</v>
      </c>
      <c r="L540" s="103">
        <v>-2335054</v>
      </c>
      <c r="M540" s="103">
        <v>-8690753</v>
      </c>
      <c r="N540" s="103">
        <v>-7298610</v>
      </c>
      <c r="O540" s="103">
        <v>-2679546</v>
      </c>
      <c r="P540" s="103">
        <v>750170</v>
      </c>
    </row>
    <row r="541" spans="1:16">
      <c r="A541" s="101" t="s">
        <v>456</v>
      </c>
      <c r="B541" s="102" t="s">
        <v>4320</v>
      </c>
      <c r="C541" s="101" t="s">
        <v>5359</v>
      </c>
      <c r="D541" s="101" t="s">
        <v>5360</v>
      </c>
      <c r="E541" s="103">
        <v>292125005</v>
      </c>
      <c r="F541" s="103">
        <v>230509317</v>
      </c>
      <c r="G541" s="103">
        <v>275385336</v>
      </c>
      <c r="H541" s="103">
        <v>296392130</v>
      </c>
      <c r="I541" s="103">
        <v>231609409</v>
      </c>
      <c r="J541" s="103">
        <v>223231868</v>
      </c>
      <c r="K541" s="103">
        <v>225163892</v>
      </c>
      <c r="L541" s="103">
        <v>151377987</v>
      </c>
      <c r="M541" s="103">
        <v>94348469</v>
      </c>
      <c r="N541" s="103">
        <v>101493474</v>
      </c>
      <c r="O541" s="103">
        <v>81969740</v>
      </c>
      <c r="P541" s="103">
        <v>92518173</v>
      </c>
    </row>
    <row r="542" spans="1:16">
      <c r="A542" s="101" t="s">
        <v>2986</v>
      </c>
      <c r="B542" s="102" t="s">
        <v>2987</v>
      </c>
      <c r="C542" s="101" t="s">
        <v>5359</v>
      </c>
      <c r="D542" s="101" t="s">
        <v>5360</v>
      </c>
      <c r="E542" s="103">
        <v>13535919</v>
      </c>
      <c r="F542" s="103">
        <v>38067672</v>
      </c>
      <c r="G542" s="103">
        <v>-11711717</v>
      </c>
      <c r="H542" s="103">
        <v>-16125896</v>
      </c>
      <c r="I542" s="103">
        <v>-24744528</v>
      </c>
      <c r="J542" s="103">
        <v>-1424105</v>
      </c>
      <c r="K542" s="103">
        <v>-40450836</v>
      </c>
      <c r="L542" s="103">
        <v>-8459233</v>
      </c>
      <c r="M542" s="103">
        <v>491193</v>
      </c>
      <c r="N542" s="103">
        <v>643691</v>
      </c>
      <c r="O542" s="103">
        <v>8395490</v>
      </c>
      <c r="P542" s="103">
        <v>3392441</v>
      </c>
    </row>
    <row r="543" spans="1:16">
      <c r="A543" s="101" t="s">
        <v>1393</v>
      </c>
      <c r="B543" s="102" t="s">
        <v>1394</v>
      </c>
      <c r="C543" s="101" t="s">
        <v>5359</v>
      </c>
      <c r="D543" s="101" t="s">
        <v>5360</v>
      </c>
      <c r="E543" s="103">
        <v>-18591699</v>
      </c>
      <c r="F543" s="103">
        <v>1476216</v>
      </c>
      <c r="G543" s="103">
        <v>3349617</v>
      </c>
      <c r="H543" s="103">
        <v>5437651</v>
      </c>
      <c r="I543" s="103">
        <v>14377490</v>
      </c>
      <c r="J543" s="103">
        <v>24866240</v>
      </c>
      <c r="K543" s="103">
        <v>22034547</v>
      </c>
      <c r="L543" s="103">
        <v>21052454</v>
      </c>
      <c r="M543" s="103">
        <v>12051001</v>
      </c>
      <c r="N543" s="103">
        <v>8843130</v>
      </c>
      <c r="O543" s="103">
        <v>21931739</v>
      </c>
      <c r="P543" s="103">
        <v>11867870</v>
      </c>
    </row>
    <row r="544" spans="1:16">
      <c r="A544" s="101" t="s">
        <v>3609</v>
      </c>
      <c r="B544" s="102" t="s">
        <v>3610</v>
      </c>
      <c r="C544" s="101" t="s">
        <v>5359</v>
      </c>
      <c r="D544" s="101" t="s">
        <v>5360</v>
      </c>
      <c r="E544" s="103">
        <v>14942253</v>
      </c>
      <c r="F544" s="103">
        <v>-761287</v>
      </c>
      <c r="G544" s="103">
        <v>-5878900</v>
      </c>
      <c r="H544" s="103">
        <v>-23407448</v>
      </c>
      <c r="I544" s="103">
        <v>-8414052</v>
      </c>
      <c r="J544" s="103">
        <v>7588156</v>
      </c>
      <c r="K544" s="103">
        <v>3635644</v>
      </c>
      <c r="L544" s="103">
        <v>-5123695</v>
      </c>
      <c r="M544" s="103">
        <v>1621346</v>
      </c>
      <c r="N544" s="103">
        <v>2885591</v>
      </c>
      <c r="O544" s="103">
        <v>2740605</v>
      </c>
      <c r="P544" s="103">
        <v>3270182</v>
      </c>
    </row>
    <row r="545" spans="1:16">
      <c r="A545" s="101" t="s">
        <v>1391</v>
      </c>
      <c r="B545" s="102" t="s">
        <v>1392</v>
      </c>
      <c r="C545" s="101" t="s">
        <v>5359</v>
      </c>
      <c r="D545" s="101" t="s">
        <v>5360</v>
      </c>
      <c r="E545" s="103">
        <v>18355329</v>
      </c>
      <c r="F545" s="103">
        <v>14118134</v>
      </c>
      <c r="G545" s="103">
        <v>12361994</v>
      </c>
      <c r="H545" s="103">
        <v>7191929</v>
      </c>
      <c r="I545" s="103">
        <v>12647526</v>
      </c>
      <c r="J545" s="103">
        <v>25892452</v>
      </c>
      <c r="K545" s="103">
        <v>3701238</v>
      </c>
      <c r="L545" s="103">
        <v>-13436537</v>
      </c>
      <c r="M545" s="103">
        <v>7151630</v>
      </c>
      <c r="N545" s="103">
        <v>9126155</v>
      </c>
      <c r="O545" s="103">
        <v>5928756</v>
      </c>
      <c r="P545" s="103">
        <v>8924191</v>
      </c>
    </row>
    <row r="546" spans="1:16">
      <c r="A546" s="101" t="s">
        <v>1557</v>
      </c>
      <c r="B546" s="102" t="s">
        <v>1558</v>
      </c>
      <c r="C546" s="101" t="s">
        <v>5359</v>
      </c>
      <c r="D546" s="101" t="s">
        <v>5360</v>
      </c>
      <c r="E546" s="103">
        <v>23610433</v>
      </c>
      <c r="F546" s="103">
        <v>19367972</v>
      </c>
      <c r="G546" s="103">
        <v>31505320</v>
      </c>
      <c r="H546" s="103">
        <v>32223364</v>
      </c>
      <c r="I546" s="103">
        <v>21062967</v>
      </c>
      <c r="J546" s="103">
        <v>28632971</v>
      </c>
      <c r="K546" s="103">
        <v>30995112</v>
      </c>
      <c r="L546" s="103">
        <v>3609469</v>
      </c>
      <c r="M546" s="103">
        <v>14989929</v>
      </c>
      <c r="N546" s="103">
        <v>14896341</v>
      </c>
      <c r="O546" s="103">
        <v>9761374</v>
      </c>
      <c r="P546" s="103">
        <v>9897986</v>
      </c>
    </row>
    <row r="547" spans="1:16">
      <c r="A547" s="101" t="s">
        <v>3442</v>
      </c>
      <c r="B547" s="102" t="s">
        <v>3443</v>
      </c>
      <c r="C547" s="101" t="s">
        <v>5359</v>
      </c>
      <c r="D547" s="101" t="s">
        <v>5360</v>
      </c>
      <c r="E547" s="103">
        <v>3012814</v>
      </c>
      <c r="F547" s="103">
        <v>-5835561</v>
      </c>
      <c r="G547" s="103">
        <v>-6216941</v>
      </c>
      <c r="H547" s="103">
        <v>-6395055</v>
      </c>
      <c r="I547" s="103">
        <v>234223</v>
      </c>
      <c r="J547" s="103">
        <v>-1033943</v>
      </c>
      <c r="K547" s="103">
        <v>-3761726</v>
      </c>
      <c r="L547" s="103">
        <v>-486818</v>
      </c>
      <c r="M547" s="103">
        <v>6061626</v>
      </c>
      <c r="N547" s="103">
        <v>260995</v>
      </c>
      <c r="O547" s="103">
        <v>-2779876</v>
      </c>
      <c r="P547" s="103">
        <v>343220</v>
      </c>
    </row>
    <row r="548" spans="1:16">
      <c r="A548" s="101" t="s">
        <v>1763</v>
      </c>
      <c r="B548" s="102" t="s">
        <v>1764</v>
      </c>
      <c r="C548" s="101" t="s">
        <v>5359</v>
      </c>
      <c r="D548" s="101" t="s">
        <v>5360</v>
      </c>
      <c r="E548" s="103">
        <v>18929658</v>
      </c>
      <c r="F548" s="103">
        <v>8577330</v>
      </c>
      <c r="G548" s="103">
        <v>27894338</v>
      </c>
      <c r="H548" s="103">
        <v>11441874</v>
      </c>
      <c r="I548" s="103">
        <v>7668841</v>
      </c>
      <c r="J548" s="103">
        <v>4605337</v>
      </c>
      <c r="K548" s="103">
        <v>6287368</v>
      </c>
      <c r="L548" s="103">
        <v>4388333</v>
      </c>
      <c r="M548" s="103">
        <v>-15744</v>
      </c>
      <c r="N548" s="103">
        <v>2360570</v>
      </c>
      <c r="O548" s="103">
        <v>1406351</v>
      </c>
      <c r="P548" s="103">
        <v>3034561</v>
      </c>
    </row>
    <row r="549" spans="1:16">
      <c r="A549" s="101" t="s">
        <v>859</v>
      </c>
      <c r="B549" s="102" t="s">
        <v>860</v>
      </c>
      <c r="C549" s="101" t="s">
        <v>5359</v>
      </c>
      <c r="D549" s="101" t="s">
        <v>5360</v>
      </c>
      <c r="E549" s="103">
        <v>42557839</v>
      </c>
      <c r="F549" s="103">
        <v>44798395</v>
      </c>
      <c r="G549" s="103">
        <v>40425844</v>
      </c>
      <c r="H549" s="103">
        <v>35304614</v>
      </c>
      <c r="I549" s="103">
        <v>22933325</v>
      </c>
      <c r="J549" s="103">
        <v>52684209</v>
      </c>
      <c r="K549" s="103">
        <v>54722614</v>
      </c>
      <c r="L549" s="103">
        <v>59869527</v>
      </c>
      <c r="M549" s="103">
        <v>20071549</v>
      </c>
      <c r="N549" s="103">
        <v>48138530</v>
      </c>
      <c r="O549" s="103">
        <v>51452091</v>
      </c>
      <c r="P549" s="103">
        <v>60649845</v>
      </c>
    </row>
    <row r="550" spans="1:16">
      <c r="A550" s="101" t="s">
        <v>2644</v>
      </c>
      <c r="B550" s="102" t="s">
        <v>4322</v>
      </c>
      <c r="C550" s="101" t="s">
        <v>5359</v>
      </c>
      <c r="D550" s="101" t="s">
        <v>5360</v>
      </c>
      <c r="E550" s="103">
        <v>-769041</v>
      </c>
      <c r="F550" s="103">
        <v>665371</v>
      </c>
      <c r="G550" s="103">
        <v>10399229</v>
      </c>
      <c r="H550" s="103">
        <v>7637313</v>
      </c>
      <c r="I550" s="103">
        <v>8185287</v>
      </c>
      <c r="J550" s="103">
        <v>9863444</v>
      </c>
      <c r="K550" s="103">
        <v>7981783</v>
      </c>
      <c r="L550" s="103">
        <v>4702740</v>
      </c>
      <c r="M550" s="103">
        <v>3916911</v>
      </c>
      <c r="N550" s="103">
        <v>4915949</v>
      </c>
      <c r="O550" s="103">
        <v>4136973</v>
      </c>
      <c r="P550" s="103">
        <v>5390663</v>
      </c>
    </row>
    <row r="551" spans="1:16">
      <c r="A551" s="101" t="s">
        <v>3326</v>
      </c>
      <c r="B551" s="102" t="s">
        <v>3327</v>
      </c>
      <c r="C551" s="101" t="s">
        <v>5359</v>
      </c>
      <c r="D551" s="101" t="s">
        <v>5360</v>
      </c>
      <c r="E551" s="103">
        <v>1971675</v>
      </c>
      <c r="F551" s="103">
        <v>2003468</v>
      </c>
      <c r="G551" s="103">
        <v>2771313</v>
      </c>
      <c r="H551" s="103">
        <v>2654017</v>
      </c>
      <c r="I551" s="103">
        <v>3866043</v>
      </c>
      <c r="J551" s="103">
        <v>3491563</v>
      </c>
      <c r="K551" s="103">
        <v>4776606</v>
      </c>
      <c r="L551" s="103">
        <v>3848302</v>
      </c>
      <c r="M551" s="103">
        <v>1985941</v>
      </c>
      <c r="N551" s="103">
        <v>1629090</v>
      </c>
      <c r="O551" s="103">
        <v>723091</v>
      </c>
      <c r="P551" s="103">
        <v>1189225</v>
      </c>
    </row>
    <row r="552" spans="1:16">
      <c r="A552" s="101" t="s">
        <v>735</v>
      </c>
      <c r="B552" s="102" t="s">
        <v>736</v>
      </c>
      <c r="C552" s="101" t="s">
        <v>5359</v>
      </c>
      <c r="D552" s="101" t="s">
        <v>5360</v>
      </c>
      <c r="E552" s="103">
        <v>56475911</v>
      </c>
      <c r="F552" s="103">
        <v>74377811</v>
      </c>
      <c r="G552" s="103">
        <v>37601967</v>
      </c>
      <c r="H552" s="103">
        <v>43893192</v>
      </c>
      <c r="I552" s="103">
        <v>63456294</v>
      </c>
      <c r="J552" s="103">
        <v>85710357</v>
      </c>
      <c r="K552" s="103">
        <v>71596909</v>
      </c>
      <c r="L552" s="103">
        <v>51461045</v>
      </c>
      <c r="M552" s="103">
        <v>54710473</v>
      </c>
      <c r="N552" s="103">
        <v>46529023</v>
      </c>
      <c r="O552" s="103">
        <v>50922955</v>
      </c>
      <c r="P552" s="103">
        <v>51154612</v>
      </c>
    </row>
    <row r="553" spans="1:16">
      <c r="A553" s="101" t="s">
        <v>2664</v>
      </c>
      <c r="B553" s="102" t="s">
        <v>2665</v>
      </c>
      <c r="C553" s="101" t="s">
        <v>5359</v>
      </c>
      <c r="D553" s="101" t="s">
        <v>5360</v>
      </c>
      <c r="E553" s="103">
        <v>-6225442</v>
      </c>
      <c r="F553" s="103">
        <v>8852397</v>
      </c>
      <c r="G553" s="103">
        <v>3467543</v>
      </c>
      <c r="H553" s="103">
        <v>685250</v>
      </c>
      <c r="I553" s="103">
        <v>-3050464</v>
      </c>
      <c r="J553" s="103">
        <v>-1748311</v>
      </c>
      <c r="K553" s="103">
        <v>-258927</v>
      </c>
      <c r="L553" s="103">
        <v>133074</v>
      </c>
      <c r="M553" s="103">
        <v>120130</v>
      </c>
      <c r="N553" s="103">
        <v>420163</v>
      </c>
      <c r="O553" s="103">
        <v>-2998099</v>
      </c>
      <c r="P553" s="103">
        <v>1298688</v>
      </c>
    </row>
    <row r="554" spans="1:16">
      <c r="A554" s="101" t="s">
        <v>1167</v>
      </c>
      <c r="B554" s="102" t="s">
        <v>1168</v>
      </c>
      <c r="C554" s="101" t="s">
        <v>5359</v>
      </c>
      <c r="D554" s="101" t="s">
        <v>5360</v>
      </c>
      <c r="E554" s="103">
        <v>39314436</v>
      </c>
      <c r="F554" s="103">
        <v>-38322528</v>
      </c>
      <c r="G554" s="103">
        <v>3374356</v>
      </c>
      <c r="H554" s="103">
        <v>-7337239</v>
      </c>
      <c r="I554" s="103">
        <v>-57210445</v>
      </c>
      <c r="J554" s="103">
        <v>13540537</v>
      </c>
      <c r="K554" s="103">
        <v>33297328</v>
      </c>
      <c r="L554" s="103">
        <v>13292738</v>
      </c>
      <c r="M554" s="103">
        <v>33279708</v>
      </c>
      <c r="N554" s="103">
        <v>20829372</v>
      </c>
      <c r="O554" s="103">
        <v>10965554</v>
      </c>
      <c r="P554" s="103">
        <v>424888</v>
      </c>
    </row>
    <row r="555" spans="1:16">
      <c r="A555" s="101" t="s">
        <v>3244</v>
      </c>
      <c r="B555" s="102" t="s">
        <v>3245</v>
      </c>
      <c r="C555" s="101" t="s">
        <v>5361</v>
      </c>
      <c r="D555" s="101" t="s">
        <v>5360</v>
      </c>
      <c r="E555" s="103"/>
      <c r="F555" s="103">
        <v>1372078</v>
      </c>
      <c r="G555" s="103">
        <v>1172535</v>
      </c>
      <c r="H555" s="103">
        <v>-386616</v>
      </c>
      <c r="I555" s="103">
        <v>1042092</v>
      </c>
      <c r="J555" s="103">
        <v>916907</v>
      </c>
      <c r="K555" s="103">
        <v>1013111</v>
      </c>
      <c r="L555" s="103">
        <v>777470</v>
      </c>
      <c r="M555" s="103">
        <v>469884</v>
      </c>
      <c r="N555" s="103">
        <v>1017674</v>
      </c>
      <c r="O555" s="103">
        <v>1534995</v>
      </c>
      <c r="P555" s="103">
        <v>1468462</v>
      </c>
    </row>
    <row r="556" spans="1:16">
      <c r="A556" s="101" t="s">
        <v>3797</v>
      </c>
      <c r="B556" s="102" t="s">
        <v>3798</v>
      </c>
      <c r="C556" s="101" t="s">
        <v>5359</v>
      </c>
      <c r="D556" s="101" t="s">
        <v>5360</v>
      </c>
      <c r="E556" s="103">
        <v>-253459</v>
      </c>
      <c r="F556" s="103">
        <v>752432</v>
      </c>
      <c r="G556" s="103">
        <v>321113</v>
      </c>
      <c r="H556" s="103">
        <v>392641</v>
      </c>
      <c r="I556" s="103">
        <v>224676</v>
      </c>
      <c r="J556" s="103">
        <v>1310907</v>
      </c>
      <c r="K556" s="103">
        <v>931719</v>
      </c>
      <c r="L556" s="103">
        <v>98652</v>
      </c>
      <c r="M556" s="103">
        <v>168688</v>
      </c>
      <c r="N556" s="103">
        <v>-647929</v>
      </c>
      <c r="O556" s="103">
        <v>577827</v>
      </c>
      <c r="P556" s="103">
        <v>701211</v>
      </c>
    </row>
    <row r="557" spans="1:16">
      <c r="A557" s="101" t="s">
        <v>602</v>
      </c>
      <c r="B557" s="102" t="s">
        <v>603</v>
      </c>
      <c r="C557" s="101" t="s">
        <v>5359</v>
      </c>
      <c r="D557" s="101" t="s">
        <v>5360</v>
      </c>
      <c r="E557" s="103">
        <v>49267403</v>
      </c>
      <c r="F557" s="103">
        <v>-138079530</v>
      </c>
      <c r="G557" s="103">
        <v>62181139</v>
      </c>
      <c r="H557" s="103">
        <v>-115658056</v>
      </c>
      <c r="I557" s="103">
        <v>61382052</v>
      </c>
      <c r="J557" s="103">
        <v>-30864456</v>
      </c>
      <c r="K557" s="103">
        <v>85114744</v>
      </c>
      <c r="L557" s="103">
        <v>-264513120</v>
      </c>
      <c r="M557" s="103">
        <v>-231534215</v>
      </c>
      <c r="N557" s="103">
        <v>106811824</v>
      </c>
      <c r="O557" s="103">
        <v>131334008</v>
      </c>
      <c r="P557" s="103">
        <v>29058076</v>
      </c>
    </row>
    <row r="558" spans="1:16">
      <c r="A558" s="101" t="s">
        <v>1739</v>
      </c>
      <c r="B558" s="102" t="s">
        <v>1740</v>
      </c>
      <c r="C558" s="101" t="s">
        <v>5359</v>
      </c>
      <c r="D558" s="101" t="s">
        <v>5360</v>
      </c>
      <c r="E558" s="103">
        <v>-6749251</v>
      </c>
      <c r="F558" s="103">
        <v>1074992</v>
      </c>
      <c r="G558" s="103">
        <v>6873911</v>
      </c>
      <c r="H558" s="103">
        <v>-2720472</v>
      </c>
      <c r="I558" s="103">
        <v>2371296</v>
      </c>
      <c r="J558" s="103">
        <v>12657832</v>
      </c>
      <c r="K558" s="103">
        <v>17077418</v>
      </c>
      <c r="L558" s="103">
        <v>614193</v>
      </c>
      <c r="M558" s="103">
        <v>2155225</v>
      </c>
      <c r="N558" s="103">
        <v>1942296</v>
      </c>
      <c r="O558" s="103">
        <v>5006830</v>
      </c>
      <c r="P558" s="103">
        <v>6109481</v>
      </c>
    </row>
    <row r="559" spans="1:16">
      <c r="A559" s="101" t="s">
        <v>1531</v>
      </c>
      <c r="B559" s="102" t="s">
        <v>1532</v>
      </c>
      <c r="C559" s="101" t="s">
        <v>5359</v>
      </c>
      <c r="D559" s="101" t="s">
        <v>5360</v>
      </c>
      <c r="E559" s="103">
        <v>-66684182</v>
      </c>
      <c r="F559" s="103">
        <v>-23572893</v>
      </c>
      <c r="G559" s="103">
        <v>13957158</v>
      </c>
      <c r="H559" s="103">
        <v>48115961</v>
      </c>
      <c r="I559" s="103">
        <v>64131776</v>
      </c>
      <c r="J559" s="103">
        <v>30671701</v>
      </c>
      <c r="K559" s="103">
        <v>11475228</v>
      </c>
      <c r="L559" s="103">
        <v>519713</v>
      </c>
      <c r="M559" s="103">
        <v>-32165579</v>
      </c>
      <c r="N559" s="103">
        <v>-22672423</v>
      </c>
      <c r="O559" s="103">
        <v>-34409053</v>
      </c>
      <c r="P559" s="103">
        <v>-35809643</v>
      </c>
    </row>
    <row r="560" spans="1:16">
      <c r="A560" s="101" t="s">
        <v>5419</v>
      </c>
      <c r="B560" s="102" t="s">
        <v>5420</v>
      </c>
      <c r="C560" s="101" t="s">
        <v>5359</v>
      </c>
      <c r="D560" s="101" t="s">
        <v>5360</v>
      </c>
      <c r="E560" s="103">
        <v>-5006662</v>
      </c>
      <c r="F560" s="103">
        <v>-17190925</v>
      </c>
      <c r="G560" s="103">
        <v>-774803</v>
      </c>
      <c r="H560" s="103">
        <v>-9891533</v>
      </c>
      <c r="I560" s="103">
        <v>12111698</v>
      </c>
      <c r="J560" s="103">
        <v>151369088</v>
      </c>
      <c r="K560" s="103">
        <v>49761095</v>
      </c>
      <c r="L560" s="103">
        <v>-70669056</v>
      </c>
      <c r="M560" s="103">
        <v>-27596275</v>
      </c>
      <c r="N560" s="103"/>
      <c r="O560" s="103"/>
      <c r="P560" s="103"/>
    </row>
    <row r="561" spans="1:16">
      <c r="A561" s="101" t="s">
        <v>3046</v>
      </c>
      <c r="B561" s="102" t="s">
        <v>3047</v>
      </c>
      <c r="C561" s="101" t="s">
        <v>5359</v>
      </c>
      <c r="D561" s="101" t="s">
        <v>5360</v>
      </c>
      <c r="E561" s="103">
        <v>5604812</v>
      </c>
      <c r="F561" s="103">
        <v>2496801</v>
      </c>
      <c r="G561" s="103">
        <v>-1609747</v>
      </c>
      <c r="H561" s="103">
        <v>-8405202</v>
      </c>
      <c r="I561" s="103">
        <v>-10440513</v>
      </c>
      <c r="J561" s="103">
        <v>-1615195</v>
      </c>
      <c r="K561" s="103">
        <v>3129367</v>
      </c>
      <c r="L561" s="103">
        <v>-3912965</v>
      </c>
      <c r="M561" s="103">
        <v>941081</v>
      </c>
      <c r="N561" s="103">
        <v>-67403</v>
      </c>
      <c r="O561" s="103">
        <v>3180481</v>
      </c>
      <c r="P561" s="103">
        <v>3685954</v>
      </c>
    </row>
    <row r="562" spans="1:16">
      <c r="A562" s="101" t="s">
        <v>3165</v>
      </c>
      <c r="B562" s="102" t="s">
        <v>3166</v>
      </c>
      <c r="C562" s="101" t="s">
        <v>5359</v>
      </c>
      <c r="D562" s="101" t="s">
        <v>5360</v>
      </c>
      <c r="E562" s="103">
        <v>5182085</v>
      </c>
      <c r="F562" s="103">
        <v>-53218063</v>
      </c>
      <c r="G562" s="103">
        <v>-11629974</v>
      </c>
      <c r="H562" s="103">
        <v>-13065568</v>
      </c>
      <c r="I562" s="103">
        <v>9609161</v>
      </c>
      <c r="J562" s="103">
        <v>-996703</v>
      </c>
      <c r="K562" s="103">
        <v>22060442</v>
      </c>
      <c r="L562" s="103">
        <v>33692823</v>
      </c>
      <c r="M562" s="103">
        <v>-24615874</v>
      </c>
      <c r="N562" s="103">
        <v>4750442</v>
      </c>
      <c r="O562" s="103">
        <v>7322891</v>
      </c>
      <c r="P562" s="103">
        <v>3475809</v>
      </c>
    </row>
    <row r="563" spans="1:16">
      <c r="A563" s="101" t="s">
        <v>415</v>
      </c>
      <c r="B563" s="102" t="s">
        <v>416</v>
      </c>
      <c r="C563" s="101" t="s">
        <v>5359</v>
      </c>
      <c r="D563" s="101" t="s">
        <v>5360</v>
      </c>
      <c r="E563" s="103">
        <v>243647116</v>
      </c>
      <c r="F563" s="103">
        <v>343148058</v>
      </c>
      <c r="G563" s="103">
        <v>249691457</v>
      </c>
      <c r="H563" s="103">
        <v>245074652</v>
      </c>
      <c r="I563" s="103">
        <v>94042698</v>
      </c>
      <c r="J563" s="103">
        <v>167053757</v>
      </c>
      <c r="K563" s="103">
        <v>193900701</v>
      </c>
      <c r="L563" s="103">
        <v>152861663</v>
      </c>
      <c r="M563" s="103">
        <v>127343814</v>
      </c>
      <c r="N563" s="103">
        <v>116104238</v>
      </c>
      <c r="O563" s="103">
        <v>74926263</v>
      </c>
      <c r="P563" s="103">
        <v>60888600</v>
      </c>
    </row>
    <row r="564" spans="1:16">
      <c r="A564" s="101" t="s">
        <v>1459</v>
      </c>
      <c r="B564" s="102" t="s">
        <v>1460</v>
      </c>
      <c r="C564" s="101" t="s">
        <v>5359</v>
      </c>
      <c r="D564" s="101" t="s">
        <v>5360</v>
      </c>
      <c r="E564" s="103">
        <v>16649018</v>
      </c>
      <c r="F564" s="103">
        <v>-85255298</v>
      </c>
      <c r="G564" s="103">
        <v>1361410</v>
      </c>
      <c r="H564" s="103">
        <v>-140745452</v>
      </c>
      <c r="I564" s="103">
        <v>8210015</v>
      </c>
      <c r="J564" s="103">
        <v>33057856</v>
      </c>
      <c r="K564" s="103">
        <v>45740453</v>
      </c>
      <c r="L564" s="103">
        <v>56134793</v>
      </c>
      <c r="M564" s="103">
        <v>28274100</v>
      </c>
      <c r="N564" s="103">
        <v>48835878</v>
      </c>
      <c r="O564" s="103">
        <v>52211474</v>
      </c>
      <c r="P564" s="103">
        <v>47494725</v>
      </c>
    </row>
    <row r="565" spans="1:16">
      <c r="A565" s="101" t="s">
        <v>3436</v>
      </c>
      <c r="B565" s="102" t="s">
        <v>3437</v>
      </c>
      <c r="C565" s="101" t="s">
        <v>5359</v>
      </c>
      <c r="D565" s="101" t="s">
        <v>5360</v>
      </c>
      <c r="E565" s="103">
        <v>1902545</v>
      </c>
      <c r="F565" s="103">
        <v>2075555</v>
      </c>
      <c r="G565" s="103">
        <v>2847160</v>
      </c>
      <c r="H565" s="103">
        <v>466505</v>
      </c>
      <c r="I565" s="103">
        <v>2341716</v>
      </c>
      <c r="J565" s="103">
        <v>1614580</v>
      </c>
      <c r="K565" s="103">
        <v>-568894</v>
      </c>
      <c r="L565" s="103">
        <v>1382733</v>
      </c>
      <c r="M565" s="103">
        <v>-1326777</v>
      </c>
      <c r="N565" s="103">
        <v>4768380</v>
      </c>
      <c r="O565" s="103">
        <v>2871643</v>
      </c>
      <c r="P565" s="103">
        <v>2415624</v>
      </c>
    </row>
    <row r="566" spans="1:16">
      <c r="A566" s="101" t="s">
        <v>1248</v>
      </c>
      <c r="B566" s="102" t="s">
        <v>1249</v>
      </c>
      <c r="C566" s="101" t="s">
        <v>5364</v>
      </c>
      <c r="D566" s="101" t="s">
        <v>5360</v>
      </c>
      <c r="E566" s="103">
        <v>39523065</v>
      </c>
      <c r="F566" s="103">
        <v>42655334</v>
      </c>
      <c r="G566" s="103">
        <v>46342361</v>
      </c>
      <c r="H566" s="103">
        <v>56198410</v>
      </c>
      <c r="I566" s="103">
        <v>50070592</v>
      </c>
      <c r="J566" s="103">
        <v>34897876</v>
      </c>
      <c r="K566" s="103">
        <v>42713039</v>
      </c>
      <c r="L566" s="103">
        <v>14667095</v>
      </c>
      <c r="M566" s="103">
        <v>14976361</v>
      </c>
      <c r="N566" s="103">
        <v>10178751</v>
      </c>
      <c r="O566" s="103">
        <v>9121220</v>
      </c>
      <c r="P566" s="103">
        <v>10961162</v>
      </c>
    </row>
    <row r="567" spans="1:16">
      <c r="A567" s="101" t="s">
        <v>725</v>
      </c>
      <c r="B567" s="102" t="s">
        <v>726</v>
      </c>
      <c r="C567" s="101" t="s">
        <v>5359</v>
      </c>
      <c r="D567" s="101" t="s">
        <v>5360</v>
      </c>
      <c r="E567" s="103">
        <v>36900859</v>
      </c>
      <c r="F567" s="103">
        <v>-51473899</v>
      </c>
      <c r="G567" s="103">
        <v>25650150</v>
      </c>
      <c r="H567" s="103">
        <v>25028902</v>
      </c>
      <c r="I567" s="103">
        <v>14528392</v>
      </c>
      <c r="J567" s="103">
        <v>28528047</v>
      </c>
      <c r="K567" s="103">
        <v>18396278</v>
      </c>
      <c r="L567" s="103">
        <v>-71203325</v>
      </c>
      <c r="M567" s="103">
        <v>-78749368</v>
      </c>
      <c r="N567" s="103">
        <v>5005421</v>
      </c>
      <c r="O567" s="103">
        <v>8030459</v>
      </c>
      <c r="P567" s="103">
        <v>8613413</v>
      </c>
    </row>
    <row r="568" spans="1:16">
      <c r="A568" s="101" t="s">
        <v>2179</v>
      </c>
      <c r="B568" s="102" t="s">
        <v>4325</v>
      </c>
      <c r="C568" s="101" t="s">
        <v>5359</v>
      </c>
      <c r="D568" s="101" t="s">
        <v>5360</v>
      </c>
      <c r="E568" s="103">
        <v>4819951</v>
      </c>
      <c r="F568" s="103">
        <v>-1854019</v>
      </c>
      <c r="G568" s="103">
        <v>-12958364</v>
      </c>
      <c r="H568" s="103">
        <v>-9242209</v>
      </c>
      <c r="I568" s="103">
        <v>7453316</v>
      </c>
      <c r="J568" s="103">
        <v>-3605873</v>
      </c>
      <c r="K568" s="103">
        <v>-26462474</v>
      </c>
      <c r="L568" s="103">
        <v>889900</v>
      </c>
      <c r="M568" s="103">
        <v>11443579</v>
      </c>
      <c r="N568" s="103">
        <v>-4729650</v>
      </c>
      <c r="O568" s="103">
        <v>5858718</v>
      </c>
      <c r="P568" s="103">
        <v>5339267</v>
      </c>
    </row>
    <row r="569" spans="1:16">
      <c r="A569" s="101" t="s">
        <v>1733</v>
      </c>
      <c r="B569" s="102" t="s">
        <v>1734</v>
      </c>
      <c r="C569" s="101" t="s">
        <v>5359</v>
      </c>
      <c r="D569" s="101" t="s">
        <v>5360</v>
      </c>
      <c r="E569" s="103">
        <v>14205977</v>
      </c>
      <c r="F569" s="103">
        <v>15838537</v>
      </c>
      <c r="G569" s="103">
        <v>14501518</v>
      </c>
      <c r="H569" s="103">
        <v>14989136</v>
      </c>
      <c r="I569" s="103">
        <v>18622622</v>
      </c>
      <c r="J569" s="103">
        <v>20450535</v>
      </c>
      <c r="K569" s="103">
        <v>15574326</v>
      </c>
      <c r="L569" s="103">
        <v>9943985</v>
      </c>
      <c r="M569" s="103">
        <v>12967550</v>
      </c>
      <c r="N569" s="103">
        <v>5373374</v>
      </c>
      <c r="O569" s="103">
        <v>3774548</v>
      </c>
      <c r="P569" s="103">
        <v>5148489</v>
      </c>
    </row>
    <row r="570" spans="1:16">
      <c r="A570" s="101" t="s">
        <v>2804</v>
      </c>
      <c r="B570" s="102" t="s">
        <v>2805</v>
      </c>
      <c r="C570" s="101" t="s">
        <v>5359</v>
      </c>
      <c r="D570" s="101" t="s">
        <v>5360</v>
      </c>
      <c r="E570" s="103">
        <v>8144684</v>
      </c>
      <c r="F570" s="103">
        <v>7778593</v>
      </c>
      <c r="G570" s="103">
        <v>-187519</v>
      </c>
      <c r="H570" s="103">
        <v>7155156</v>
      </c>
      <c r="I570" s="103">
        <v>411147</v>
      </c>
      <c r="J570" s="103">
        <v>-4276462</v>
      </c>
      <c r="K570" s="103">
        <v>-1574893</v>
      </c>
      <c r="L570" s="103">
        <v>1317046</v>
      </c>
      <c r="M570" s="103">
        <v>-6464280</v>
      </c>
      <c r="N570" s="103">
        <v>3468530</v>
      </c>
      <c r="O570" s="103">
        <v>1864552</v>
      </c>
      <c r="P570" s="103">
        <v>3734190</v>
      </c>
    </row>
    <row r="571" spans="1:16">
      <c r="A571" s="101" t="s">
        <v>1293</v>
      </c>
      <c r="B571" s="102" t="s">
        <v>1294</v>
      </c>
      <c r="C571" s="101" t="s">
        <v>5359</v>
      </c>
      <c r="D571" s="101" t="s">
        <v>5360</v>
      </c>
      <c r="E571" s="103">
        <v>7920476</v>
      </c>
      <c r="F571" s="103">
        <v>15861306</v>
      </c>
      <c r="G571" s="103">
        <v>8839454</v>
      </c>
      <c r="H571" s="103">
        <v>28533425</v>
      </c>
      <c r="I571" s="103">
        <v>33855266</v>
      </c>
      <c r="J571" s="103">
        <v>27564144</v>
      </c>
      <c r="K571" s="103">
        <v>780793</v>
      </c>
      <c r="L571" s="103">
        <v>44441081</v>
      </c>
      <c r="M571" s="103">
        <v>82225828</v>
      </c>
      <c r="N571" s="103">
        <v>44868839</v>
      </c>
      <c r="O571" s="103">
        <v>19079748</v>
      </c>
      <c r="P571" s="103">
        <v>13736301</v>
      </c>
    </row>
    <row r="572" spans="1:16">
      <c r="A572" s="101" t="s">
        <v>2810</v>
      </c>
      <c r="B572" s="102" t="s">
        <v>2811</v>
      </c>
      <c r="C572" s="101" t="s">
        <v>5359</v>
      </c>
      <c r="D572" s="101" t="s">
        <v>5360</v>
      </c>
      <c r="E572" s="103">
        <v>3063387</v>
      </c>
      <c r="F572" s="103">
        <v>1181153</v>
      </c>
      <c r="G572" s="103">
        <v>2898211</v>
      </c>
      <c r="H572" s="103">
        <v>5417721</v>
      </c>
      <c r="I572" s="103">
        <v>1319802</v>
      </c>
      <c r="J572" s="103">
        <v>8254153</v>
      </c>
      <c r="K572" s="103">
        <v>12740776</v>
      </c>
      <c r="L572" s="103">
        <v>9552084</v>
      </c>
      <c r="M572" s="103">
        <v>8804743</v>
      </c>
      <c r="N572" s="103">
        <v>7941956</v>
      </c>
      <c r="O572" s="103">
        <v>7068270</v>
      </c>
      <c r="P572" s="103">
        <v>7282218</v>
      </c>
    </row>
    <row r="573" spans="1:16">
      <c r="A573" s="101" t="s">
        <v>915</v>
      </c>
      <c r="B573" s="102" t="s">
        <v>916</v>
      </c>
      <c r="C573" s="101" t="s">
        <v>5359</v>
      </c>
      <c r="D573" s="101" t="s">
        <v>5360</v>
      </c>
      <c r="E573" s="103">
        <v>60288825</v>
      </c>
      <c r="F573" s="103">
        <v>12345193</v>
      </c>
      <c r="G573" s="103">
        <v>16111820</v>
      </c>
      <c r="H573" s="103">
        <v>92199395</v>
      </c>
      <c r="I573" s="103">
        <v>-29045781</v>
      </c>
      <c r="J573" s="103">
        <v>-87452597</v>
      </c>
      <c r="K573" s="103">
        <v>80877145</v>
      </c>
      <c r="L573" s="103">
        <v>48179384</v>
      </c>
      <c r="M573" s="103">
        <v>-83096205</v>
      </c>
      <c r="N573" s="103">
        <v>11001188</v>
      </c>
      <c r="O573" s="103">
        <v>100527186</v>
      </c>
      <c r="P573" s="103">
        <v>4941153</v>
      </c>
    </row>
    <row r="574" spans="1:16">
      <c r="A574" s="101" t="s">
        <v>3105</v>
      </c>
      <c r="B574" s="102" t="s">
        <v>5421</v>
      </c>
      <c r="C574" s="101" t="s">
        <v>5359</v>
      </c>
      <c r="D574" s="101" t="s">
        <v>5360</v>
      </c>
      <c r="E574" s="103">
        <v>-36244701</v>
      </c>
      <c r="F574" s="103">
        <v>-12327288</v>
      </c>
      <c r="G574" s="103">
        <v>-1262197</v>
      </c>
      <c r="H574" s="103">
        <v>-1081154</v>
      </c>
      <c r="I574" s="103">
        <v>-21818127</v>
      </c>
      <c r="J574" s="103">
        <v>-2783556</v>
      </c>
      <c r="K574" s="103">
        <v>1662930</v>
      </c>
      <c r="L574" s="103">
        <v>-3786229</v>
      </c>
      <c r="M574" s="103">
        <v>-10306203</v>
      </c>
      <c r="N574" s="103">
        <v>-31624746</v>
      </c>
      <c r="O574" s="103">
        <v>-1983728</v>
      </c>
      <c r="P574" s="103">
        <v>-5683323</v>
      </c>
    </row>
    <row r="575" spans="1:16">
      <c r="A575" s="101" t="s">
        <v>3633</v>
      </c>
      <c r="B575" s="102" t="s">
        <v>3634</v>
      </c>
      <c r="C575" s="101" t="s">
        <v>5359</v>
      </c>
      <c r="D575" s="101" t="s">
        <v>5360</v>
      </c>
      <c r="E575" s="103">
        <v>-1083305</v>
      </c>
      <c r="F575" s="103">
        <v>-6160137</v>
      </c>
      <c r="G575" s="103">
        <v>-4611026</v>
      </c>
      <c r="H575" s="103">
        <v>-7923776</v>
      </c>
      <c r="I575" s="103">
        <v>-856093</v>
      </c>
      <c r="J575" s="103">
        <v>-458547</v>
      </c>
      <c r="K575" s="103">
        <v>-153052</v>
      </c>
      <c r="L575" s="103">
        <v>1260771</v>
      </c>
      <c r="M575" s="103">
        <v>-4457065</v>
      </c>
      <c r="N575" s="103">
        <v>819091</v>
      </c>
      <c r="O575" s="103">
        <v>536536</v>
      </c>
      <c r="P575" s="103">
        <v>580946</v>
      </c>
    </row>
    <row r="576" spans="1:16">
      <c r="A576" s="101" t="s">
        <v>3012</v>
      </c>
      <c r="B576" s="102" t="s">
        <v>3013</v>
      </c>
      <c r="C576" s="101" t="s">
        <v>5359</v>
      </c>
      <c r="D576" s="101" t="s">
        <v>5360</v>
      </c>
      <c r="E576" s="103">
        <v>7076752</v>
      </c>
      <c r="F576" s="103">
        <v>3459736</v>
      </c>
      <c r="G576" s="103">
        <v>2295613</v>
      </c>
      <c r="H576" s="103">
        <v>1989502</v>
      </c>
      <c r="I576" s="103">
        <v>3809730</v>
      </c>
      <c r="J576" s="103">
        <v>1812404</v>
      </c>
      <c r="K576" s="103">
        <v>3306010</v>
      </c>
      <c r="L576" s="103">
        <v>3887557</v>
      </c>
      <c r="M576" s="103">
        <v>2038826</v>
      </c>
      <c r="N576" s="103">
        <v>1745566</v>
      </c>
      <c r="O576" s="103">
        <v>2214225</v>
      </c>
      <c r="P576" s="103">
        <v>2433156</v>
      </c>
    </row>
    <row r="577" spans="1:16">
      <c r="A577" s="101" t="s">
        <v>400</v>
      </c>
      <c r="B577" s="102" t="s">
        <v>401</v>
      </c>
      <c r="C577" s="101" t="s">
        <v>5359</v>
      </c>
      <c r="D577" s="101" t="s">
        <v>5360</v>
      </c>
      <c r="E577" s="103">
        <v>168194786</v>
      </c>
      <c r="F577" s="103">
        <v>-383067405</v>
      </c>
      <c r="G577" s="103">
        <v>526649847</v>
      </c>
      <c r="H577" s="103">
        <v>788445479</v>
      </c>
      <c r="I577" s="103">
        <v>1080260807</v>
      </c>
      <c r="J577" s="103">
        <v>931815112</v>
      </c>
      <c r="K577" s="103">
        <v>1034705254</v>
      </c>
      <c r="L577" s="103">
        <v>715691733</v>
      </c>
      <c r="M577" s="103">
        <v>743457141</v>
      </c>
      <c r="N577" s="103">
        <v>692186525</v>
      </c>
      <c r="O577" s="103">
        <v>744276028</v>
      </c>
      <c r="P577" s="103">
        <v>548061452</v>
      </c>
    </row>
    <row r="578" spans="1:16">
      <c r="A578" s="101" t="s">
        <v>727</v>
      </c>
      <c r="B578" s="102" t="s">
        <v>728</v>
      </c>
      <c r="C578" s="101" t="s">
        <v>5359</v>
      </c>
      <c r="D578" s="101" t="s">
        <v>5360</v>
      </c>
      <c r="E578" s="103">
        <v>97506753</v>
      </c>
      <c r="F578" s="103">
        <v>103073369</v>
      </c>
      <c r="G578" s="103">
        <v>44864827</v>
      </c>
      <c r="H578" s="103">
        <v>28609554</v>
      </c>
      <c r="I578" s="103">
        <v>65687025</v>
      </c>
      <c r="J578" s="103">
        <v>61143489</v>
      </c>
      <c r="K578" s="103">
        <v>65662161</v>
      </c>
      <c r="L578" s="103">
        <v>44177747</v>
      </c>
      <c r="M578" s="103">
        <v>78765613</v>
      </c>
      <c r="N578" s="103">
        <v>49762844</v>
      </c>
      <c r="O578" s="103">
        <v>28977064</v>
      </c>
      <c r="P578" s="103">
        <v>20572732</v>
      </c>
    </row>
    <row r="579" spans="1:16">
      <c r="A579" s="101" t="s">
        <v>1935</v>
      </c>
      <c r="B579" s="102" t="s">
        <v>1936</v>
      </c>
      <c r="C579" s="101" t="s">
        <v>5359</v>
      </c>
      <c r="D579" s="101" t="s">
        <v>5360</v>
      </c>
      <c r="E579" s="103">
        <v>30957503</v>
      </c>
      <c r="F579" s="103">
        <v>-27652070</v>
      </c>
      <c r="G579" s="103">
        <v>11698554</v>
      </c>
      <c r="H579" s="103">
        <v>11764150</v>
      </c>
      <c r="I579" s="103">
        <v>14070832</v>
      </c>
      <c r="J579" s="103">
        <v>4226328</v>
      </c>
      <c r="K579" s="103">
        <v>4872930</v>
      </c>
      <c r="L579" s="103">
        <v>6124114</v>
      </c>
      <c r="M579" s="103">
        <v>3780337</v>
      </c>
      <c r="N579" s="103">
        <v>4121245</v>
      </c>
      <c r="O579" s="103">
        <v>5265557</v>
      </c>
      <c r="P579" s="103">
        <v>1616925</v>
      </c>
    </row>
    <row r="580" spans="1:16">
      <c r="A580" s="101" t="s">
        <v>3413</v>
      </c>
      <c r="B580" s="102" t="s">
        <v>3414</v>
      </c>
      <c r="C580" s="101" t="s">
        <v>5359</v>
      </c>
      <c r="D580" s="101" t="s">
        <v>5360</v>
      </c>
      <c r="E580" s="103">
        <v>2037999</v>
      </c>
      <c r="F580" s="103">
        <v>911045</v>
      </c>
      <c r="G580" s="103">
        <v>2077322</v>
      </c>
      <c r="H580" s="103">
        <v>-9385329</v>
      </c>
      <c r="I580" s="103">
        <v>-9906711</v>
      </c>
      <c r="J580" s="103">
        <v>-7758447</v>
      </c>
      <c r="K580" s="103">
        <v>-5546918</v>
      </c>
      <c r="L580" s="103">
        <v>-9866361</v>
      </c>
      <c r="M580" s="103">
        <v>-4637814</v>
      </c>
      <c r="N580" s="103">
        <v>-10565625</v>
      </c>
      <c r="O580" s="103">
        <v>-3395017</v>
      </c>
      <c r="P580" s="103">
        <v>-14331744</v>
      </c>
    </row>
    <row r="581" spans="1:16">
      <c r="A581" s="101" t="s">
        <v>3466</v>
      </c>
      <c r="B581" s="102" t="s">
        <v>3467</v>
      </c>
      <c r="C581" s="101" t="s">
        <v>5359</v>
      </c>
      <c r="D581" s="101" t="s">
        <v>5360</v>
      </c>
      <c r="E581" s="103">
        <v>-1035210</v>
      </c>
      <c r="F581" s="103">
        <v>-10552873</v>
      </c>
      <c r="G581" s="103">
        <v>-14355409</v>
      </c>
      <c r="H581" s="103">
        <v>355086</v>
      </c>
      <c r="I581" s="103">
        <v>-4766195</v>
      </c>
      <c r="J581" s="103">
        <v>219348</v>
      </c>
      <c r="K581" s="103">
        <v>855712</v>
      </c>
      <c r="L581" s="103">
        <v>168421</v>
      </c>
      <c r="M581" s="103"/>
      <c r="N581" s="103">
        <v>1648356</v>
      </c>
      <c r="O581" s="103">
        <v>1104605</v>
      </c>
      <c r="P581" s="103">
        <v>833091</v>
      </c>
    </row>
    <row r="582" spans="1:16">
      <c r="A582" s="101" t="s">
        <v>2390</v>
      </c>
      <c r="B582" s="102" t="s">
        <v>2391</v>
      </c>
      <c r="C582" s="101" t="s">
        <v>5359</v>
      </c>
      <c r="D582" s="101" t="s">
        <v>5360</v>
      </c>
      <c r="E582" s="103">
        <v>10163908</v>
      </c>
      <c r="F582" s="103">
        <v>11838230</v>
      </c>
      <c r="G582" s="103">
        <v>4848750</v>
      </c>
      <c r="H582" s="103">
        <v>2173379</v>
      </c>
      <c r="I582" s="103">
        <v>14876034</v>
      </c>
      <c r="J582" s="103">
        <v>20826151</v>
      </c>
      <c r="K582" s="103">
        <v>19894086</v>
      </c>
      <c r="L582" s="103">
        <v>5223026</v>
      </c>
      <c r="M582" s="103">
        <v>3995024</v>
      </c>
      <c r="N582" s="103">
        <v>9053099</v>
      </c>
      <c r="O582" s="103">
        <v>10598711</v>
      </c>
      <c r="P582" s="103">
        <v>16368198</v>
      </c>
    </row>
    <row r="583" spans="1:16">
      <c r="A583" s="101" t="s">
        <v>2469</v>
      </c>
      <c r="B583" s="102" t="s">
        <v>2470</v>
      </c>
      <c r="C583" s="101" t="s">
        <v>5359</v>
      </c>
      <c r="D583" s="101" t="s">
        <v>5360</v>
      </c>
      <c r="E583" s="103">
        <v>9331772</v>
      </c>
      <c r="F583" s="103">
        <v>10570634</v>
      </c>
      <c r="G583" s="103">
        <v>14221283</v>
      </c>
      <c r="H583" s="103">
        <v>17153050</v>
      </c>
      <c r="I583" s="103">
        <v>9027970</v>
      </c>
      <c r="J583" s="103">
        <v>11571808</v>
      </c>
      <c r="K583" s="103">
        <v>13317108</v>
      </c>
      <c r="L583" s="103">
        <v>6427911</v>
      </c>
      <c r="M583" s="103">
        <v>4008220</v>
      </c>
      <c r="N583" s="103">
        <v>3986586</v>
      </c>
      <c r="O583" s="103">
        <v>3320391</v>
      </c>
      <c r="P583" s="103">
        <v>1638478</v>
      </c>
    </row>
    <row r="584" spans="1:16">
      <c r="A584" s="101" t="s">
        <v>1051</v>
      </c>
      <c r="B584" s="102" t="s">
        <v>1052</v>
      </c>
      <c r="C584" s="101" t="s">
        <v>5359</v>
      </c>
      <c r="D584" s="101" t="s">
        <v>5360</v>
      </c>
      <c r="E584" s="103">
        <v>50708705</v>
      </c>
      <c r="F584" s="103">
        <v>54648767</v>
      </c>
      <c r="G584" s="103">
        <v>51626631</v>
      </c>
      <c r="H584" s="103">
        <v>53999216</v>
      </c>
      <c r="I584" s="103">
        <v>54094549</v>
      </c>
      <c r="J584" s="103">
        <v>49194346</v>
      </c>
      <c r="K584" s="103">
        <v>56357753</v>
      </c>
      <c r="L584" s="103">
        <v>46913648</v>
      </c>
      <c r="M584" s="103">
        <v>62335267</v>
      </c>
      <c r="N584" s="103">
        <v>4979385</v>
      </c>
      <c r="O584" s="103">
        <v>2734808</v>
      </c>
      <c r="P584" s="103">
        <v>6000723</v>
      </c>
    </row>
    <row r="585" spans="1:16">
      <c r="A585" s="101" t="s">
        <v>2456</v>
      </c>
      <c r="B585" s="102" t="s">
        <v>2457</v>
      </c>
      <c r="C585" s="101" t="s">
        <v>5359</v>
      </c>
      <c r="D585" s="101" t="s">
        <v>5360</v>
      </c>
      <c r="E585" s="103">
        <v>8987983</v>
      </c>
      <c r="F585" s="103">
        <v>7646432</v>
      </c>
      <c r="G585" s="103">
        <v>6168180</v>
      </c>
      <c r="H585" s="103">
        <v>7273543</v>
      </c>
      <c r="I585" s="103">
        <v>4524935</v>
      </c>
      <c r="J585" s="103">
        <v>7066341</v>
      </c>
      <c r="K585" s="103">
        <v>9468541</v>
      </c>
      <c r="L585" s="103">
        <v>7511555</v>
      </c>
      <c r="M585" s="103">
        <v>8032095</v>
      </c>
      <c r="N585" s="103">
        <v>5897703</v>
      </c>
      <c r="O585" s="103">
        <v>6872258</v>
      </c>
      <c r="P585" s="103">
        <v>5596744</v>
      </c>
    </row>
    <row r="586" spans="1:16">
      <c r="A586" s="101" t="s">
        <v>1975</v>
      </c>
      <c r="B586" s="102" t="s">
        <v>1976</v>
      </c>
      <c r="C586" s="101" t="s">
        <v>5359</v>
      </c>
      <c r="D586" s="101" t="s">
        <v>5360</v>
      </c>
      <c r="E586" s="103">
        <v>17657294</v>
      </c>
      <c r="F586" s="103">
        <v>13776261</v>
      </c>
      <c r="G586" s="103">
        <v>10420380</v>
      </c>
      <c r="H586" s="103">
        <v>7771454</v>
      </c>
      <c r="I586" s="103">
        <v>7275383</v>
      </c>
      <c r="J586" s="103">
        <v>4530806</v>
      </c>
      <c r="K586" s="103">
        <v>2570177</v>
      </c>
      <c r="L586" s="103">
        <v>1179166</v>
      </c>
      <c r="M586" s="103">
        <v>687982</v>
      </c>
      <c r="N586" s="103">
        <v>632148</v>
      </c>
      <c r="O586" s="103">
        <v>1027744</v>
      </c>
      <c r="P586" s="103">
        <v>209237</v>
      </c>
    </row>
    <row r="587" spans="1:16">
      <c r="A587" s="101" t="s">
        <v>3393</v>
      </c>
      <c r="B587" s="102" t="s">
        <v>3394</v>
      </c>
      <c r="C587" s="101" t="s">
        <v>5359</v>
      </c>
      <c r="D587" s="101" t="s">
        <v>5360</v>
      </c>
      <c r="E587" s="103">
        <v>-14999369</v>
      </c>
      <c r="F587" s="103">
        <v>2266787</v>
      </c>
      <c r="G587" s="103">
        <v>-18119279</v>
      </c>
      <c r="H587" s="103">
        <v>-9375605</v>
      </c>
      <c r="I587" s="103">
        <v>-3943054</v>
      </c>
      <c r="J587" s="103">
        <v>-7334505</v>
      </c>
      <c r="K587" s="103">
        <v>1920765</v>
      </c>
      <c r="L587" s="103">
        <v>5455238</v>
      </c>
      <c r="M587" s="103">
        <v>7183500</v>
      </c>
      <c r="N587" s="103">
        <v>4593869</v>
      </c>
      <c r="O587" s="103">
        <v>2417432</v>
      </c>
      <c r="P587" s="103">
        <v>6179432</v>
      </c>
    </row>
    <row r="588" spans="1:16">
      <c r="A588" s="101" t="s">
        <v>3285</v>
      </c>
      <c r="B588" s="102" t="s">
        <v>3286</v>
      </c>
      <c r="C588" s="101" t="s">
        <v>5359</v>
      </c>
      <c r="D588" s="101" t="s">
        <v>5360</v>
      </c>
      <c r="E588" s="103">
        <v>2177633</v>
      </c>
      <c r="F588" s="103">
        <v>2931293</v>
      </c>
      <c r="G588" s="103">
        <v>1787877</v>
      </c>
      <c r="H588" s="103">
        <v>728433</v>
      </c>
      <c r="I588" s="103">
        <v>1438707</v>
      </c>
      <c r="J588" s="103">
        <v>1982378</v>
      </c>
      <c r="K588" s="103">
        <v>1747471</v>
      </c>
      <c r="L588" s="103">
        <v>2476658</v>
      </c>
      <c r="M588" s="103">
        <v>2466976</v>
      </c>
      <c r="N588" s="103">
        <v>2378394</v>
      </c>
      <c r="O588" s="103">
        <v>2385787</v>
      </c>
      <c r="P588" s="103">
        <v>2791074</v>
      </c>
    </row>
    <row r="589" spans="1:16">
      <c r="A589" s="101" t="s">
        <v>2429</v>
      </c>
      <c r="B589" s="102" t="s">
        <v>2430</v>
      </c>
      <c r="C589" s="101" t="s">
        <v>5359</v>
      </c>
      <c r="D589" s="101" t="s">
        <v>5360</v>
      </c>
      <c r="E589" s="103">
        <v>1894355</v>
      </c>
      <c r="F589" s="103">
        <v>2792667</v>
      </c>
      <c r="G589" s="103">
        <v>5508890</v>
      </c>
      <c r="H589" s="103">
        <v>4924304</v>
      </c>
      <c r="I589" s="103">
        <v>7341199</v>
      </c>
      <c r="J589" s="103">
        <v>9414839</v>
      </c>
      <c r="K589" s="103">
        <v>9669844</v>
      </c>
      <c r="L589" s="103">
        <v>9967633</v>
      </c>
      <c r="M589" s="103">
        <v>9250635</v>
      </c>
      <c r="N589" s="103">
        <v>6649639</v>
      </c>
      <c r="O589" s="103">
        <v>6722760</v>
      </c>
      <c r="P589" s="103">
        <v>6390682</v>
      </c>
    </row>
    <row r="590" spans="1:16">
      <c r="A590" s="101" t="s">
        <v>1505</v>
      </c>
      <c r="B590" s="102" t="s">
        <v>1506</v>
      </c>
      <c r="C590" s="101" t="s">
        <v>5359</v>
      </c>
      <c r="D590" s="101" t="s">
        <v>5360</v>
      </c>
      <c r="E590" s="103">
        <v>19558388</v>
      </c>
      <c r="F590" s="103">
        <v>3945165</v>
      </c>
      <c r="G590" s="103">
        <v>401397</v>
      </c>
      <c r="H590" s="103">
        <v>3026208</v>
      </c>
      <c r="I590" s="103">
        <v>11755352</v>
      </c>
      <c r="J590" s="103">
        <v>15779056</v>
      </c>
      <c r="K590" s="103">
        <v>23749000</v>
      </c>
      <c r="L590" s="103">
        <v>13484883</v>
      </c>
      <c r="M590" s="103">
        <v>10513450</v>
      </c>
      <c r="N590" s="103">
        <v>13070532</v>
      </c>
      <c r="O590" s="103">
        <v>6303851</v>
      </c>
      <c r="P590" s="103">
        <v>5490161</v>
      </c>
    </row>
    <row r="591" spans="1:16">
      <c r="A591" s="101" t="s">
        <v>2902</v>
      </c>
      <c r="B591" s="102" t="s">
        <v>2903</v>
      </c>
      <c r="C591" s="101" t="s">
        <v>5359</v>
      </c>
      <c r="D591" s="101" t="s">
        <v>5360</v>
      </c>
      <c r="E591" s="103">
        <v>14273201</v>
      </c>
      <c r="F591" s="103">
        <v>5402075</v>
      </c>
      <c r="G591" s="103">
        <v>3580251</v>
      </c>
      <c r="H591" s="103">
        <v>4179425</v>
      </c>
      <c r="I591" s="103">
        <v>4047834</v>
      </c>
      <c r="J591" s="103">
        <v>1592531</v>
      </c>
      <c r="K591" s="103">
        <v>3148513</v>
      </c>
      <c r="L591" s="103">
        <v>4182310</v>
      </c>
      <c r="M591" s="103">
        <v>3741102</v>
      </c>
      <c r="N591" s="103">
        <v>10056549</v>
      </c>
      <c r="O591" s="103">
        <v>4908195</v>
      </c>
      <c r="P591" s="103">
        <v>3436398</v>
      </c>
    </row>
    <row r="592" spans="1:16">
      <c r="A592" s="101" t="s">
        <v>946</v>
      </c>
      <c r="B592" s="102" t="s">
        <v>947</v>
      </c>
      <c r="C592" s="101" t="s">
        <v>5359</v>
      </c>
      <c r="D592" s="101" t="s">
        <v>5360</v>
      </c>
      <c r="E592" s="103">
        <v>32602139</v>
      </c>
      <c r="F592" s="103">
        <v>48811436</v>
      </c>
      <c r="G592" s="103">
        <v>20613284</v>
      </c>
      <c r="H592" s="103">
        <v>29374736</v>
      </c>
      <c r="I592" s="103">
        <v>-40151189</v>
      </c>
      <c r="J592" s="103">
        <v>27760681</v>
      </c>
      <c r="K592" s="103">
        <v>86450227</v>
      </c>
      <c r="L592" s="103">
        <v>60602395</v>
      </c>
      <c r="M592" s="103">
        <v>-9515439</v>
      </c>
      <c r="N592" s="103">
        <v>-16792134</v>
      </c>
      <c r="O592" s="103">
        <v>21531349</v>
      </c>
      <c r="P592" s="103">
        <v>31617699</v>
      </c>
    </row>
    <row r="593" spans="1:16">
      <c r="A593" s="101" t="s">
        <v>719</v>
      </c>
      <c r="B593" s="102" t="s">
        <v>720</v>
      </c>
      <c r="C593" s="101" t="s">
        <v>5359</v>
      </c>
      <c r="D593" s="101" t="s">
        <v>5360</v>
      </c>
      <c r="E593" s="103">
        <v>36641943</v>
      </c>
      <c r="F593" s="103">
        <v>-742370</v>
      </c>
      <c r="G593" s="103">
        <v>19513982</v>
      </c>
      <c r="H593" s="103">
        <v>8766408</v>
      </c>
      <c r="I593" s="103">
        <v>19763904</v>
      </c>
      <c r="J593" s="103">
        <v>18708505</v>
      </c>
      <c r="K593" s="103">
        <v>10581168</v>
      </c>
      <c r="L593" s="103">
        <v>11736504</v>
      </c>
      <c r="M593" s="103">
        <v>5578004</v>
      </c>
      <c r="N593" s="103">
        <v>5779183</v>
      </c>
      <c r="O593" s="103">
        <v>8259696</v>
      </c>
      <c r="P593" s="103">
        <v>3485762</v>
      </c>
    </row>
    <row r="594" spans="1:16">
      <c r="A594" s="101" t="s">
        <v>3415</v>
      </c>
      <c r="B594" s="102" t="s">
        <v>3416</v>
      </c>
      <c r="C594" s="101" t="s">
        <v>5359</v>
      </c>
      <c r="D594" s="101" t="s">
        <v>5360</v>
      </c>
      <c r="E594" s="103">
        <v>3020908</v>
      </c>
      <c r="F594" s="103">
        <v>2382508</v>
      </c>
      <c r="G594" s="103">
        <v>-302808</v>
      </c>
      <c r="H594" s="103">
        <v>-3656474</v>
      </c>
      <c r="I594" s="103">
        <v>-2140355</v>
      </c>
      <c r="J594" s="103">
        <v>1816885</v>
      </c>
      <c r="K594" s="103">
        <v>5754019</v>
      </c>
      <c r="L594" s="103">
        <v>2842822</v>
      </c>
      <c r="M594" s="103">
        <v>6050492</v>
      </c>
      <c r="N594" s="103">
        <v>5637005</v>
      </c>
      <c r="O594" s="103">
        <v>2277679</v>
      </c>
      <c r="P594" s="103">
        <v>2134093</v>
      </c>
    </row>
    <row r="595" spans="1:16">
      <c r="A595" s="101" t="s">
        <v>2501</v>
      </c>
      <c r="B595" s="102" t="s">
        <v>2502</v>
      </c>
      <c r="C595" s="101" t="s">
        <v>5359</v>
      </c>
      <c r="D595" s="101" t="s">
        <v>5360</v>
      </c>
      <c r="E595" s="103">
        <v>9650586</v>
      </c>
      <c r="F595" s="103">
        <v>5975401</v>
      </c>
      <c r="G595" s="103">
        <v>6372818</v>
      </c>
      <c r="H595" s="103">
        <v>-1493888</v>
      </c>
      <c r="I595" s="103">
        <v>-3102351</v>
      </c>
      <c r="J595" s="103">
        <v>2098958</v>
      </c>
      <c r="K595" s="103">
        <v>3599981</v>
      </c>
      <c r="L595" s="103">
        <v>-3051042</v>
      </c>
      <c r="M595" s="103">
        <v>5133561</v>
      </c>
      <c r="N595" s="103">
        <v>2008958</v>
      </c>
      <c r="O595" s="103">
        <v>1417081</v>
      </c>
      <c r="P595" s="103">
        <v>1830143</v>
      </c>
    </row>
    <row r="596" spans="1:16">
      <c r="A596" s="101" t="s">
        <v>2730</v>
      </c>
      <c r="B596" s="102" t="s">
        <v>2731</v>
      </c>
      <c r="C596" s="101" t="s">
        <v>5359</v>
      </c>
      <c r="D596" s="101" t="s">
        <v>5360</v>
      </c>
      <c r="E596" s="103">
        <v>-4343398</v>
      </c>
      <c r="F596" s="103">
        <v>-1806578</v>
      </c>
      <c r="G596" s="103">
        <v>-18217599</v>
      </c>
      <c r="H596" s="103">
        <v>-19529213</v>
      </c>
      <c r="I596" s="103">
        <v>-16098741</v>
      </c>
      <c r="J596" s="103">
        <v>1042282</v>
      </c>
      <c r="K596" s="103">
        <v>1436497</v>
      </c>
      <c r="L596" s="103">
        <v>-10065662</v>
      </c>
      <c r="M596" s="103">
        <v>-37645163</v>
      </c>
      <c r="N596" s="103">
        <v>-9887211</v>
      </c>
      <c r="O596" s="103">
        <v>-4152713</v>
      </c>
      <c r="P596" s="103">
        <v>-1019418</v>
      </c>
    </row>
    <row r="597" spans="1:16">
      <c r="A597" s="101" t="s">
        <v>2541</v>
      </c>
      <c r="B597" s="102" t="s">
        <v>2542</v>
      </c>
      <c r="C597" s="101" t="s">
        <v>5359</v>
      </c>
      <c r="D597" s="101" t="s">
        <v>5360</v>
      </c>
      <c r="E597" s="103">
        <v>3769208</v>
      </c>
      <c r="F597" s="103">
        <v>8740638</v>
      </c>
      <c r="G597" s="103">
        <v>-193695</v>
      </c>
      <c r="H597" s="103">
        <v>2547586</v>
      </c>
      <c r="I597" s="103">
        <v>12843383</v>
      </c>
      <c r="J597" s="103">
        <v>9222499</v>
      </c>
      <c r="K597" s="103">
        <v>8469938</v>
      </c>
      <c r="L597" s="103">
        <v>25152998</v>
      </c>
      <c r="M597" s="103">
        <v>920120</v>
      </c>
      <c r="N597" s="103">
        <v>13171056</v>
      </c>
      <c r="O597" s="103">
        <v>12806055</v>
      </c>
      <c r="P597" s="103">
        <v>8929130</v>
      </c>
    </row>
    <row r="598" spans="1:16">
      <c r="A598" s="101" t="s">
        <v>2919</v>
      </c>
      <c r="B598" s="102" t="s">
        <v>2920</v>
      </c>
      <c r="C598" s="101" t="s">
        <v>5359</v>
      </c>
      <c r="D598" s="101" t="s">
        <v>5360</v>
      </c>
      <c r="E598" s="103">
        <v>3160931</v>
      </c>
      <c r="F598" s="103">
        <v>-12718073</v>
      </c>
      <c r="G598" s="103">
        <v>-8651281</v>
      </c>
      <c r="H598" s="103">
        <v>15218894</v>
      </c>
      <c r="I598" s="103">
        <v>-3399939</v>
      </c>
      <c r="J598" s="103">
        <v>2249343</v>
      </c>
      <c r="K598" s="103">
        <v>5002021</v>
      </c>
      <c r="L598" s="103">
        <v>-11157157</v>
      </c>
      <c r="M598" s="103">
        <v>-50289410</v>
      </c>
      <c r="N598" s="103">
        <v>-322290</v>
      </c>
      <c r="O598" s="103">
        <v>-1252784</v>
      </c>
      <c r="P598" s="103">
        <v>492505</v>
      </c>
    </row>
    <row r="599" spans="1:16">
      <c r="A599" s="101" t="s">
        <v>3493</v>
      </c>
      <c r="B599" s="102" t="s">
        <v>3494</v>
      </c>
      <c r="C599" s="101" t="s">
        <v>5361</v>
      </c>
      <c r="D599" s="101" t="s">
        <v>5360</v>
      </c>
      <c r="E599" s="103">
        <v>-3272784</v>
      </c>
      <c r="F599" s="103">
        <v>-11750644</v>
      </c>
      <c r="G599" s="103">
        <v>-4631440</v>
      </c>
      <c r="H599" s="103">
        <v>-4538884</v>
      </c>
      <c r="I599" s="103">
        <v>-1374512</v>
      </c>
      <c r="J599" s="103">
        <v>-18592007</v>
      </c>
      <c r="K599" s="103">
        <v>2818411</v>
      </c>
      <c r="L599" s="103">
        <v>-4347162</v>
      </c>
      <c r="M599" s="103">
        <v>-6407706</v>
      </c>
      <c r="N599" s="103">
        <v>-6344280</v>
      </c>
      <c r="O599" s="103">
        <v>-14461381</v>
      </c>
      <c r="P599" s="103">
        <v>-1581535</v>
      </c>
    </row>
    <row r="600" spans="1:16">
      <c r="A600" s="101" t="s">
        <v>2696</v>
      </c>
      <c r="B600" s="102" t="s">
        <v>2697</v>
      </c>
      <c r="C600" s="101" t="s">
        <v>5359</v>
      </c>
      <c r="D600" s="101" t="s">
        <v>5360</v>
      </c>
      <c r="E600" s="103">
        <v>4432488</v>
      </c>
      <c r="F600" s="103">
        <v>11032381</v>
      </c>
      <c r="G600" s="103">
        <v>-23422424</v>
      </c>
      <c r="H600" s="103">
        <v>2866893</v>
      </c>
      <c r="I600" s="103">
        <v>3276603</v>
      </c>
      <c r="J600" s="103">
        <v>9172176</v>
      </c>
      <c r="K600" s="103">
        <v>16877844</v>
      </c>
      <c r="L600" s="103">
        <v>9293886</v>
      </c>
      <c r="M600" s="103">
        <v>12812132</v>
      </c>
      <c r="N600" s="103">
        <v>5741131</v>
      </c>
      <c r="O600" s="103">
        <v>6833780</v>
      </c>
      <c r="P600" s="103">
        <v>5914293</v>
      </c>
    </row>
    <row r="601" spans="1:16">
      <c r="A601" s="101" t="s">
        <v>2207</v>
      </c>
      <c r="B601" s="102" t="s">
        <v>2208</v>
      </c>
      <c r="C601" s="101" t="s">
        <v>5359</v>
      </c>
      <c r="D601" s="101" t="s">
        <v>5360</v>
      </c>
      <c r="E601" s="103">
        <v>7227117</v>
      </c>
      <c r="F601" s="103">
        <v>11480286</v>
      </c>
      <c r="G601" s="103">
        <v>5825496</v>
      </c>
      <c r="H601" s="103">
        <v>-1311053</v>
      </c>
      <c r="I601" s="103">
        <v>-4980989</v>
      </c>
      <c r="J601" s="103">
        <v>-6410504</v>
      </c>
      <c r="K601" s="103">
        <v>-10774386</v>
      </c>
      <c r="L601" s="103">
        <v>-3026564</v>
      </c>
      <c r="M601" s="103">
        <v>-7818416</v>
      </c>
      <c r="N601" s="103">
        <v>1334713</v>
      </c>
      <c r="O601" s="103">
        <v>2885498</v>
      </c>
      <c r="P601" s="103">
        <v>1817276</v>
      </c>
    </row>
    <row r="602" spans="1:16">
      <c r="A602" s="101" t="s">
        <v>2092</v>
      </c>
      <c r="B602" s="102" t="s">
        <v>2093</v>
      </c>
      <c r="C602" s="101" t="s">
        <v>5359</v>
      </c>
      <c r="D602" s="101" t="s">
        <v>5360</v>
      </c>
      <c r="E602" s="103">
        <v>-3158875</v>
      </c>
      <c r="F602" s="103">
        <v>760330</v>
      </c>
      <c r="G602" s="103">
        <v>3316905</v>
      </c>
      <c r="H602" s="103">
        <v>1317650</v>
      </c>
      <c r="I602" s="103">
        <v>4093105</v>
      </c>
      <c r="J602" s="103">
        <v>7024417</v>
      </c>
      <c r="K602" s="103">
        <v>3351573</v>
      </c>
      <c r="L602" s="103">
        <v>2895967</v>
      </c>
      <c r="M602" s="103">
        <v>1868507</v>
      </c>
      <c r="N602" s="103">
        <v>476110</v>
      </c>
      <c r="O602" s="103">
        <v>-3881738</v>
      </c>
      <c r="P602" s="103">
        <v>2661812</v>
      </c>
    </row>
    <row r="603" spans="1:16">
      <c r="A603" s="101" t="s">
        <v>1858</v>
      </c>
      <c r="B603" s="102" t="s">
        <v>1859</v>
      </c>
      <c r="C603" s="101" t="s">
        <v>5359</v>
      </c>
      <c r="D603" s="101" t="s">
        <v>5360</v>
      </c>
      <c r="E603" s="103">
        <v>7779981</v>
      </c>
      <c r="F603" s="103">
        <v>10215802</v>
      </c>
      <c r="G603" s="103">
        <v>23419654</v>
      </c>
      <c r="H603" s="103">
        <v>25978583</v>
      </c>
      <c r="I603" s="103">
        <v>11187179</v>
      </c>
      <c r="J603" s="103">
        <v>6253315</v>
      </c>
      <c r="K603" s="103">
        <v>10438695</v>
      </c>
      <c r="L603" s="103">
        <v>2800692</v>
      </c>
      <c r="M603" s="103">
        <v>-5940706</v>
      </c>
      <c r="N603" s="103">
        <v>313247</v>
      </c>
      <c r="O603" s="103">
        <v>1054142</v>
      </c>
      <c r="P603" s="103">
        <v>1026942</v>
      </c>
    </row>
    <row r="604" spans="1:16">
      <c r="A604" s="101" t="s">
        <v>3197</v>
      </c>
      <c r="B604" s="102" t="s">
        <v>3198</v>
      </c>
      <c r="C604" s="101" t="s">
        <v>5359</v>
      </c>
      <c r="D604" s="101" t="s">
        <v>5360</v>
      </c>
      <c r="E604" s="103">
        <v>1753874</v>
      </c>
      <c r="F604" s="103">
        <v>1319384</v>
      </c>
      <c r="G604" s="103">
        <v>1061858</v>
      </c>
      <c r="H604" s="103">
        <v>976481</v>
      </c>
      <c r="I604" s="103">
        <v>757597</v>
      </c>
      <c r="J604" s="103">
        <v>-81588</v>
      </c>
      <c r="K604" s="103">
        <v>1200858</v>
      </c>
      <c r="L604" s="103">
        <v>1313660</v>
      </c>
      <c r="M604" s="103">
        <v>607223</v>
      </c>
      <c r="N604" s="103">
        <v>641193</v>
      </c>
      <c r="O604" s="103">
        <v>1189253</v>
      </c>
      <c r="P604" s="103">
        <v>1098719</v>
      </c>
    </row>
    <row r="605" spans="1:16">
      <c r="A605" s="101" t="s">
        <v>1335</v>
      </c>
      <c r="B605" s="102" t="s">
        <v>1336</v>
      </c>
      <c r="C605" s="101" t="s">
        <v>5359</v>
      </c>
      <c r="D605" s="101" t="s">
        <v>5360</v>
      </c>
      <c r="E605" s="103">
        <v>7608583</v>
      </c>
      <c r="F605" s="103">
        <v>12520585</v>
      </c>
      <c r="G605" s="103">
        <v>10102961</v>
      </c>
      <c r="H605" s="103">
        <v>8777271</v>
      </c>
      <c r="I605" s="103">
        <v>7659077</v>
      </c>
      <c r="J605" s="103">
        <v>1187418</v>
      </c>
      <c r="K605" s="103"/>
      <c r="L605" s="103">
        <v>4636920</v>
      </c>
      <c r="M605" s="103">
        <v>490861</v>
      </c>
      <c r="N605" s="103">
        <v>2878110</v>
      </c>
      <c r="O605" s="103">
        <v>4854595</v>
      </c>
      <c r="P605" s="103">
        <v>3098397</v>
      </c>
    </row>
    <row r="606" spans="1:16">
      <c r="A606" s="101" t="s">
        <v>1271</v>
      </c>
      <c r="B606" s="102" t="s">
        <v>1272</v>
      </c>
      <c r="C606" s="101" t="s">
        <v>5359</v>
      </c>
      <c r="D606" s="101" t="s">
        <v>5360</v>
      </c>
      <c r="E606" s="103">
        <v>32823387</v>
      </c>
      <c r="F606" s="103">
        <v>33724849</v>
      </c>
      <c r="G606" s="103">
        <v>39896498</v>
      </c>
      <c r="H606" s="103">
        <v>25121338</v>
      </c>
      <c r="I606" s="103">
        <v>36799217</v>
      </c>
      <c r="J606" s="103">
        <v>50849215</v>
      </c>
      <c r="K606" s="103">
        <v>48239814</v>
      </c>
      <c r="L606" s="103">
        <v>39525214</v>
      </c>
      <c r="M606" s="103">
        <v>25461538</v>
      </c>
      <c r="N606" s="103">
        <v>31452587</v>
      </c>
      <c r="O606" s="103">
        <v>29674258</v>
      </c>
      <c r="P606" s="103">
        <v>32537186</v>
      </c>
    </row>
    <row r="607" spans="1:16">
      <c r="A607" s="101" t="s">
        <v>5422</v>
      </c>
      <c r="B607" s="102" t="s">
        <v>5423</v>
      </c>
      <c r="C607" s="101" t="s">
        <v>5359</v>
      </c>
      <c r="D607" s="101" t="s">
        <v>5360</v>
      </c>
      <c r="E607" s="103">
        <v>-662418780</v>
      </c>
      <c r="F607" s="103">
        <v>-74225815</v>
      </c>
      <c r="G607" s="103">
        <v>78619786</v>
      </c>
      <c r="H607" s="103">
        <v>143416083</v>
      </c>
      <c r="I607" s="103">
        <v>289260850</v>
      </c>
      <c r="J607" s="103">
        <v>121661552</v>
      </c>
      <c r="K607" s="103">
        <v>185534336</v>
      </c>
      <c r="L607" s="103"/>
      <c r="M607" s="103"/>
      <c r="N607" s="103"/>
      <c r="O607" s="103"/>
      <c r="P607" s="103"/>
    </row>
    <row r="608" spans="1:16">
      <c r="A608" s="101" t="s">
        <v>2023</v>
      </c>
      <c r="B608" s="102" t="s">
        <v>2024</v>
      </c>
      <c r="C608" s="101" t="s">
        <v>5359</v>
      </c>
      <c r="D608" s="101" t="s">
        <v>5360</v>
      </c>
      <c r="E608" s="103">
        <v>4567747</v>
      </c>
      <c r="F608" s="103">
        <v>-34489621</v>
      </c>
      <c r="G608" s="103">
        <v>-4728850</v>
      </c>
      <c r="H608" s="103">
        <v>4751968</v>
      </c>
      <c r="I608" s="103">
        <v>-29724453</v>
      </c>
      <c r="J608" s="103">
        <v>2850809</v>
      </c>
      <c r="K608" s="103">
        <v>-23450722</v>
      </c>
      <c r="L608" s="103">
        <v>1093565</v>
      </c>
      <c r="M608" s="103">
        <v>2419500</v>
      </c>
      <c r="N608" s="103">
        <v>5123707</v>
      </c>
      <c r="O608" s="103">
        <v>-818082</v>
      </c>
      <c r="P608" s="103">
        <v>1115442</v>
      </c>
    </row>
    <row r="609" spans="1:16">
      <c r="A609" s="101" t="s">
        <v>2734</v>
      </c>
      <c r="B609" s="102" t="s">
        <v>2735</v>
      </c>
      <c r="C609" s="101" t="s">
        <v>5359</v>
      </c>
      <c r="D609" s="101" t="s">
        <v>5360</v>
      </c>
      <c r="E609" s="103">
        <v>1542817</v>
      </c>
      <c r="F609" s="103">
        <v>1400717</v>
      </c>
      <c r="G609" s="103">
        <v>2025783</v>
      </c>
      <c r="H609" s="103">
        <v>-23994182</v>
      </c>
      <c r="I609" s="103">
        <v>-8511915</v>
      </c>
      <c r="J609" s="103">
        <v>-13381325</v>
      </c>
      <c r="K609" s="103">
        <v>229364</v>
      </c>
      <c r="L609" s="103">
        <v>-10578244</v>
      </c>
      <c r="M609" s="103">
        <v>-11070824</v>
      </c>
      <c r="N609" s="103">
        <v>1629127</v>
      </c>
      <c r="O609" s="103">
        <v>642862</v>
      </c>
      <c r="P609" s="103">
        <v>6334019</v>
      </c>
    </row>
    <row r="610" spans="1:16">
      <c r="A610" s="101" t="s">
        <v>2452</v>
      </c>
      <c r="B610" s="102" t="s">
        <v>2453</v>
      </c>
      <c r="C610" s="101" t="s">
        <v>5359</v>
      </c>
      <c r="D610" s="101" t="s">
        <v>5360</v>
      </c>
      <c r="E610" s="103">
        <v>5668514</v>
      </c>
      <c r="F610" s="103">
        <v>11162698</v>
      </c>
      <c r="G610" s="103">
        <v>8287603</v>
      </c>
      <c r="H610" s="103">
        <v>7689535</v>
      </c>
      <c r="I610" s="103">
        <v>8377815</v>
      </c>
      <c r="J610" s="103">
        <v>10789978</v>
      </c>
      <c r="K610" s="103">
        <v>12003651</v>
      </c>
      <c r="L610" s="103">
        <v>14436589</v>
      </c>
      <c r="M610" s="103">
        <v>14162216</v>
      </c>
      <c r="N610" s="103">
        <v>10433390</v>
      </c>
      <c r="O610" s="103">
        <v>8642235</v>
      </c>
      <c r="P610" s="103">
        <v>10062549</v>
      </c>
    </row>
    <row r="611" spans="1:16">
      <c r="A611" s="101" t="s">
        <v>743</v>
      </c>
      <c r="B611" s="102" t="s">
        <v>744</v>
      </c>
      <c r="C611" s="101" t="s">
        <v>5359</v>
      </c>
      <c r="D611" s="101" t="s">
        <v>5360</v>
      </c>
      <c r="E611" s="103">
        <v>67194973</v>
      </c>
      <c r="F611" s="103">
        <v>68887117</v>
      </c>
      <c r="G611" s="103">
        <v>57545129</v>
      </c>
      <c r="H611" s="103">
        <v>43018878</v>
      </c>
      <c r="I611" s="103">
        <v>29907102</v>
      </c>
      <c r="J611" s="103">
        <v>36658177</v>
      </c>
      <c r="K611" s="103">
        <v>28682977</v>
      </c>
      <c r="L611" s="103">
        <v>13179864</v>
      </c>
      <c r="M611" s="103">
        <v>16168871</v>
      </c>
      <c r="N611" s="103">
        <v>27813265</v>
      </c>
      <c r="O611" s="103">
        <v>15592776</v>
      </c>
      <c r="P611" s="103">
        <v>18934344</v>
      </c>
    </row>
    <row r="612" spans="1:16">
      <c r="A612" s="101" t="s">
        <v>2423</v>
      </c>
      <c r="B612" s="102" t="s">
        <v>2424</v>
      </c>
      <c r="C612" s="101" t="s">
        <v>5359</v>
      </c>
      <c r="D612" s="101" t="s">
        <v>5360</v>
      </c>
      <c r="E612" s="103">
        <v>2493031</v>
      </c>
      <c r="F612" s="103">
        <v>4940165</v>
      </c>
      <c r="G612" s="103">
        <v>2823073</v>
      </c>
      <c r="H612" s="103">
        <v>3625013</v>
      </c>
      <c r="I612" s="103">
        <v>5519221</v>
      </c>
      <c r="J612" s="103">
        <v>11650625</v>
      </c>
      <c r="K612" s="103"/>
      <c r="L612" s="103">
        <v>-28483711</v>
      </c>
      <c r="M612" s="103">
        <v>-19290371</v>
      </c>
      <c r="N612" s="103">
        <v>6629860</v>
      </c>
      <c r="O612" s="103">
        <v>4226909</v>
      </c>
      <c r="P612" s="103">
        <v>440245</v>
      </c>
    </row>
    <row r="613" spans="1:16">
      <c r="A613" s="101" t="s">
        <v>2149</v>
      </c>
      <c r="B613" s="102" t="s">
        <v>2150</v>
      </c>
      <c r="C613" s="101" t="s">
        <v>5359</v>
      </c>
      <c r="D613" s="101" t="s">
        <v>5360</v>
      </c>
      <c r="E613" s="103">
        <v>-9495800</v>
      </c>
      <c r="F613" s="103">
        <v>2124002</v>
      </c>
      <c r="G613" s="103">
        <v>-13017535</v>
      </c>
      <c r="H613" s="103">
        <v>-7370701</v>
      </c>
      <c r="I613" s="103">
        <v>-28621147</v>
      </c>
      <c r="J613" s="103">
        <v>-18215971</v>
      </c>
      <c r="K613" s="103">
        <v>1025360</v>
      </c>
      <c r="L613" s="103">
        <v>-9577527</v>
      </c>
      <c r="M613" s="103">
        <v>-38604594</v>
      </c>
      <c r="N613" s="103">
        <v>691236</v>
      </c>
      <c r="O613" s="103">
        <v>-33831115</v>
      </c>
      <c r="P613" s="103">
        <v>2563178</v>
      </c>
    </row>
    <row r="614" spans="1:16">
      <c r="A614" s="101" t="s">
        <v>1568</v>
      </c>
      <c r="B614" s="102" t="s">
        <v>4326</v>
      </c>
      <c r="C614" s="101" t="s">
        <v>5359</v>
      </c>
      <c r="D614" s="101" t="s">
        <v>5360</v>
      </c>
      <c r="E614" s="103">
        <v>12543873</v>
      </c>
      <c r="F614" s="103">
        <v>-15495834</v>
      </c>
      <c r="G614" s="103">
        <v>-8925390</v>
      </c>
      <c r="H614" s="103">
        <v>-16658474</v>
      </c>
      <c r="I614" s="103">
        <v>-5714555</v>
      </c>
      <c r="J614" s="103">
        <v>-9979272</v>
      </c>
      <c r="K614" s="103">
        <v>-5894298</v>
      </c>
      <c r="L614" s="103">
        <v>1503134</v>
      </c>
      <c r="M614" s="103">
        <v>419965</v>
      </c>
      <c r="N614" s="103">
        <v>-255622</v>
      </c>
      <c r="O614" s="103">
        <v>-5646859</v>
      </c>
      <c r="P614" s="103">
        <v>-6658225</v>
      </c>
    </row>
    <row r="615" spans="1:16">
      <c r="A615" s="101" t="s">
        <v>1904</v>
      </c>
      <c r="B615" s="102" t="s">
        <v>1905</v>
      </c>
      <c r="C615" s="101" t="s">
        <v>5359</v>
      </c>
      <c r="D615" s="101" t="s">
        <v>5360</v>
      </c>
      <c r="E615" s="103">
        <v>7487736</v>
      </c>
      <c r="F615" s="103">
        <v>1492373</v>
      </c>
      <c r="G615" s="103">
        <v>50977</v>
      </c>
      <c r="H615" s="103">
        <v>5613995</v>
      </c>
      <c r="I615" s="103">
        <v>1635312</v>
      </c>
      <c r="J615" s="103">
        <v>9589074</v>
      </c>
      <c r="K615" s="103">
        <v>6704861</v>
      </c>
      <c r="L615" s="103">
        <v>5707212</v>
      </c>
      <c r="M615" s="103">
        <v>-8532598</v>
      </c>
      <c r="N615" s="103">
        <v>-2572785</v>
      </c>
      <c r="O615" s="103">
        <v>-38006077</v>
      </c>
      <c r="P615" s="103">
        <v>-26885768</v>
      </c>
    </row>
    <row r="616" spans="1:16">
      <c r="A616" s="101" t="s">
        <v>1123</v>
      </c>
      <c r="B616" s="102" t="s">
        <v>1124</v>
      </c>
      <c r="C616" s="101" t="s">
        <v>5359</v>
      </c>
      <c r="D616" s="101" t="s">
        <v>5360</v>
      </c>
      <c r="E616" s="103">
        <v>27976826</v>
      </c>
      <c r="F616" s="103">
        <v>22081291</v>
      </c>
      <c r="G616" s="103">
        <v>15926331</v>
      </c>
      <c r="H616" s="103">
        <v>16182839</v>
      </c>
      <c r="I616" s="103">
        <v>8347326</v>
      </c>
      <c r="J616" s="103">
        <v>9840466</v>
      </c>
      <c r="K616" s="103">
        <v>7106822</v>
      </c>
      <c r="L616" s="103">
        <v>20888970</v>
      </c>
      <c r="M616" s="103">
        <v>-15927240</v>
      </c>
      <c r="N616" s="103">
        <v>1412782</v>
      </c>
      <c r="O616" s="103">
        <v>4594340</v>
      </c>
      <c r="P616" s="103">
        <v>4800650</v>
      </c>
    </row>
    <row r="617" spans="1:16">
      <c r="A617" s="101" t="s">
        <v>3125</v>
      </c>
      <c r="B617" s="102" t="s">
        <v>3126</v>
      </c>
      <c r="C617" s="101" t="s">
        <v>5359</v>
      </c>
      <c r="D617" s="101" t="s">
        <v>5360</v>
      </c>
      <c r="E617" s="103">
        <v>4499790</v>
      </c>
      <c r="F617" s="103">
        <v>-10984730</v>
      </c>
      <c r="G617" s="103">
        <v>2145994</v>
      </c>
      <c r="H617" s="103">
        <v>-9727249</v>
      </c>
      <c r="I617" s="103">
        <v>-8345673</v>
      </c>
      <c r="J617" s="103">
        <v>1178991</v>
      </c>
      <c r="K617" s="103">
        <v>6222222</v>
      </c>
      <c r="L617" s="103">
        <v>3059485</v>
      </c>
      <c r="M617" s="103">
        <v>-18918026</v>
      </c>
      <c r="N617" s="103">
        <v>-4608845</v>
      </c>
      <c r="O617" s="103">
        <v>3552455</v>
      </c>
      <c r="P617" s="103">
        <v>-481115</v>
      </c>
    </row>
    <row r="618" spans="1:16">
      <c r="A618" s="101" t="s">
        <v>964</v>
      </c>
      <c r="B618" s="102" t="s">
        <v>965</v>
      </c>
      <c r="C618" s="101" t="s">
        <v>5359</v>
      </c>
      <c r="D618" s="101" t="s">
        <v>5360</v>
      </c>
      <c r="E618" s="103">
        <v>14502063</v>
      </c>
      <c r="F618" s="103">
        <v>20453621</v>
      </c>
      <c r="G618" s="103">
        <v>18164519</v>
      </c>
      <c r="H618" s="103">
        <v>12947114</v>
      </c>
      <c r="I618" s="103">
        <v>-24915249</v>
      </c>
      <c r="J618" s="103">
        <v>-8360894</v>
      </c>
      <c r="K618" s="103">
        <v>19966119</v>
      </c>
      <c r="L618" s="103">
        <v>-41986550</v>
      </c>
      <c r="M618" s="103">
        <v>141815495</v>
      </c>
      <c r="N618" s="103">
        <v>28655091</v>
      </c>
      <c r="O618" s="103">
        <v>7171004</v>
      </c>
      <c r="P618" s="103">
        <v>3703569</v>
      </c>
    </row>
    <row r="619" spans="1:16">
      <c r="A619" s="101" t="s">
        <v>3709</v>
      </c>
      <c r="B619" s="102" t="s">
        <v>3710</v>
      </c>
      <c r="C619" s="101" t="s">
        <v>5359</v>
      </c>
      <c r="D619" s="101" t="s">
        <v>5360</v>
      </c>
      <c r="E619" s="103">
        <v>359645</v>
      </c>
      <c r="F619" s="103">
        <v>-3051009</v>
      </c>
      <c r="G619" s="103">
        <v>382056</v>
      </c>
      <c r="H619" s="103">
        <v>356769</v>
      </c>
      <c r="I619" s="103">
        <v>651134</v>
      </c>
      <c r="J619" s="103">
        <v>-1204638</v>
      </c>
      <c r="K619" s="103">
        <v>661877</v>
      </c>
      <c r="L619" s="103">
        <v>297160</v>
      </c>
      <c r="M619" s="103">
        <v>-1475371</v>
      </c>
      <c r="N619" s="103">
        <v>-645928</v>
      </c>
      <c r="O619" s="103">
        <v>283025</v>
      </c>
      <c r="P619" s="103">
        <v>93731</v>
      </c>
    </row>
    <row r="620" spans="1:16">
      <c r="A620" s="101" t="s">
        <v>3559</v>
      </c>
      <c r="B620" s="102" t="s">
        <v>3560</v>
      </c>
      <c r="C620" s="101" t="s">
        <v>5359</v>
      </c>
      <c r="D620" s="101" t="s">
        <v>5360</v>
      </c>
      <c r="E620" s="103">
        <v>786763</v>
      </c>
      <c r="F620" s="103">
        <v>-2078965</v>
      </c>
      <c r="G620" s="103">
        <v>-2738556</v>
      </c>
      <c r="H620" s="103">
        <v>478015</v>
      </c>
      <c r="I620" s="103">
        <v>2370611</v>
      </c>
      <c r="J620" s="103">
        <v>1926328</v>
      </c>
      <c r="K620" s="103">
        <v>2520112</v>
      </c>
      <c r="L620" s="103">
        <v>4594343</v>
      </c>
      <c r="M620" s="103">
        <v>1642826</v>
      </c>
      <c r="N620" s="103">
        <v>1965794</v>
      </c>
      <c r="O620" s="103">
        <v>3194267</v>
      </c>
      <c r="P620" s="103">
        <v>3309873</v>
      </c>
    </row>
    <row r="621" spans="1:16">
      <c r="A621" s="101" t="s">
        <v>3404</v>
      </c>
      <c r="B621" s="102" t="s">
        <v>3405</v>
      </c>
      <c r="C621" s="101" t="s">
        <v>5359</v>
      </c>
      <c r="D621" s="101" t="s">
        <v>5360</v>
      </c>
      <c r="E621" s="103">
        <v>-3633434</v>
      </c>
      <c r="F621" s="103">
        <v>1356634</v>
      </c>
      <c r="G621" s="103">
        <v>-2105876</v>
      </c>
      <c r="H621" s="103">
        <v>1342964</v>
      </c>
      <c r="I621" s="103">
        <v>4727765</v>
      </c>
      <c r="J621" s="103">
        <v>1602049</v>
      </c>
      <c r="K621" s="103">
        <v>3967403</v>
      </c>
      <c r="L621" s="103">
        <v>7840691</v>
      </c>
      <c r="M621" s="103">
        <v>5621738</v>
      </c>
      <c r="N621" s="103">
        <v>19595940</v>
      </c>
      <c r="O621" s="103">
        <v>5836804</v>
      </c>
      <c r="P621" s="103">
        <v>5724317</v>
      </c>
    </row>
    <row r="622" spans="1:16">
      <c r="A622" s="101" t="s">
        <v>831</v>
      </c>
      <c r="B622" s="102" t="s">
        <v>832</v>
      </c>
      <c r="C622" s="101" t="s">
        <v>5359</v>
      </c>
      <c r="D622" s="101" t="s">
        <v>5360</v>
      </c>
      <c r="E622" s="103">
        <v>34137224</v>
      </c>
      <c r="F622" s="103">
        <v>25246392</v>
      </c>
      <c r="G622" s="103">
        <v>22121815</v>
      </c>
      <c r="H622" s="103">
        <v>-14997289</v>
      </c>
      <c r="I622" s="103">
        <v>1652553</v>
      </c>
      <c r="J622" s="103">
        <v>-2372530</v>
      </c>
      <c r="K622" s="103">
        <v>7957228</v>
      </c>
      <c r="L622" s="103">
        <v>6739723</v>
      </c>
      <c r="M622" s="103">
        <v>1546885</v>
      </c>
      <c r="N622" s="103">
        <v>-1147621</v>
      </c>
      <c r="O622" s="103">
        <v>2886805</v>
      </c>
      <c r="P622" s="103">
        <v>10168971</v>
      </c>
    </row>
    <row r="623" spans="1:16">
      <c r="A623" s="101" t="s">
        <v>2990</v>
      </c>
      <c r="B623" s="102" t="s">
        <v>2991</v>
      </c>
      <c r="C623" s="101" t="s">
        <v>5359</v>
      </c>
      <c r="D623" s="101" t="s">
        <v>5360</v>
      </c>
      <c r="E623" s="103">
        <v>5800330</v>
      </c>
      <c r="F623" s="103">
        <v>3581037</v>
      </c>
      <c r="G623" s="103">
        <v>1927369</v>
      </c>
      <c r="H623" s="103">
        <v>8012827</v>
      </c>
      <c r="I623" s="103">
        <v>2352299</v>
      </c>
      <c r="J623" s="103">
        <v>3225500</v>
      </c>
      <c r="K623" s="103">
        <v>6007271</v>
      </c>
      <c r="L623" s="103">
        <v>4244210</v>
      </c>
      <c r="M623" s="103">
        <v>3708401</v>
      </c>
      <c r="N623" s="103">
        <v>13447149</v>
      </c>
      <c r="O623" s="103">
        <v>7486014</v>
      </c>
      <c r="P623" s="103">
        <v>1289126</v>
      </c>
    </row>
    <row r="624" spans="1:16">
      <c r="A624" s="101" t="s">
        <v>1246</v>
      </c>
      <c r="B624" s="102" t="s">
        <v>1247</v>
      </c>
      <c r="C624" s="101" t="s">
        <v>5359</v>
      </c>
      <c r="D624" s="101" t="s">
        <v>5360</v>
      </c>
      <c r="E624" s="103">
        <v>27366878</v>
      </c>
      <c r="F624" s="103">
        <v>37082825</v>
      </c>
      <c r="G624" s="103">
        <v>2953830</v>
      </c>
      <c r="H624" s="103">
        <v>-4055171</v>
      </c>
      <c r="I624" s="103">
        <v>-2580773</v>
      </c>
      <c r="J624" s="103">
        <v>-5642555</v>
      </c>
      <c r="K624" s="103">
        <v>6563300</v>
      </c>
      <c r="L624" s="103">
        <v>3101703</v>
      </c>
      <c r="M624" s="103">
        <v>-2684091</v>
      </c>
      <c r="N624" s="103">
        <v>-3335070</v>
      </c>
      <c r="O624" s="103">
        <v>4169453</v>
      </c>
      <c r="P624" s="103">
        <v>-4470994</v>
      </c>
    </row>
    <row r="625" spans="1:16">
      <c r="A625" s="101" t="s">
        <v>1253</v>
      </c>
      <c r="B625" s="102" t="s">
        <v>4327</v>
      </c>
      <c r="C625" s="101" t="s">
        <v>5359</v>
      </c>
      <c r="D625" s="101" t="s">
        <v>5360</v>
      </c>
      <c r="E625" s="103">
        <v>3423984</v>
      </c>
      <c r="F625" s="103">
        <v>3221164</v>
      </c>
      <c r="G625" s="103">
        <v>8959245</v>
      </c>
      <c r="H625" s="103">
        <v>8518891</v>
      </c>
      <c r="I625" s="103">
        <v>7571514</v>
      </c>
      <c r="J625" s="103">
        <v>4477022</v>
      </c>
      <c r="K625" s="103">
        <v>7146398</v>
      </c>
      <c r="L625" s="103">
        <v>7258469</v>
      </c>
      <c r="M625" s="103">
        <v>358888</v>
      </c>
      <c r="N625" s="103">
        <v>1497897</v>
      </c>
      <c r="O625" s="103">
        <v>916739</v>
      </c>
      <c r="P625" s="103">
        <v>1711940</v>
      </c>
    </row>
    <row r="626" spans="1:16">
      <c r="A626" s="101" t="s">
        <v>3127</v>
      </c>
      <c r="B626" s="102" t="s">
        <v>3128</v>
      </c>
      <c r="C626" s="101" t="s">
        <v>5359</v>
      </c>
      <c r="D626" s="101" t="s">
        <v>5360</v>
      </c>
      <c r="E626" s="103">
        <v>-6939200</v>
      </c>
      <c r="F626" s="103">
        <v>-1101494</v>
      </c>
      <c r="G626" s="103">
        <v>1438981</v>
      </c>
      <c r="H626" s="103">
        <v>-3884844</v>
      </c>
      <c r="I626" s="103">
        <v>1504869</v>
      </c>
      <c r="J626" s="103">
        <v>-4246665</v>
      </c>
      <c r="K626" s="103">
        <v>208878</v>
      </c>
      <c r="L626" s="103">
        <v>1329109</v>
      </c>
      <c r="M626" s="103">
        <v>2941036</v>
      </c>
      <c r="N626" s="103">
        <v>6306760</v>
      </c>
      <c r="O626" s="103">
        <v>4432384</v>
      </c>
      <c r="P626" s="103">
        <v>5490082</v>
      </c>
    </row>
    <row r="627" spans="1:16">
      <c r="A627" s="101" t="s">
        <v>2600</v>
      </c>
      <c r="B627" s="102" t="s">
        <v>2601</v>
      </c>
      <c r="C627" s="101" t="s">
        <v>5359</v>
      </c>
      <c r="D627" s="101" t="s">
        <v>5360</v>
      </c>
      <c r="E627" s="103">
        <v>669341</v>
      </c>
      <c r="F627" s="103">
        <v>-1857334</v>
      </c>
      <c r="G627" s="103">
        <v>-9097701</v>
      </c>
      <c r="H627" s="103">
        <v>-19183904</v>
      </c>
      <c r="I627" s="103">
        <v>-6392101</v>
      </c>
      <c r="J627" s="103">
        <v>4763</v>
      </c>
      <c r="K627" s="103">
        <v>-12369182</v>
      </c>
      <c r="L627" s="103">
        <v>1028525</v>
      </c>
      <c r="M627" s="103">
        <v>2009596</v>
      </c>
      <c r="N627" s="103">
        <v>4805588</v>
      </c>
      <c r="O627" s="103">
        <v>-15144349</v>
      </c>
      <c r="P627" s="103">
        <v>-19936846</v>
      </c>
    </row>
    <row r="628" spans="1:16">
      <c r="A628" s="101" t="s">
        <v>1212</v>
      </c>
      <c r="B628" s="102" t="s">
        <v>1213</v>
      </c>
      <c r="C628" s="101" t="s">
        <v>5359</v>
      </c>
      <c r="D628" s="101" t="s">
        <v>5360</v>
      </c>
      <c r="E628" s="103">
        <v>-47910166</v>
      </c>
      <c r="F628" s="103">
        <v>-16694823</v>
      </c>
      <c r="G628" s="103">
        <v>-7720387</v>
      </c>
      <c r="H628" s="103">
        <v>-2407270</v>
      </c>
      <c r="I628" s="103">
        <v>-12781113</v>
      </c>
      <c r="J628" s="103">
        <v>-3762806</v>
      </c>
      <c r="K628" s="103">
        <v>-16090585</v>
      </c>
      <c r="L628" s="103">
        <v>-1273581</v>
      </c>
      <c r="M628" s="103">
        <v>-2125004</v>
      </c>
      <c r="N628" s="103">
        <v>-21558434</v>
      </c>
      <c r="O628" s="103">
        <v>-13787378</v>
      </c>
      <c r="P628" s="103">
        <v>1004881</v>
      </c>
    </row>
    <row r="629" spans="1:16">
      <c r="A629" s="101" t="s">
        <v>5424</v>
      </c>
      <c r="B629" s="102" t="s">
        <v>5425</v>
      </c>
      <c r="C629" s="101" t="s">
        <v>5359</v>
      </c>
      <c r="D629" s="101" t="s">
        <v>5360</v>
      </c>
      <c r="E629" s="103"/>
      <c r="F629" s="103"/>
      <c r="G629" s="103"/>
      <c r="H629" s="103"/>
      <c r="I629" s="103"/>
      <c r="J629" s="103"/>
      <c r="K629" s="103">
        <v>3290820</v>
      </c>
      <c r="L629" s="103">
        <v>2215306</v>
      </c>
      <c r="M629" s="103">
        <v>1429757</v>
      </c>
      <c r="N629" s="103">
        <v>773151</v>
      </c>
      <c r="O629" s="103">
        <v>1002574</v>
      </c>
      <c r="P629" s="103">
        <v>1351506</v>
      </c>
    </row>
    <row r="630" spans="1:16">
      <c r="A630" s="101" t="s">
        <v>1497</v>
      </c>
      <c r="B630" s="102" t="s">
        <v>1498</v>
      </c>
      <c r="C630" s="101" t="s">
        <v>5359</v>
      </c>
      <c r="D630" s="101" t="s">
        <v>5360</v>
      </c>
      <c r="E630" s="103">
        <v>13549628</v>
      </c>
      <c r="F630" s="103">
        <v>13823593</v>
      </c>
      <c r="G630" s="103">
        <v>8754723</v>
      </c>
      <c r="H630" s="103">
        <v>972075</v>
      </c>
      <c r="I630" s="103">
        <v>15009388</v>
      </c>
      <c r="J630" s="103">
        <v>8038035</v>
      </c>
      <c r="K630" s="103">
        <v>5136538</v>
      </c>
      <c r="L630" s="103">
        <v>3578617</v>
      </c>
      <c r="M630" s="103">
        <v>2964058</v>
      </c>
      <c r="N630" s="103">
        <v>3122229</v>
      </c>
      <c r="O630" s="103">
        <v>-1497114</v>
      </c>
      <c r="P630" s="103">
        <v>2258037</v>
      </c>
    </row>
    <row r="631" spans="1:16">
      <c r="A631" s="101" t="s">
        <v>3690</v>
      </c>
      <c r="B631" s="102" t="s">
        <v>3691</v>
      </c>
      <c r="C631" s="101" t="s">
        <v>5359</v>
      </c>
      <c r="D631" s="101" t="s">
        <v>5360</v>
      </c>
      <c r="E631" s="103">
        <v>-18513</v>
      </c>
      <c r="F631" s="103">
        <v>-125414</v>
      </c>
      <c r="G631" s="103">
        <v>625545</v>
      </c>
      <c r="H631" s="103">
        <v>-581892</v>
      </c>
      <c r="I631" s="103">
        <v>1169019</v>
      </c>
      <c r="J631" s="103">
        <v>4272567</v>
      </c>
      <c r="K631" s="103">
        <v>3073803</v>
      </c>
      <c r="L631" s="103">
        <v>778554</v>
      </c>
      <c r="M631" s="103">
        <v>415728</v>
      </c>
      <c r="N631" s="103">
        <v>1213424</v>
      </c>
      <c r="O631" s="103">
        <v>1351867</v>
      </c>
      <c r="P631" s="103">
        <v>1575705</v>
      </c>
    </row>
    <row r="632" spans="1:16">
      <c r="A632" s="101" t="s">
        <v>3020</v>
      </c>
      <c r="B632" s="102" t="s">
        <v>3021</v>
      </c>
      <c r="C632" s="101" t="s">
        <v>5359</v>
      </c>
      <c r="D632" s="101" t="s">
        <v>5360</v>
      </c>
      <c r="E632" s="103">
        <v>3166379</v>
      </c>
      <c r="F632" s="103">
        <v>105157</v>
      </c>
      <c r="G632" s="103">
        <v>3088988</v>
      </c>
      <c r="H632" s="103">
        <v>3466870</v>
      </c>
      <c r="I632" s="103">
        <v>6106111</v>
      </c>
      <c r="J632" s="103">
        <v>7403647</v>
      </c>
      <c r="K632" s="103">
        <v>10195257</v>
      </c>
      <c r="L632" s="103">
        <v>7274492</v>
      </c>
      <c r="M632" s="103">
        <v>9315509</v>
      </c>
      <c r="N632" s="103">
        <v>4817947</v>
      </c>
      <c r="O632" s="103">
        <v>6491369</v>
      </c>
      <c r="P632" s="103">
        <v>3623045</v>
      </c>
    </row>
    <row r="633" spans="1:16">
      <c r="A633" s="101" t="s">
        <v>491</v>
      </c>
      <c r="B633" s="102" t="s">
        <v>492</v>
      </c>
      <c r="C633" s="101" t="s">
        <v>5359</v>
      </c>
      <c r="D633" s="101" t="s">
        <v>5360</v>
      </c>
      <c r="E633" s="103">
        <v>119036898</v>
      </c>
      <c r="F633" s="103">
        <v>121587482</v>
      </c>
      <c r="G633" s="103">
        <v>127511220</v>
      </c>
      <c r="H633" s="103">
        <v>123675723</v>
      </c>
      <c r="I633" s="103">
        <v>122431343</v>
      </c>
      <c r="J633" s="103">
        <v>97303180</v>
      </c>
      <c r="K633" s="103">
        <v>124947366</v>
      </c>
      <c r="L633" s="103">
        <v>107817530</v>
      </c>
      <c r="M633" s="103">
        <v>90119507</v>
      </c>
      <c r="N633" s="103">
        <v>76472757</v>
      </c>
      <c r="O633" s="103">
        <v>63885511</v>
      </c>
      <c r="P633" s="103">
        <v>66863998</v>
      </c>
    </row>
    <row r="634" spans="1:16">
      <c r="A634" s="101" t="s">
        <v>3287</v>
      </c>
      <c r="B634" s="102" t="s">
        <v>3288</v>
      </c>
      <c r="C634" s="101" t="s">
        <v>5359</v>
      </c>
      <c r="D634" s="101" t="s">
        <v>5360</v>
      </c>
      <c r="E634" s="103">
        <v>7269313</v>
      </c>
      <c r="F634" s="103">
        <v>-5092306</v>
      </c>
      <c r="G634" s="103">
        <v>-20699964</v>
      </c>
      <c r="H634" s="103">
        <v>728361</v>
      </c>
      <c r="I634" s="103">
        <v>-5789129</v>
      </c>
      <c r="J634" s="103">
        <v>-3234090</v>
      </c>
      <c r="K634" s="103">
        <v>-1276081</v>
      </c>
      <c r="L634" s="103">
        <v>11622201</v>
      </c>
      <c r="M634" s="103">
        <v>9038142</v>
      </c>
      <c r="N634" s="103">
        <v>-3285908</v>
      </c>
      <c r="O634" s="103">
        <v>-11337372</v>
      </c>
      <c r="P634" s="103">
        <v>-3029500</v>
      </c>
    </row>
    <row r="635" spans="1:16">
      <c r="A635" s="101" t="s">
        <v>1236</v>
      </c>
      <c r="B635" s="102" t="s">
        <v>1237</v>
      </c>
      <c r="C635" s="101" t="s">
        <v>5359</v>
      </c>
      <c r="D635" s="101" t="s">
        <v>5360</v>
      </c>
      <c r="E635" s="103">
        <v>4095252</v>
      </c>
      <c r="F635" s="103">
        <v>6238511</v>
      </c>
      <c r="G635" s="103">
        <v>-5724452</v>
      </c>
      <c r="H635" s="103">
        <v>271441</v>
      </c>
      <c r="I635" s="103">
        <v>11232271</v>
      </c>
      <c r="J635" s="103">
        <v>630173</v>
      </c>
      <c r="K635" s="103">
        <v>-2988821</v>
      </c>
      <c r="L635" s="103">
        <v>-9735363</v>
      </c>
      <c r="M635" s="103">
        <v>5035010</v>
      </c>
      <c r="N635" s="103">
        <v>-14333197</v>
      </c>
      <c r="O635" s="103">
        <v>-15621670</v>
      </c>
      <c r="P635" s="103">
        <v>1844024</v>
      </c>
    </row>
    <row r="636" spans="1:16">
      <c r="A636" s="101" t="s">
        <v>1091</v>
      </c>
      <c r="B636" s="102" t="s">
        <v>1092</v>
      </c>
      <c r="C636" s="101" t="s">
        <v>5359</v>
      </c>
      <c r="D636" s="101" t="s">
        <v>5360</v>
      </c>
      <c r="E636" s="103">
        <v>-18654038</v>
      </c>
      <c r="F636" s="103">
        <v>8514490</v>
      </c>
      <c r="G636" s="103">
        <v>24456888</v>
      </c>
      <c r="H636" s="103">
        <v>12211356</v>
      </c>
      <c r="I636" s="103">
        <v>38634377</v>
      </c>
      <c r="J636" s="103">
        <v>25401015</v>
      </c>
      <c r="K636" s="103">
        <v>22638648</v>
      </c>
      <c r="L636" s="103">
        <v>17353072</v>
      </c>
      <c r="M636" s="103">
        <v>12425908</v>
      </c>
      <c r="N636" s="103">
        <v>11726136</v>
      </c>
      <c r="O636" s="103">
        <v>15361229</v>
      </c>
      <c r="P636" s="103">
        <v>11493151</v>
      </c>
    </row>
    <row r="637" spans="1:16">
      <c r="A637" s="101" t="s">
        <v>485</v>
      </c>
      <c r="B637" s="102" t="s">
        <v>486</v>
      </c>
      <c r="C637" s="101" t="s">
        <v>5359</v>
      </c>
      <c r="D637" s="101" t="s">
        <v>5360</v>
      </c>
      <c r="E637" s="103">
        <v>183503465</v>
      </c>
      <c r="F637" s="103">
        <v>151678865</v>
      </c>
      <c r="G637" s="103">
        <v>101648836</v>
      </c>
      <c r="H637" s="103">
        <v>68899685</v>
      </c>
      <c r="I637" s="103">
        <v>35123125</v>
      </c>
      <c r="J637" s="103"/>
      <c r="K637" s="103">
        <v>65768048</v>
      </c>
      <c r="L637" s="103">
        <v>49009306</v>
      </c>
      <c r="M637" s="103"/>
      <c r="N637" s="103"/>
      <c r="O637" s="103"/>
      <c r="P637" s="103"/>
    </row>
    <row r="638" spans="1:16">
      <c r="A638" s="101" t="s">
        <v>2007</v>
      </c>
      <c r="B638" s="102" t="s">
        <v>2008</v>
      </c>
      <c r="C638" s="101" t="s">
        <v>5359</v>
      </c>
      <c r="D638" s="101" t="s">
        <v>5360</v>
      </c>
      <c r="E638" s="103">
        <v>-18995466</v>
      </c>
      <c r="F638" s="103">
        <v>-3364844</v>
      </c>
      <c r="G638" s="103">
        <v>-4797289</v>
      </c>
      <c r="H638" s="103">
        <v>8800935</v>
      </c>
      <c r="I638" s="103">
        <v>8013857</v>
      </c>
      <c r="J638" s="103">
        <v>7238996</v>
      </c>
      <c r="K638" s="103">
        <v>3370516</v>
      </c>
      <c r="L638" s="103">
        <v>1741561</v>
      </c>
      <c r="M638" s="103">
        <v>-44094173</v>
      </c>
      <c r="N638" s="103">
        <v>7703930</v>
      </c>
      <c r="O638" s="103">
        <v>4778927</v>
      </c>
      <c r="P638" s="103">
        <v>1638750</v>
      </c>
    </row>
    <row r="639" spans="1:16">
      <c r="A639" s="101" t="s">
        <v>2261</v>
      </c>
      <c r="B639" s="102" t="s">
        <v>2262</v>
      </c>
      <c r="C639" s="101" t="s">
        <v>5359</v>
      </c>
      <c r="D639" s="101" t="s">
        <v>5360</v>
      </c>
      <c r="E639" s="103">
        <v>15659634</v>
      </c>
      <c r="F639" s="103">
        <v>2888585</v>
      </c>
      <c r="G639" s="103">
        <v>206864</v>
      </c>
      <c r="H639" s="103">
        <v>8289138</v>
      </c>
      <c r="I639" s="103">
        <v>16059004</v>
      </c>
      <c r="J639" s="103">
        <v>-1979517</v>
      </c>
      <c r="K639" s="103">
        <v>8139908</v>
      </c>
      <c r="L639" s="103">
        <v>11630006</v>
      </c>
      <c r="M639" s="103">
        <v>-337598</v>
      </c>
      <c r="N639" s="103">
        <v>3891346</v>
      </c>
      <c r="O639" s="103">
        <v>4506369</v>
      </c>
      <c r="P639" s="103">
        <v>5179115</v>
      </c>
    </row>
    <row r="640" spans="1:16">
      <c r="A640" s="101" t="s">
        <v>3106</v>
      </c>
      <c r="B640" s="102" t="s">
        <v>3107</v>
      </c>
      <c r="C640" s="101" t="s">
        <v>5359</v>
      </c>
      <c r="D640" s="101" t="s">
        <v>5360</v>
      </c>
      <c r="E640" s="103">
        <v>813231</v>
      </c>
      <c r="F640" s="103">
        <v>-13271993</v>
      </c>
      <c r="G640" s="103">
        <v>-18134515</v>
      </c>
      <c r="H640" s="103">
        <v>-1637252</v>
      </c>
      <c r="I640" s="103">
        <v>-20855117</v>
      </c>
      <c r="J640" s="103">
        <v>-1971461</v>
      </c>
      <c r="K640" s="103">
        <v>6666444</v>
      </c>
      <c r="L640" s="103">
        <v>6610861</v>
      </c>
      <c r="M640" s="103">
        <v>961605</v>
      </c>
      <c r="N640" s="103">
        <v>250904</v>
      </c>
      <c r="O640" s="103">
        <v>704747</v>
      </c>
      <c r="P640" s="103">
        <v>5479257</v>
      </c>
    </row>
    <row r="641" spans="1:16">
      <c r="A641" s="101" t="s">
        <v>3151</v>
      </c>
      <c r="B641" s="102" t="s">
        <v>3152</v>
      </c>
      <c r="C641" s="101" t="s">
        <v>5359</v>
      </c>
      <c r="D641" s="101" t="s">
        <v>5360</v>
      </c>
      <c r="E641" s="103">
        <v>5472855</v>
      </c>
      <c r="F641" s="103">
        <v>-34637819</v>
      </c>
      <c r="G641" s="103">
        <v>-22013711</v>
      </c>
      <c r="H641" s="103">
        <v>-62818823</v>
      </c>
      <c r="I641" s="103">
        <v>43515829</v>
      </c>
      <c r="J641" s="103">
        <v>-6670519</v>
      </c>
      <c r="K641" s="103">
        <v>-61784600</v>
      </c>
      <c r="L641" s="103">
        <v>-13594366</v>
      </c>
      <c r="M641" s="103">
        <v>135783</v>
      </c>
      <c r="N641" s="103">
        <v>1090936</v>
      </c>
      <c r="O641" s="103">
        <v>-9633347</v>
      </c>
      <c r="P641" s="103">
        <v>-3093202</v>
      </c>
    </row>
    <row r="642" spans="1:16">
      <c r="A642" s="101" t="s">
        <v>3796</v>
      </c>
      <c r="B642" s="102" t="s">
        <v>4328</v>
      </c>
      <c r="C642" s="101" t="s">
        <v>5359</v>
      </c>
      <c r="D642" s="101" t="s">
        <v>5360</v>
      </c>
      <c r="E642" s="103">
        <v>-7291590</v>
      </c>
      <c r="F642" s="103">
        <v>-4298496</v>
      </c>
      <c r="G642" s="103">
        <v>-10890400</v>
      </c>
      <c r="H642" s="103">
        <v>-5471758</v>
      </c>
      <c r="I642" s="103">
        <v>-15815197</v>
      </c>
      <c r="J642" s="103">
        <v>-5937957</v>
      </c>
      <c r="K642" s="103">
        <v>-844390</v>
      </c>
      <c r="L642" s="103">
        <v>14143828</v>
      </c>
      <c r="M642" s="103">
        <v>-22224656</v>
      </c>
      <c r="N642" s="103">
        <v>-23333968</v>
      </c>
      <c r="O642" s="103">
        <v>-6410468</v>
      </c>
      <c r="P642" s="103">
        <v>-4990611</v>
      </c>
    </row>
    <row r="643" spans="1:16">
      <c r="A643" s="101" t="s">
        <v>568</v>
      </c>
      <c r="B643" s="102" t="s">
        <v>569</v>
      </c>
      <c r="C643" s="101" t="s">
        <v>5359</v>
      </c>
      <c r="D643" s="101" t="s">
        <v>5360</v>
      </c>
      <c r="E643" s="103">
        <v>25759425</v>
      </c>
      <c r="F643" s="103">
        <v>-1305280697</v>
      </c>
      <c r="G643" s="103">
        <v>54981806</v>
      </c>
      <c r="H643" s="103">
        <v>-707097835</v>
      </c>
      <c r="I643" s="103">
        <v>527196959</v>
      </c>
      <c r="J643" s="103">
        <v>513263058</v>
      </c>
      <c r="K643" s="103">
        <v>339297584</v>
      </c>
      <c r="L643" s="103">
        <v>259404533</v>
      </c>
      <c r="M643" s="103">
        <v>189854514</v>
      </c>
      <c r="N643" s="103">
        <v>147743286</v>
      </c>
      <c r="O643" s="103">
        <v>107628267</v>
      </c>
      <c r="P643" s="103">
        <v>59053316</v>
      </c>
    </row>
    <row r="644" spans="1:16">
      <c r="A644" s="101" t="s">
        <v>1991</v>
      </c>
      <c r="B644" s="102" t="s">
        <v>1992</v>
      </c>
      <c r="C644" s="101" t="s">
        <v>5359</v>
      </c>
      <c r="D644" s="101" t="s">
        <v>5360</v>
      </c>
      <c r="E644" s="103">
        <v>-2440783</v>
      </c>
      <c r="F644" s="103">
        <v>-23344451</v>
      </c>
      <c r="G644" s="103">
        <v>2578105</v>
      </c>
      <c r="H644" s="103">
        <v>6660900</v>
      </c>
      <c r="I644" s="103">
        <v>4881051</v>
      </c>
      <c r="J644" s="103">
        <v>11189200</v>
      </c>
      <c r="K644" s="103">
        <v>13351048</v>
      </c>
      <c r="L644" s="103">
        <v>28123194</v>
      </c>
      <c r="M644" s="103">
        <v>-12360182</v>
      </c>
      <c r="N644" s="103">
        <v>6346487</v>
      </c>
      <c r="O644" s="103">
        <v>28882249</v>
      </c>
      <c r="P644" s="103">
        <v>41868777</v>
      </c>
    </row>
    <row r="645" spans="1:16">
      <c r="A645" s="101" t="s">
        <v>2301</v>
      </c>
      <c r="B645" s="102" t="s">
        <v>2302</v>
      </c>
      <c r="C645" s="101" t="s">
        <v>5359</v>
      </c>
      <c r="D645" s="101" t="s">
        <v>5360</v>
      </c>
      <c r="E645" s="103">
        <v>11375238</v>
      </c>
      <c r="F645" s="103">
        <v>4569166</v>
      </c>
      <c r="G645" s="103">
        <v>4264712</v>
      </c>
      <c r="H645" s="103">
        <v>2102996</v>
      </c>
      <c r="I645" s="103">
        <v>7877194</v>
      </c>
      <c r="J645" s="103">
        <v>6844919</v>
      </c>
      <c r="K645" s="103">
        <v>17824472</v>
      </c>
      <c r="L645" s="103">
        <v>11480683</v>
      </c>
      <c r="M645" s="103">
        <v>6933244</v>
      </c>
      <c r="N645" s="103">
        <v>7242347</v>
      </c>
      <c r="O645" s="103">
        <v>4356283</v>
      </c>
      <c r="P645" s="103">
        <v>4634491</v>
      </c>
    </row>
    <row r="646" spans="1:16">
      <c r="A646" s="101" t="s">
        <v>608</v>
      </c>
      <c r="B646" s="102" t="s">
        <v>609</v>
      </c>
      <c r="C646" s="101" t="s">
        <v>5359</v>
      </c>
      <c r="D646" s="101" t="s">
        <v>5360</v>
      </c>
      <c r="E646" s="103">
        <v>105750481</v>
      </c>
      <c r="F646" s="103">
        <v>78665627</v>
      </c>
      <c r="G646" s="103">
        <v>114362724</v>
      </c>
      <c r="H646" s="103">
        <v>122041128</v>
      </c>
      <c r="I646" s="103">
        <v>106614464</v>
      </c>
      <c r="J646" s="103">
        <v>202369947</v>
      </c>
      <c r="K646" s="103">
        <v>88352170</v>
      </c>
      <c r="L646" s="103">
        <v>58270566</v>
      </c>
      <c r="M646" s="103">
        <v>55550019</v>
      </c>
      <c r="N646" s="103">
        <v>49733375</v>
      </c>
      <c r="O646" s="103">
        <v>52575265</v>
      </c>
      <c r="P646" s="103">
        <v>61515693</v>
      </c>
    </row>
    <row r="647" spans="1:16">
      <c r="A647" s="101" t="s">
        <v>355</v>
      </c>
      <c r="B647" s="102" t="s">
        <v>385</v>
      </c>
      <c r="C647" s="101" t="s">
        <v>5359</v>
      </c>
      <c r="D647" s="101" t="s">
        <v>5360</v>
      </c>
      <c r="E647" s="103">
        <v>107356947</v>
      </c>
      <c r="F647" s="103">
        <v>2746812305</v>
      </c>
      <c r="G647" s="103">
        <v>455646975</v>
      </c>
      <c r="H647" s="103">
        <v>45215634</v>
      </c>
      <c r="I647" s="103">
        <v>140895159</v>
      </c>
      <c r="J647" s="103">
        <v>295995009</v>
      </c>
      <c r="K647" s="103"/>
      <c r="L647" s="103"/>
      <c r="M647" s="103"/>
      <c r="N647" s="103"/>
      <c r="O647" s="103"/>
      <c r="P647" s="103"/>
    </row>
    <row r="648" spans="1:16">
      <c r="A648" s="101" t="s">
        <v>835</v>
      </c>
      <c r="B648" s="102" t="s">
        <v>836</v>
      </c>
      <c r="C648" s="101" t="s">
        <v>5359</v>
      </c>
      <c r="D648" s="101" t="s">
        <v>5360</v>
      </c>
      <c r="E648" s="103">
        <v>-13214518</v>
      </c>
      <c r="F648" s="103">
        <v>12639605</v>
      </c>
      <c r="G648" s="103">
        <v>-2930518</v>
      </c>
      <c r="H648" s="103">
        <v>-8544972</v>
      </c>
      <c r="I648" s="103">
        <v>-7387988</v>
      </c>
      <c r="J648" s="103">
        <v>-7671080</v>
      </c>
      <c r="K648" s="103">
        <v>-24162451</v>
      </c>
      <c r="L648" s="103">
        <v>-13143974</v>
      </c>
      <c r="M648" s="103">
        <v>-22176223</v>
      </c>
      <c r="N648" s="103">
        <v>-19729390</v>
      </c>
      <c r="O648" s="103">
        <v>-9492495</v>
      </c>
      <c r="P648" s="103">
        <v>-5726896</v>
      </c>
    </row>
    <row r="649" spans="1:16">
      <c r="A649" s="101" t="s">
        <v>785</v>
      </c>
      <c r="B649" s="102" t="s">
        <v>786</v>
      </c>
      <c r="C649" s="101" t="s">
        <v>5359</v>
      </c>
      <c r="D649" s="101" t="s">
        <v>5360</v>
      </c>
      <c r="E649" s="103">
        <v>97879000</v>
      </c>
      <c r="F649" s="103">
        <v>45537000</v>
      </c>
      <c r="G649" s="103">
        <v>786146000</v>
      </c>
      <c r="H649" s="103">
        <v>-1910139000</v>
      </c>
      <c r="I649" s="103">
        <v>-465266000</v>
      </c>
      <c r="J649" s="103">
        <v>-22781000</v>
      </c>
      <c r="K649" s="103">
        <v>78403000</v>
      </c>
      <c r="L649" s="103">
        <v>-91873000</v>
      </c>
      <c r="M649" s="103">
        <v>543706000</v>
      </c>
      <c r="N649" s="103">
        <v>435592039</v>
      </c>
      <c r="O649" s="103">
        <v>101691553</v>
      </c>
      <c r="P649" s="103">
        <v>263539666</v>
      </c>
    </row>
    <row r="650" spans="1:16">
      <c r="A650" s="101" t="s">
        <v>1323</v>
      </c>
      <c r="B650" s="102" t="s">
        <v>1324</v>
      </c>
      <c r="C650" s="101" t="s">
        <v>5359</v>
      </c>
      <c r="D650" s="101" t="s">
        <v>5360</v>
      </c>
      <c r="E650" s="103">
        <v>47951194</v>
      </c>
      <c r="F650" s="103">
        <v>42879815</v>
      </c>
      <c r="G650" s="103">
        <v>25762157</v>
      </c>
      <c r="H650" s="103">
        <v>25995551</v>
      </c>
      <c r="I650" s="103">
        <v>11282849</v>
      </c>
      <c r="J650" s="103">
        <v>15337234</v>
      </c>
      <c r="K650" s="103">
        <v>26761962</v>
      </c>
      <c r="L650" s="103">
        <v>10054295</v>
      </c>
      <c r="M650" s="103">
        <v>11139521</v>
      </c>
      <c r="N650" s="103">
        <v>17275808</v>
      </c>
      <c r="O650" s="103">
        <v>11817950</v>
      </c>
      <c r="P650" s="103">
        <v>12835757</v>
      </c>
    </row>
    <row r="651" spans="1:16">
      <c r="A651" s="101" t="s">
        <v>3490</v>
      </c>
      <c r="B651" s="102" t="s">
        <v>4331</v>
      </c>
      <c r="C651" s="101" t="s">
        <v>5359</v>
      </c>
      <c r="D651" s="101" t="s">
        <v>5360</v>
      </c>
      <c r="E651" s="103">
        <v>95615</v>
      </c>
      <c r="F651" s="103">
        <v>-2727754</v>
      </c>
      <c r="G651" s="103">
        <v>-859721</v>
      </c>
      <c r="H651" s="103">
        <v>-28721377</v>
      </c>
      <c r="I651" s="103">
        <v>-10689029</v>
      </c>
      <c r="J651" s="103">
        <v>-52224115</v>
      </c>
      <c r="K651" s="103">
        <v>-15007128</v>
      </c>
      <c r="L651" s="103">
        <v>1894815</v>
      </c>
      <c r="M651" s="103">
        <v>1098351</v>
      </c>
      <c r="N651" s="103">
        <v>1116972</v>
      </c>
      <c r="O651" s="103">
        <v>-4958514</v>
      </c>
      <c r="P651" s="103">
        <v>-170662</v>
      </c>
    </row>
    <row r="652" spans="1:16">
      <c r="A652" s="101" t="s">
        <v>815</v>
      </c>
      <c r="B652" s="102" t="s">
        <v>816</v>
      </c>
      <c r="C652" s="101" t="s">
        <v>5359</v>
      </c>
      <c r="D652" s="101" t="s">
        <v>5360</v>
      </c>
      <c r="E652" s="103">
        <v>31789402</v>
      </c>
      <c r="F652" s="103">
        <v>9354847</v>
      </c>
      <c r="G652" s="103">
        <v>17115417</v>
      </c>
      <c r="H652" s="103">
        <v>26314437</v>
      </c>
      <c r="I652" s="103">
        <v>51219880</v>
      </c>
      <c r="J652" s="103">
        <v>66324142</v>
      </c>
      <c r="K652" s="103">
        <v>66260411</v>
      </c>
      <c r="L652" s="103">
        <v>56567002</v>
      </c>
      <c r="M652" s="103">
        <v>68447596</v>
      </c>
      <c r="N652" s="103">
        <v>64987743</v>
      </c>
      <c r="O652" s="103">
        <v>46655222</v>
      </c>
      <c r="P652" s="103">
        <v>34763688</v>
      </c>
    </row>
    <row r="653" spans="1:16">
      <c r="A653" s="101" t="s">
        <v>1832</v>
      </c>
      <c r="B653" s="102" t="s">
        <v>1833</v>
      </c>
      <c r="C653" s="101" t="s">
        <v>5359</v>
      </c>
      <c r="D653" s="101" t="s">
        <v>5360</v>
      </c>
      <c r="E653" s="103">
        <v>14719590</v>
      </c>
      <c r="F653" s="103">
        <v>8347217</v>
      </c>
      <c r="G653" s="103">
        <v>9843661</v>
      </c>
      <c r="H653" s="103">
        <v>8995019</v>
      </c>
      <c r="I653" s="103">
        <v>9673385</v>
      </c>
      <c r="J653" s="103">
        <v>6101236</v>
      </c>
      <c r="K653" s="103">
        <v>3246690</v>
      </c>
      <c r="L653" s="103">
        <v>232708</v>
      </c>
      <c r="M653" s="103">
        <v>2326180</v>
      </c>
      <c r="N653" s="103">
        <v>4011105</v>
      </c>
      <c r="O653" s="103">
        <v>4765363</v>
      </c>
      <c r="P653" s="103">
        <v>7298432</v>
      </c>
    </row>
    <row r="654" spans="1:16">
      <c r="A654" s="101" t="s">
        <v>499</v>
      </c>
      <c r="B654" s="102" t="s">
        <v>500</v>
      </c>
      <c r="C654" s="101" t="s">
        <v>5359</v>
      </c>
      <c r="D654" s="101" t="s">
        <v>5360</v>
      </c>
      <c r="E654" s="103">
        <v>88263166</v>
      </c>
      <c r="F654" s="103">
        <v>79514268</v>
      </c>
      <c r="G654" s="103">
        <v>101604522</v>
      </c>
      <c r="H654" s="103">
        <v>98540231</v>
      </c>
      <c r="I654" s="103">
        <v>93976741</v>
      </c>
      <c r="J654" s="103">
        <v>93313720</v>
      </c>
      <c r="K654" s="103">
        <v>107512733</v>
      </c>
      <c r="L654" s="103">
        <v>91629522</v>
      </c>
      <c r="M654" s="103">
        <v>86691935</v>
      </c>
      <c r="N654" s="103">
        <v>59818978</v>
      </c>
      <c r="O654" s="103">
        <v>69193307</v>
      </c>
      <c r="P654" s="103">
        <v>52575305</v>
      </c>
    </row>
    <row r="655" spans="1:16">
      <c r="A655" s="101" t="s">
        <v>983</v>
      </c>
      <c r="B655" s="102" t="s">
        <v>984</v>
      </c>
      <c r="C655" s="101" t="s">
        <v>5359</v>
      </c>
      <c r="D655" s="101" t="s">
        <v>5360</v>
      </c>
      <c r="E655" s="103">
        <v>28312278</v>
      </c>
      <c r="F655" s="103">
        <v>22227497</v>
      </c>
      <c r="G655" s="103">
        <v>17829748</v>
      </c>
      <c r="H655" s="103">
        <v>15526840</v>
      </c>
      <c r="I655" s="103">
        <v>11365696</v>
      </c>
      <c r="J655" s="103">
        <v>15315563</v>
      </c>
      <c r="K655" s="103">
        <v>1566694</v>
      </c>
      <c r="L655" s="103"/>
      <c r="M655" s="103">
        <v>12723023</v>
      </c>
      <c r="N655" s="103">
        <v>11236280</v>
      </c>
      <c r="O655" s="103">
        <v>9910605</v>
      </c>
      <c r="P655" s="103">
        <v>14607114</v>
      </c>
    </row>
    <row r="656" spans="1:16">
      <c r="A656" s="101" t="s">
        <v>413</v>
      </c>
      <c r="B656" s="102" t="s">
        <v>414</v>
      </c>
      <c r="C656" s="101" t="s">
        <v>5359</v>
      </c>
      <c r="D656" s="101" t="s">
        <v>5360</v>
      </c>
      <c r="E656" s="103">
        <v>711089000</v>
      </c>
      <c r="F656" s="103">
        <v>552964000</v>
      </c>
      <c r="G656" s="103">
        <v>-1055003000</v>
      </c>
      <c r="H656" s="103">
        <v>-162437000</v>
      </c>
      <c r="I656" s="103">
        <v>1046127000</v>
      </c>
      <c r="J656" s="103">
        <v>1446551000</v>
      </c>
      <c r="K656" s="103">
        <v>1295841000</v>
      </c>
      <c r="L656" s="103">
        <v>494846000</v>
      </c>
      <c r="M656" s="103">
        <v>449810000</v>
      </c>
      <c r="N656" s="103">
        <v>1056227000</v>
      </c>
      <c r="O656" s="103">
        <v>1291863000</v>
      </c>
      <c r="P656" s="103">
        <v>1085450000</v>
      </c>
    </row>
    <row r="657" spans="1:16">
      <c r="A657" s="101" t="s">
        <v>3788</v>
      </c>
      <c r="B657" s="102" t="s">
        <v>4332</v>
      </c>
      <c r="C657" s="101" t="s">
        <v>5359</v>
      </c>
      <c r="D657" s="101" t="s">
        <v>5360</v>
      </c>
      <c r="E657" s="103">
        <v>-20928782</v>
      </c>
      <c r="F657" s="103">
        <v>-16423564</v>
      </c>
      <c r="G657" s="103">
        <v>-3719317</v>
      </c>
      <c r="H657" s="103">
        <v>494680</v>
      </c>
      <c r="I657" s="103">
        <v>-1103140</v>
      </c>
      <c r="J657" s="103">
        <v>-3776360</v>
      </c>
      <c r="K657" s="103">
        <v>3290365</v>
      </c>
      <c r="L657" s="103">
        <v>2883965</v>
      </c>
      <c r="M657" s="103">
        <v>-4989847</v>
      </c>
      <c r="N657" s="103">
        <v>323145</v>
      </c>
      <c r="O657" s="103">
        <v>1046336</v>
      </c>
      <c r="P657" s="103">
        <v>631320</v>
      </c>
    </row>
    <row r="658" spans="1:16">
      <c r="A658" s="101" t="s">
        <v>1721</v>
      </c>
      <c r="B658" s="102" t="s">
        <v>1722</v>
      </c>
      <c r="C658" s="101" t="s">
        <v>5359</v>
      </c>
      <c r="D658" s="101" t="s">
        <v>5360</v>
      </c>
      <c r="E658" s="103">
        <v>-300052</v>
      </c>
      <c r="F658" s="103">
        <v>-7266420</v>
      </c>
      <c r="G658" s="103">
        <v>-9192822</v>
      </c>
      <c r="H658" s="103">
        <v>-33310898</v>
      </c>
      <c r="I658" s="103">
        <v>-7509069</v>
      </c>
      <c r="J658" s="103">
        <v>6946554</v>
      </c>
      <c r="K658" s="103">
        <v>9352728</v>
      </c>
      <c r="L658" s="103">
        <v>-5536278</v>
      </c>
      <c r="M658" s="103">
        <v>13832044</v>
      </c>
      <c r="N658" s="103">
        <v>-5579000</v>
      </c>
      <c r="O658" s="103">
        <v>-2902601</v>
      </c>
      <c r="P658" s="103">
        <v>-6809829</v>
      </c>
    </row>
    <row r="659" spans="1:16">
      <c r="A659" s="101" t="s">
        <v>1005</v>
      </c>
      <c r="B659" s="102" t="s">
        <v>1006</v>
      </c>
      <c r="C659" s="101" t="s">
        <v>5359</v>
      </c>
      <c r="D659" s="101" t="s">
        <v>5360</v>
      </c>
      <c r="E659" s="103">
        <v>14909937</v>
      </c>
      <c r="F659" s="103">
        <v>24016178</v>
      </c>
      <c r="G659" s="103">
        <v>20084006</v>
      </c>
      <c r="H659" s="103">
        <v>19069730</v>
      </c>
      <c r="I659" s="103">
        <v>12488306</v>
      </c>
      <c r="J659" s="103">
        <v>13460217</v>
      </c>
      <c r="K659" s="103">
        <v>4757720</v>
      </c>
      <c r="L659" s="103">
        <v>14424448</v>
      </c>
      <c r="M659" s="103">
        <v>12056547</v>
      </c>
      <c r="N659" s="103">
        <v>12913319</v>
      </c>
      <c r="O659" s="103">
        <v>6218592</v>
      </c>
      <c r="P659" s="103">
        <v>6466452</v>
      </c>
    </row>
    <row r="660" spans="1:16">
      <c r="A660" s="101" t="s">
        <v>749</v>
      </c>
      <c r="B660" s="102" t="s">
        <v>4333</v>
      </c>
      <c r="C660" s="101" t="s">
        <v>5359</v>
      </c>
      <c r="D660" s="101" t="s">
        <v>5360</v>
      </c>
      <c r="E660" s="103">
        <v>191273981</v>
      </c>
      <c r="F660" s="103">
        <v>61787777</v>
      </c>
      <c r="G660" s="103">
        <v>46797055</v>
      </c>
      <c r="H660" s="103">
        <v>27436308</v>
      </c>
      <c r="I660" s="103">
        <v>7854297</v>
      </c>
      <c r="J660" s="103">
        <v>17869694</v>
      </c>
      <c r="K660" s="103">
        <v>25574148</v>
      </c>
      <c r="L660" s="103">
        <v>12042468</v>
      </c>
      <c r="M660" s="103">
        <v>12466723</v>
      </c>
      <c r="N660" s="103">
        <v>13520694</v>
      </c>
      <c r="O660" s="103">
        <v>10566695</v>
      </c>
      <c r="P660" s="103">
        <v>-8835719</v>
      </c>
    </row>
    <row r="661" spans="1:16">
      <c r="A661" s="101" t="s">
        <v>3503</v>
      </c>
      <c r="B661" s="102" t="s">
        <v>3504</v>
      </c>
      <c r="C661" s="101" t="s">
        <v>5359</v>
      </c>
      <c r="D661" s="101" t="s">
        <v>5360</v>
      </c>
      <c r="E661" s="103">
        <v>862570</v>
      </c>
      <c r="F661" s="103">
        <v>-377193</v>
      </c>
      <c r="G661" s="103">
        <v>-7279355</v>
      </c>
      <c r="H661" s="103">
        <v>-8283289</v>
      </c>
      <c r="I661" s="103">
        <v>2022478</v>
      </c>
      <c r="J661" s="103">
        <v>4342055</v>
      </c>
      <c r="K661" s="103">
        <v>4794563</v>
      </c>
      <c r="L661" s="103">
        <v>1535868</v>
      </c>
      <c r="M661" s="103">
        <v>486200</v>
      </c>
      <c r="N661" s="103">
        <v>-9042140</v>
      </c>
      <c r="O661" s="103">
        <v>-6558391</v>
      </c>
      <c r="P661" s="103">
        <v>859109</v>
      </c>
    </row>
    <row r="662" spans="1:16">
      <c r="A662" s="101" t="s">
        <v>3378</v>
      </c>
      <c r="B662" s="102" t="s">
        <v>3379</v>
      </c>
      <c r="C662" s="101" t="s">
        <v>5359</v>
      </c>
      <c r="D662" s="101" t="s">
        <v>5360</v>
      </c>
      <c r="E662" s="103">
        <v>-4043113</v>
      </c>
      <c r="F662" s="103">
        <v>-8969767</v>
      </c>
      <c r="G662" s="103">
        <v>143301578</v>
      </c>
      <c r="H662" s="103">
        <v>-162806100</v>
      </c>
      <c r="I662" s="103">
        <v>-23063756</v>
      </c>
      <c r="J662" s="103">
        <v>651275</v>
      </c>
      <c r="K662" s="103">
        <v>573805</v>
      </c>
      <c r="L662" s="103">
        <v>2615472</v>
      </c>
      <c r="M662" s="103">
        <v>3491388</v>
      </c>
      <c r="N662" s="103">
        <v>2397159</v>
      </c>
      <c r="O662" s="103">
        <v>1100129</v>
      </c>
      <c r="P662" s="103">
        <v>1356204</v>
      </c>
    </row>
    <row r="663" spans="1:16">
      <c r="A663" s="101" t="s">
        <v>1983</v>
      </c>
      <c r="B663" s="102" t="s">
        <v>1984</v>
      </c>
      <c r="C663" s="101" t="s">
        <v>5364</v>
      </c>
      <c r="D663" s="101" t="s">
        <v>5360</v>
      </c>
      <c r="E663" s="103">
        <v>2839936</v>
      </c>
      <c r="F663" s="103">
        <v>-1401804</v>
      </c>
      <c r="G663" s="103">
        <v>850414</v>
      </c>
      <c r="H663" s="103">
        <v>1418499</v>
      </c>
      <c r="I663" s="103">
        <v>2851422</v>
      </c>
      <c r="J663" s="103">
        <v>4951971</v>
      </c>
      <c r="K663" s="103">
        <v>13937405</v>
      </c>
      <c r="L663" s="103">
        <v>5641493</v>
      </c>
      <c r="M663" s="103">
        <v>3844102</v>
      </c>
      <c r="N663" s="103">
        <v>4370793</v>
      </c>
      <c r="O663" s="103">
        <v>3597257</v>
      </c>
      <c r="P663" s="103">
        <v>4100483</v>
      </c>
    </row>
    <row r="664" spans="1:16">
      <c r="A664" s="101" t="s">
        <v>3278</v>
      </c>
      <c r="B664" s="102" t="s">
        <v>3279</v>
      </c>
      <c r="C664" s="101" t="s">
        <v>5359</v>
      </c>
      <c r="D664" s="101" t="s">
        <v>5360</v>
      </c>
      <c r="E664" s="103">
        <v>4027139</v>
      </c>
      <c r="F664" s="103">
        <v>1582586</v>
      </c>
      <c r="G664" s="103">
        <v>2959376</v>
      </c>
      <c r="H664" s="103">
        <v>4468635</v>
      </c>
      <c r="I664" s="103">
        <v>1217279</v>
      </c>
      <c r="J664" s="103">
        <v>-4865549</v>
      </c>
      <c r="K664" s="103">
        <v>-3098800</v>
      </c>
      <c r="L664" s="103">
        <v>-3939166</v>
      </c>
      <c r="M664" s="103">
        <v>-19222361</v>
      </c>
      <c r="N664" s="103">
        <v>513897</v>
      </c>
      <c r="O664" s="103">
        <v>5491791</v>
      </c>
      <c r="P664" s="103">
        <v>69515966</v>
      </c>
    </row>
    <row r="665" spans="1:16">
      <c r="A665" s="101" t="s">
        <v>1962</v>
      </c>
      <c r="B665" s="102" t="s">
        <v>1963</v>
      </c>
      <c r="C665" s="101" t="s">
        <v>5359</v>
      </c>
      <c r="D665" s="101" t="s">
        <v>5360</v>
      </c>
      <c r="E665" s="103">
        <v>38647295</v>
      </c>
      <c r="F665" s="103">
        <v>33785563</v>
      </c>
      <c r="G665" s="103">
        <v>-2736504</v>
      </c>
      <c r="H665" s="103">
        <v>14197094</v>
      </c>
      <c r="I665" s="103">
        <v>10338305</v>
      </c>
      <c r="J665" s="103">
        <v>11075076</v>
      </c>
      <c r="K665" s="103">
        <v>123605591</v>
      </c>
      <c r="L665" s="103">
        <v>-85847780</v>
      </c>
      <c r="M665" s="103">
        <v>-180722070</v>
      </c>
      <c r="N665" s="103">
        <v>7709690</v>
      </c>
      <c r="O665" s="103">
        <v>8594797</v>
      </c>
      <c r="P665" s="103">
        <v>10160757</v>
      </c>
    </row>
    <row r="666" spans="1:16">
      <c r="A666" s="101" t="s">
        <v>886</v>
      </c>
      <c r="B666" s="102" t="s">
        <v>887</v>
      </c>
      <c r="C666" s="101" t="s">
        <v>5359</v>
      </c>
      <c r="D666" s="101" t="s">
        <v>5360</v>
      </c>
      <c r="E666" s="103">
        <v>-93038</v>
      </c>
      <c r="F666" s="103">
        <v>2994277</v>
      </c>
      <c r="G666" s="103">
        <v>-2250732</v>
      </c>
      <c r="H666" s="103">
        <v>-7662438</v>
      </c>
      <c r="I666" s="103">
        <v>-11016735</v>
      </c>
      <c r="J666" s="103">
        <v>-9137189</v>
      </c>
      <c r="K666" s="103">
        <v>-16782139</v>
      </c>
      <c r="L666" s="103">
        <v>-15980525</v>
      </c>
      <c r="M666" s="103">
        <v>-7967478</v>
      </c>
      <c r="N666" s="103">
        <v>-6891612</v>
      </c>
      <c r="O666" s="103">
        <v>-3729812</v>
      </c>
      <c r="P666" s="103">
        <v>-8157475</v>
      </c>
    </row>
    <row r="667" spans="1:16">
      <c r="A667" s="101" t="s">
        <v>765</v>
      </c>
      <c r="B667" s="102" t="s">
        <v>766</v>
      </c>
      <c r="C667" s="101" t="s">
        <v>5359</v>
      </c>
      <c r="D667" s="101" t="s">
        <v>5360</v>
      </c>
      <c r="E667" s="103">
        <v>17364021</v>
      </c>
      <c r="F667" s="103">
        <v>21117306</v>
      </c>
      <c r="G667" s="103">
        <v>20439346</v>
      </c>
      <c r="H667" s="103">
        <v>32397438</v>
      </c>
      <c r="I667" s="103">
        <v>50005143</v>
      </c>
      <c r="J667" s="103">
        <v>46166129</v>
      </c>
      <c r="K667" s="103">
        <v>33485861</v>
      </c>
      <c r="L667" s="103">
        <v>24928079</v>
      </c>
      <c r="M667" s="103">
        <v>18724805</v>
      </c>
      <c r="N667" s="103">
        <v>18850106</v>
      </c>
      <c r="O667" s="103">
        <v>14995601</v>
      </c>
      <c r="P667" s="103">
        <v>12993159</v>
      </c>
    </row>
    <row r="668" spans="1:16">
      <c r="A668" s="101" t="s">
        <v>911</v>
      </c>
      <c r="B668" s="102" t="s">
        <v>912</v>
      </c>
      <c r="C668" s="101" t="s">
        <v>5359</v>
      </c>
      <c r="D668" s="101" t="s">
        <v>5360</v>
      </c>
      <c r="E668" s="103">
        <v>14288743</v>
      </c>
      <c r="F668" s="103">
        <v>6686472</v>
      </c>
      <c r="G668" s="103">
        <v>4202472</v>
      </c>
      <c r="H668" s="103">
        <v>19302288</v>
      </c>
      <c r="I668" s="103">
        <v>27694328</v>
      </c>
      <c r="J668" s="103">
        <v>31297024</v>
      </c>
      <c r="K668" s="103">
        <v>28466464</v>
      </c>
      <c r="L668" s="103">
        <v>24414583</v>
      </c>
      <c r="M668" s="103">
        <v>19557310</v>
      </c>
      <c r="N668" s="103">
        <v>17327599</v>
      </c>
      <c r="O668" s="103">
        <v>14164057</v>
      </c>
      <c r="P668" s="103">
        <v>11186095</v>
      </c>
    </row>
    <row r="669" spans="1:16">
      <c r="A669" s="101" t="s">
        <v>2784</v>
      </c>
      <c r="B669" s="102" t="s">
        <v>2785</v>
      </c>
      <c r="C669" s="101" t="s">
        <v>5359</v>
      </c>
      <c r="D669" s="101" t="s">
        <v>5360</v>
      </c>
      <c r="E669" s="103">
        <v>10417276</v>
      </c>
      <c r="F669" s="103">
        <v>13721480</v>
      </c>
      <c r="G669" s="103">
        <v>9851620</v>
      </c>
      <c r="H669" s="103">
        <v>10286212</v>
      </c>
      <c r="I669" s="103">
        <v>10272204</v>
      </c>
      <c r="J669" s="103">
        <v>10644595</v>
      </c>
      <c r="K669" s="103">
        <v>14970451</v>
      </c>
      <c r="L669" s="103">
        <v>4242221</v>
      </c>
      <c r="M669" s="103">
        <v>3995416</v>
      </c>
      <c r="N669" s="103">
        <v>6875156</v>
      </c>
      <c r="O669" s="103">
        <v>2452923</v>
      </c>
      <c r="P669" s="103">
        <v>5687301</v>
      </c>
    </row>
    <row r="670" spans="1:16">
      <c r="A670" s="101" t="s">
        <v>3089</v>
      </c>
      <c r="B670" s="102" t="s">
        <v>3090</v>
      </c>
      <c r="C670" s="101" t="s">
        <v>5359</v>
      </c>
      <c r="D670" s="101" t="s">
        <v>5360</v>
      </c>
      <c r="E670" s="103">
        <v>4061276</v>
      </c>
      <c r="F670" s="103">
        <v>1747184</v>
      </c>
      <c r="G670" s="103">
        <v>-3370619</v>
      </c>
      <c r="H670" s="103">
        <v>2267265</v>
      </c>
      <c r="I670" s="103">
        <v>6735188</v>
      </c>
      <c r="J670" s="103">
        <v>3432579</v>
      </c>
      <c r="K670" s="103">
        <v>4241591</v>
      </c>
      <c r="L670" s="103">
        <v>3927159</v>
      </c>
      <c r="M670" s="103">
        <v>387448</v>
      </c>
      <c r="N670" s="103">
        <v>29659</v>
      </c>
      <c r="O670" s="103">
        <v>-5965818</v>
      </c>
      <c r="P670" s="103">
        <v>1962427</v>
      </c>
    </row>
    <row r="671" spans="1:16">
      <c r="A671" s="101" t="s">
        <v>3649</v>
      </c>
      <c r="B671" s="102" t="s">
        <v>4334</v>
      </c>
      <c r="C671" s="101" t="s">
        <v>5359</v>
      </c>
      <c r="D671" s="101" t="s">
        <v>5360</v>
      </c>
      <c r="E671" s="103">
        <v>-13072170</v>
      </c>
      <c r="F671" s="103">
        <v>-8853826</v>
      </c>
      <c r="G671" s="103">
        <v>1696140</v>
      </c>
      <c r="H671" s="103">
        <v>-1890782</v>
      </c>
      <c r="I671" s="103">
        <v>-5877260</v>
      </c>
      <c r="J671" s="103">
        <v>-7326047</v>
      </c>
      <c r="K671" s="103">
        <v>-3113900</v>
      </c>
      <c r="L671" s="103">
        <v>2966113</v>
      </c>
      <c r="M671" s="103">
        <v>-10755583</v>
      </c>
      <c r="N671" s="103">
        <v>-6535350</v>
      </c>
      <c r="O671" s="103">
        <v>-16465949</v>
      </c>
      <c r="P671" s="103">
        <v>-11268948</v>
      </c>
    </row>
    <row r="672" spans="1:16">
      <c r="A672" s="101" t="s">
        <v>1409</v>
      </c>
      <c r="B672" s="102" t="s">
        <v>1410</v>
      </c>
      <c r="C672" s="101" t="s">
        <v>5359</v>
      </c>
      <c r="D672" s="101" t="s">
        <v>5360</v>
      </c>
      <c r="E672" s="103">
        <v>19633766</v>
      </c>
      <c r="F672" s="103">
        <v>13618790</v>
      </c>
      <c r="G672" s="103">
        <v>10779077</v>
      </c>
      <c r="H672" s="103">
        <v>16868684</v>
      </c>
      <c r="I672" s="103">
        <v>11558210</v>
      </c>
      <c r="J672" s="103">
        <v>1383755</v>
      </c>
      <c r="K672" s="103">
        <v>12013523</v>
      </c>
      <c r="L672" s="103">
        <v>4477927</v>
      </c>
      <c r="M672" s="103">
        <v>-4920982</v>
      </c>
      <c r="N672" s="103">
        <v>19031295</v>
      </c>
      <c r="O672" s="103">
        <v>28618909</v>
      </c>
      <c r="P672" s="103">
        <v>13928073</v>
      </c>
    </row>
    <row r="673" spans="1:16">
      <c r="A673" s="101" t="s">
        <v>1503</v>
      </c>
      <c r="B673" s="102" t="s">
        <v>1504</v>
      </c>
      <c r="C673" s="101" t="s">
        <v>5359</v>
      </c>
      <c r="D673" s="101" t="s">
        <v>5360</v>
      </c>
      <c r="E673" s="103">
        <v>-23213912</v>
      </c>
      <c r="F673" s="103">
        <v>-7041184</v>
      </c>
      <c r="G673" s="103">
        <v>-7290705</v>
      </c>
      <c r="H673" s="103">
        <v>1496169</v>
      </c>
      <c r="I673" s="103">
        <v>15387629</v>
      </c>
      <c r="J673" s="103">
        <v>12253678</v>
      </c>
      <c r="K673" s="103">
        <v>1744751</v>
      </c>
      <c r="L673" s="103">
        <v>4039924</v>
      </c>
      <c r="M673" s="103">
        <v>-28385472</v>
      </c>
      <c r="N673" s="103">
        <v>3238735</v>
      </c>
      <c r="O673" s="103">
        <v>-601999</v>
      </c>
      <c r="P673" s="103">
        <v>4347350</v>
      </c>
    </row>
    <row r="674" spans="1:16">
      <c r="A674" s="101" t="s">
        <v>3268</v>
      </c>
      <c r="B674" s="102" t="s">
        <v>3269</v>
      </c>
      <c r="C674" s="101" t="s">
        <v>5359</v>
      </c>
      <c r="D674" s="101" t="s">
        <v>5360</v>
      </c>
      <c r="E674" s="103">
        <v>4318266</v>
      </c>
      <c r="F674" s="103">
        <v>3797826</v>
      </c>
      <c r="G674" s="103">
        <v>1952586</v>
      </c>
      <c r="H674" s="103">
        <v>-2506540</v>
      </c>
      <c r="I674" s="103">
        <v>4502433</v>
      </c>
      <c r="J674" s="103">
        <v>7360249</v>
      </c>
      <c r="K674" s="103">
        <v>8143403</v>
      </c>
      <c r="L674" s="103">
        <v>7831433</v>
      </c>
      <c r="M674" s="103">
        <v>-3981135</v>
      </c>
      <c r="N674" s="103">
        <v>5483693</v>
      </c>
      <c r="O674" s="103">
        <v>5759167</v>
      </c>
      <c r="P674" s="103">
        <v>4227994</v>
      </c>
    </row>
    <row r="675" spans="1:16">
      <c r="A675" s="101" t="s">
        <v>927</v>
      </c>
      <c r="B675" s="102" t="s">
        <v>928</v>
      </c>
      <c r="C675" s="101" t="s">
        <v>5359</v>
      </c>
      <c r="D675" s="101" t="s">
        <v>5360</v>
      </c>
      <c r="E675" s="103">
        <v>21216465</v>
      </c>
      <c r="F675" s="103">
        <v>86777097</v>
      </c>
      <c r="G675" s="103">
        <v>25576561</v>
      </c>
      <c r="H675" s="103">
        <v>18297287</v>
      </c>
      <c r="I675" s="103">
        <v>13043964</v>
      </c>
      <c r="J675" s="103">
        <v>16494197</v>
      </c>
      <c r="K675" s="103">
        <v>19550069</v>
      </c>
      <c r="L675" s="103">
        <v>16436465</v>
      </c>
      <c r="M675" s="103">
        <v>23782544</v>
      </c>
      <c r="N675" s="103">
        <v>11311164</v>
      </c>
      <c r="O675" s="103">
        <v>9258305</v>
      </c>
      <c r="P675" s="103">
        <v>2913380</v>
      </c>
    </row>
    <row r="676" spans="1:16">
      <c r="A676" s="101" t="s">
        <v>3276</v>
      </c>
      <c r="B676" s="102" t="s">
        <v>3277</v>
      </c>
      <c r="C676" s="101" t="s">
        <v>5359</v>
      </c>
      <c r="D676" s="101" t="s">
        <v>5360</v>
      </c>
      <c r="E676" s="103">
        <v>2542416</v>
      </c>
      <c r="F676" s="103">
        <v>20540200</v>
      </c>
      <c r="G676" s="103">
        <v>2793871</v>
      </c>
      <c r="H676" s="103">
        <v>4831611</v>
      </c>
      <c r="I676" s="103">
        <v>206361</v>
      </c>
      <c r="J676" s="103">
        <v>1531372</v>
      </c>
      <c r="K676" s="103">
        <v>270510</v>
      </c>
      <c r="L676" s="103">
        <v>-557811</v>
      </c>
      <c r="M676" s="103">
        <v>1787709</v>
      </c>
      <c r="N676" s="103">
        <v>-4456139</v>
      </c>
      <c r="O676" s="103">
        <v>-4762808</v>
      </c>
      <c r="P676" s="103">
        <v>729117</v>
      </c>
    </row>
    <row r="677" spans="1:16">
      <c r="A677" s="101" t="s">
        <v>1011</v>
      </c>
      <c r="B677" s="102" t="s">
        <v>1012</v>
      </c>
      <c r="C677" s="101" t="s">
        <v>5359</v>
      </c>
      <c r="D677" s="101" t="s">
        <v>5360</v>
      </c>
      <c r="E677" s="103">
        <v>1532196</v>
      </c>
      <c r="F677" s="103">
        <v>-49962367</v>
      </c>
      <c r="G677" s="103">
        <v>775289</v>
      </c>
      <c r="H677" s="103">
        <v>-3879853</v>
      </c>
      <c r="I677" s="103">
        <v>-80609449</v>
      </c>
      <c r="J677" s="103">
        <v>-10537387</v>
      </c>
      <c r="K677" s="103">
        <v>-14122199</v>
      </c>
      <c r="L677" s="103">
        <v>-1384777</v>
      </c>
      <c r="M677" s="103">
        <v>-5560605</v>
      </c>
      <c r="N677" s="103">
        <v>3876086</v>
      </c>
      <c r="O677" s="103">
        <v>3856907</v>
      </c>
      <c r="P677" s="103">
        <v>4575154</v>
      </c>
    </row>
    <row r="678" spans="1:16">
      <c r="A678" s="101" t="s">
        <v>1493</v>
      </c>
      <c r="B678" s="102" t="s">
        <v>1494</v>
      </c>
      <c r="C678" s="101" t="s">
        <v>5359</v>
      </c>
      <c r="D678" s="101" t="s">
        <v>5360</v>
      </c>
      <c r="E678" s="103">
        <v>3935867</v>
      </c>
      <c r="F678" s="103">
        <v>-47916918</v>
      </c>
      <c r="G678" s="103">
        <v>-13268851</v>
      </c>
      <c r="H678" s="103">
        <v>39206145</v>
      </c>
      <c r="I678" s="103">
        <v>36513142</v>
      </c>
      <c r="J678" s="103">
        <v>-34996509</v>
      </c>
      <c r="K678" s="103">
        <v>-6230106</v>
      </c>
      <c r="L678" s="103">
        <v>-5944344</v>
      </c>
      <c r="M678" s="103">
        <v>-15073000</v>
      </c>
      <c r="N678" s="103">
        <v>26372858</v>
      </c>
      <c r="O678" s="103">
        <v>16036544</v>
      </c>
      <c r="P678" s="103">
        <v>-4440013</v>
      </c>
    </row>
    <row r="679" spans="1:16">
      <c r="A679" s="101" t="s">
        <v>3319</v>
      </c>
      <c r="B679" s="102" t="s">
        <v>3320</v>
      </c>
      <c r="C679" s="101" t="s">
        <v>5359</v>
      </c>
      <c r="D679" s="101" t="s">
        <v>5360</v>
      </c>
      <c r="E679" s="103">
        <v>863093</v>
      </c>
      <c r="F679" s="103">
        <v>2046864</v>
      </c>
      <c r="G679" s="103">
        <v>-229389</v>
      </c>
      <c r="H679" s="103">
        <v>550228</v>
      </c>
      <c r="I679" s="103">
        <v>4247493</v>
      </c>
      <c r="J679" s="103">
        <v>6199351</v>
      </c>
      <c r="K679" s="103">
        <v>9674991</v>
      </c>
      <c r="L679" s="103">
        <v>5910754</v>
      </c>
      <c r="M679" s="103">
        <v>4274203</v>
      </c>
      <c r="N679" s="103">
        <v>-3503564</v>
      </c>
      <c r="O679" s="103">
        <v>4004120</v>
      </c>
      <c r="P679" s="103">
        <v>3038165</v>
      </c>
    </row>
    <row r="680" spans="1:16">
      <c r="A680" s="101" t="s">
        <v>2532</v>
      </c>
      <c r="B680" s="102" t="s">
        <v>2533</v>
      </c>
      <c r="C680" s="101" t="s">
        <v>5359</v>
      </c>
      <c r="D680" s="101" t="s">
        <v>5360</v>
      </c>
      <c r="E680" s="103">
        <v>20721754</v>
      </c>
      <c r="F680" s="103">
        <v>4332521</v>
      </c>
      <c r="G680" s="103">
        <v>7748018</v>
      </c>
      <c r="H680" s="103">
        <v>6226134</v>
      </c>
      <c r="I680" s="103">
        <v>5565778</v>
      </c>
      <c r="J680" s="103">
        <v>9080340</v>
      </c>
      <c r="K680" s="103">
        <v>14492341</v>
      </c>
      <c r="L680" s="103">
        <v>15833036</v>
      </c>
      <c r="M680" s="103">
        <v>1360052</v>
      </c>
      <c r="N680" s="103">
        <v>14444428</v>
      </c>
      <c r="O680" s="103">
        <v>12720104</v>
      </c>
      <c r="P680" s="103">
        <v>9692694</v>
      </c>
    </row>
    <row r="681" spans="1:16">
      <c r="A681" s="101" t="s">
        <v>3342</v>
      </c>
      <c r="B681" s="102" t="s">
        <v>3343</v>
      </c>
      <c r="C681" s="101" t="s">
        <v>5359</v>
      </c>
      <c r="D681" s="101" t="s">
        <v>5360</v>
      </c>
      <c r="E681" s="103">
        <v>-9203946</v>
      </c>
      <c r="F681" s="103">
        <v>-6160266</v>
      </c>
      <c r="G681" s="103">
        <v>425032</v>
      </c>
      <c r="H681" s="103">
        <v>4849997</v>
      </c>
      <c r="I681" s="103">
        <v>2220066</v>
      </c>
      <c r="J681" s="103">
        <v>3056578</v>
      </c>
      <c r="K681" s="103">
        <v>1028022</v>
      </c>
      <c r="L681" s="103">
        <v>1042268</v>
      </c>
      <c r="M681" s="103">
        <v>7918502</v>
      </c>
      <c r="N681" s="103">
        <v>-14586285</v>
      </c>
      <c r="O681" s="103">
        <v>-11817631</v>
      </c>
      <c r="P681" s="103">
        <v>-15304810</v>
      </c>
    </row>
    <row r="682" spans="1:16">
      <c r="A682" s="101" t="s">
        <v>2084</v>
      </c>
      <c r="B682" s="102" t="s">
        <v>2085</v>
      </c>
      <c r="C682" s="101" t="s">
        <v>5359</v>
      </c>
      <c r="D682" s="101" t="s">
        <v>5360</v>
      </c>
      <c r="E682" s="103">
        <v>5068877</v>
      </c>
      <c r="F682" s="103">
        <v>6206377</v>
      </c>
      <c r="G682" s="103">
        <v>-2593129</v>
      </c>
      <c r="H682" s="103">
        <v>-3526257</v>
      </c>
      <c r="I682" s="103">
        <v>1044509</v>
      </c>
      <c r="J682" s="103">
        <v>3609202</v>
      </c>
      <c r="K682" s="103">
        <v>2326590</v>
      </c>
      <c r="L682" s="103">
        <v>2868767</v>
      </c>
      <c r="M682" s="103">
        <v>1712238</v>
      </c>
      <c r="N682" s="103">
        <v>1810834</v>
      </c>
      <c r="O682" s="103">
        <v>5615713</v>
      </c>
      <c r="P682" s="103">
        <v>2777551</v>
      </c>
    </row>
    <row r="683" spans="1:16">
      <c r="A683" s="101" t="s">
        <v>452</v>
      </c>
      <c r="B683" s="102" t="s">
        <v>453</v>
      </c>
      <c r="C683" s="101" t="s">
        <v>5359</v>
      </c>
      <c r="D683" s="101" t="s">
        <v>5360</v>
      </c>
      <c r="E683" s="103">
        <v>492769000</v>
      </c>
      <c r="F683" s="103">
        <v>351445000</v>
      </c>
      <c r="G683" s="103">
        <v>228194000</v>
      </c>
      <c r="H683" s="103">
        <v>279463000</v>
      </c>
      <c r="I683" s="103">
        <v>-59680000</v>
      </c>
      <c r="J683" s="103">
        <v>84634000</v>
      </c>
      <c r="K683" s="103">
        <v>569905000</v>
      </c>
      <c r="L683" s="103">
        <v>292977000</v>
      </c>
      <c r="M683" s="103">
        <v>283559473</v>
      </c>
      <c r="N683" s="103">
        <v>275289256</v>
      </c>
      <c r="O683" s="103">
        <v>237985982</v>
      </c>
      <c r="P683" s="103">
        <v>248128327</v>
      </c>
    </row>
    <row r="684" spans="1:16">
      <c r="A684" s="101" t="s">
        <v>2674</v>
      </c>
      <c r="B684" s="102" t="s">
        <v>2675</v>
      </c>
      <c r="C684" s="101" t="s">
        <v>5359</v>
      </c>
      <c r="D684" s="101" t="s">
        <v>5360</v>
      </c>
      <c r="E684" s="103">
        <v>-882005</v>
      </c>
      <c r="F684" s="103">
        <v>-3178670</v>
      </c>
      <c r="G684" s="103">
        <v>3006005</v>
      </c>
      <c r="H684" s="103">
        <v>870223</v>
      </c>
      <c r="I684" s="103">
        <v>-728816</v>
      </c>
      <c r="J684" s="103"/>
      <c r="K684" s="103">
        <v>700620</v>
      </c>
      <c r="L684" s="103">
        <v>-10916908</v>
      </c>
      <c r="M684" s="103">
        <v>-17161353</v>
      </c>
      <c r="N684" s="103">
        <v>-3843513</v>
      </c>
      <c r="O684" s="103">
        <v>1751909</v>
      </c>
      <c r="P684" s="103">
        <v>-3993454</v>
      </c>
    </row>
    <row r="685" spans="1:16">
      <c r="A685" s="101" t="s">
        <v>3317</v>
      </c>
      <c r="B685" s="102" t="s">
        <v>3318</v>
      </c>
      <c r="C685" s="101" t="s">
        <v>5359</v>
      </c>
      <c r="D685" s="101" t="s">
        <v>5360</v>
      </c>
      <c r="E685" s="103">
        <v>5791212</v>
      </c>
      <c r="F685" s="103">
        <v>5121576</v>
      </c>
      <c r="G685" s="103">
        <v>6659906</v>
      </c>
      <c r="H685" s="103">
        <v>3605001</v>
      </c>
      <c r="I685" s="103">
        <v>3495871</v>
      </c>
      <c r="J685" s="103">
        <v>432790</v>
      </c>
      <c r="K685" s="103">
        <v>7386085</v>
      </c>
      <c r="L685" s="103">
        <v>1019198</v>
      </c>
      <c r="M685" s="103">
        <v>665188</v>
      </c>
      <c r="N685" s="103">
        <v>834242</v>
      </c>
      <c r="O685" s="103">
        <v>868379</v>
      </c>
      <c r="P685" s="103">
        <v>1087601</v>
      </c>
    </row>
    <row r="686" spans="1:16">
      <c r="A686" s="101" t="s">
        <v>3203</v>
      </c>
      <c r="B686" s="102" t="s">
        <v>5430</v>
      </c>
      <c r="C686" s="101" t="s">
        <v>5359</v>
      </c>
      <c r="D686" s="101" t="s">
        <v>5360</v>
      </c>
      <c r="E686" s="103">
        <v>-5919440</v>
      </c>
      <c r="F686" s="103">
        <v>-10300726</v>
      </c>
      <c r="G686" s="103">
        <v>-5495314</v>
      </c>
      <c r="H686" s="103">
        <v>-6672339</v>
      </c>
      <c r="I686" s="103">
        <v>-11559324</v>
      </c>
      <c r="J686" s="103">
        <v>-663509</v>
      </c>
      <c r="K686" s="103">
        <v>-4401041</v>
      </c>
      <c r="L686" s="103">
        <v>-4554279</v>
      </c>
      <c r="M686" s="103">
        <v>-3178296</v>
      </c>
      <c r="N686" s="103">
        <v>-3374512</v>
      </c>
      <c r="O686" s="103">
        <v>2204726</v>
      </c>
      <c r="P686" s="103">
        <v>731899</v>
      </c>
    </row>
    <row r="687" spans="1:16">
      <c r="A687" s="101" t="s">
        <v>2958</v>
      </c>
      <c r="B687" s="102" t="s">
        <v>2959</v>
      </c>
      <c r="C687" s="101" t="s">
        <v>5359</v>
      </c>
      <c r="D687" s="101" t="s">
        <v>5360</v>
      </c>
      <c r="E687" s="103">
        <v>-3132057</v>
      </c>
      <c r="F687" s="103">
        <v>1498235</v>
      </c>
      <c r="G687" s="103">
        <v>-26202040</v>
      </c>
      <c r="H687" s="103">
        <v>-3345273</v>
      </c>
      <c r="I687" s="103">
        <v>-1323604</v>
      </c>
      <c r="J687" s="103">
        <v>517659</v>
      </c>
      <c r="K687" s="103">
        <v>-894263</v>
      </c>
      <c r="L687" s="103">
        <v>-3017909</v>
      </c>
      <c r="M687" s="103">
        <v>-3851345</v>
      </c>
      <c r="N687" s="103">
        <v>-4039388</v>
      </c>
      <c r="O687" s="103">
        <v>-25464046</v>
      </c>
      <c r="P687" s="103">
        <v>-5378470</v>
      </c>
    </row>
    <row r="688" spans="1:16">
      <c r="A688" s="101" t="s">
        <v>3250</v>
      </c>
      <c r="B688" s="102" t="s">
        <v>3251</v>
      </c>
      <c r="C688" s="101" t="s">
        <v>5359</v>
      </c>
      <c r="D688" s="101" t="s">
        <v>5360</v>
      </c>
      <c r="E688" s="103">
        <v>1347707</v>
      </c>
      <c r="F688" s="103">
        <v>-6549031</v>
      </c>
      <c r="G688" s="103">
        <v>-6247490</v>
      </c>
      <c r="H688" s="103">
        <v>-7366618</v>
      </c>
      <c r="I688" s="103">
        <v>-8414152</v>
      </c>
      <c r="J688" s="103">
        <v>2941833</v>
      </c>
      <c r="K688" s="103">
        <v>3320556</v>
      </c>
      <c r="L688" s="103">
        <v>-5916598</v>
      </c>
      <c r="M688" s="103">
        <v>-6410470</v>
      </c>
      <c r="N688" s="103">
        <v>-5966883</v>
      </c>
      <c r="O688" s="103">
        <v>-21295994</v>
      </c>
      <c r="P688" s="103">
        <v>-18970862</v>
      </c>
    </row>
    <row r="689" spans="1:16">
      <c r="A689" s="101" t="s">
        <v>2312</v>
      </c>
      <c r="B689" s="102" t="s">
        <v>2313</v>
      </c>
      <c r="C689" s="101" t="s">
        <v>5359</v>
      </c>
      <c r="D689" s="101" t="s">
        <v>5360</v>
      </c>
      <c r="E689" s="103">
        <v>5398094</v>
      </c>
      <c r="F689" s="103">
        <v>4634621</v>
      </c>
      <c r="G689" s="103">
        <v>1315672</v>
      </c>
      <c r="H689" s="103">
        <v>-455961</v>
      </c>
      <c r="I689" s="103">
        <v>354003</v>
      </c>
      <c r="J689" s="103">
        <v>2670371</v>
      </c>
      <c r="K689" s="103">
        <v>4359072</v>
      </c>
      <c r="L689" s="103">
        <v>4759646</v>
      </c>
      <c r="M689" s="103">
        <v>104072</v>
      </c>
      <c r="N689" s="103">
        <v>-3311984</v>
      </c>
      <c r="O689" s="103">
        <v>-3717118</v>
      </c>
      <c r="P689" s="103">
        <v>-36321</v>
      </c>
    </row>
    <row r="690" spans="1:16">
      <c r="A690" s="101" t="s">
        <v>3823</v>
      </c>
      <c r="B690" s="102" t="s">
        <v>4335</v>
      </c>
      <c r="C690" s="101" t="s">
        <v>5359</v>
      </c>
      <c r="D690" s="101" t="s">
        <v>5360</v>
      </c>
      <c r="E690" s="103">
        <v>-6325225</v>
      </c>
      <c r="F690" s="103">
        <v>-43571761</v>
      </c>
      <c r="G690" s="103">
        <v>-50846691</v>
      </c>
      <c r="H690" s="103">
        <v>-3424766</v>
      </c>
      <c r="I690" s="103">
        <v>-13946005</v>
      </c>
      <c r="J690" s="103">
        <v>1582485</v>
      </c>
      <c r="K690" s="103">
        <v>1527246</v>
      </c>
      <c r="L690" s="103">
        <v>540086</v>
      </c>
      <c r="M690" s="103">
        <v>-18814173</v>
      </c>
      <c r="N690" s="103">
        <v>-5508072</v>
      </c>
      <c r="O690" s="103">
        <v>447468</v>
      </c>
      <c r="P690" s="103">
        <v>-487807</v>
      </c>
    </row>
    <row r="691" spans="1:16">
      <c r="A691" s="101" t="s">
        <v>3224</v>
      </c>
      <c r="B691" s="102" t="s">
        <v>3225</v>
      </c>
      <c r="C691" s="101" t="s">
        <v>5359</v>
      </c>
      <c r="D691" s="101" t="s">
        <v>5360</v>
      </c>
      <c r="E691" s="103">
        <v>82220097</v>
      </c>
      <c r="F691" s="103">
        <v>-1187549</v>
      </c>
      <c r="G691" s="103">
        <v>180784</v>
      </c>
      <c r="H691" s="103">
        <v>7547740</v>
      </c>
      <c r="I691" s="103">
        <v>-7122333</v>
      </c>
      <c r="J691" s="103">
        <v>1491200</v>
      </c>
      <c r="K691" s="103">
        <v>14359882</v>
      </c>
      <c r="L691" s="103">
        <v>-9972858</v>
      </c>
      <c r="M691" s="103">
        <v>-16639299</v>
      </c>
      <c r="N691" s="103">
        <v>-14269110</v>
      </c>
      <c r="O691" s="103">
        <v>3101342</v>
      </c>
      <c r="P691" s="103">
        <v>6362161</v>
      </c>
    </row>
    <row r="692" spans="1:16">
      <c r="A692" s="101" t="s">
        <v>2591</v>
      </c>
      <c r="B692" s="102" t="s">
        <v>2592</v>
      </c>
      <c r="C692" s="101" t="s">
        <v>5359</v>
      </c>
      <c r="D692" s="101" t="s">
        <v>5360</v>
      </c>
      <c r="E692" s="103">
        <v>5672296</v>
      </c>
      <c r="F692" s="103">
        <v>4018778</v>
      </c>
      <c r="G692" s="103">
        <v>4453611</v>
      </c>
      <c r="H692" s="103">
        <v>4480004</v>
      </c>
      <c r="I692" s="103">
        <v>6281267</v>
      </c>
      <c r="J692" s="103">
        <v>7132085</v>
      </c>
      <c r="K692" s="103">
        <v>15302572</v>
      </c>
      <c r="L692" s="103">
        <v>18930833</v>
      </c>
      <c r="M692" s="103">
        <v>7281183</v>
      </c>
      <c r="N692" s="103">
        <v>7720076</v>
      </c>
      <c r="O692" s="103">
        <v>5589767</v>
      </c>
      <c r="P692" s="103">
        <v>4425280</v>
      </c>
    </row>
    <row r="693" spans="1:16">
      <c r="A693" s="101" t="s">
        <v>3181</v>
      </c>
      <c r="B693" s="102" t="s">
        <v>4336</v>
      </c>
      <c r="C693" s="101" t="s">
        <v>5359</v>
      </c>
      <c r="D693" s="101" t="s">
        <v>5360</v>
      </c>
      <c r="E693" s="103">
        <v>-2042381</v>
      </c>
      <c r="F693" s="103">
        <v>-1668807</v>
      </c>
      <c r="G693" s="103">
        <v>-8701736</v>
      </c>
      <c r="H693" s="103">
        <v>-11683213</v>
      </c>
      <c r="I693" s="103">
        <v>83828</v>
      </c>
      <c r="J693" s="103">
        <v>-3519211</v>
      </c>
      <c r="K693" s="103">
        <v>-1479442</v>
      </c>
      <c r="L693" s="103">
        <v>-55015338</v>
      </c>
      <c r="M693" s="103">
        <v>-12754041</v>
      </c>
      <c r="N693" s="103">
        <v>-11911313</v>
      </c>
      <c r="O693" s="103">
        <v>-19794247</v>
      </c>
      <c r="P693" s="103">
        <v>-4201512</v>
      </c>
    </row>
    <row r="694" spans="1:16">
      <c r="A694" s="101" t="s">
        <v>5431</v>
      </c>
      <c r="B694" s="102" t="s">
        <v>5432</v>
      </c>
      <c r="C694" s="101" t="s">
        <v>5359</v>
      </c>
      <c r="D694" s="101" t="s">
        <v>5360</v>
      </c>
      <c r="E694" s="103"/>
      <c r="F694" s="103"/>
      <c r="G694" s="103"/>
      <c r="H694" s="103"/>
      <c r="I694" s="103"/>
      <c r="J694" s="103">
        <v>-10541180</v>
      </c>
      <c r="K694" s="103">
        <v>-4213393</v>
      </c>
      <c r="L694" s="103">
        <v>-9612901</v>
      </c>
      <c r="M694" s="103">
        <v>-53769708</v>
      </c>
      <c r="N694" s="103">
        <v>-9208099</v>
      </c>
      <c r="O694" s="103">
        <v>-27406161</v>
      </c>
      <c r="P694" s="103">
        <v>-18026971</v>
      </c>
    </row>
    <row r="695" spans="1:16">
      <c r="A695" s="101" t="s">
        <v>2992</v>
      </c>
      <c r="B695" s="102" t="s">
        <v>2993</v>
      </c>
      <c r="C695" s="101" t="s">
        <v>5359</v>
      </c>
      <c r="D695" s="101" t="s">
        <v>5360</v>
      </c>
      <c r="E695" s="103">
        <v>-1205251</v>
      </c>
      <c r="F695" s="103">
        <v>-2291279</v>
      </c>
      <c r="G695" s="103">
        <v>-3249809</v>
      </c>
      <c r="H695" s="103">
        <v>-21188415</v>
      </c>
      <c r="I695" s="103">
        <v>-32591345</v>
      </c>
      <c r="J695" s="103">
        <v>-3765302</v>
      </c>
      <c r="K695" s="103">
        <v>9886162</v>
      </c>
      <c r="L695" s="103">
        <v>27219389</v>
      </c>
      <c r="M695" s="103">
        <v>5377406</v>
      </c>
      <c r="N695" s="103">
        <v>4351259</v>
      </c>
      <c r="O695" s="103">
        <v>7275963</v>
      </c>
      <c r="P695" s="103">
        <v>451651</v>
      </c>
    </row>
    <row r="696" spans="1:16">
      <c r="A696" s="101" t="s">
        <v>2913</v>
      </c>
      <c r="B696" s="102" t="s">
        <v>2914</v>
      </c>
      <c r="C696" s="101" t="s">
        <v>5359</v>
      </c>
      <c r="D696" s="101" t="s">
        <v>5360</v>
      </c>
      <c r="E696" s="103">
        <v>-2690969</v>
      </c>
      <c r="F696" s="103">
        <v>3550674</v>
      </c>
      <c r="G696" s="103">
        <v>5035182</v>
      </c>
      <c r="H696" s="103">
        <v>4104002</v>
      </c>
      <c r="I696" s="103">
        <v>849392</v>
      </c>
      <c r="J696" s="103">
        <v>992910</v>
      </c>
      <c r="K696" s="103">
        <v>3341057</v>
      </c>
      <c r="L696" s="103">
        <v>4699722</v>
      </c>
      <c r="M696" s="103">
        <v>5193231</v>
      </c>
      <c r="N696" s="103">
        <v>4484741</v>
      </c>
      <c r="O696" s="103">
        <v>2271531</v>
      </c>
      <c r="P696" s="103">
        <v>1398428</v>
      </c>
    </row>
    <row r="697" spans="1:16">
      <c r="A697" s="101" t="s">
        <v>2308</v>
      </c>
      <c r="B697" s="102" t="s">
        <v>2309</v>
      </c>
      <c r="C697" s="101" t="s">
        <v>5359</v>
      </c>
      <c r="D697" s="101" t="s">
        <v>5360</v>
      </c>
      <c r="E697" s="103">
        <v>-2563310</v>
      </c>
      <c r="F697" s="103">
        <v>-8986481</v>
      </c>
      <c r="G697" s="103">
        <v>-7790134</v>
      </c>
      <c r="H697" s="103">
        <v>380198</v>
      </c>
      <c r="I697" s="103">
        <v>-889845</v>
      </c>
      <c r="J697" s="103">
        <v>-6924293</v>
      </c>
      <c r="K697" s="103">
        <v>288332</v>
      </c>
      <c r="L697" s="103">
        <v>-5322690</v>
      </c>
      <c r="M697" s="103">
        <v>-1583750</v>
      </c>
      <c r="N697" s="103">
        <v>-423086</v>
      </c>
      <c r="O697" s="103">
        <v>-266147</v>
      </c>
      <c r="P697" s="103">
        <v>-323085</v>
      </c>
    </row>
    <row r="698" spans="1:16">
      <c r="A698" s="101" t="s">
        <v>1688</v>
      </c>
      <c r="B698" s="102" t="s">
        <v>1689</v>
      </c>
      <c r="C698" s="101" t="s">
        <v>5359</v>
      </c>
      <c r="D698" s="101" t="s">
        <v>5360</v>
      </c>
      <c r="E698" s="103">
        <v>4652332</v>
      </c>
      <c r="F698" s="103">
        <v>4995360</v>
      </c>
      <c r="G698" s="103">
        <v>3582966</v>
      </c>
      <c r="H698" s="103">
        <v>4218275</v>
      </c>
      <c r="I698" s="103">
        <v>6406843</v>
      </c>
      <c r="J698" s="103">
        <v>4149994</v>
      </c>
      <c r="K698" s="103">
        <v>2935202</v>
      </c>
      <c r="L698" s="103">
        <v>-1847182</v>
      </c>
      <c r="M698" s="103">
        <v>451360</v>
      </c>
      <c r="N698" s="103">
        <v>-1397642</v>
      </c>
      <c r="O698" s="103">
        <v>5208398</v>
      </c>
      <c r="P698" s="103">
        <v>4464113</v>
      </c>
    </row>
    <row r="699" spans="1:16">
      <c r="A699" s="101" t="s">
        <v>1814</v>
      </c>
      <c r="B699" s="102" t="s">
        <v>1815</v>
      </c>
      <c r="C699" s="101" t="s">
        <v>5359</v>
      </c>
      <c r="D699" s="101" t="s">
        <v>5360</v>
      </c>
      <c r="E699" s="103">
        <v>22233061</v>
      </c>
      <c r="F699" s="103">
        <v>145904709</v>
      </c>
      <c r="G699" s="103">
        <v>-33527290</v>
      </c>
      <c r="H699" s="103">
        <v>21043989</v>
      </c>
      <c r="I699" s="103">
        <v>7403591</v>
      </c>
      <c r="J699" s="103">
        <v>7729011</v>
      </c>
      <c r="K699" s="103">
        <v>8402078</v>
      </c>
      <c r="L699" s="103">
        <v>6790259</v>
      </c>
      <c r="M699" s="103">
        <v>12464772</v>
      </c>
      <c r="N699" s="103">
        <v>6072418</v>
      </c>
      <c r="O699" s="103">
        <v>5848345</v>
      </c>
      <c r="P699" s="103">
        <v>6643614</v>
      </c>
    </row>
    <row r="700" spans="1:16">
      <c r="A700" s="101" t="s">
        <v>1830</v>
      </c>
      <c r="B700" s="102" t="s">
        <v>1831</v>
      </c>
      <c r="C700" s="101" t="s">
        <v>5359</v>
      </c>
      <c r="D700" s="101" t="s">
        <v>5360</v>
      </c>
      <c r="E700" s="103">
        <v>-5873240</v>
      </c>
      <c r="F700" s="103">
        <v>-3708552</v>
      </c>
      <c r="G700" s="103">
        <v>-4542964</v>
      </c>
      <c r="H700" s="103">
        <v>9016461</v>
      </c>
      <c r="I700" s="103">
        <v>15870154</v>
      </c>
      <c r="J700" s="103">
        <v>15231712</v>
      </c>
      <c r="K700" s="103">
        <v>14231996</v>
      </c>
      <c r="L700" s="103">
        <v>11251824</v>
      </c>
      <c r="M700" s="103">
        <v>1380934</v>
      </c>
      <c r="N700" s="103">
        <v>5526971</v>
      </c>
      <c r="O700" s="103">
        <v>10384442</v>
      </c>
      <c r="P700" s="103">
        <v>5892623</v>
      </c>
    </row>
    <row r="701" spans="1:16">
      <c r="A701" s="101" t="s">
        <v>2567</v>
      </c>
      <c r="B701" s="102" t="s">
        <v>2568</v>
      </c>
      <c r="C701" s="101" t="s">
        <v>5359</v>
      </c>
      <c r="D701" s="101" t="s">
        <v>5360</v>
      </c>
      <c r="E701" s="103">
        <v>5547612</v>
      </c>
      <c r="F701" s="103">
        <v>3066228</v>
      </c>
      <c r="G701" s="103">
        <v>5234985</v>
      </c>
      <c r="H701" s="103">
        <v>4360827</v>
      </c>
      <c r="I701" s="103">
        <v>3507426</v>
      </c>
      <c r="J701" s="103">
        <v>2345529</v>
      </c>
      <c r="K701" s="103">
        <v>3426456</v>
      </c>
      <c r="L701" s="103">
        <v>2381778</v>
      </c>
      <c r="M701" s="103">
        <v>1605168</v>
      </c>
      <c r="N701" s="103">
        <v>1028160</v>
      </c>
      <c r="O701" s="103">
        <v>930274</v>
      </c>
      <c r="P701" s="103">
        <v>2208022</v>
      </c>
    </row>
    <row r="702" spans="1:16">
      <c r="A702" s="101" t="s">
        <v>3173</v>
      </c>
      <c r="B702" s="102" t="s">
        <v>3174</v>
      </c>
      <c r="C702" s="101" t="s">
        <v>5361</v>
      </c>
      <c r="D702" s="101" t="s">
        <v>5360</v>
      </c>
      <c r="E702" s="103">
        <v>2311603</v>
      </c>
      <c r="F702" s="103">
        <v>-1799234</v>
      </c>
      <c r="G702" s="103">
        <v>-7056881</v>
      </c>
      <c r="H702" s="103">
        <v>-7388315</v>
      </c>
      <c r="I702" s="103">
        <v>-6926988</v>
      </c>
      <c r="J702" s="103">
        <v>2542209</v>
      </c>
      <c r="K702" s="103">
        <v>6659607</v>
      </c>
      <c r="L702" s="103">
        <v>12828469</v>
      </c>
      <c r="M702" s="103">
        <v>12587642</v>
      </c>
      <c r="N702" s="103">
        <v>7900714</v>
      </c>
      <c r="O702" s="103">
        <v>1748776</v>
      </c>
      <c r="P702" s="103">
        <v>3677314</v>
      </c>
    </row>
    <row r="703" spans="1:16">
      <c r="A703" s="101" t="s">
        <v>2343</v>
      </c>
      <c r="B703" s="102" t="s">
        <v>2344</v>
      </c>
      <c r="C703" s="101" t="s">
        <v>5359</v>
      </c>
      <c r="D703" s="101" t="s">
        <v>5360</v>
      </c>
      <c r="E703" s="103">
        <v>1114795</v>
      </c>
      <c r="F703" s="103">
        <v>-10464992</v>
      </c>
      <c r="G703" s="103">
        <v>-3406889</v>
      </c>
      <c r="H703" s="103">
        <v>7077305</v>
      </c>
      <c r="I703" s="103">
        <v>2415954</v>
      </c>
      <c r="J703" s="103">
        <v>3879156</v>
      </c>
      <c r="K703" s="103">
        <v>4956534</v>
      </c>
      <c r="L703" s="103">
        <v>709078</v>
      </c>
      <c r="M703" s="103">
        <v>-11759730</v>
      </c>
      <c r="N703" s="103">
        <v>-2203691</v>
      </c>
      <c r="O703" s="103">
        <v>357289</v>
      </c>
      <c r="P703" s="103">
        <v>2608355</v>
      </c>
    </row>
    <row r="704" spans="1:16">
      <c r="A704" s="101" t="s">
        <v>1377</v>
      </c>
      <c r="B704" s="102" t="s">
        <v>1378</v>
      </c>
      <c r="C704" s="101" t="s">
        <v>5359</v>
      </c>
      <c r="D704" s="101" t="s">
        <v>5360</v>
      </c>
      <c r="E704" s="103">
        <v>14461808</v>
      </c>
      <c r="F704" s="103">
        <v>19869111</v>
      </c>
      <c r="G704" s="103">
        <v>21952012</v>
      </c>
      <c r="H704" s="103">
        <v>42939786</v>
      </c>
      <c r="I704" s="103">
        <v>42917562</v>
      </c>
      <c r="J704" s="103">
        <v>16945483</v>
      </c>
      <c r="K704" s="103">
        <v>2966396</v>
      </c>
      <c r="L704" s="103">
        <v>5740864</v>
      </c>
      <c r="M704" s="103">
        <v>8807584</v>
      </c>
      <c r="N704" s="103">
        <v>9021700</v>
      </c>
      <c r="O704" s="103">
        <v>6427485</v>
      </c>
      <c r="P704" s="103">
        <v>10753313</v>
      </c>
    </row>
    <row r="705" spans="1:16">
      <c r="A705" s="101" t="s">
        <v>3664</v>
      </c>
      <c r="B705" s="102" t="s">
        <v>3665</v>
      </c>
      <c r="C705" s="101" t="s">
        <v>5364</v>
      </c>
      <c r="D705" s="101" t="s">
        <v>5360</v>
      </c>
      <c r="E705" s="103">
        <v>-428297</v>
      </c>
      <c r="F705" s="103">
        <v>-4629991</v>
      </c>
      <c r="G705" s="103">
        <v>-7458813</v>
      </c>
      <c r="H705" s="103">
        <v>-123282</v>
      </c>
      <c r="I705" s="103">
        <v>4682185</v>
      </c>
      <c r="J705" s="103">
        <v>6278112</v>
      </c>
      <c r="K705" s="103">
        <v>-533689</v>
      </c>
      <c r="L705" s="103">
        <v>1076979</v>
      </c>
      <c r="M705" s="103">
        <v>3825663</v>
      </c>
      <c r="N705" s="103">
        <v>3728783</v>
      </c>
      <c r="O705" s="103">
        <v>-421048</v>
      </c>
      <c r="P705" s="103">
        <v>413595</v>
      </c>
    </row>
    <row r="706" spans="1:16">
      <c r="A706" s="101" t="s">
        <v>1244</v>
      </c>
      <c r="B706" s="102" t="s">
        <v>1245</v>
      </c>
      <c r="C706" s="101" t="s">
        <v>5359</v>
      </c>
      <c r="D706" s="101" t="s">
        <v>5360</v>
      </c>
      <c r="E706" s="103">
        <v>19513765</v>
      </c>
      <c r="F706" s="103">
        <v>21721433</v>
      </c>
      <c r="G706" s="103">
        <v>18374836</v>
      </c>
      <c r="H706" s="103">
        <v>12212392</v>
      </c>
      <c r="I706" s="103">
        <v>16378830</v>
      </c>
      <c r="J706" s="103">
        <v>20208058</v>
      </c>
      <c r="K706" s="103">
        <v>17055634</v>
      </c>
      <c r="L706" s="103">
        <v>14199566</v>
      </c>
      <c r="M706" s="103">
        <v>8874396</v>
      </c>
      <c r="N706" s="103">
        <v>5575526</v>
      </c>
      <c r="O706" s="103">
        <v>3950757</v>
      </c>
      <c r="P706" s="103">
        <v>854981</v>
      </c>
    </row>
    <row r="707" spans="1:16">
      <c r="A707" s="101" t="s">
        <v>1773</v>
      </c>
      <c r="B707" s="102" t="s">
        <v>1774</v>
      </c>
      <c r="C707" s="101" t="s">
        <v>5359</v>
      </c>
      <c r="D707" s="101" t="s">
        <v>5360</v>
      </c>
      <c r="E707" s="103">
        <v>20018348</v>
      </c>
      <c r="F707" s="103">
        <v>9562182</v>
      </c>
      <c r="G707" s="103">
        <v>-7250205</v>
      </c>
      <c r="H707" s="103">
        <v>-597181</v>
      </c>
      <c r="I707" s="103">
        <v>-11174332</v>
      </c>
      <c r="J707" s="103">
        <v>-5191422</v>
      </c>
      <c r="K707" s="103">
        <v>5398513</v>
      </c>
      <c r="L707" s="103">
        <v>-320447</v>
      </c>
      <c r="M707" s="103">
        <v>1769048</v>
      </c>
      <c r="N707" s="103">
        <v>-6588273</v>
      </c>
      <c r="O707" s="103">
        <v>-1884646</v>
      </c>
      <c r="P707" s="103">
        <v>-3605631</v>
      </c>
    </row>
    <row r="708" spans="1:16">
      <c r="A708" s="101" t="s">
        <v>2906</v>
      </c>
      <c r="B708" s="102" t="s">
        <v>2907</v>
      </c>
      <c r="C708" s="101" t="s">
        <v>5359</v>
      </c>
      <c r="D708" s="101" t="s">
        <v>5360</v>
      </c>
      <c r="E708" s="103">
        <v>4663068</v>
      </c>
      <c r="F708" s="103">
        <v>5716632</v>
      </c>
      <c r="G708" s="103">
        <v>7398600</v>
      </c>
      <c r="H708" s="103">
        <v>6662318</v>
      </c>
      <c r="I708" s="103">
        <v>4969574</v>
      </c>
      <c r="J708" s="103">
        <v>510063</v>
      </c>
      <c r="K708" s="103">
        <v>3172469</v>
      </c>
      <c r="L708" s="103">
        <v>-6621072</v>
      </c>
      <c r="M708" s="103">
        <v>180208</v>
      </c>
      <c r="N708" s="103">
        <v>-3703107</v>
      </c>
      <c r="O708" s="103">
        <v>2006746</v>
      </c>
      <c r="P708" s="103">
        <v>1106601</v>
      </c>
    </row>
    <row r="709" spans="1:16">
      <c r="A709" s="101" t="s">
        <v>2798</v>
      </c>
      <c r="B709" s="102" t="s">
        <v>2799</v>
      </c>
      <c r="C709" s="101" t="s">
        <v>5359</v>
      </c>
      <c r="D709" s="101" t="s">
        <v>5360</v>
      </c>
      <c r="E709" s="103">
        <v>4333338</v>
      </c>
      <c r="F709" s="103">
        <v>993771</v>
      </c>
      <c r="G709" s="103">
        <v>2183661</v>
      </c>
      <c r="H709" s="103">
        <v>2179841</v>
      </c>
      <c r="I709" s="103">
        <v>-353485</v>
      </c>
      <c r="J709" s="103">
        <v>2630430</v>
      </c>
      <c r="K709" s="103">
        <v>877013</v>
      </c>
      <c r="L709" s="103">
        <v>-4235486</v>
      </c>
      <c r="M709" s="103">
        <v>1317289</v>
      </c>
      <c r="N709" s="103">
        <v>3150402</v>
      </c>
      <c r="O709" s="103">
        <v>1504166</v>
      </c>
      <c r="P709" s="103">
        <v>1919809</v>
      </c>
    </row>
    <row r="710" spans="1:16">
      <c r="A710" s="101" t="s">
        <v>3161</v>
      </c>
      <c r="B710" s="102" t="s">
        <v>3162</v>
      </c>
      <c r="C710" s="101" t="s">
        <v>5359</v>
      </c>
      <c r="D710" s="101" t="s">
        <v>5360</v>
      </c>
      <c r="E710" s="103">
        <v>-4173262</v>
      </c>
      <c r="F710" s="103">
        <v>1009136</v>
      </c>
      <c r="G710" s="103">
        <v>1570801</v>
      </c>
      <c r="H710" s="103">
        <v>833470</v>
      </c>
      <c r="I710" s="103">
        <v>1628860</v>
      </c>
      <c r="J710" s="103">
        <v>-304513</v>
      </c>
      <c r="K710" s="103">
        <v>4438511</v>
      </c>
      <c r="L710" s="103">
        <v>3124727</v>
      </c>
      <c r="M710" s="103">
        <v>-3630440</v>
      </c>
      <c r="N710" s="103">
        <v>3017619</v>
      </c>
      <c r="O710" s="103">
        <v>5190590</v>
      </c>
      <c r="P710" s="103">
        <v>4662541</v>
      </c>
    </row>
    <row r="711" spans="1:16">
      <c r="A711" s="101" t="s">
        <v>3058</v>
      </c>
      <c r="B711" s="102" t="s">
        <v>5433</v>
      </c>
      <c r="C711" s="101" t="s">
        <v>5359</v>
      </c>
      <c r="D711" s="101" t="s">
        <v>5360</v>
      </c>
      <c r="E711" s="103">
        <v>-20697196</v>
      </c>
      <c r="F711" s="103">
        <v>-16623458</v>
      </c>
      <c r="G711" s="103">
        <v>-14420320</v>
      </c>
      <c r="H711" s="103">
        <v>-4528743</v>
      </c>
      <c r="I711" s="103">
        <v>-6477434</v>
      </c>
      <c r="J711" s="103">
        <v>-3255980</v>
      </c>
      <c r="K711" s="103">
        <v>-7764604</v>
      </c>
      <c r="L711" s="103">
        <v>-6405790</v>
      </c>
      <c r="M711" s="103">
        <v>-3426346</v>
      </c>
      <c r="N711" s="103">
        <v>-18288148</v>
      </c>
      <c r="O711" s="103">
        <v>-13373010</v>
      </c>
      <c r="P711" s="103">
        <v>-8343487</v>
      </c>
    </row>
    <row r="712" spans="1:16">
      <c r="A712" s="101" t="s">
        <v>1499</v>
      </c>
      <c r="B712" s="102" t="s">
        <v>1500</v>
      </c>
      <c r="C712" s="101" t="s">
        <v>5359</v>
      </c>
      <c r="D712" s="101" t="s">
        <v>5360</v>
      </c>
      <c r="E712" s="103">
        <v>9757306</v>
      </c>
      <c r="F712" s="103">
        <v>14147124</v>
      </c>
      <c r="G712" s="103">
        <v>23502122</v>
      </c>
      <c r="H712" s="103">
        <v>9794488</v>
      </c>
      <c r="I712" s="103">
        <v>10139584</v>
      </c>
      <c r="J712" s="103">
        <v>-9318578</v>
      </c>
      <c r="K712" s="103">
        <v>1163075</v>
      </c>
      <c r="L712" s="103">
        <v>-32222439</v>
      </c>
      <c r="M712" s="103">
        <v>-55628305</v>
      </c>
      <c r="N712" s="103">
        <v>20259185</v>
      </c>
      <c r="O712" s="103">
        <v>10885453</v>
      </c>
      <c r="P712" s="103">
        <v>2106884</v>
      </c>
    </row>
    <row r="713" spans="1:16">
      <c r="A713" s="101" t="s">
        <v>1341</v>
      </c>
      <c r="B713" s="102" t="s">
        <v>1342</v>
      </c>
      <c r="C713" s="101" t="s">
        <v>5359</v>
      </c>
      <c r="D713" s="101" t="s">
        <v>5360</v>
      </c>
      <c r="E713" s="103">
        <v>14433373</v>
      </c>
      <c r="F713" s="103">
        <v>22562045</v>
      </c>
      <c r="G713" s="103">
        <v>26424611</v>
      </c>
      <c r="H713" s="103">
        <v>46464704</v>
      </c>
      <c r="I713" s="103">
        <v>45230177</v>
      </c>
      <c r="J713" s="103">
        <v>42056791</v>
      </c>
      <c r="K713" s="103">
        <v>50511712</v>
      </c>
      <c r="L713" s="103">
        <v>38490321</v>
      </c>
      <c r="M713" s="103">
        <v>14250396</v>
      </c>
      <c r="N713" s="103">
        <v>12458121</v>
      </c>
      <c r="O713" s="103">
        <v>15323704</v>
      </c>
      <c r="P713" s="103">
        <v>10731979</v>
      </c>
    </row>
    <row r="714" spans="1:16">
      <c r="A714" s="101" t="s">
        <v>2802</v>
      </c>
      <c r="B714" s="102" t="s">
        <v>2803</v>
      </c>
      <c r="C714" s="101" t="s">
        <v>5359</v>
      </c>
      <c r="D714" s="101" t="s">
        <v>5360</v>
      </c>
      <c r="E714" s="103">
        <v>3501650</v>
      </c>
      <c r="F714" s="103">
        <v>2777172</v>
      </c>
      <c r="G714" s="103">
        <v>5257585</v>
      </c>
      <c r="H714" s="103">
        <v>4339361</v>
      </c>
      <c r="I714" s="103">
        <v>382740</v>
      </c>
      <c r="J714" s="103">
        <v>5034087</v>
      </c>
      <c r="K714" s="103">
        <v>2979093</v>
      </c>
      <c r="L714" s="103">
        <v>1512574</v>
      </c>
      <c r="M714" s="103">
        <v>2893805</v>
      </c>
      <c r="N714" s="103">
        <v>3319237</v>
      </c>
      <c r="O714" s="103">
        <v>3435873</v>
      </c>
      <c r="P714" s="103">
        <v>5106115</v>
      </c>
    </row>
    <row r="715" spans="1:16">
      <c r="A715" s="101" t="s">
        <v>1299</v>
      </c>
      <c r="B715" s="102" t="s">
        <v>1300</v>
      </c>
      <c r="C715" s="101" t="s">
        <v>5359</v>
      </c>
      <c r="D715" s="101" t="s">
        <v>5360</v>
      </c>
      <c r="E715" s="103">
        <v>23365071</v>
      </c>
      <c r="F715" s="103">
        <v>30999348</v>
      </c>
      <c r="G715" s="103">
        <v>28516728</v>
      </c>
      <c r="H715" s="103">
        <v>12327480</v>
      </c>
      <c r="I715" s="103">
        <v>3718123</v>
      </c>
      <c r="J715" s="103">
        <v>1113693</v>
      </c>
      <c r="K715" s="103">
        <v>9039264</v>
      </c>
      <c r="L715" s="103">
        <v>9494469</v>
      </c>
      <c r="M715" s="103">
        <v>7684215</v>
      </c>
      <c r="N715" s="103">
        <v>2097374</v>
      </c>
      <c r="O715" s="103">
        <v>2660452</v>
      </c>
      <c r="P715" s="103">
        <v>11310574</v>
      </c>
    </row>
    <row r="716" spans="1:16">
      <c r="A716" s="101" t="s">
        <v>3652</v>
      </c>
      <c r="B716" s="102" t="s">
        <v>3653</v>
      </c>
      <c r="C716" s="101" t="s">
        <v>5359</v>
      </c>
      <c r="D716" s="101" t="s">
        <v>5360</v>
      </c>
      <c r="E716" s="103">
        <v>-12166357</v>
      </c>
      <c r="F716" s="103">
        <v>-3057858</v>
      </c>
      <c r="G716" s="103">
        <v>-1927421</v>
      </c>
      <c r="H716" s="103">
        <v>-5755461</v>
      </c>
      <c r="I716" s="103">
        <v>-3706411</v>
      </c>
      <c r="J716" s="103">
        <v>-332892</v>
      </c>
      <c r="K716" s="103">
        <v>2712813</v>
      </c>
      <c r="L716" s="103">
        <v>-13046</v>
      </c>
      <c r="M716" s="103">
        <v>-355009</v>
      </c>
      <c r="N716" s="103">
        <v>154112</v>
      </c>
      <c r="O716" s="103">
        <v>-1868527</v>
      </c>
      <c r="P716" s="103">
        <v>1969235</v>
      </c>
    </row>
    <row r="717" spans="1:16">
      <c r="A717" s="101" t="s">
        <v>1559</v>
      </c>
      <c r="B717" s="102" t="s">
        <v>1560</v>
      </c>
      <c r="C717" s="101" t="s">
        <v>5359</v>
      </c>
      <c r="D717" s="101" t="s">
        <v>5360</v>
      </c>
      <c r="E717" s="103">
        <v>18437971</v>
      </c>
      <c r="F717" s="103">
        <v>-8696734</v>
      </c>
      <c r="G717" s="103">
        <v>-8339896</v>
      </c>
      <c r="H717" s="103">
        <v>-33431118</v>
      </c>
      <c r="I717" s="103">
        <v>15891349</v>
      </c>
      <c r="J717" s="103">
        <v>-2282850</v>
      </c>
      <c r="K717" s="103">
        <v>11431219</v>
      </c>
      <c r="L717" s="103">
        <v>19886152</v>
      </c>
      <c r="M717" s="103">
        <v>-4467095</v>
      </c>
      <c r="N717" s="103">
        <v>9080801</v>
      </c>
      <c r="O717" s="103">
        <v>5820831</v>
      </c>
      <c r="P717" s="103">
        <v>18624455</v>
      </c>
    </row>
    <row r="718" spans="1:16">
      <c r="A718" s="101" t="s">
        <v>374</v>
      </c>
      <c r="B718" s="102" t="s">
        <v>375</v>
      </c>
      <c r="C718" s="101" t="s">
        <v>5359</v>
      </c>
      <c r="D718" s="101" t="s">
        <v>5360</v>
      </c>
      <c r="E718" s="103">
        <v>1231273595</v>
      </c>
      <c r="F718" s="103">
        <v>1035717101</v>
      </c>
      <c r="G718" s="103">
        <v>825605722</v>
      </c>
      <c r="H718" s="103">
        <v>570667345</v>
      </c>
      <c r="I718" s="103">
        <v>738037277</v>
      </c>
      <c r="J718" s="103">
        <v>816058062</v>
      </c>
      <c r="K718" s="103">
        <v>1031823366</v>
      </c>
      <c r="L718" s="103">
        <v>851090632</v>
      </c>
      <c r="M718" s="103">
        <v>897777026</v>
      </c>
      <c r="N718" s="103">
        <v>662605613</v>
      </c>
      <c r="O718" s="103">
        <v>648929962</v>
      </c>
      <c r="P718" s="103">
        <v>517831640</v>
      </c>
    </row>
    <row r="719" spans="1:16">
      <c r="A719" s="101" t="s">
        <v>3711</v>
      </c>
      <c r="B719" s="102" t="s">
        <v>3712</v>
      </c>
      <c r="C719" s="101" t="s">
        <v>5359</v>
      </c>
      <c r="D719" s="101" t="s">
        <v>5360</v>
      </c>
      <c r="E719" s="103">
        <v>-2081124</v>
      </c>
      <c r="F719" s="103">
        <v>83157</v>
      </c>
      <c r="G719" s="103">
        <v>1229192</v>
      </c>
      <c r="H719" s="103">
        <v>-1178986</v>
      </c>
      <c r="I719" s="103">
        <v>-2290368</v>
      </c>
      <c r="J719" s="103">
        <v>194802</v>
      </c>
      <c r="K719" s="103">
        <v>1900411</v>
      </c>
      <c r="L719" s="103">
        <v>-2784784</v>
      </c>
      <c r="M719" s="103">
        <v>-1526855</v>
      </c>
      <c r="N719" s="103">
        <v>3223265</v>
      </c>
      <c r="O719" s="103">
        <v>3480729</v>
      </c>
      <c r="P719" s="103">
        <v>2868264</v>
      </c>
    </row>
    <row r="720" spans="1:16">
      <c r="A720" s="101" t="s">
        <v>2795</v>
      </c>
      <c r="B720" s="102" t="s">
        <v>5436</v>
      </c>
      <c r="C720" s="101" t="s">
        <v>5359</v>
      </c>
      <c r="D720" s="101" t="s">
        <v>5360</v>
      </c>
      <c r="E720" s="103">
        <v>2650260</v>
      </c>
      <c r="F720" s="103">
        <v>3631552</v>
      </c>
      <c r="G720" s="103">
        <v>3318219</v>
      </c>
      <c r="H720" s="103">
        <v>3603325</v>
      </c>
      <c r="I720" s="103">
        <v>4276132</v>
      </c>
      <c r="J720" s="103">
        <v>4911358</v>
      </c>
      <c r="K720" s="103">
        <v>5383601</v>
      </c>
      <c r="L720" s="103">
        <v>5235080</v>
      </c>
      <c r="M720" s="103">
        <v>4102114</v>
      </c>
      <c r="N720" s="103">
        <v>5213440</v>
      </c>
      <c r="O720" s="103">
        <v>8968321</v>
      </c>
      <c r="P720" s="103">
        <v>5660789</v>
      </c>
    </row>
    <row r="721" spans="1:16">
      <c r="A721" s="101" t="s">
        <v>661</v>
      </c>
      <c r="B721" s="102" t="s">
        <v>662</v>
      </c>
      <c r="C721" s="101" t="s">
        <v>5359</v>
      </c>
      <c r="D721" s="101" t="s">
        <v>5360</v>
      </c>
      <c r="E721" s="103">
        <v>61482858</v>
      </c>
      <c r="F721" s="103">
        <v>28812839</v>
      </c>
      <c r="G721" s="103">
        <v>82871966</v>
      </c>
      <c r="H721" s="103">
        <v>54961086</v>
      </c>
      <c r="I721" s="103">
        <v>34483992</v>
      </c>
      <c r="J721" s="103">
        <v>41409899</v>
      </c>
      <c r="K721" s="103">
        <v>31183626</v>
      </c>
      <c r="L721" s="103">
        <v>45381600</v>
      </c>
      <c r="M721" s="103">
        <v>915938</v>
      </c>
      <c r="N721" s="103">
        <v>15640045</v>
      </c>
      <c r="O721" s="103">
        <v>14391661</v>
      </c>
      <c r="P721" s="103">
        <v>14020755</v>
      </c>
    </row>
    <row r="722" spans="1:16">
      <c r="A722" s="101" t="s">
        <v>489</v>
      </c>
      <c r="B722" s="102" t="s">
        <v>490</v>
      </c>
      <c r="C722" s="101" t="s">
        <v>5359</v>
      </c>
      <c r="D722" s="101" t="s">
        <v>5360</v>
      </c>
      <c r="E722" s="103">
        <v>-170750790</v>
      </c>
      <c r="F722" s="103">
        <v>-1038543221</v>
      </c>
      <c r="G722" s="103">
        <v>-94675180</v>
      </c>
      <c r="H722" s="103">
        <v>69223511</v>
      </c>
      <c r="I722" s="103">
        <v>42572800</v>
      </c>
      <c r="J722" s="103">
        <v>274781302</v>
      </c>
      <c r="K722" s="103">
        <v>1251584079</v>
      </c>
      <c r="L722" s="103">
        <v>-335132772</v>
      </c>
      <c r="M722" s="103">
        <v>-72135421</v>
      </c>
      <c r="N722" s="103">
        <v>310661355</v>
      </c>
      <c r="O722" s="103">
        <v>69032059</v>
      </c>
      <c r="P722" s="103">
        <v>160069568</v>
      </c>
    </row>
    <row r="723" spans="1:16">
      <c r="A723" s="101" t="s">
        <v>823</v>
      </c>
      <c r="B723" s="102" t="s">
        <v>824</v>
      </c>
      <c r="C723" s="101" t="s">
        <v>5359</v>
      </c>
      <c r="D723" s="101" t="s">
        <v>5360</v>
      </c>
      <c r="E723" s="103">
        <v>-523322</v>
      </c>
      <c r="F723" s="103">
        <v>34869982</v>
      </c>
      <c r="G723" s="103">
        <v>-6774048</v>
      </c>
      <c r="H723" s="103">
        <v>24422758</v>
      </c>
      <c r="I723" s="103">
        <v>27518527</v>
      </c>
      <c r="J723" s="103">
        <v>59056727</v>
      </c>
      <c r="K723" s="103">
        <v>1189945</v>
      </c>
      <c r="L723" s="103">
        <v>23753704</v>
      </c>
      <c r="M723" s="103">
        <v>7710703</v>
      </c>
      <c r="N723" s="103">
        <v>49377706</v>
      </c>
      <c r="O723" s="103">
        <v>55321814</v>
      </c>
      <c r="P723" s="103">
        <v>38560576</v>
      </c>
    </row>
    <row r="724" spans="1:16">
      <c r="A724" s="101" t="s">
        <v>377</v>
      </c>
      <c r="B724" s="102" t="s">
        <v>378</v>
      </c>
      <c r="C724" s="101" t="s">
        <v>5359</v>
      </c>
      <c r="D724" s="101" t="s">
        <v>5360</v>
      </c>
      <c r="E724" s="103">
        <v>906713000</v>
      </c>
      <c r="F724" s="103">
        <v>966553000</v>
      </c>
      <c r="G724" s="103">
        <v>904268000</v>
      </c>
      <c r="H724" s="103">
        <v>426118000</v>
      </c>
      <c r="I724" s="103">
        <v>233204000</v>
      </c>
      <c r="J724" s="103">
        <v>-771223000</v>
      </c>
      <c r="K724" s="103">
        <v>1156343000</v>
      </c>
      <c r="L724" s="103">
        <v>1117778000</v>
      </c>
      <c r="M724" s="103">
        <v>1086896000</v>
      </c>
      <c r="N724" s="103">
        <v>1344027000</v>
      </c>
      <c r="O724" s="103">
        <v>-769313000</v>
      </c>
      <c r="P724" s="103">
        <v>517012000</v>
      </c>
    </row>
    <row r="725" spans="1:16">
      <c r="A725" s="101" t="s">
        <v>533</v>
      </c>
      <c r="B725" s="102" t="s">
        <v>534</v>
      </c>
      <c r="C725" s="101" t="s">
        <v>5359</v>
      </c>
      <c r="D725" s="101" t="s">
        <v>5360</v>
      </c>
      <c r="E725" s="103">
        <v>55125792</v>
      </c>
      <c r="F725" s="103">
        <v>65238130</v>
      </c>
      <c r="G725" s="103">
        <v>96372091</v>
      </c>
      <c r="H725" s="103">
        <v>101191263</v>
      </c>
      <c r="I725" s="103">
        <v>74733067</v>
      </c>
      <c r="J725" s="103">
        <v>32571571</v>
      </c>
      <c r="K725" s="103">
        <v>38057729</v>
      </c>
      <c r="L725" s="103">
        <v>31796391</v>
      </c>
      <c r="M725" s="103">
        <v>23535748</v>
      </c>
      <c r="N725" s="103">
        <v>23005247</v>
      </c>
      <c r="O725" s="103">
        <v>10932062</v>
      </c>
      <c r="P725" s="103">
        <v>42014777</v>
      </c>
    </row>
    <row r="726" spans="1:16">
      <c r="A726" s="101" t="s">
        <v>1431</v>
      </c>
      <c r="B726" s="102" t="s">
        <v>1432</v>
      </c>
      <c r="C726" s="101" t="s">
        <v>5359</v>
      </c>
      <c r="D726" s="101" t="s">
        <v>5360</v>
      </c>
      <c r="E726" s="103">
        <v>37798155</v>
      </c>
      <c r="F726" s="103">
        <v>15970144</v>
      </c>
      <c r="G726" s="103">
        <v>3135844</v>
      </c>
      <c r="H726" s="103">
        <v>-131130404</v>
      </c>
      <c r="I726" s="103">
        <v>1306535</v>
      </c>
      <c r="J726" s="103">
        <v>3586837</v>
      </c>
      <c r="K726" s="103">
        <v>8554000</v>
      </c>
      <c r="L726" s="103">
        <v>7641343</v>
      </c>
      <c r="M726" s="103">
        <v>2103591</v>
      </c>
      <c r="N726" s="103">
        <v>26536769</v>
      </c>
      <c r="O726" s="103">
        <v>24961735</v>
      </c>
      <c r="P726" s="103">
        <v>22839397</v>
      </c>
    </row>
    <row r="727" spans="1:16">
      <c r="A727" s="101" t="s">
        <v>783</v>
      </c>
      <c r="B727" s="102" t="s">
        <v>84</v>
      </c>
      <c r="C727" s="101" t="s">
        <v>5359</v>
      </c>
      <c r="D727" s="101" t="s">
        <v>5360</v>
      </c>
      <c r="E727" s="103">
        <v>52231305</v>
      </c>
      <c r="F727" s="103">
        <v>27914259</v>
      </c>
      <c r="G727" s="103">
        <v>30711604</v>
      </c>
      <c r="H727" s="103">
        <v>40004697</v>
      </c>
      <c r="I727" s="103">
        <v>43787358</v>
      </c>
      <c r="J727" s="103">
        <v>28559118</v>
      </c>
      <c r="K727" s="103">
        <v>25164815</v>
      </c>
      <c r="L727" s="103">
        <v>25203496</v>
      </c>
      <c r="M727" s="103">
        <v>14225091</v>
      </c>
      <c r="N727" s="103">
        <v>15197751</v>
      </c>
      <c r="O727" s="103">
        <v>13016424</v>
      </c>
      <c r="P727" s="103">
        <v>8831511</v>
      </c>
    </row>
    <row r="728" spans="1:16">
      <c r="A728" s="101" t="s">
        <v>1862</v>
      </c>
      <c r="B728" s="102" t="s">
        <v>1863</v>
      </c>
      <c r="C728" s="101" t="s">
        <v>5359</v>
      </c>
      <c r="D728" s="101" t="s">
        <v>5360</v>
      </c>
      <c r="E728" s="103">
        <v>8591880</v>
      </c>
      <c r="F728" s="103">
        <v>7158568</v>
      </c>
      <c r="G728" s="103">
        <v>23420735</v>
      </c>
      <c r="H728" s="103">
        <v>10285386</v>
      </c>
      <c r="I728" s="103">
        <v>9580738</v>
      </c>
      <c r="J728" s="103">
        <v>11142354</v>
      </c>
      <c r="K728" s="103">
        <v>12439001</v>
      </c>
      <c r="L728" s="103">
        <v>7383136</v>
      </c>
      <c r="M728" s="103">
        <v>10700813</v>
      </c>
      <c r="N728" s="103">
        <v>9592855</v>
      </c>
      <c r="O728" s="103">
        <v>9144931</v>
      </c>
      <c r="P728" s="103">
        <v>9887978</v>
      </c>
    </row>
    <row r="729" spans="1:16">
      <c r="A729" s="101" t="s">
        <v>376</v>
      </c>
      <c r="B729" s="102" t="s">
        <v>406</v>
      </c>
      <c r="C729" s="101" t="s">
        <v>5359</v>
      </c>
      <c r="D729" s="101" t="s">
        <v>5360</v>
      </c>
      <c r="E729" s="103">
        <v>765580000</v>
      </c>
      <c r="F729" s="103">
        <v>5345978000</v>
      </c>
      <c r="G729" s="103">
        <v>127294000</v>
      </c>
      <c r="H729" s="103">
        <v>202256098</v>
      </c>
      <c r="I729" s="103">
        <v>356117217</v>
      </c>
      <c r="J729" s="103">
        <v>438250486</v>
      </c>
      <c r="K729" s="103">
        <v>324694156</v>
      </c>
      <c r="L729" s="103">
        <v>139812701</v>
      </c>
      <c r="M729" s="103">
        <v>144604627</v>
      </c>
      <c r="N729" s="103">
        <v>195919141</v>
      </c>
      <c r="O729" s="103">
        <v>193832540</v>
      </c>
      <c r="P729" s="103">
        <v>211160485</v>
      </c>
    </row>
    <row r="730" spans="1:16">
      <c r="A730" s="101" t="s">
        <v>1210</v>
      </c>
      <c r="B730" s="102" t="s">
        <v>1211</v>
      </c>
      <c r="C730" s="101" t="s">
        <v>5359</v>
      </c>
      <c r="D730" s="101" t="s">
        <v>5360</v>
      </c>
      <c r="E730" s="103">
        <v>6280950</v>
      </c>
      <c r="F730" s="103">
        <v>3768097</v>
      </c>
      <c r="G730" s="103">
        <v>4536351</v>
      </c>
      <c r="H730" s="103">
        <v>6061905</v>
      </c>
      <c r="I730" s="103">
        <v>3903501</v>
      </c>
      <c r="J730" s="103">
        <v>4209984</v>
      </c>
      <c r="K730" s="103">
        <v>4090156</v>
      </c>
      <c r="L730" s="103">
        <v>6121928</v>
      </c>
      <c r="M730" s="103">
        <v>3275541</v>
      </c>
      <c r="N730" s="103">
        <v>2479154</v>
      </c>
      <c r="O730" s="103">
        <v>2229537</v>
      </c>
      <c r="P730" s="103">
        <v>3848009</v>
      </c>
    </row>
    <row r="731" spans="1:16">
      <c r="A731" s="101" t="s">
        <v>2137</v>
      </c>
      <c r="B731" s="102" t="s">
        <v>2138</v>
      </c>
      <c r="C731" s="101" t="s">
        <v>5359</v>
      </c>
      <c r="D731" s="101" t="s">
        <v>5360</v>
      </c>
      <c r="E731" s="103">
        <v>163172</v>
      </c>
      <c r="F731" s="103">
        <v>1011975</v>
      </c>
      <c r="G731" s="103">
        <v>-4075195</v>
      </c>
      <c r="H731" s="103">
        <v>1804087</v>
      </c>
      <c r="I731" s="103">
        <v>1204967</v>
      </c>
      <c r="J731" s="103">
        <v>1602672</v>
      </c>
      <c r="K731" s="103">
        <v>2105605</v>
      </c>
      <c r="L731" s="103">
        <v>-955470</v>
      </c>
      <c r="M731" s="103">
        <v>-556095</v>
      </c>
      <c r="N731" s="103">
        <v>-2688366</v>
      </c>
      <c r="O731" s="103">
        <v>-1683727</v>
      </c>
      <c r="P731" s="103">
        <v>-130136</v>
      </c>
    </row>
    <row r="732" spans="1:16">
      <c r="A732" s="101" t="s">
        <v>1659</v>
      </c>
      <c r="B732" s="102" t="s">
        <v>1660</v>
      </c>
      <c r="C732" s="101" t="s">
        <v>5359</v>
      </c>
      <c r="D732" s="101" t="s">
        <v>5360</v>
      </c>
      <c r="E732" s="103">
        <v>13364090</v>
      </c>
      <c r="F732" s="103">
        <v>10552369</v>
      </c>
      <c r="G732" s="103">
        <v>11549438</v>
      </c>
      <c r="H732" s="103">
        <v>12206413</v>
      </c>
      <c r="I732" s="103">
        <v>15083130</v>
      </c>
      <c r="J732" s="103">
        <v>9418231</v>
      </c>
      <c r="K732" s="103">
        <v>10020825</v>
      </c>
      <c r="L732" s="103">
        <v>5033045</v>
      </c>
      <c r="M732" s="103">
        <v>4674086</v>
      </c>
      <c r="N732" s="103">
        <v>8530939</v>
      </c>
      <c r="O732" s="103">
        <v>8131929</v>
      </c>
      <c r="P732" s="103">
        <v>6257703</v>
      </c>
    </row>
    <row r="733" spans="1:16">
      <c r="A733" s="101" t="s">
        <v>1803</v>
      </c>
      <c r="B733" s="102" t="s">
        <v>4338</v>
      </c>
      <c r="C733" s="101" t="s">
        <v>5359</v>
      </c>
      <c r="D733" s="101" t="s">
        <v>5360</v>
      </c>
      <c r="E733" s="103">
        <v>14944295</v>
      </c>
      <c r="F733" s="103">
        <v>11602353</v>
      </c>
      <c r="G733" s="103">
        <v>9670789</v>
      </c>
      <c r="H733" s="103">
        <v>11960614</v>
      </c>
      <c r="I733" s="103">
        <v>12271856</v>
      </c>
      <c r="J733" s="103">
        <v>7710515</v>
      </c>
      <c r="K733" s="103">
        <v>11611694</v>
      </c>
      <c r="L733" s="103">
        <v>498711</v>
      </c>
      <c r="M733" s="103">
        <v>-2244681</v>
      </c>
      <c r="N733" s="103">
        <v>8427585</v>
      </c>
      <c r="O733" s="103">
        <v>9366061</v>
      </c>
      <c r="P733" s="103">
        <v>9226167</v>
      </c>
    </row>
    <row r="734" spans="1:16">
      <c r="A734" s="101" t="s">
        <v>903</v>
      </c>
      <c r="B734" s="102" t="s">
        <v>904</v>
      </c>
      <c r="C734" s="101" t="s">
        <v>5359</v>
      </c>
      <c r="D734" s="101" t="s">
        <v>5360</v>
      </c>
      <c r="E734" s="103">
        <v>-61064058</v>
      </c>
      <c r="F734" s="103">
        <v>12781247</v>
      </c>
      <c r="G734" s="103">
        <v>8367998</v>
      </c>
      <c r="H734" s="103">
        <v>7814414</v>
      </c>
      <c r="I734" s="103">
        <v>12496562</v>
      </c>
      <c r="J734" s="103">
        <v>-9515773</v>
      </c>
      <c r="K734" s="103">
        <v>-6249758</v>
      </c>
      <c r="L734" s="103">
        <v>275196463</v>
      </c>
      <c r="M734" s="103">
        <v>2668637</v>
      </c>
      <c r="N734" s="103">
        <v>-6712060</v>
      </c>
      <c r="O734" s="103">
        <v>28924084</v>
      </c>
      <c r="P734" s="103">
        <v>5527615</v>
      </c>
    </row>
    <row r="735" spans="1:16">
      <c r="A735" s="101" t="s">
        <v>2005</v>
      </c>
      <c r="B735" s="102" t="s">
        <v>2006</v>
      </c>
      <c r="C735" s="101" t="s">
        <v>5359</v>
      </c>
      <c r="D735" s="101" t="s">
        <v>5360</v>
      </c>
      <c r="E735" s="103">
        <v>21861083</v>
      </c>
      <c r="F735" s="103">
        <v>15435526</v>
      </c>
      <c r="G735" s="103">
        <v>-2568614</v>
      </c>
      <c r="H735" s="103">
        <v>7734778</v>
      </c>
      <c r="I735" s="103">
        <v>10294390</v>
      </c>
      <c r="J735" s="103">
        <v>5614708</v>
      </c>
      <c r="K735" s="103">
        <v>5677969</v>
      </c>
      <c r="L735" s="103">
        <v>6939887</v>
      </c>
      <c r="M735" s="103">
        <v>-24941421</v>
      </c>
      <c r="N735" s="103">
        <v>-3375155</v>
      </c>
      <c r="O735" s="103">
        <v>2436563</v>
      </c>
      <c r="P735" s="103">
        <v>4432677</v>
      </c>
    </row>
    <row r="736" spans="1:16">
      <c r="A736" s="101" t="s">
        <v>3628</v>
      </c>
      <c r="B736" s="102" t="s">
        <v>3629</v>
      </c>
      <c r="C736" s="101" t="s">
        <v>5359</v>
      </c>
      <c r="D736" s="101" t="s">
        <v>5360</v>
      </c>
      <c r="E736" s="103">
        <v>3204787</v>
      </c>
      <c r="F736" s="103">
        <v>2934600</v>
      </c>
      <c r="G736" s="103">
        <v>2581209</v>
      </c>
      <c r="H736" s="103">
        <v>2930848</v>
      </c>
      <c r="I736" s="103">
        <v>1295918</v>
      </c>
      <c r="J736" s="103">
        <v>1039674</v>
      </c>
      <c r="K736" s="103">
        <v>841178</v>
      </c>
      <c r="L736" s="103">
        <v>1028673</v>
      </c>
      <c r="M736" s="103">
        <v>606443</v>
      </c>
      <c r="N736" s="103">
        <v>390890</v>
      </c>
      <c r="O736" s="103">
        <v>206173</v>
      </c>
      <c r="P736" s="103">
        <v>207756</v>
      </c>
    </row>
    <row r="737" spans="1:16">
      <c r="A737" s="101" t="s">
        <v>409</v>
      </c>
      <c r="B737" s="102" t="s">
        <v>410</v>
      </c>
      <c r="C737" s="101" t="s">
        <v>5359</v>
      </c>
      <c r="D737" s="101" t="s">
        <v>5360</v>
      </c>
      <c r="E737" s="103">
        <v>454589522</v>
      </c>
      <c r="F737" s="103">
        <v>441645201</v>
      </c>
      <c r="G737" s="103">
        <v>359363728</v>
      </c>
      <c r="H737" s="103">
        <v>297599016</v>
      </c>
      <c r="I737" s="103">
        <v>306228988</v>
      </c>
      <c r="J737" s="103">
        <v>381175313</v>
      </c>
      <c r="K737" s="103">
        <v>426209186</v>
      </c>
      <c r="L737" s="103">
        <v>390000453</v>
      </c>
      <c r="M737" s="103">
        <v>309254549</v>
      </c>
      <c r="N737" s="103">
        <v>292776710</v>
      </c>
      <c r="O737" s="103">
        <v>247935896</v>
      </c>
      <c r="P737" s="103">
        <v>299087521</v>
      </c>
    </row>
    <row r="738" spans="1:16">
      <c r="A738" s="101" t="s">
        <v>3567</v>
      </c>
      <c r="B738" s="102" t="s">
        <v>4339</v>
      </c>
      <c r="C738" s="101" t="s">
        <v>5359</v>
      </c>
      <c r="D738" s="101" t="s">
        <v>5360</v>
      </c>
      <c r="E738" s="103">
        <v>390433</v>
      </c>
      <c r="F738" s="103">
        <v>-9145958</v>
      </c>
      <c r="G738" s="103">
        <v>-8573090</v>
      </c>
      <c r="H738" s="103">
        <v>-15455622</v>
      </c>
      <c r="I738" s="103">
        <v>-6468200</v>
      </c>
      <c r="J738" s="103">
        <v>1006615</v>
      </c>
      <c r="K738" s="103">
        <v>-8960191</v>
      </c>
      <c r="L738" s="103">
        <v>422643</v>
      </c>
      <c r="M738" s="103">
        <v>71026</v>
      </c>
      <c r="N738" s="103">
        <v>1262606</v>
      </c>
      <c r="O738" s="103">
        <v>-1850039</v>
      </c>
      <c r="P738" s="103">
        <v>2067831</v>
      </c>
    </row>
    <row r="739" spans="1:16">
      <c r="A739" s="101" t="s">
        <v>353</v>
      </c>
      <c r="B739" s="102" t="s">
        <v>354</v>
      </c>
      <c r="C739" s="101" t="s">
        <v>5359</v>
      </c>
      <c r="D739" s="101" t="s">
        <v>5360</v>
      </c>
      <c r="E739" s="103">
        <v>749305674</v>
      </c>
      <c r="F739" s="103">
        <v>518746486</v>
      </c>
      <c r="G739" s="103">
        <v>454457462</v>
      </c>
      <c r="H739" s="103">
        <v>1897461180</v>
      </c>
      <c r="I739" s="103">
        <v>546076186</v>
      </c>
      <c r="J739" s="103">
        <v>449984798</v>
      </c>
      <c r="K739" s="103">
        <v>473077107</v>
      </c>
      <c r="L739" s="103">
        <v>421015411</v>
      </c>
      <c r="M739" s="103">
        <v>368493769</v>
      </c>
      <c r="N739" s="103">
        <v>275898908</v>
      </c>
      <c r="O739" s="103">
        <v>150520843</v>
      </c>
      <c r="P739" s="103">
        <v>18288767</v>
      </c>
    </row>
    <row r="740" spans="1:16">
      <c r="A740" s="101" t="s">
        <v>5437</v>
      </c>
      <c r="B740" s="102" t="s">
        <v>5438</v>
      </c>
      <c r="C740" s="101" t="s">
        <v>5359</v>
      </c>
      <c r="D740" s="101" t="s">
        <v>5360</v>
      </c>
      <c r="E740" s="103">
        <v>6533789</v>
      </c>
      <c r="F740" s="103">
        <v>8496440</v>
      </c>
      <c r="G740" s="103">
        <v>13168218</v>
      </c>
      <c r="H740" s="103">
        <v>-120816850</v>
      </c>
      <c r="I740" s="103">
        <v>-42153207</v>
      </c>
      <c r="J740" s="103">
        <v>-21339591</v>
      </c>
      <c r="K740" s="103">
        <v>-23454608</v>
      </c>
      <c r="L740" s="103"/>
      <c r="M740" s="103"/>
      <c r="N740" s="103"/>
      <c r="O740" s="103"/>
      <c r="P740" s="103"/>
    </row>
    <row r="741" spans="1:16">
      <c r="A741" s="101" t="s">
        <v>3438</v>
      </c>
      <c r="B741" s="102" t="s">
        <v>3439</v>
      </c>
      <c r="C741" s="101" t="s">
        <v>5359</v>
      </c>
      <c r="D741" s="101" t="s">
        <v>5360</v>
      </c>
      <c r="E741" s="103">
        <v>-2496522</v>
      </c>
      <c r="F741" s="103">
        <v>1465757</v>
      </c>
      <c r="G741" s="103">
        <v>2483274</v>
      </c>
      <c r="H741" s="103">
        <v>3423163</v>
      </c>
      <c r="I741" s="103">
        <v>-605368</v>
      </c>
      <c r="J741" s="103">
        <v>-11384516</v>
      </c>
      <c r="K741" s="103">
        <v>2468480</v>
      </c>
      <c r="L741" s="103">
        <v>-5498964</v>
      </c>
      <c r="M741" s="103">
        <v>-7600096</v>
      </c>
      <c r="N741" s="103">
        <v>-4185205</v>
      </c>
      <c r="O741" s="103">
        <v>1517381</v>
      </c>
      <c r="P741" s="103">
        <v>-8847699</v>
      </c>
    </row>
    <row r="742" spans="1:16">
      <c r="A742" s="101" t="s">
        <v>2099</v>
      </c>
      <c r="B742" s="102" t="s">
        <v>2100</v>
      </c>
      <c r="C742" s="101" t="s">
        <v>5359</v>
      </c>
      <c r="D742" s="101" t="s">
        <v>5360</v>
      </c>
      <c r="E742" s="103">
        <v>-22276200</v>
      </c>
      <c r="F742" s="103">
        <v>-3154268</v>
      </c>
      <c r="G742" s="103">
        <v>1484325</v>
      </c>
      <c r="H742" s="103">
        <v>-20473099</v>
      </c>
      <c r="I742" s="103">
        <v>-9631754</v>
      </c>
      <c r="J742" s="103">
        <v>225399</v>
      </c>
      <c r="K742" s="103">
        <v>-11084140</v>
      </c>
      <c r="L742" s="103">
        <v>-5686703</v>
      </c>
      <c r="M742" s="103">
        <v>-12743272</v>
      </c>
      <c r="N742" s="103">
        <v>1563814</v>
      </c>
      <c r="O742" s="103">
        <v>-2967380</v>
      </c>
      <c r="P742" s="103">
        <v>1913906</v>
      </c>
    </row>
    <row r="743" spans="1:16">
      <c r="A743" s="101" t="s">
        <v>1709</v>
      </c>
      <c r="B743" s="102" t="s">
        <v>1710</v>
      </c>
      <c r="C743" s="101" t="s">
        <v>5359</v>
      </c>
      <c r="D743" s="101" t="s">
        <v>5360</v>
      </c>
      <c r="E743" s="103">
        <v>2546301</v>
      </c>
      <c r="F743" s="103">
        <v>6810191</v>
      </c>
      <c r="G743" s="103">
        <v>12106513</v>
      </c>
      <c r="H743" s="103">
        <v>12806241</v>
      </c>
      <c r="I743" s="103">
        <v>15008355</v>
      </c>
      <c r="J743" s="103">
        <v>17147159</v>
      </c>
      <c r="K743" s="103">
        <v>22443530</v>
      </c>
      <c r="L743" s="103">
        <v>13463288</v>
      </c>
      <c r="M743" s="103">
        <v>12057532</v>
      </c>
      <c r="N743" s="103">
        <v>14409315</v>
      </c>
      <c r="O743" s="103">
        <v>13400005</v>
      </c>
      <c r="P743" s="103">
        <v>10741657</v>
      </c>
    </row>
    <row r="744" spans="1:16">
      <c r="A744" s="101" t="s">
        <v>845</v>
      </c>
      <c r="B744" s="102" t="s">
        <v>846</v>
      </c>
      <c r="C744" s="101" t="s">
        <v>5359</v>
      </c>
      <c r="D744" s="101" t="s">
        <v>5360</v>
      </c>
      <c r="E744" s="103">
        <v>8091341</v>
      </c>
      <c r="F744" s="103">
        <v>-876336</v>
      </c>
      <c r="G744" s="103">
        <v>17734843</v>
      </c>
      <c r="H744" s="103">
        <v>16878693</v>
      </c>
      <c r="I744" s="103">
        <v>16323986</v>
      </c>
      <c r="J744" s="103">
        <v>15830153</v>
      </c>
      <c r="K744" s="103">
        <v>10971858</v>
      </c>
      <c r="L744" s="103">
        <v>12479581</v>
      </c>
      <c r="M744" s="103">
        <v>12861763</v>
      </c>
      <c r="N744" s="103">
        <v>4057625</v>
      </c>
      <c r="O744" s="103">
        <v>2838359</v>
      </c>
      <c r="P744" s="103">
        <v>19744814</v>
      </c>
    </row>
    <row r="745" spans="1:16">
      <c r="A745" s="101" t="s">
        <v>1968</v>
      </c>
      <c r="B745" s="102" t="s">
        <v>1969</v>
      </c>
      <c r="C745" s="101" t="s">
        <v>5359</v>
      </c>
      <c r="D745" s="101" t="s">
        <v>5360</v>
      </c>
      <c r="E745" s="103">
        <v>387206</v>
      </c>
      <c r="F745" s="103">
        <v>1487157</v>
      </c>
      <c r="G745" s="103">
        <v>5273859</v>
      </c>
      <c r="H745" s="103">
        <v>3272529</v>
      </c>
      <c r="I745" s="103">
        <v>-2537455</v>
      </c>
      <c r="J745" s="103">
        <v>-361788</v>
      </c>
      <c r="K745" s="103">
        <v>-10449466</v>
      </c>
      <c r="L745" s="103">
        <v>4083724</v>
      </c>
      <c r="M745" s="103">
        <v>-9379760</v>
      </c>
      <c r="N745" s="103">
        <v>-18614801</v>
      </c>
      <c r="O745" s="103">
        <v>9247308</v>
      </c>
      <c r="P745" s="103">
        <v>-2815644</v>
      </c>
    </row>
    <row r="746" spans="1:16">
      <c r="A746" s="101" t="s">
        <v>2370</v>
      </c>
      <c r="B746" s="102" t="s">
        <v>2371</v>
      </c>
      <c r="C746" s="101" t="s">
        <v>5359</v>
      </c>
      <c r="D746" s="101" t="s">
        <v>5360</v>
      </c>
      <c r="E746" s="103">
        <v>28353100</v>
      </c>
      <c r="F746" s="103">
        <v>-3126999</v>
      </c>
      <c r="G746" s="103">
        <v>-23434411</v>
      </c>
      <c r="H746" s="103">
        <v>-7747143</v>
      </c>
      <c r="I746" s="103">
        <v>4576748</v>
      </c>
      <c r="J746" s="103">
        <v>-27006</v>
      </c>
      <c r="K746" s="103">
        <v>7443713</v>
      </c>
      <c r="L746" s="103">
        <v>-6333502</v>
      </c>
      <c r="M746" s="103">
        <v>-14474648</v>
      </c>
      <c r="N746" s="103">
        <v>-9611042</v>
      </c>
      <c r="O746" s="103">
        <v>-33980470</v>
      </c>
      <c r="P746" s="103">
        <v>-2038448</v>
      </c>
    </row>
    <row r="747" spans="1:16">
      <c r="A747" s="101" t="s">
        <v>421</v>
      </c>
      <c r="B747" s="102" t="s">
        <v>4340</v>
      </c>
      <c r="C747" s="101" t="s">
        <v>5359</v>
      </c>
      <c r="D747" s="101" t="s">
        <v>5360</v>
      </c>
      <c r="E747" s="103">
        <v>57673845</v>
      </c>
      <c r="F747" s="103">
        <v>75665685</v>
      </c>
      <c r="G747" s="103">
        <v>150105005</v>
      </c>
      <c r="H747" s="103">
        <v>61406945</v>
      </c>
      <c r="I747" s="103">
        <v>76277711</v>
      </c>
      <c r="J747" s="103">
        <v>108478277</v>
      </c>
      <c r="K747" s="103">
        <v>122843163</v>
      </c>
      <c r="L747" s="103">
        <v>32449283</v>
      </c>
      <c r="M747" s="103">
        <v>44918875</v>
      </c>
      <c r="N747" s="103">
        <v>15633927</v>
      </c>
      <c r="O747" s="103">
        <v>15661018</v>
      </c>
      <c r="P747" s="103">
        <v>-33843069</v>
      </c>
    </row>
    <row r="748" spans="1:16">
      <c r="A748" s="101" t="s">
        <v>630</v>
      </c>
      <c r="B748" s="102" t="s">
        <v>631</v>
      </c>
      <c r="C748" s="101" t="s">
        <v>5359</v>
      </c>
      <c r="D748" s="101" t="s">
        <v>5360</v>
      </c>
      <c r="E748" s="103">
        <v>23428704</v>
      </c>
      <c r="F748" s="103">
        <v>84740966</v>
      </c>
      <c r="G748" s="103">
        <v>94721850</v>
      </c>
      <c r="H748" s="103">
        <v>134781852</v>
      </c>
      <c r="I748" s="103">
        <v>159916340</v>
      </c>
      <c r="J748" s="103">
        <v>112464872</v>
      </c>
      <c r="K748" s="103">
        <v>139385218</v>
      </c>
      <c r="L748" s="103">
        <v>81677284</v>
      </c>
      <c r="M748" s="103">
        <v>25834827</v>
      </c>
      <c r="N748" s="103">
        <v>31354903</v>
      </c>
      <c r="O748" s="103">
        <v>48507050</v>
      </c>
      <c r="P748" s="103">
        <v>65413038</v>
      </c>
    </row>
    <row r="749" spans="1:16">
      <c r="A749" s="101" t="s">
        <v>1287</v>
      </c>
      <c r="B749" s="102" t="s">
        <v>1288</v>
      </c>
      <c r="C749" s="101" t="s">
        <v>5359</v>
      </c>
      <c r="D749" s="101" t="s">
        <v>5360</v>
      </c>
      <c r="E749" s="103">
        <v>23137073</v>
      </c>
      <c r="F749" s="103">
        <v>23269417</v>
      </c>
      <c r="G749" s="103">
        <v>30462391</v>
      </c>
      <c r="H749" s="103">
        <v>12372583</v>
      </c>
      <c r="I749" s="103">
        <v>17228752</v>
      </c>
      <c r="J749" s="103">
        <v>10312004</v>
      </c>
      <c r="K749" s="103">
        <v>18375113</v>
      </c>
      <c r="L749" s="103">
        <v>14891157</v>
      </c>
      <c r="M749" s="103">
        <v>1358508</v>
      </c>
      <c r="N749" s="103">
        <v>6426604</v>
      </c>
      <c r="O749" s="103">
        <v>4932991</v>
      </c>
      <c r="P749" s="103">
        <v>7703362</v>
      </c>
    </row>
    <row r="750" spans="1:16">
      <c r="A750" s="101" t="s">
        <v>1449</v>
      </c>
      <c r="B750" s="102" t="s">
        <v>1450</v>
      </c>
      <c r="C750" s="101" t="s">
        <v>5359</v>
      </c>
      <c r="D750" s="101" t="s">
        <v>5360</v>
      </c>
      <c r="E750" s="103">
        <v>26991054</v>
      </c>
      <c r="F750" s="103">
        <v>11933800</v>
      </c>
      <c r="G750" s="103">
        <v>7190230</v>
      </c>
      <c r="H750" s="103">
        <v>-66239326</v>
      </c>
      <c r="I750" s="103">
        <v>-16741537</v>
      </c>
      <c r="J750" s="103">
        <v>-5505934</v>
      </c>
      <c r="K750" s="103">
        <v>-15780486</v>
      </c>
      <c r="L750" s="103">
        <v>8805985</v>
      </c>
      <c r="M750" s="103">
        <v>24874455</v>
      </c>
      <c r="N750" s="103">
        <v>18567177</v>
      </c>
      <c r="O750" s="103">
        <v>15714475</v>
      </c>
      <c r="P750" s="103">
        <v>8836384</v>
      </c>
    </row>
    <row r="751" spans="1:16">
      <c r="A751" s="101" t="s">
        <v>1607</v>
      </c>
      <c r="B751" s="102" t="s">
        <v>1608</v>
      </c>
      <c r="C751" s="101" t="s">
        <v>5359</v>
      </c>
      <c r="D751" s="101" t="s">
        <v>5360</v>
      </c>
      <c r="E751" s="103">
        <v>8380170</v>
      </c>
      <c r="F751" s="103">
        <v>3190433</v>
      </c>
      <c r="G751" s="103">
        <v>7702469</v>
      </c>
      <c r="H751" s="103">
        <v>-3713434</v>
      </c>
      <c r="I751" s="103">
        <v>-9293102</v>
      </c>
      <c r="J751" s="103">
        <v>257342</v>
      </c>
      <c r="K751" s="103">
        <v>-10359032</v>
      </c>
      <c r="L751" s="103">
        <v>-6345822</v>
      </c>
      <c r="M751" s="103">
        <v>-17384364</v>
      </c>
      <c r="N751" s="103">
        <v>-20782844</v>
      </c>
      <c r="O751" s="103">
        <v>-1224351</v>
      </c>
      <c r="P751" s="103">
        <v>-17160300</v>
      </c>
    </row>
    <row r="752" spans="1:16">
      <c r="A752" s="101" t="s">
        <v>1785</v>
      </c>
      <c r="B752" s="102" t="s">
        <v>1786</v>
      </c>
      <c r="C752" s="101" t="s">
        <v>5359</v>
      </c>
      <c r="D752" s="101" t="s">
        <v>5360</v>
      </c>
      <c r="E752" s="103">
        <v>5393653</v>
      </c>
      <c r="F752" s="103">
        <v>2317428</v>
      </c>
      <c r="G752" s="103">
        <v>8504135</v>
      </c>
      <c r="H752" s="103">
        <v>7043057</v>
      </c>
      <c r="I752" s="103">
        <v>8148898</v>
      </c>
      <c r="J752" s="103">
        <v>10633241</v>
      </c>
      <c r="K752" s="103">
        <v>10951207</v>
      </c>
      <c r="L752" s="103">
        <v>9055414</v>
      </c>
      <c r="M752" s="103">
        <v>-5857191</v>
      </c>
      <c r="N752" s="103">
        <v>-5510115</v>
      </c>
      <c r="O752" s="103">
        <v>-1863104</v>
      </c>
      <c r="P752" s="103">
        <v>-905483</v>
      </c>
    </row>
    <row r="753" spans="1:16">
      <c r="A753" s="101" t="s">
        <v>2513</v>
      </c>
      <c r="B753" s="102" t="s">
        <v>2514</v>
      </c>
      <c r="C753" s="101" t="s">
        <v>5359</v>
      </c>
      <c r="D753" s="101" t="s">
        <v>5360</v>
      </c>
      <c r="E753" s="103">
        <v>10020184</v>
      </c>
      <c r="F753" s="103">
        <v>8811002</v>
      </c>
      <c r="G753" s="103">
        <v>5642703</v>
      </c>
      <c r="H753" s="103">
        <v>3375480</v>
      </c>
      <c r="I753" s="103">
        <v>-4633157</v>
      </c>
      <c r="J753" s="103">
        <v>1168229</v>
      </c>
      <c r="K753" s="103">
        <v>1405530</v>
      </c>
      <c r="L753" s="103">
        <v>1707417</v>
      </c>
      <c r="M753" s="103">
        <v>-2088071</v>
      </c>
      <c r="N753" s="103">
        <v>5630164</v>
      </c>
      <c r="O753" s="103">
        <v>4241028</v>
      </c>
      <c r="P753" s="103">
        <v>2538327</v>
      </c>
    </row>
    <row r="754" spans="1:16">
      <c r="A754" s="101" t="s">
        <v>938</v>
      </c>
      <c r="B754" s="102" t="s">
        <v>939</v>
      </c>
      <c r="C754" s="101" t="s">
        <v>5359</v>
      </c>
      <c r="D754" s="101" t="s">
        <v>5360</v>
      </c>
      <c r="E754" s="103">
        <v>4297853</v>
      </c>
      <c r="F754" s="103">
        <v>7258295</v>
      </c>
      <c r="G754" s="103">
        <v>12205645</v>
      </c>
      <c r="H754" s="103">
        <v>3318403</v>
      </c>
      <c r="I754" s="103">
        <v>-9202046</v>
      </c>
      <c r="J754" s="103">
        <v>-2832579</v>
      </c>
      <c r="K754" s="103">
        <v>-5126814</v>
      </c>
      <c r="L754" s="103">
        <v>9594862</v>
      </c>
      <c r="M754" s="103">
        <v>7672151</v>
      </c>
      <c r="N754" s="103">
        <v>3867632</v>
      </c>
      <c r="O754" s="103">
        <v>334489</v>
      </c>
      <c r="P754" s="103">
        <v>-6710638</v>
      </c>
    </row>
    <row r="755" spans="1:16">
      <c r="A755" s="101" t="s">
        <v>2610</v>
      </c>
      <c r="B755" s="102" t="s">
        <v>2611</v>
      </c>
      <c r="C755" s="101" t="s">
        <v>5359</v>
      </c>
      <c r="D755" s="101" t="s">
        <v>5360</v>
      </c>
      <c r="E755" s="103">
        <v>4512909</v>
      </c>
      <c r="F755" s="103">
        <v>3981393</v>
      </c>
      <c r="G755" s="103">
        <v>3012109</v>
      </c>
      <c r="H755" s="103">
        <v>2475871</v>
      </c>
      <c r="I755" s="103">
        <v>2025322</v>
      </c>
      <c r="J755" s="103">
        <v>610852</v>
      </c>
      <c r="K755" s="103">
        <v>1305982</v>
      </c>
      <c r="L755" s="103">
        <v>-21857358</v>
      </c>
      <c r="M755" s="103">
        <v>-26589059</v>
      </c>
      <c r="N755" s="103">
        <v>-10435135</v>
      </c>
      <c r="O755" s="103">
        <v>497531</v>
      </c>
      <c r="P755" s="103">
        <v>-2670490</v>
      </c>
    </row>
    <row r="756" spans="1:16">
      <c r="A756" s="101" t="s">
        <v>3253</v>
      </c>
      <c r="B756" s="102" t="s">
        <v>4341</v>
      </c>
      <c r="C756" s="101" t="s">
        <v>5359</v>
      </c>
      <c r="D756" s="101" t="s">
        <v>5360</v>
      </c>
      <c r="E756" s="103">
        <v>-367381</v>
      </c>
      <c r="F756" s="103">
        <v>715915</v>
      </c>
      <c r="G756" s="103">
        <v>161514</v>
      </c>
      <c r="H756" s="103">
        <v>550963</v>
      </c>
      <c r="I756" s="103">
        <v>316297</v>
      </c>
      <c r="J756" s="103">
        <v>-2590185</v>
      </c>
      <c r="K756" s="103">
        <v>-3363414</v>
      </c>
      <c r="L756" s="103">
        <v>2156416</v>
      </c>
      <c r="M756" s="103">
        <v>1529762</v>
      </c>
      <c r="N756" s="103">
        <v>1455363</v>
      </c>
      <c r="O756" s="103">
        <v>4214446</v>
      </c>
      <c r="P756" s="103">
        <v>1308616</v>
      </c>
    </row>
    <row r="757" spans="1:16">
      <c r="A757" s="101" t="s">
        <v>3226</v>
      </c>
      <c r="B757" s="102" t="s">
        <v>3227</v>
      </c>
      <c r="C757" s="101" t="s">
        <v>5359</v>
      </c>
      <c r="D757" s="101" t="s">
        <v>5360</v>
      </c>
      <c r="E757" s="103">
        <v>603063</v>
      </c>
      <c r="F757" s="103">
        <v>-16363212</v>
      </c>
      <c r="G757" s="103">
        <v>286699</v>
      </c>
      <c r="H757" s="103">
        <v>-228488</v>
      </c>
      <c r="I757" s="103">
        <v>6692555</v>
      </c>
      <c r="J757" s="103">
        <v>-10282756</v>
      </c>
      <c r="K757" s="103">
        <v>4039944</v>
      </c>
      <c r="L757" s="103">
        <v>-9839333</v>
      </c>
      <c r="M757" s="103">
        <v>-11412947</v>
      </c>
      <c r="N757" s="103">
        <v>-33230320</v>
      </c>
      <c r="O757" s="103">
        <v>-4128432</v>
      </c>
      <c r="P757" s="103">
        <v>969034</v>
      </c>
    </row>
    <row r="758" spans="1:16">
      <c r="A758" s="101" t="s">
        <v>2970</v>
      </c>
      <c r="B758" s="102" t="s">
        <v>2971</v>
      </c>
      <c r="C758" s="101" t="s">
        <v>5359</v>
      </c>
      <c r="D758" s="101" t="s">
        <v>5360</v>
      </c>
      <c r="E758" s="103">
        <v>1395793</v>
      </c>
      <c r="F758" s="103">
        <v>1493441</v>
      </c>
      <c r="G758" s="103">
        <v>242646</v>
      </c>
      <c r="H758" s="103">
        <v>663595</v>
      </c>
      <c r="I758" s="103">
        <v>-2286434</v>
      </c>
      <c r="J758" s="103">
        <v>196705</v>
      </c>
      <c r="K758" s="103">
        <v>71520</v>
      </c>
      <c r="L758" s="103">
        <v>768700</v>
      </c>
      <c r="M758" s="103">
        <v>-23400110</v>
      </c>
      <c r="N758" s="103">
        <v>-1200715</v>
      </c>
      <c r="O758" s="103">
        <v>-10557531</v>
      </c>
      <c r="P758" s="103">
        <v>-2472907</v>
      </c>
    </row>
    <row r="759" spans="1:16">
      <c r="A759" s="101" t="s">
        <v>1295</v>
      </c>
      <c r="B759" s="102" t="s">
        <v>1296</v>
      </c>
      <c r="C759" s="101" t="s">
        <v>5359</v>
      </c>
      <c r="D759" s="101" t="s">
        <v>5360</v>
      </c>
      <c r="E759" s="103">
        <v>23918263</v>
      </c>
      <c r="F759" s="103">
        <v>22640688</v>
      </c>
      <c r="G759" s="103">
        <v>21387103</v>
      </c>
      <c r="H759" s="103">
        <v>22786047</v>
      </c>
      <c r="I759" s="103">
        <v>17802594</v>
      </c>
      <c r="J759" s="103">
        <v>15182500</v>
      </c>
      <c r="K759" s="103">
        <v>12315359</v>
      </c>
      <c r="L759" s="103">
        <v>9664207</v>
      </c>
      <c r="M759" s="103">
        <v>9245126</v>
      </c>
      <c r="N759" s="103">
        <v>6606582</v>
      </c>
      <c r="O759" s="103">
        <v>3611750</v>
      </c>
      <c r="P759" s="103">
        <v>3631552</v>
      </c>
    </row>
    <row r="760" spans="1:16">
      <c r="A760" s="101" t="s">
        <v>2273</v>
      </c>
      <c r="B760" s="102" t="s">
        <v>2274</v>
      </c>
      <c r="C760" s="101" t="s">
        <v>5359</v>
      </c>
      <c r="D760" s="101" t="s">
        <v>5360</v>
      </c>
      <c r="E760" s="103">
        <v>6428266</v>
      </c>
      <c r="F760" s="103">
        <v>3254666</v>
      </c>
      <c r="G760" s="103">
        <v>2431609</v>
      </c>
      <c r="H760" s="103">
        <v>1764660</v>
      </c>
      <c r="I760" s="103">
        <v>1182589</v>
      </c>
      <c r="J760" s="103">
        <v>2168909</v>
      </c>
      <c r="K760" s="103">
        <v>4407906</v>
      </c>
      <c r="L760" s="103">
        <v>-205383</v>
      </c>
      <c r="M760" s="103">
        <v>-2384154</v>
      </c>
      <c r="N760" s="103">
        <v>5045480</v>
      </c>
      <c r="O760" s="103">
        <v>4676309</v>
      </c>
      <c r="P760" s="103">
        <v>2004133</v>
      </c>
    </row>
    <row r="761" spans="1:16">
      <c r="A761" s="101" t="s">
        <v>2947</v>
      </c>
      <c r="B761" s="102" t="s">
        <v>4342</v>
      </c>
      <c r="C761" s="101" t="s">
        <v>5359</v>
      </c>
      <c r="D761" s="101" t="s">
        <v>5360</v>
      </c>
      <c r="E761" s="103">
        <v>-3057067</v>
      </c>
      <c r="F761" s="103">
        <v>-3179943</v>
      </c>
      <c r="G761" s="103">
        <v>-3190228</v>
      </c>
      <c r="H761" s="103">
        <v>-5522985</v>
      </c>
      <c r="I761" s="103">
        <v>-4806823</v>
      </c>
      <c r="J761" s="103">
        <v>-2505717</v>
      </c>
      <c r="K761" s="103">
        <v>-12923074</v>
      </c>
      <c r="L761" s="103">
        <v>-5741764</v>
      </c>
      <c r="M761" s="103">
        <v>-4569603</v>
      </c>
      <c r="N761" s="103">
        <v>-30728159</v>
      </c>
      <c r="O761" s="103">
        <v>-9979120</v>
      </c>
      <c r="P761" s="103">
        <v>-1193771</v>
      </c>
    </row>
    <row r="762" spans="1:16">
      <c r="A762" s="101" t="s">
        <v>1435</v>
      </c>
      <c r="B762" s="102" t="s">
        <v>1436</v>
      </c>
      <c r="C762" s="101" t="s">
        <v>5359</v>
      </c>
      <c r="D762" s="101" t="s">
        <v>5360</v>
      </c>
      <c r="E762" s="103">
        <v>19231528</v>
      </c>
      <c r="F762" s="103">
        <v>11420504</v>
      </c>
      <c r="G762" s="103">
        <v>-63034</v>
      </c>
      <c r="H762" s="103">
        <v>-9971676</v>
      </c>
      <c r="I762" s="103">
        <v>11585182</v>
      </c>
      <c r="J762" s="103">
        <v>18052551</v>
      </c>
      <c r="K762" s="103">
        <v>-23984630</v>
      </c>
      <c r="L762" s="103">
        <v>-14582308</v>
      </c>
      <c r="M762" s="103">
        <v>-4575625</v>
      </c>
      <c r="N762" s="103">
        <v>150130</v>
      </c>
      <c r="O762" s="103">
        <v>-2912041</v>
      </c>
      <c r="P762" s="103">
        <v>-12626520</v>
      </c>
    </row>
    <row r="763" spans="1:16">
      <c r="A763" s="101" t="s">
        <v>465</v>
      </c>
      <c r="B763" s="102" t="s">
        <v>466</v>
      </c>
      <c r="C763" s="101" t="s">
        <v>5359</v>
      </c>
      <c r="D763" s="101" t="s">
        <v>5360</v>
      </c>
      <c r="E763" s="103">
        <v>-674084809</v>
      </c>
      <c r="F763" s="103">
        <v>319190542</v>
      </c>
      <c r="G763" s="103">
        <v>447222479</v>
      </c>
      <c r="H763" s="103">
        <v>-200706663</v>
      </c>
      <c r="I763" s="103">
        <v>366674802</v>
      </c>
      <c r="J763" s="103">
        <v>181484044</v>
      </c>
      <c r="K763" s="103">
        <v>276830704</v>
      </c>
      <c r="L763" s="103">
        <v>239384537</v>
      </c>
      <c r="M763" s="103">
        <v>327850460</v>
      </c>
      <c r="N763" s="103">
        <v>366459605</v>
      </c>
      <c r="O763" s="103">
        <v>245074168</v>
      </c>
      <c r="P763" s="103">
        <v>245125941</v>
      </c>
    </row>
    <row r="764" spans="1:16">
      <c r="A764" s="101" t="s">
        <v>3475</v>
      </c>
      <c r="B764" s="102" t="s">
        <v>3476</v>
      </c>
      <c r="C764" s="101" t="s">
        <v>5359</v>
      </c>
      <c r="D764" s="101" t="s">
        <v>5360</v>
      </c>
      <c r="E764" s="103">
        <v>4494825</v>
      </c>
      <c r="F764" s="103">
        <v>4550441</v>
      </c>
      <c r="G764" s="103">
        <v>2042321</v>
      </c>
      <c r="H764" s="103">
        <v>433405</v>
      </c>
      <c r="I764" s="103">
        <v>446189</v>
      </c>
      <c r="J764" s="103">
        <v>-307780</v>
      </c>
      <c r="K764" s="103">
        <v>999830</v>
      </c>
      <c r="L764" s="103">
        <v>1049044</v>
      </c>
      <c r="M764" s="103">
        <v>1263600</v>
      </c>
      <c r="N764" s="103">
        <v>1374683</v>
      </c>
      <c r="O764" s="103">
        <v>994629</v>
      </c>
      <c r="P764" s="103">
        <v>642974</v>
      </c>
    </row>
    <row r="765" spans="1:16">
      <c r="A765" s="101" t="s">
        <v>675</v>
      </c>
      <c r="B765" s="102" t="s">
        <v>4343</v>
      </c>
      <c r="C765" s="101" t="s">
        <v>5359</v>
      </c>
      <c r="D765" s="101" t="s">
        <v>5360</v>
      </c>
      <c r="E765" s="103">
        <v>108631298</v>
      </c>
      <c r="F765" s="103">
        <v>66133350</v>
      </c>
      <c r="G765" s="103">
        <v>13600641</v>
      </c>
      <c r="H765" s="103">
        <v>351879</v>
      </c>
      <c r="I765" s="103">
        <v>29071914</v>
      </c>
      <c r="J765" s="103">
        <v>65712872</v>
      </c>
      <c r="K765" s="103">
        <v>59069350</v>
      </c>
      <c r="L765" s="103">
        <v>50610551</v>
      </c>
      <c r="M765" s="103">
        <v>37458508</v>
      </c>
      <c r="N765" s="103">
        <v>16361369</v>
      </c>
      <c r="O765" s="103">
        <v>10183328</v>
      </c>
      <c r="P765" s="103">
        <v>12034447</v>
      </c>
    </row>
    <row r="766" spans="1:16">
      <c r="A766" s="101" t="s">
        <v>2377</v>
      </c>
      <c r="B766" s="102" t="s">
        <v>5441</v>
      </c>
      <c r="C766" s="101" t="s">
        <v>5359</v>
      </c>
      <c r="D766" s="101" t="s">
        <v>5360</v>
      </c>
      <c r="E766" s="103">
        <v>-53191120</v>
      </c>
      <c r="F766" s="103">
        <v>-45440420</v>
      </c>
      <c r="G766" s="103">
        <v>-9601659</v>
      </c>
      <c r="H766" s="103">
        <v>-10277438</v>
      </c>
      <c r="I766" s="103">
        <v>-892248</v>
      </c>
      <c r="J766" s="103">
        <v>2534348</v>
      </c>
      <c r="K766" s="103">
        <v>1665574</v>
      </c>
      <c r="L766" s="103">
        <v>-13755093</v>
      </c>
      <c r="M766" s="103">
        <v>-3353991</v>
      </c>
      <c r="N766" s="103">
        <v>2542357</v>
      </c>
      <c r="O766" s="103">
        <v>177933</v>
      </c>
      <c r="P766" s="103">
        <v>3359241</v>
      </c>
    </row>
    <row r="767" spans="1:16">
      <c r="A767" s="101" t="s">
        <v>1121</v>
      </c>
      <c r="B767" s="102" t="s">
        <v>1122</v>
      </c>
      <c r="C767" s="101" t="s">
        <v>5359</v>
      </c>
      <c r="D767" s="101" t="s">
        <v>5360</v>
      </c>
      <c r="E767" s="103">
        <v>2752429</v>
      </c>
      <c r="F767" s="103">
        <v>32825599</v>
      </c>
      <c r="G767" s="103">
        <v>29789531</v>
      </c>
      <c r="H767" s="103">
        <v>22768154</v>
      </c>
      <c r="I767" s="103">
        <v>27206104</v>
      </c>
      <c r="J767" s="103">
        <v>31918132</v>
      </c>
      <c r="K767" s="103">
        <v>28081172</v>
      </c>
      <c r="L767" s="103">
        <v>17519062</v>
      </c>
      <c r="M767" s="103">
        <v>20553583</v>
      </c>
      <c r="N767" s="103">
        <v>16534057</v>
      </c>
      <c r="O767" s="103">
        <v>21164420</v>
      </c>
      <c r="P767" s="103">
        <v>18409061</v>
      </c>
    </row>
    <row r="768" spans="1:16">
      <c r="A768" s="101" t="s">
        <v>1252</v>
      </c>
      <c r="B768" s="102" t="s">
        <v>4344</v>
      </c>
      <c r="C768" s="101" t="s">
        <v>5359</v>
      </c>
      <c r="D768" s="101" t="s">
        <v>5360</v>
      </c>
      <c r="E768" s="103">
        <v>6646011</v>
      </c>
      <c r="F768" s="103">
        <v>-132165920</v>
      </c>
      <c r="G768" s="103">
        <v>-18111760</v>
      </c>
      <c r="H768" s="103">
        <v>-49648692</v>
      </c>
      <c r="I768" s="103">
        <v>2124057</v>
      </c>
      <c r="J768" s="103">
        <v>10480469</v>
      </c>
      <c r="K768" s="103">
        <v>15585437</v>
      </c>
      <c r="L768" s="103">
        <v>-18712037</v>
      </c>
      <c r="M768" s="103">
        <v>-19886162</v>
      </c>
      <c r="N768" s="103">
        <v>3762045</v>
      </c>
      <c r="O768" s="103">
        <v>4083321</v>
      </c>
      <c r="P768" s="103">
        <v>436903</v>
      </c>
    </row>
    <row r="769" spans="1:16">
      <c r="A769" s="101" t="s">
        <v>1717</v>
      </c>
      <c r="B769" s="102" t="s">
        <v>1718</v>
      </c>
      <c r="C769" s="101" t="s">
        <v>5359</v>
      </c>
      <c r="D769" s="101" t="s">
        <v>5360</v>
      </c>
      <c r="E769" s="103">
        <v>7034224</v>
      </c>
      <c r="F769" s="103">
        <v>9101118</v>
      </c>
      <c r="G769" s="103">
        <v>9996314</v>
      </c>
      <c r="H769" s="103">
        <v>9200632</v>
      </c>
      <c r="I769" s="103">
        <v>13062899</v>
      </c>
      <c r="J769" s="103">
        <v>17196914</v>
      </c>
      <c r="K769" s="103">
        <v>16237975</v>
      </c>
      <c r="L769" s="103">
        <v>22984529</v>
      </c>
      <c r="M769" s="103">
        <v>22236089</v>
      </c>
      <c r="N769" s="103">
        <v>16972163</v>
      </c>
      <c r="O769" s="103">
        <v>14723081</v>
      </c>
      <c r="P769" s="103">
        <v>4828003</v>
      </c>
    </row>
    <row r="770" spans="1:16">
      <c r="A770" s="101" t="s">
        <v>463</v>
      </c>
      <c r="B770" s="102" t="s">
        <v>464</v>
      </c>
      <c r="C770" s="101" t="s">
        <v>5359</v>
      </c>
      <c r="D770" s="101" t="s">
        <v>5360</v>
      </c>
      <c r="E770" s="103">
        <v>272268784</v>
      </c>
      <c r="F770" s="103">
        <v>165393411</v>
      </c>
      <c r="G770" s="103">
        <v>229958381</v>
      </c>
      <c r="H770" s="103">
        <v>158755906</v>
      </c>
      <c r="I770" s="103">
        <v>155802251</v>
      </c>
      <c r="J770" s="103">
        <v>120683727</v>
      </c>
      <c r="K770" s="103">
        <v>143687622</v>
      </c>
      <c r="L770" s="103">
        <v>184189052</v>
      </c>
      <c r="M770" s="103">
        <v>25629676</v>
      </c>
      <c r="N770" s="103">
        <v>45047398</v>
      </c>
      <c r="O770" s="103">
        <v>38361210</v>
      </c>
      <c r="P770" s="103">
        <v>66677579</v>
      </c>
    </row>
    <row r="771" spans="1:16">
      <c r="A771" s="101" t="s">
        <v>901</v>
      </c>
      <c r="B771" s="102" t="s">
        <v>902</v>
      </c>
      <c r="C771" s="101" t="s">
        <v>5359</v>
      </c>
      <c r="D771" s="101" t="s">
        <v>5360</v>
      </c>
      <c r="E771" s="103">
        <v>26683499</v>
      </c>
      <c r="F771" s="103">
        <v>11006446</v>
      </c>
      <c r="G771" s="103">
        <v>11666797</v>
      </c>
      <c r="H771" s="103">
        <v>9654506</v>
      </c>
      <c r="I771" s="103">
        <v>26508390</v>
      </c>
      <c r="J771" s="103">
        <v>20363407</v>
      </c>
      <c r="K771" s="103">
        <v>15176284</v>
      </c>
      <c r="L771" s="103">
        <v>24122590</v>
      </c>
      <c r="M771" s="103">
        <v>-8953651</v>
      </c>
      <c r="N771" s="103">
        <v>-259109</v>
      </c>
      <c r="O771" s="103">
        <v>6696928</v>
      </c>
      <c r="P771" s="103">
        <v>3080084</v>
      </c>
    </row>
    <row r="772" spans="1:16">
      <c r="A772" s="101" t="s">
        <v>3334</v>
      </c>
      <c r="B772" s="102" t="s">
        <v>3335</v>
      </c>
      <c r="C772" s="101" t="s">
        <v>5359</v>
      </c>
      <c r="D772" s="101" t="s">
        <v>5360</v>
      </c>
      <c r="E772" s="103">
        <v>9028619</v>
      </c>
      <c r="F772" s="103">
        <v>-14034233</v>
      </c>
      <c r="G772" s="103">
        <v>-10955720</v>
      </c>
      <c r="H772" s="103">
        <v>-6860387</v>
      </c>
      <c r="I772" s="103">
        <v>-1238032</v>
      </c>
      <c r="J772" s="103">
        <v>-13995733</v>
      </c>
      <c r="K772" s="103"/>
      <c r="L772" s="103">
        <v>2126471</v>
      </c>
      <c r="M772" s="103">
        <v>-4143575</v>
      </c>
      <c r="N772" s="103">
        <v>-3958355</v>
      </c>
      <c r="O772" s="103">
        <v>4172165</v>
      </c>
      <c r="P772" s="103">
        <v>-1733393</v>
      </c>
    </row>
    <row r="773" spans="1:16">
      <c r="A773" s="101" t="s">
        <v>2400</v>
      </c>
      <c r="B773" s="102" t="s">
        <v>2401</v>
      </c>
      <c r="C773" s="101" t="s">
        <v>5359</v>
      </c>
      <c r="D773" s="101" t="s">
        <v>5360</v>
      </c>
      <c r="E773" s="103">
        <v>-1772329</v>
      </c>
      <c r="F773" s="103">
        <v>-4888941</v>
      </c>
      <c r="G773" s="103">
        <v>1412252</v>
      </c>
      <c r="H773" s="103">
        <v>-30113645</v>
      </c>
      <c r="I773" s="103">
        <v>-5433073</v>
      </c>
      <c r="J773" s="103">
        <v>-10819880</v>
      </c>
      <c r="K773" s="103">
        <v>-15148312</v>
      </c>
      <c r="L773" s="103">
        <v>-17004740</v>
      </c>
      <c r="M773" s="103">
        <v>-44887914</v>
      </c>
      <c r="N773" s="103">
        <v>-47995805</v>
      </c>
      <c r="O773" s="103">
        <v>-11632267</v>
      </c>
      <c r="P773" s="103">
        <v>-2048669</v>
      </c>
    </row>
    <row r="774" spans="1:16">
      <c r="A774" s="101" t="s">
        <v>2634</v>
      </c>
      <c r="B774" s="102" t="s">
        <v>2635</v>
      </c>
      <c r="C774" s="101" t="s">
        <v>5359</v>
      </c>
      <c r="D774" s="101" t="s">
        <v>5360</v>
      </c>
      <c r="E774" s="103">
        <v>3969859</v>
      </c>
      <c r="F774" s="103">
        <v>4172857</v>
      </c>
      <c r="G774" s="103">
        <v>4724921</v>
      </c>
      <c r="H774" s="103">
        <v>2355703</v>
      </c>
      <c r="I774" s="103">
        <v>3540476</v>
      </c>
      <c r="J774" s="103">
        <v>5280691</v>
      </c>
      <c r="K774" s="103">
        <v>6577377</v>
      </c>
      <c r="L774" s="103">
        <v>2887454</v>
      </c>
      <c r="M774" s="103">
        <v>1268783</v>
      </c>
      <c r="N774" s="103">
        <v>3079253</v>
      </c>
      <c r="O774" s="103">
        <v>5149815</v>
      </c>
      <c r="P774" s="103">
        <v>2449469</v>
      </c>
    </row>
    <row r="775" spans="1:16">
      <c r="A775" s="101" t="s">
        <v>1729</v>
      </c>
      <c r="B775" s="102" t="s">
        <v>1730</v>
      </c>
      <c r="C775" s="101" t="s">
        <v>5359</v>
      </c>
      <c r="D775" s="101" t="s">
        <v>5360</v>
      </c>
      <c r="E775" s="103">
        <v>6729408</v>
      </c>
      <c r="F775" s="103">
        <v>5458343</v>
      </c>
      <c r="G775" s="103">
        <v>3306976</v>
      </c>
      <c r="H775" s="103">
        <v>2291430</v>
      </c>
      <c r="I775" s="103">
        <v>1881512</v>
      </c>
      <c r="J775" s="103">
        <v>1453099</v>
      </c>
      <c r="K775" s="103">
        <v>2623192</v>
      </c>
      <c r="L775" s="103">
        <v>3258618</v>
      </c>
      <c r="M775" s="103">
        <v>4210022</v>
      </c>
      <c r="N775" s="103">
        <v>2743388</v>
      </c>
      <c r="O775" s="103">
        <v>1772935</v>
      </c>
      <c r="P775" s="103">
        <v>1809374</v>
      </c>
    </row>
    <row r="776" spans="1:16">
      <c r="A776" s="101" t="s">
        <v>2549</v>
      </c>
      <c r="B776" s="102" t="s">
        <v>2550</v>
      </c>
      <c r="C776" s="101" t="s">
        <v>5359</v>
      </c>
      <c r="D776" s="101" t="s">
        <v>5360</v>
      </c>
      <c r="E776" s="103">
        <v>8913830</v>
      </c>
      <c r="F776" s="103">
        <v>5785659</v>
      </c>
      <c r="G776" s="103">
        <v>4452626</v>
      </c>
      <c r="H776" s="103">
        <v>7679482</v>
      </c>
      <c r="I776" s="103">
        <v>5093984</v>
      </c>
      <c r="J776" s="103">
        <v>5697001</v>
      </c>
      <c r="K776" s="103">
        <v>1776800</v>
      </c>
      <c r="L776" s="103">
        <v>-1879613</v>
      </c>
      <c r="M776" s="103">
        <v>-35528847</v>
      </c>
      <c r="N776" s="103">
        <v>2590186</v>
      </c>
      <c r="O776" s="103">
        <v>2683756</v>
      </c>
      <c r="P776" s="103">
        <v>3243117</v>
      </c>
    </row>
    <row r="777" spans="1:16">
      <c r="A777" s="101" t="s">
        <v>1183</v>
      </c>
      <c r="B777" s="102" t="s">
        <v>4345</v>
      </c>
      <c r="C777" s="101" t="s">
        <v>5359</v>
      </c>
      <c r="D777" s="101" t="s">
        <v>5360</v>
      </c>
      <c r="E777" s="103">
        <v>6628135</v>
      </c>
      <c r="F777" s="103">
        <v>123544149</v>
      </c>
      <c r="G777" s="103">
        <v>1547042</v>
      </c>
      <c r="H777" s="103">
        <v>-27625476</v>
      </c>
      <c r="I777" s="103">
        <v>19641829</v>
      </c>
      <c r="J777" s="103">
        <v>42617164</v>
      </c>
      <c r="K777" s="103">
        <v>71032130</v>
      </c>
      <c r="L777" s="103">
        <v>49259758</v>
      </c>
      <c r="M777" s="103">
        <v>-151068794</v>
      </c>
      <c r="N777" s="103">
        <v>22952266</v>
      </c>
      <c r="O777" s="103">
        <v>21501851</v>
      </c>
      <c r="P777" s="103">
        <v>17416464</v>
      </c>
    </row>
    <row r="778" spans="1:16">
      <c r="A778" s="101" t="s">
        <v>1291</v>
      </c>
      <c r="B778" s="102" t="s">
        <v>1292</v>
      </c>
      <c r="C778" s="101" t="s">
        <v>5359</v>
      </c>
      <c r="D778" s="101" t="s">
        <v>5360</v>
      </c>
      <c r="E778" s="103">
        <v>30314590</v>
      </c>
      <c r="F778" s="103">
        <v>30741478</v>
      </c>
      <c r="G778" s="103">
        <v>29975465</v>
      </c>
      <c r="H778" s="103">
        <v>19294235</v>
      </c>
      <c r="I778" s="103">
        <v>10492944</v>
      </c>
      <c r="J778" s="103">
        <v>11529317</v>
      </c>
      <c r="K778" s="103">
        <v>9074618</v>
      </c>
      <c r="L778" s="103">
        <v>7317202</v>
      </c>
      <c r="M778" s="103">
        <v>5019372</v>
      </c>
      <c r="N778" s="103">
        <v>4624369</v>
      </c>
      <c r="O778" s="103">
        <v>4302620</v>
      </c>
      <c r="P778" s="103">
        <v>3729240</v>
      </c>
    </row>
    <row r="779" spans="1:16">
      <c r="A779" s="101" t="s">
        <v>2980</v>
      </c>
      <c r="B779" s="102" t="s">
        <v>2981</v>
      </c>
      <c r="C779" s="101" t="s">
        <v>5359</v>
      </c>
      <c r="D779" s="101" t="s">
        <v>5360</v>
      </c>
      <c r="E779" s="103">
        <v>5016293</v>
      </c>
      <c r="F779" s="103">
        <v>6477014</v>
      </c>
      <c r="G779" s="103">
        <v>2764984</v>
      </c>
      <c r="H779" s="103">
        <v>2425483</v>
      </c>
      <c r="I779" s="103">
        <v>1056041</v>
      </c>
      <c r="J779" s="103">
        <v>6391301</v>
      </c>
      <c r="K779" s="103">
        <v>4773909</v>
      </c>
      <c r="L779" s="103">
        <v>2645834</v>
      </c>
      <c r="M779" s="103">
        <v>-6013023</v>
      </c>
      <c r="N779" s="103">
        <v>5249301</v>
      </c>
      <c r="O779" s="103">
        <v>1358486</v>
      </c>
      <c r="P779" s="103">
        <v>-434429</v>
      </c>
    </row>
    <row r="780" spans="1:16">
      <c r="A780" s="101" t="s">
        <v>817</v>
      </c>
      <c r="B780" s="102" t="s">
        <v>818</v>
      </c>
      <c r="C780" s="101" t="s">
        <v>5359</v>
      </c>
      <c r="D780" s="101" t="s">
        <v>5360</v>
      </c>
      <c r="E780" s="103">
        <v>74767171</v>
      </c>
      <c r="F780" s="103">
        <v>80715805</v>
      </c>
      <c r="G780" s="103">
        <v>38104594</v>
      </c>
      <c r="H780" s="103">
        <v>62300020</v>
      </c>
      <c r="I780" s="103">
        <v>73801340</v>
      </c>
      <c r="J780" s="103">
        <v>7027214</v>
      </c>
      <c r="K780" s="103">
        <v>32396828</v>
      </c>
      <c r="L780" s="103">
        <v>25454519</v>
      </c>
      <c r="M780" s="103">
        <v>18688709</v>
      </c>
      <c r="N780" s="103">
        <v>26176944</v>
      </c>
      <c r="O780" s="103">
        <v>24851618</v>
      </c>
      <c r="P780" s="103">
        <v>15719576</v>
      </c>
    </row>
    <row r="781" spans="1:16">
      <c r="A781" s="101" t="s">
        <v>5442</v>
      </c>
      <c r="B781" s="102" t="s">
        <v>5443</v>
      </c>
      <c r="C781" s="101" t="s">
        <v>5359</v>
      </c>
      <c r="D781" s="101" t="s">
        <v>5360</v>
      </c>
      <c r="E781" s="103"/>
      <c r="F781" s="103"/>
      <c r="G781" s="103"/>
      <c r="H781" s="103"/>
      <c r="I781" s="103"/>
      <c r="J781" s="103"/>
      <c r="K781" s="103">
        <v>-11209432</v>
      </c>
      <c r="L781" s="103">
        <v>-15273510</v>
      </c>
      <c r="M781" s="103">
        <v>-27482671</v>
      </c>
      <c r="N781" s="103">
        <v>2671590</v>
      </c>
      <c r="O781" s="103">
        <v>-5299729</v>
      </c>
      <c r="P781" s="103">
        <v>-229069</v>
      </c>
    </row>
    <row r="782" spans="1:16">
      <c r="A782" s="101" t="s">
        <v>2025</v>
      </c>
      <c r="B782" s="102" t="s">
        <v>2026</v>
      </c>
      <c r="C782" s="101" t="s">
        <v>5359</v>
      </c>
      <c r="D782" s="101" t="s">
        <v>5360</v>
      </c>
      <c r="E782" s="103">
        <v>9918527</v>
      </c>
      <c r="F782" s="103">
        <v>12817774</v>
      </c>
      <c r="G782" s="103">
        <v>9674216</v>
      </c>
      <c r="H782" s="103">
        <v>2102571</v>
      </c>
      <c r="I782" s="103">
        <v>4336896</v>
      </c>
      <c r="J782" s="103">
        <v>15750695</v>
      </c>
      <c r="K782" s="103">
        <v>29692546</v>
      </c>
      <c r="L782" s="103">
        <v>-542292</v>
      </c>
      <c r="M782" s="103">
        <v>-16727652</v>
      </c>
      <c r="N782" s="103">
        <v>8706066</v>
      </c>
      <c r="O782" s="103">
        <v>6156071</v>
      </c>
      <c r="P782" s="103">
        <v>4628573</v>
      </c>
    </row>
    <row r="783" spans="1:16">
      <c r="A783" s="101" t="s">
        <v>1308</v>
      </c>
      <c r="B783" s="102" t="s">
        <v>1309</v>
      </c>
      <c r="C783" s="101" t="s">
        <v>5359</v>
      </c>
      <c r="D783" s="101" t="s">
        <v>5360</v>
      </c>
      <c r="E783" s="103">
        <v>32594663</v>
      </c>
      <c r="F783" s="103">
        <v>7706244</v>
      </c>
      <c r="G783" s="103">
        <v>-21056975</v>
      </c>
      <c r="H783" s="103">
        <v>-36313651</v>
      </c>
      <c r="I783" s="103">
        <v>-110074761</v>
      </c>
      <c r="J783" s="103">
        <v>-13023239</v>
      </c>
      <c r="K783" s="103">
        <v>35179273</v>
      </c>
      <c r="L783" s="103">
        <v>2043824</v>
      </c>
      <c r="M783" s="103">
        <v>-29494456</v>
      </c>
      <c r="N783" s="103">
        <v>39410718</v>
      </c>
      <c r="O783" s="103">
        <v>16892143</v>
      </c>
      <c r="P783" s="103">
        <v>4931994</v>
      </c>
    </row>
    <row r="784" spans="1:16">
      <c r="A784" s="101" t="s">
        <v>5444</v>
      </c>
      <c r="B784" s="102" t="s">
        <v>5445</v>
      </c>
      <c r="C784" s="101" t="s">
        <v>5359</v>
      </c>
      <c r="D784" s="101" t="s">
        <v>5360</v>
      </c>
      <c r="E784" s="103">
        <v>6415300</v>
      </c>
      <c r="F784" s="103"/>
      <c r="G784" s="103"/>
      <c r="H784" s="103"/>
      <c r="I784" s="103"/>
      <c r="J784" s="103"/>
      <c r="K784" s="103"/>
      <c r="L784" s="103"/>
      <c r="M784" s="103"/>
      <c r="N784" s="103"/>
      <c r="O784" s="103"/>
      <c r="P784" s="103"/>
    </row>
    <row r="785" spans="1:16">
      <c r="A785" s="101" t="s">
        <v>2250</v>
      </c>
      <c r="B785" s="102" t="s">
        <v>2251</v>
      </c>
      <c r="C785" s="101" t="s">
        <v>5359</v>
      </c>
      <c r="D785" s="101" t="s">
        <v>5360</v>
      </c>
      <c r="E785" s="103">
        <v>2845307</v>
      </c>
      <c r="F785" s="103">
        <v>5885424</v>
      </c>
      <c r="G785" s="103">
        <v>5997340</v>
      </c>
      <c r="H785" s="103">
        <v>7499902</v>
      </c>
      <c r="I785" s="103">
        <v>4079365</v>
      </c>
      <c r="J785" s="103">
        <v>1490189</v>
      </c>
      <c r="K785" s="103">
        <v>2103079</v>
      </c>
      <c r="L785" s="103">
        <v>8863168</v>
      </c>
      <c r="M785" s="103">
        <v>3361919</v>
      </c>
      <c r="N785" s="103">
        <v>-2121066</v>
      </c>
      <c r="O785" s="103">
        <v>-2184805</v>
      </c>
      <c r="P785" s="103">
        <v>5445388</v>
      </c>
    </row>
    <row r="786" spans="1:16">
      <c r="A786" s="101" t="s">
        <v>3499</v>
      </c>
      <c r="B786" s="102" t="s">
        <v>3500</v>
      </c>
      <c r="C786" s="101" t="s">
        <v>5359</v>
      </c>
      <c r="D786" s="101" t="s">
        <v>5360</v>
      </c>
      <c r="E786" s="103">
        <v>3074092</v>
      </c>
      <c r="F786" s="103">
        <v>715797</v>
      </c>
      <c r="G786" s="103">
        <v>-658330</v>
      </c>
      <c r="H786" s="103">
        <v>-1799478</v>
      </c>
      <c r="I786" s="103">
        <v>614368</v>
      </c>
      <c r="J786" s="103">
        <v>3771100</v>
      </c>
      <c r="K786" s="103">
        <v>4889953</v>
      </c>
      <c r="L786" s="103">
        <v>4061593</v>
      </c>
      <c r="M786" s="103">
        <v>570227</v>
      </c>
      <c r="N786" s="103">
        <v>573020</v>
      </c>
      <c r="O786" s="103">
        <v>1065377</v>
      </c>
      <c r="P786" s="103">
        <v>1460535</v>
      </c>
    </row>
    <row r="787" spans="1:16">
      <c r="A787" s="101" t="s">
        <v>1172</v>
      </c>
      <c r="B787" s="102" t="s">
        <v>1173</v>
      </c>
      <c r="C787" s="101" t="s">
        <v>5359</v>
      </c>
      <c r="D787" s="101" t="s">
        <v>5360</v>
      </c>
      <c r="E787" s="103">
        <v>-4134757</v>
      </c>
      <c r="F787" s="103">
        <v>-3584820</v>
      </c>
      <c r="G787" s="103">
        <v>-3492907</v>
      </c>
      <c r="H787" s="103">
        <v>-3146216</v>
      </c>
      <c r="I787" s="103">
        <v>-2106177</v>
      </c>
      <c r="J787" s="103">
        <v>1207633</v>
      </c>
      <c r="K787" s="103">
        <v>-1506130</v>
      </c>
      <c r="L787" s="103">
        <v>-5302429</v>
      </c>
      <c r="M787" s="103">
        <v>-3605374</v>
      </c>
      <c r="N787" s="103">
        <v>4760304</v>
      </c>
      <c r="O787" s="103">
        <v>4511630</v>
      </c>
      <c r="P787" s="103">
        <v>3924021</v>
      </c>
    </row>
    <row r="788" spans="1:16">
      <c r="A788" s="101" t="s">
        <v>2404</v>
      </c>
      <c r="B788" s="102" t="s">
        <v>2405</v>
      </c>
      <c r="C788" s="101" t="s">
        <v>5359</v>
      </c>
      <c r="D788" s="101" t="s">
        <v>5360</v>
      </c>
      <c r="E788" s="103">
        <v>5466515</v>
      </c>
      <c r="F788" s="103">
        <v>2611880</v>
      </c>
      <c r="G788" s="103">
        <v>2515548</v>
      </c>
      <c r="H788" s="103">
        <v>-6378624</v>
      </c>
      <c r="I788" s="103">
        <v>18239422</v>
      </c>
      <c r="J788" s="103">
        <v>24697934</v>
      </c>
      <c r="K788" s="103">
        <v>28794597</v>
      </c>
      <c r="L788" s="103">
        <v>6823158</v>
      </c>
      <c r="M788" s="103">
        <v>10525903</v>
      </c>
      <c r="N788" s="103">
        <v>4774135</v>
      </c>
      <c r="O788" s="103">
        <v>8829164</v>
      </c>
      <c r="P788" s="103">
        <v>10568139</v>
      </c>
    </row>
    <row r="789" spans="1:16">
      <c r="A789" s="101" t="s">
        <v>2521</v>
      </c>
      <c r="B789" s="102" t="s">
        <v>2522</v>
      </c>
      <c r="C789" s="101" t="s">
        <v>5359</v>
      </c>
      <c r="D789" s="101" t="s">
        <v>5360</v>
      </c>
      <c r="E789" s="103">
        <v>23130948</v>
      </c>
      <c r="F789" s="103">
        <v>8067764</v>
      </c>
      <c r="G789" s="103">
        <v>10979384</v>
      </c>
      <c r="H789" s="103">
        <v>20687777</v>
      </c>
      <c r="I789" s="103">
        <v>34460983</v>
      </c>
      <c r="J789" s="103">
        <v>5412048</v>
      </c>
      <c r="K789" s="103">
        <v>37754853</v>
      </c>
      <c r="L789" s="103">
        <v>13197899</v>
      </c>
      <c r="M789" s="103">
        <v>490591</v>
      </c>
      <c r="N789" s="103">
        <v>-132090</v>
      </c>
      <c r="O789" s="103">
        <v>7881563</v>
      </c>
      <c r="P789" s="103">
        <v>9598318</v>
      </c>
    </row>
    <row r="790" spans="1:16">
      <c r="A790" s="101" t="s">
        <v>1937</v>
      </c>
      <c r="B790" s="102" t="s">
        <v>1938</v>
      </c>
      <c r="C790" s="101" t="s">
        <v>5359</v>
      </c>
      <c r="D790" s="101" t="s">
        <v>5360</v>
      </c>
      <c r="E790" s="103">
        <v>866480</v>
      </c>
      <c r="F790" s="103">
        <v>-3884896</v>
      </c>
      <c r="G790" s="103">
        <v>2987970</v>
      </c>
      <c r="H790" s="103">
        <v>4702828</v>
      </c>
      <c r="I790" s="103">
        <v>-1289321</v>
      </c>
      <c r="J790" s="103">
        <v>361129</v>
      </c>
      <c r="K790" s="103">
        <v>3489232</v>
      </c>
      <c r="L790" s="103">
        <v>2130218</v>
      </c>
      <c r="M790" s="103">
        <v>288423</v>
      </c>
      <c r="N790" s="103">
        <v>3078639</v>
      </c>
      <c r="O790" s="103">
        <v>815435</v>
      </c>
      <c r="P790" s="103">
        <v>1271124</v>
      </c>
    </row>
    <row r="791" spans="1:16">
      <c r="A791" s="101" t="s">
        <v>2774</v>
      </c>
      <c r="B791" s="102" t="s">
        <v>2775</v>
      </c>
      <c r="C791" s="101" t="s">
        <v>5359</v>
      </c>
      <c r="D791" s="101" t="s">
        <v>5360</v>
      </c>
      <c r="E791" s="103">
        <v>-17705622</v>
      </c>
      <c r="F791" s="103">
        <v>-15587511</v>
      </c>
      <c r="G791" s="103">
        <v>-12788899</v>
      </c>
      <c r="H791" s="103">
        <v>-3445432</v>
      </c>
      <c r="I791" s="103">
        <v>441804</v>
      </c>
      <c r="J791" s="103">
        <v>4286637</v>
      </c>
      <c r="K791" s="103">
        <v>854732</v>
      </c>
      <c r="L791" s="103">
        <v>9991505</v>
      </c>
      <c r="M791" s="103">
        <v>8205574</v>
      </c>
      <c r="N791" s="103">
        <v>3872665</v>
      </c>
      <c r="O791" s="103">
        <v>5616940</v>
      </c>
      <c r="P791" s="103">
        <v>5800152</v>
      </c>
    </row>
    <row r="792" spans="1:16">
      <c r="A792" s="101" t="s">
        <v>2898</v>
      </c>
      <c r="B792" s="102" t="s">
        <v>2899</v>
      </c>
      <c r="C792" s="101" t="s">
        <v>5359</v>
      </c>
      <c r="D792" s="101" t="s">
        <v>5360</v>
      </c>
      <c r="E792" s="103">
        <v>2147517</v>
      </c>
      <c r="F792" s="103">
        <v>3648859</v>
      </c>
      <c r="G792" s="103">
        <v>-13960890</v>
      </c>
      <c r="H792" s="103">
        <v>1306698</v>
      </c>
      <c r="I792" s="103">
        <v>1030421</v>
      </c>
      <c r="J792" s="103">
        <v>-3582613</v>
      </c>
      <c r="K792" s="103">
        <v>7065694</v>
      </c>
      <c r="L792" s="103">
        <v>9313583</v>
      </c>
      <c r="M792" s="103">
        <v>15792218</v>
      </c>
      <c r="N792" s="103">
        <v>8993891</v>
      </c>
      <c r="O792" s="103">
        <v>-1249446</v>
      </c>
      <c r="P792" s="103">
        <v>4808444</v>
      </c>
    </row>
    <row r="793" spans="1:16">
      <c r="A793" s="101" t="s">
        <v>3079</v>
      </c>
      <c r="B793" s="102" t="s">
        <v>3080</v>
      </c>
      <c r="C793" s="101" t="s">
        <v>5359</v>
      </c>
      <c r="D793" s="101" t="s">
        <v>5360</v>
      </c>
      <c r="E793" s="103">
        <v>20094436</v>
      </c>
      <c r="F793" s="103">
        <v>14164296</v>
      </c>
      <c r="G793" s="103">
        <v>-2506643</v>
      </c>
      <c r="H793" s="103">
        <v>-3359467</v>
      </c>
      <c r="I793" s="103">
        <v>3866409</v>
      </c>
      <c r="J793" s="103">
        <v>-995932</v>
      </c>
      <c r="K793" s="103">
        <v>4665524</v>
      </c>
      <c r="L793" s="103">
        <v>3354320</v>
      </c>
      <c r="M793" s="103">
        <v>-5565571</v>
      </c>
      <c r="N793" s="103">
        <v>6420343</v>
      </c>
      <c r="O793" s="103">
        <v>3800360</v>
      </c>
      <c r="P793" s="103">
        <v>7072109</v>
      </c>
    </row>
    <row r="794" spans="1:16">
      <c r="A794" s="101" t="s">
        <v>709</v>
      </c>
      <c r="B794" s="102" t="s">
        <v>710</v>
      </c>
      <c r="C794" s="101" t="s">
        <v>5359</v>
      </c>
      <c r="D794" s="101" t="s">
        <v>5360</v>
      </c>
      <c r="E794" s="103">
        <v>21512793</v>
      </c>
      <c r="F794" s="103">
        <v>59676899</v>
      </c>
      <c r="G794" s="103">
        <v>25705675</v>
      </c>
      <c r="H794" s="103">
        <v>77014525</v>
      </c>
      <c r="I794" s="103">
        <v>104309544</v>
      </c>
      <c r="J794" s="103">
        <v>90713347</v>
      </c>
      <c r="K794" s="103">
        <v>57550520</v>
      </c>
      <c r="L794" s="103"/>
      <c r="M794" s="103"/>
      <c r="N794" s="103"/>
      <c r="O794" s="103"/>
      <c r="P794" s="103"/>
    </row>
    <row r="795" spans="1:16">
      <c r="A795" s="101" t="s">
        <v>942</v>
      </c>
      <c r="B795" s="102" t="s">
        <v>943</v>
      </c>
      <c r="C795" s="101" t="s">
        <v>5359</v>
      </c>
      <c r="D795" s="101" t="s">
        <v>5360</v>
      </c>
      <c r="E795" s="103">
        <v>45554028</v>
      </c>
      <c r="F795" s="103">
        <v>45901413</v>
      </c>
      <c r="G795" s="103">
        <v>42236355</v>
      </c>
      <c r="H795" s="103">
        <v>48569715</v>
      </c>
      <c r="I795" s="103">
        <v>53769536</v>
      </c>
      <c r="J795" s="103">
        <v>52281979</v>
      </c>
      <c r="K795" s="103">
        <v>44346558</v>
      </c>
      <c r="L795" s="103">
        <v>36519339</v>
      </c>
      <c r="M795" s="103">
        <v>31093547</v>
      </c>
      <c r="N795" s="103">
        <v>27384595</v>
      </c>
      <c r="O795" s="103">
        <v>21221192</v>
      </c>
      <c r="P795" s="103">
        <v>18936546</v>
      </c>
    </row>
    <row r="796" spans="1:16">
      <c r="A796" s="101" t="s">
        <v>3087</v>
      </c>
      <c r="B796" s="102" t="s">
        <v>3088</v>
      </c>
      <c r="C796" s="101" t="s">
        <v>5359</v>
      </c>
      <c r="D796" s="101" t="s">
        <v>5360</v>
      </c>
      <c r="E796" s="103">
        <v>6671680</v>
      </c>
      <c r="F796" s="103">
        <v>7944195</v>
      </c>
      <c r="G796" s="103">
        <v>4339930</v>
      </c>
      <c r="H796" s="103">
        <v>2157200</v>
      </c>
      <c r="I796" s="103">
        <v>-37267</v>
      </c>
      <c r="J796" s="103">
        <v>-5249457</v>
      </c>
      <c r="K796" s="103">
        <v>-1640024</v>
      </c>
      <c r="L796" s="103">
        <v>-5459526</v>
      </c>
      <c r="M796" s="103">
        <v>-11832891</v>
      </c>
      <c r="N796" s="103">
        <v>-4447248</v>
      </c>
      <c r="O796" s="103">
        <v>1864180</v>
      </c>
      <c r="P796" s="103">
        <v>-1811857</v>
      </c>
    </row>
    <row r="797" spans="1:16">
      <c r="A797" s="101" t="s">
        <v>1771</v>
      </c>
      <c r="B797" s="102" t="s">
        <v>1772</v>
      </c>
      <c r="C797" s="101" t="s">
        <v>5359</v>
      </c>
      <c r="D797" s="101" t="s">
        <v>5360</v>
      </c>
      <c r="E797" s="103">
        <v>6697053</v>
      </c>
      <c r="F797" s="103">
        <v>9537831</v>
      </c>
      <c r="G797" s="103">
        <v>1136460</v>
      </c>
      <c r="H797" s="103">
        <v>-1703765</v>
      </c>
      <c r="I797" s="103">
        <v>-81258071</v>
      </c>
      <c r="J797" s="103">
        <v>-19157413</v>
      </c>
      <c r="K797" s="103">
        <v>-17183733</v>
      </c>
      <c r="L797" s="103">
        <v>5969673</v>
      </c>
      <c r="M797" s="103">
        <v>2575863</v>
      </c>
      <c r="N797" s="103">
        <v>-1711035</v>
      </c>
      <c r="O797" s="103">
        <v>1377190</v>
      </c>
      <c r="P797" s="103">
        <v>-793154</v>
      </c>
    </row>
    <row r="798" spans="1:16">
      <c r="A798" s="101" t="s">
        <v>3330</v>
      </c>
      <c r="B798" s="102" t="s">
        <v>3331</v>
      </c>
      <c r="C798" s="101" t="s">
        <v>5359</v>
      </c>
      <c r="D798" s="101" t="s">
        <v>5360</v>
      </c>
      <c r="E798" s="103">
        <v>2230389</v>
      </c>
      <c r="F798" s="103">
        <v>4651854</v>
      </c>
      <c r="G798" s="103">
        <v>5059224</v>
      </c>
      <c r="H798" s="103">
        <v>4587231</v>
      </c>
      <c r="I798" s="103">
        <v>2042625</v>
      </c>
      <c r="J798" s="103">
        <v>2277765</v>
      </c>
      <c r="K798" s="103">
        <v>461927</v>
      </c>
      <c r="L798" s="103">
        <v>3634130</v>
      </c>
      <c r="M798" s="103">
        <v>1460492</v>
      </c>
      <c r="N798" s="103">
        <v>1268131</v>
      </c>
      <c r="O798" s="103">
        <v>2748815</v>
      </c>
      <c r="P798" s="103">
        <v>2822745</v>
      </c>
    </row>
    <row r="799" spans="1:16">
      <c r="A799" s="101" t="s">
        <v>1260</v>
      </c>
      <c r="B799" s="102" t="s">
        <v>1261</v>
      </c>
      <c r="C799" s="101" t="s">
        <v>5359</v>
      </c>
      <c r="D799" s="101" t="s">
        <v>5360</v>
      </c>
      <c r="E799" s="103">
        <v>-5334202</v>
      </c>
      <c r="F799" s="103">
        <v>-6090982</v>
      </c>
      <c r="G799" s="103">
        <v>11741932</v>
      </c>
      <c r="H799" s="103">
        <v>32610605</v>
      </c>
      <c r="I799" s="103">
        <v>19932701</v>
      </c>
      <c r="J799" s="103">
        <v>22190948</v>
      </c>
      <c r="K799" s="103">
        <v>10472903</v>
      </c>
      <c r="L799" s="103">
        <v>7116970</v>
      </c>
      <c r="M799" s="103">
        <v>-1854873</v>
      </c>
      <c r="N799" s="103">
        <v>2721728</v>
      </c>
      <c r="O799" s="103">
        <v>2322361</v>
      </c>
      <c r="P799" s="103">
        <v>1468163</v>
      </c>
    </row>
    <row r="800" spans="1:16">
      <c r="A800" s="101" t="s">
        <v>2445</v>
      </c>
      <c r="B800" s="102" t="s">
        <v>2446</v>
      </c>
      <c r="C800" s="101" t="s">
        <v>5359</v>
      </c>
      <c r="D800" s="101" t="s">
        <v>5360</v>
      </c>
      <c r="E800" s="103">
        <v>4072873</v>
      </c>
      <c r="F800" s="103">
        <v>1825079</v>
      </c>
      <c r="G800" s="103">
        <v>2667693</v>
      </c>
      <c r="H800" s="103">
        <v>4160344</v>
      </c>
      <c r="I800" s="103">
        <v>4668307</v>
      </c>
      <c r="J800" s="103">
        <v>3292809</v>
      </c>
      <c r="K800" s="103">
        <v>2306158</v>
      </c>
      <c r="L800" s="103">
        <v>2619164</v>
      </c>
      <c r="M800" s="103">
        <v>465738</v>
      </c>
      <c r="N800" s="103">
        <v>1546402</v>
      </c>
      <c r="O800" s="103">
        <v>2575858</v>
      </c>
      <c r="P800" s="103">
        <v>1633950</v>
      </c>
    </row>
    <row r="801" spans="1:16">
      <c r="A801" s="101" t="s">
        <v>2706</v>
      </c>
      <c r="B801" s="102" t="s">
        <v>2707</v>
      </c>
      <c r="C801" s="101" t="s">
        <v>5359</v>
      </c>
      <c r="D801" s="101" t="s">
        <v>5360</v>
      </c>
      <c r="E801" s="103">
        <v>4329309</v>
      </c>
      <c r="F801" s="103">
        <v>4504439</v>
      </c>
      <c r="G801" s="103">
        <v>5340805</v>
      </c>
      <c r="H801" s="103">
        <v>3046722</v>
      </c>
      <c r="I801" s="103">
        <v>3320528</v>
      </c>
      <c r="J801" s="103">
        <v>14615260</v>
      </c>
      <c r="K801" s="103">
        <v>4800950</v>
      </c>
      <c r="L801" s="103">
        <v>4925879</v>
      </c>
      <c r="M801" s="103">
        <v>4131638</v>
      </c>
      <c r="N801" s="103">
        <v>5596186</v>
      </c>
      <c r="O801" s="103">
        <v>7768931</v>
      </c>
      <c r="P801" s="103">
        <v>9590377</v>
      </c>
    </row>
    <row r="802" spans="1:16">
      <c r="A802" s="101" t="s">
        <v>4346</v>
      </c>
      <c r="B802" s="102" t="s">
        <v>4347</v>
      </c>
      <c r="C802" s="101" t="s">
        <v>5359</v>
      </c>
      <c r="D802" s="101" t="s">
        <v>5360</v>
      </c>
      <c r="E802" s="103">
        <v>3591891</v>
      </c>
      <c r="F802" s="103"/>
      <c r="G802" s="103"/>
      <c r="H802" s="103"/>
      <c r="I802" s="103"/>
      <c r="J802" s="103"/>
      <c r="K802" s="103"/>
      <c r="L802" s="103"/>
      <c r="M802" s="103"/>
      <c r="N802" s="103"/>
      <c r="O802" s="103"/>
      <c r="P802" s="103"/>
    </row>
    <row r="803" spans="1:16">
      <c r="A803" s="101" t="s">
        <v>1075</v>
      </c>
      <c r="B803" s="102" t="s">
        <v>1076</v>
      </c>
      <c r="C803" s="101" t="s">
        <v>5359</v>
      </c>
      <c r="D803" s="101" t="s">
        <v>5360</v>
      </c>
      <c r="E803" s="103">
        <v>4300844</v>
      </c>
      <c r="F803" s="103">
        <v>10171980</v>
      </c>
      <c r="G803" s="103">
        <v>2988896</v>
      </c>
      <c r="H803" s="103">
        <v>6426175</v>
      </c>
      <c r="I803" s="103">
        <v>3469080</v>
      </c>
      <c r="J803" s="103">
        <v>3131966</v>
      </c>
      <c r="K803" s="103">
        <v>596379</v>
      </c>
      <c r="L803" s="103">
        <v>3263279</v>
      </c>
      <c r="M803" s="103">
        <v>175074</v>
      </c>
      <c r="N803" s="103">
        <v>-2274543</v>
      </c>
      <c r="O803" s="103">
        <v>-2726862</v>
      </c>
      <c r="P803" s="103">
        <v>-1139790</v>
      </c>
    </row>
    <row r="804" spans="1:16">
      <c r="A804" s="101" t="s">
        <v>1569</v>
      </c>
      <c r="B804" s="102" t="s">
        <v>1570</v>
      </c>
      <c r="C804" s="101" t="s">
        <v>5359</v>
      </c>
      <c r="D804" s="101" t="s">
        <v>5360</v>
      </c>
      <c r="E804" s="103">
        <v>-11888290</v>
      </c>
      <c r="F804" s="103">
        <v>-6291750</v>
      </c>
      <c r="G804" s="103">
        <v>-8071327</v>
      </c>
      <c r="H804" s="103">
        <v>-6712388</v>
      </c>
      <c r="I804" s="103">
        <v>-3903627</v>
      </c>
      <c r="J804" s="103">
        <v>-9294653</v>
      </c>
      <c r="K804" s="103">
        <v>-3416811</v>
      </c>
      <c r="L804" s="103">
        <v>-4918572</v>
      </c>
      <c r="M804" s="103">
        <v>-6410978</v>
      </c>
      <c r="N804" s="103">
        <v>769375</v>
      </c>
      <c r="O804" s="103">
        <v>3250063</v>
      </c>
      <c r="P804" s="103">
        <v>-1052405</v>
      </c>
    </row>
    <row r="805" spans="1:16">
      <c r="A805" s="101" t="s">
        <v>1397</v>
      </c>
      <c r="B805" s="102" t="s">
        <v>1398</v>
      </c>
      <c r="C805" s="101" t="s">
        <v>5359</v>
      </c>
      <c r="D805" s="101" t="s">
        <v>5360</v>
      </c>
      <c r="E805" s="103">
        <v>11401753</v>
      </c>
      <c r="F805" s="103">
        <v>13834934</v>
      </c>
      <c r="G805" s="103">
        <v>16885950</v>
      </c>
      <c r="H805" s="103">
        <v>15853757</v>
      </c>
      <c r="I805" s="103">
        <v>15129627</v>
      </c>
      <c r="J805" s="103">
        <v>19299419</v>
      </c>
      <c r="K805" s="103">
        <v>9122157</v>
      </c>
      <c r="L805" s="103">
        <v>6994770</v>
      </c>
      <c r="M805" s="103">
        <v>5224400</v>
      </c>
      <c r="N805" s="103">
        <v>-18265352</v>
      </c>
      <c r="O805" s="103">
        <v>-3143859</v>
      </c>
      <c r="P805" s="103">
        <v>284545</v>
      </c>
    </row>
    <row r="806" spans="1:16">
      <c r="A806" s="101" t="s">
        <v>2487</v>
      </c>
      <c r="B806" s="102" t="s">
        <v>2488</v>
      </c>
      <c r="C806" s="101" t="s">
        <v>5359</v>
      </c>
      <c r="D806" s="101" t="s">
        <v>5360</v>
      </c>
      <c r="E806" s="103">
        <v>619128</v>
      </c>
      <c r="F806" s="103">
        <v>3148443</v>
      </c>
      <c r="G806" s="103">
        <v>743136</v>
      </c>
      <c r="H806" s="103">
        <v>3957752</v>
      </c>
      <c r="I806" s="103">
        <v>2872756</v>
      </c>
      <c r="J806" s="103">
        <v>336375</v>
      </c>
      <c r="K806" s="103">
        <v>-12698134</v>
      </c>
      <c r="L806" s="103">
        <v>-6366517</v>
      </c>
      <c r="M806" s="103">
        <v>-2352017</v>
      </c>
      <c r="N806" s="103">
        <v>210734</v>
      </c>
      <c r="O806" s="103">
        <v>301386</v>
      </c>
      <c r="P806" s="103">
        <v>-4720729</v>
      </c>
    </row>
    <row r="807" spans="1:16">
      <c r="A807" s="101" t="s">
        <v>775</v>
      </c>
      <c r="B807" s="102" t="s">
        <v>4348</v>
      </c>
      <c r="C807" s="101" t="s">
        <v>5359</v>
      </c>
      <c r="D807" s="101" t="s">
        <v>5360</v>
      </c>
      <c r="E807" s="103">
        <v>50294749</v>
      </c>
      <c r="F807" s="103">
        <v>-10838171</v>
      </c>
      <c r="G807" s="103">
        <v>326917342</v>
      </c>
      <c r="H807" s="103">
        <v>-242519000</v>
      </c>
      <c r="I807" s="103">
        <v>-66781958</v>
      </c>
      <c r="J807" s="103">
        <v>-86538834</v>
      </c>
      <c r="K807" s="103">
        <v>-43906685</v>
      </c>
      <c r="L807" s="103">
        <v>-6981913</v>
      </c>
      <c r="M807" s="103">
        <v>-28472518</v>
      </c>
      <c r="N807" s="103">
        <v>-2371044</v>
      </c>
      <c r="O807" s="103">
        <v>-17048770</v>
      </c>
      <c r="P807" s="103">
        <v>-15739507</v>
      </c>
    </row>
    <row r="808" spans="1:16">
      <c r="A808" s="101" t="s">
        <v>2875</v>
      </c>
      <c r="B808" s="102" t="s">
        <v>4349</v>
      </c>
      <c r="C808" s="101" t="s">
        <v>5359</v>
      </c>
      <c r="D808" s="101" t="s">
        <v>5360</v>
      </c>
      <c r="E808" s="103">
        <v>-22719514</v>
      </c>
      <c r="F808" s="103">
        <v>-10215946</v>
      </c>
      <c r="G808" s="103">
        <v>-7610408</v>
      </c>
      <c r="H808" s="103">
        <v>-9381353</v>
      </c>
      <c r="I808" s="103">
        <v>254546</v>
      </c>
      <c r="J808" s="103">
        <v>990336</v>
      </c>
      <c r="K808" s="103">
        <v>347774</v>
      </c>
      <c r="L808" s="103">
        <v>155292</v>
      </c>
      <c r="M808" s="103">
        <v>-1370811</v>
      </c>
      <c r="N808" s="103">
        <v>-8922859</v>
      </c>
      <c r="O808" s="103">
        <v>-482942</v>
      </c>
      <c r="P808" s="103">
        <v>-16248728</v>
      </c>
    </row>
    <row r="809" spans="1:16">
      <c r="A809" s="101" t="s">
        <v>1613</v>
      </c>
      <c r="B809" s="102" t="s">
        <v>1614</v>
      </c>
      <c r="C809" s="101" t="s">
        <v>5359</v>
      </c>
      <c r="D809" s="101" t="s">
        <v>5360</v>
      </c>
      <c r="E809" s="103">
        <v>67934404</v>
      </c>
      <c r="F809" s="103">
        <v>31716606</v>
      </c>
      <c r="G809" s="103">
        <v>20740589</v>
      </c>
      <c r="H809" s="103">
        <v>10442199</v>
      </c>
      <c r="I809" s="103">
        <v>2765848</v>
      </c>
      <c r="J809" s="103">
        <v>7469855</v>
      </c>
      <c r="K809" s="103">
        <v>3345525</v>
      </c>
      <c r="L809" s="103">
        <v>-5711418</v>
      </c>
      <c r="M809" s="103">
        <v>-25505507</v>
      </c>
      <c r="N809" s="103">
        <v>-14256607</v>
      </c>
      <c r="O809" s="103">
        <v>-4772261</v>
      </c>
      <c r="P809" s="103">
        <v>406443</v>
      </c>
    </row>
    <row r="810" spans="1:16">
      <c r="A810" s="101" t="s">
        <v>3565</v>
      </c>
      <c r="B810" s="102" t="s">
        <v>3566</v>
      </c>
      <c r="C810" s="101" t="s">
        <v>5359</v>
      </c>
      <c r="D810" s="101" t="s">
        <v>5360</v>
      </c>
      <c r="E810" s="103">
        <v>1495978</v>
      </c>
      <c r="F810" s="103">
        <v>871873</v>
      </c>
      <c r="G810" s="103">
        <v>-210899</v>
      </c>
      <c r="H810" s="103">
        <v>-1577831</v>
      </c>
      <c r="I810" s="103">
        <v>367082</v>
      </c>
      <c r="J810" s="103">
        <v>-8763892</v>
      </c>
      <c r="K810" s="103">
        <v>1553211</v>
      </c>
      <c r="L810" s="103">
        <v>6973706</v>
      </c>
      <c r="M810" s="103">
        <v>143634</v>
      </c>
      <c r="N810" s="103">
        <v>2002428</v>
      </c>
      <c r="O810" s="103">
        <v>416814</v>
      </c>
      <c r="P810" s="103">
        <v>40934</v>
      </c>
    </row>
    <row r="811" spans="1:16">
      <c r="A811" s="101" t="s">
        <v>2054</v>
      </c>
      <c r="B811" s="102" t="s">
        <v>2055</v>
      </c>
      <c r="C811" s="101" t="s">
        <v>5359</v>
      </c>
      <c r="D811" s="101" t="s">
        <v>5360</v>
      </c>
      <c r="E811" s="103">
        <v>-2340879</v>
      </c>
      <c r="F811" s="103">
        <v>3153677</v>
      </c>
      <c r="G811" s="103">
        <v>4657013</v>
      </c>
      <c r="H811" s="103">
        <v>3736608</v>
      </c>
      <c r="I811" s="103">
        <v>6862852</v>
      </c>
      <c r="J811" s="103">
        <v>3018896</v>
      </c>
      <c r="K811" s="103">
        <v>1172002</v>
      </c>
      <c r="L811" s="103">
        <v>584905</v>
      </c>
      <c r="M811" s="103">
        <v>-4197128</v>
      </c>
      <c r="N811" s="103">
        <v>-3375314</v>
      </c>
      <c r="O811" s="103">
        <v>1419240</v>
      </c>
      <c r="P811" s="103">
        <v>2072012</v>
      </c>
    </row>
    <row r="812" spans="1:16">
      <c r="A812" s="101" t="s">
        <v>5452</v>
      </c>
      <c r="B812" s="102" t="s">
        <v>5453</v>
      </c>
      <c r="C812" s="101" t="s">
        <v>5359</v>
      </c>
      <c r="D812" s="101" t="s">
        <v>5360</v>
      </c>
      <c r="E812" s="103"/>
      <c r="F812" s="103"/>
      <c r="G812" s="103"/>
      <c r="H812" s="103"/>
      <c r="I812" s="103"/>
      <c r="J812" s="103"/>
      <c r="K812" s="103">
        <v>-46368947</v>
      </c>
      <c r="L812" s="103">
        <v>-3004358</v>
      </c>
      <c r="M812" s="103">
        <v>-46833912</v>
      </c>
      <c r="N812" s="103">
        <v>-8063702</v>
      </c>
      <c r="O812" s="103">
        <v>342209</v>
      </c>
      <c r="P812" s="103">
        <v>6505462</v>
      </c>
    </row>
    <row r="813" spans="1:16">
      <c r="A813" s="101" t="s">
        <v>2124</v>
      </c>
      <c r="B813" s="102" t="s">
        <v>4350</v>
      </c>
      <c r="C813" s="101" t="s">
        <v>5359</v>
      </c>
      <c r="D813" s="101" t="s">
        <v>5360</v>
      </c>
      <c r="E813" s="103">
        <v>-7959582</v>
      </c>
      <c r="F813" s="103">
        <v>11202886</v>
      </c>
      <c r="G813" s="103">
        <v>12328533</v>
      </c>
      <c r="H813" s="103">
        <v>2759609</v>
      </c>
      <c r="I813" s="103">
        <v>3803917</v>
      </c>
      <c r="J813" s="103">
        <v>767025</v>
      </c>
      <c r="K813" s="103">
        <v>3226508</v>
      </c>
      <c r="L813" s="103">
        <v>20663304</v>
      </c>
      <c r="M813" s="103">
        <v>-12807426</v>
      </c>
      <c r="N813" s="103">
        <v>-20209375</v>
      </c>
      <c r="O813" s="103">
        <v>-14173640</v>
      </c>
      <c r="P813" s="103">
        <v>-7979815</v>
      </c>
    </row>
    <row r="814" spans="1:16">
      <c r="A814" s="101" t="s">
        <v>2103</v>
      </c>
      <c r="B814" s="102" t="s">
        <v>2104</v>
      </c>
      <c r="C814" s="101" t="s">
        <v>5359</v>
      </c>
      <c r="D814" s="101" t="s">
        <v>5360</v>
      </c>
      <c r="E814" s="103">
        <v>731947</v>
      </c>
      <c r="F814" s="103">
        <v>511292</v>
      </c>
      <c r="G814" s="103">
        <v>-3607940</v>
      </c>
      <c r="H814" s="103">
        <v>-5657154</v>
      </c>
      <c r="I814" s="103">
        <v>-15031566</v>
      </c>
      <c r="J814" s="103">
        <v>-12516602</v>
      </c>
      <c r="K814" s="103">
        <v>-6157329</v>
      </c>
      <c r="L814" s="103">
        <v>-5569321</v>
      </c>
      <c r="M814" s="103">
        <v>-10312764</v>
      </c>
      <c r="N814" s="103">
        <v>-9812191</v>
      </c>
      <c r="O814" s="103">
        <v>-6503996</v>
      </c>
      <c r="P814" s="103">
        <v>-7921885</v>
      </c>
    </row>
    <row r="815" spans="1:16">
      <c r="A815" s="101" t="s">
        <v>2545</v>
      </c>
      <c r="B815" s="102" t="s">
        <v>2546</v>
      </c>
      <c r="C815" s="101" t="s">
        <v>5359</v>
      </c>
      <c r="D815" s="101" t="s">
        <v>5360</v>
      </c>
      <c r="E815" s="103">
        <v>-22389</v>
      </c>
      <c r="F815" s="103">
        <v>916238</v>
      </c>
      <c r="G815" s="103">
        <v>9247255</v>
      </c>
      <c r="H815" s="103">
        <v>6697455</v>
      </c>
      <c r="I815" s="103">
        <v>10740276</v>
      </c>
      <c r="J815" s="103">
        <v>4949544</v>
      </c>
      <c r="K815" s="103">
        <v>11992060</v>
      </c>
      <c r="L815" s="103">
        <v>5835401</v>
      </c>
      <c r="M815" s="103">
        <v>-2848356</v>
      </c>
      <c r="N815" s="103">
        <v>-4992569</v>
      </c>
      <c r="O815" s="103">
        <v>-6092158</v>
      </c>
      <c r="P815" s="103">
        <v>888570</v>
      </c>
    </row>
    <row r="816" spans="1:16">
      <c r="A816" s="101" t="s">
        <v>2927</v>
      </c>
      <c r="B816" s="102" t="s">
        <v>2928</v>
      </c>
      <c r="C816" s="101" t="s">
        <v>5359</v>
      </c>
      <c r="D816" s="101" t="s">
        <v>5360</v>
      </c>
      <c r="E816" s="103">
        <v>10519371</v>
      </c>
      <c r="F816" s="103">
        <v>8780073</v>
      </c>
      <c r="G816" s="103">
        <v>5563279</v>
      </c>
      <c r="H816" s="103">
        <v>-136302</v>
      </c>
      <c r="I816" s="103">
        <v>-72234</v>
      </c>
      <c r="J816" s="103">
        <v>-6693150</v>
      </c>
      <c r="K816" s="103">
        <v>-3851841</v>
      </c>
      <c r="L816" s="103">
        <v>-873580</v>
      </c>
      <c r="M816" s="103">
        <v>3672491</v>
      </c>
      <c r="N816" s="103">
        <v>5670974</v>
      </c>
      <c r="O816" s="103">
        <v>3576010</v>
      </c>
      <c r="P816" s="103">
        <v>3384077</v>
      </c>
    </row>
    <row r="817" spans="1:16">
      <c r="A817" s="101" t="s">
        <v>2653</v>
      </c>
      <c r="B817" s="102" t="s">
        <v>4351</v>
      </c>
      <c r="C817" s="101" t="s">
        <v>5359</v>
      </c>
      <c r="D817" s="101" t="s">
        <v>5360</v>
      </c>
      <c r="E817" s="103">
        <v>3868822</v>
      </c>
      <c r="F817" s="103">
        <v>-7828936</v>
      </c>
      <c r="G817" s="103">
        <v>-6790541</v>
      </c>
      <c r="H817" s="103">
        <v>-1809796</v>
      </c>
      <c r="I817" s="103">
        <v>-729914</v>
      </c>
      <c r="J817" s="103">
        <v>-3943395</v>
      </c>
      <c r="K817" s="103">
        <v>-6371049</v>
      </c>
      <c r="L817" s="103">
        <v>13394659</v>
      </c>
      <c r="M817" s="103">
        <v>441106</v>
      </c>
      <c r="N817" s="103">
        <v>2260335</v>
      </c>
      <c r="O817" s="103">
        <v>4482051</v>
      </c>
      <c r="P817" s="103">
        <v>3033983</v>
      </c>
    </row>
    <row r="818" spans="1:16">
      <c r="A818" s="101" t="s">
        <v>663</v>
      </c>
      <c r="B818" s="102" t="s">
        <v>664</v>
      </c>
      <c r="C818" s="101" t="s">
        <v>5359</v>
      </c>
      <c r="D818" s="101" t="s">
        <v>5360</v>
      </c>
      <c r="E818" s="103">
        <v>19127788</v>
      </c>
      <c r="F818" s="103">
        <v>24255427</v>
      </c>
      <c r="G818" s="103">
        <v>41886004</v>
      </c>
      <c r="H818" s="103">
        <v>34060987</v>
      </c>
      <c r="I818" s="103">
        <v>27380180</v>
      </c>
      <c r="J818" s="103">
        <v>17308025</v>
      </c>
      <c r="K818" s="103">
        <v>32419685</v>
      </c>
      <c r="L818" s="103">
        <v>2972293</v>
      </c>
      <c r="M818" s="103">
        <v>11303250</v>
      </c>
      <c r="N818" s="103">
        <v>6990773</v>
      </c>
      <c r="O818" s="103">
        <v>8645365</v>
      </c>
      <c r="P818" s="103">
        <v>5936818</v>
      </c>
    </row>
    <row r="819" spans="1:16">
      <c r="A819" s="101" t="s">
        <v>5454</v>
      </c>
      <c r="B819" s="102" t="s">
        <v>5455</v>
      </c>
      <c r="C819" s="101" t="s">
        <v>5359</v>
      </c>
      <c r="D819" s="101" t="s">
        <v>5360</v>
      </c>
      <c r="E819" s="103"/>
      <c r="F819" s="103"/>
      <c r="G819" s="103"/>
      <c r="H819" s="103"/>
      <c r="I819" s="103"/>
      <c r="J819" s="103"/>
      <c r="K819" s="103"/>
      <c r="L819" s="103"/>
      <c r="M819" s="103"/>
      <c r="N819" s="103"/>
      <c r="O819" s="103"/>
      <c r="P819" s="103">
        <v>-1494964</v>
      </c>
    </row>
    <row r="820" spans="1:16">
      <c r="A820" s="101" t="s">
        <v>633</v>
      </c>
      <c r="B820" s="102" t="s">
        <v>634</v>
      </c>
      <c r="C820" s="101" t="s">
        <v>5359</v>
      </c>
      <c r="D820" s="101" t="s">
        <v>5360</v>
      </c>
      <c r="E820" s="103">
        <v>8035742</v>
      </c>
      <c r="F820" s="103">
        <v>31740498</v>
      </c>
      <c r="G820" s="103">
        <v>33437531</v>
      </c>
      <c r="H820" s="103">
        <v>33956679</v>
      </c>
      <c r="I820" s="103">
        <v>35307039</v>
      </c>
      <c r="J820" s="103">
        <v>21051367</v>
      </c>
      <c r="K820" s="103">
        <v>24683573</v>
      </c>
      <c r="L820" s="103">
        <v>-5129188</v>
      </c>
      <c r="M820" s="103">
        <v>5030257</v>
      </c>
      <c r="N820" s="103">
        <v>26876063</v>
      </c>
      <c r="O820" s="103">
        <v>23302914</v>
      </c>
      <c r="P820" s="103">
        <v>16641099</v>
      </c>
    </row>
    <row r="821" spans="1:16">
      <c r="A821" s="101" t="s">
        <v>2602</v>
      </c>
      <c r="B821" s="102" t="s">
        <v>2603</v>
      </c>
      <c r="C821" s="101" t="s">
        <v>5359</v>
      </c>
      <c r="D821" s="101" t="s">
        <v>5360</v>
      </c>
      <c r="E821" s="103">
        <v>-3645623</v>
      </c>
      <c r="F821" s="103">
        <v>395029</v>
      </c>
      <c r="G821" s="103">
        <v>-2022400</v>
      </c>
      <c r="H821" s="103">
        <v>-3970863</v>
      </c>
      <c r="I821" s="103">
        <v>-14476369</v>
      </c>
      <c r="J821" s="103">
        <v>-2464510</v>
      </c>
      <c r="K821" s="103">
        <v>135427</v>
      </c>
      <c r="L821" s="103">
        <v>-7419655</v>
      </c>
      <c r="M821" s="103">
        <v>450094</v>
      </c>
      <c r="N821" s="103">
        <v>1449090</v>
      </c>
      <c r="O821" s="103">
        <v>664651</v>
      </c>
      <c r="P821" s="103">
        <v>1042347</v>
      </c>
    </row>
    <row r="822" spans="1:16">
      <c r="A822" s="101" t="s">
        <v>3184</v>
      </c>
      <c r="B822" s="102" t="s">
        <v>5456</v>
      </c>
      <c r="C822" s="101" t="s">
        <v>5359</v>
      </c>
      <c r="D822" s="101" t="s">
        <v>5360</v>
      </c>
      <c r="E822" s="103">
        <v>-22353556</v>
      </c>
      <c r="F822" s="103">
        <v>-461902</v>
      </c>
      <c r="G822" s="103">
        <v>504315</v>
      </c>
      <c r="H822" s="103">
        <v>265188</v>
      </c>
      <c r="I822" s="103">
        <v>-16609192</v>
      </c>
      <c r="J822" s="103">
        <v>-2787342</v>
      </c>
      <c r="K822" s="103">
        <v>-11352068</v>
      </c>
      <c r="L822" s="103">
        <v>-14403930</v>
      </c>
      <c r="M822" s="103">
        <v>-29989809</v>
      </c>
      <c r="N822" s="103">
        <v>671782</v>
      </c>
      <c r="O822" s="103">
        <v>-4800980</v>
      </c>
      <c r="P822" s="103">
        <v>17755561</v>
      </c>
    </row>
    <row r="823" spans="1:16">
      <c r="A823" s="101" t="s">
        <v>3239</v>
      </c>
      <c r="B823" s="102" t="s">
        <v>3240</v>
      </c>
      <c r="C823" s="101" t="s">
        <v>5359</v>
      </c>
      <c r="D823" s="101" t="s">
        <v>5360</v>
      </c>
      <c r="E823" s="103">
        <v>839290</v>
      </c>
      <c r="F823" s="103">
        <v>8175314</v>
      </c>
      <c r="G823" s="103">
        <v>7247344</v>
      </c>
      <c r="H823" s="103">
        <v>6005799</v>
      </c>
      <c r="I823" s="103">
        <v>6340604</v>
      </c>
      <c r="J823" s="103">
        <v>9351705</v>
      </c>
      <c r="K823" s="103">
        <v>9854473</v>
      </c>
      <c r="L823" s="103">
        <v>8154304</v>
      </c>
      <c r="M823" s="103">
        <v>2977708</v>
      </c>
      <c r="N823" s="103">
        <v>3442935</v>
      </c>
      <c r="O823" s="103">
        <v>2133013</v>
      </c>
      <c r="P823" s="103">
        <v>5052109</v>
      </c>
    </row>
    <row r="824" spans="1:16">
      <c r="A824" s="101" t="s">
        <v>2770</v>
      </c>
      <c r="B824" s="102" t="s">
        <v>2771</v>
      </c>
      <c r="C824" s="101" t="s">
        <v>5359</v>
      </c>
      <c r="D824" s="101" t="s">
        <v>5360</v>
      </c>
      <c r="E824" s="103">
        <v>1581311</v>
      </c>
      <c r="F824" s="103">
        <v>1106011</v>
      </c>
      <c r="G824" s="103">
        <v>-3662024</v>
      </c>
      <c r="H824" s="103">
        <v>-1892354</v>
      </c>
      <c r="I824" s="103">
        <v>16264349</v>
      </c>
      <c r="J824" s="103">
        <v>3576629</v>
      </c>
      <c r="K824" s="103">
        <v>3175061</v>
      </c>
      <c r="L824" s="103">
        <v>2197977</v>
      </c>
      <c r="M824" s="103">
        <v>779131</v>
      </c>
      <c r="N824" s="103">
        <v>2056779</v>
      </c>
      <c r="O824" s="103">
        <v>1561112</v>
      </c>
      <c r="P824" s="103">
        <v>3329121</v>
      </c>
    </row>
    <row r="825" spans="1:16">
      <c r="A825" s="101" t="s">
        <v>2565</v>
      </c>
      <c r="B825" s="102" t="s">
        <v>2566</v>
      </c>
      <c r="C825" s="101" t="s">
        <v>5359</v>
      </c>
      <c r="D825" s="101" t="s">
        <v>5360</v>
      </c>
      <c r="E825" s="103">
        <v>8449253</v>
      </c>
      <c r="F825" s="103">
        <v>6515091</v>
      </c>
      <c r="G825" s="103">
        <v>6948537</v>
      </c>
      <c r="H825" s="103">
        <v>9487862</v>
      </c>
      <c r="I825" s="103">
        <v>11441074</v>
      </c>
      <c r="J825" s="103">
        <v>8726168</v>
      </c>
      <c r="K825" s="103">
        <v>8455851</v>
      </c>
      <c r="L825" s="103">
        <v>3696251</v>
      </c>
      <c r="M825" s="103">
        <v>5130067</v>
      </c>
      <c r="N825" s="103">
        <v>-7420722</v>
      </c>
      <c r="O825" s="103">
        <v>3239745</v>
      </c>
      <c r="P825" s="103">
        <v>-3920878</v>
      </c>
    </row>
    <row r="826" spans="1:16">
      <c r="A826" s="101" t="s">
        <v>2660</v>
      </c>
      <c r="B826" s="102" t="s">
        <v>2661</v>
      </c>
      <c r="C826" s="101" t="s">
        <v>5359</v>
      </c>
      <c r="D826" s="101" t="s">
        <v>5360</v>
      </c>
      <c r="E826" s="103">
        <v>12044172</v>
      </c>
      <c r="F826" s="103">
        <v>9098199</v>
      </c>
      <c r="G826" s="103">
        <v>2309144</v>
      </c>
      <c r="H826" s="103">
        <v>791139</v>
      </c>
      <c r="I826" s="103">
        <v>4405185</v>
      </c>
      <c r="J826" s="103">
        <v>6011983</v>
      </c>
      <c r="K826" s="103">
        <v>11032219</v>
      </c>
      <c r="L826" s="103">
        <v>11330942</v>
      </c>
      <c r="M826" s="103">
        <v>1849303</v>
      </c>
      <c r="N826" s="103">
        <v>8179779</v>
      </c>
      <c r="O826" s="103">
        <v>4659195</v>
      </c>
      <c r="P826" s="103">
        <v>5641334</v>
      </c>
    </row>
    <row r="827" spans="1:16">
      <c r="A827" s="101" t="s">
        <v>2768</v>
      </c>
      <c r="B827" s="102" t="s">
        <v>2769</v>
      </c>
      <c r="C827" s="101" t="s">
        <v>5359</v>
      </c>
      <c r="D827" s="101" t="s">
        <v>5360</v>
      </c>
      <c r="E827" s="103">
        <v>1609996</v>
      </c>
      <c r="F827" s="103">
        <v>2460456</v>
      </c>
      <c r="G827" s="103">
        <v>2624153</v>
      </c>
      <c r="H827" s="103">
        <v>1375507</v>
      </c>
      <c r="I827" s="103">
        <v>-499770</v>
      </c>
      <c r="J827" s="103">
        <v>569656</v>
      </c>
      <c r="K827" s="103">
        <v>559583</v>
      </c>
      <c r="L827" s="103">
        <v>2716430</v>
      </c>
      <c r="M827" s="103">
        <v>1615774</v>
      </c>
      <c r="N827" s="103">
        <v>1976509</v>
      </c>
      <c r="O827" s="103">
        <v>1887268</v>
      </c>
      <c r="P827" s="103">
        <v>-886245</v>
      </c>
    </row>
    <row r="828" spans="1:16">
      <c r="A828" s="101" t="s">
        <v>2551</v>
      </c>
      <c r="B828" s="102" t="s">
        <v>2552</v>
      </c>
      <c r="C828" s="101" t="s">
        <v>5359</v>
      </c>
      <c r="D828" s="101" t="s">
        <v>5360</v>
      </c>
      <c r="E828" s="103">
        <v>16556145</v>
      </c>
      <c r="F828" s="103">
        <v>10038104</v>
      </c>
      <c r="G828" s="103">
        <v>5219027</v>
      </c>
      <c r="H828" s="103">
        <v>4502908</v>
      </c>
      <c r="I828" s="103">
        <v>3990257</v>
      </c>
      <c r="J828" s="103">
        <v>8337439</v>
      </c>
      <c r="K828" s="103">
        <v>8449643</v>
      </c>
      <c r="L828" s="103">
        <v>-26730565</v>
      </c>
      <c r="M828" s="103">
        <v>2546647</v>
      </c>
      <c r="N828" s="103">
        <v>843932</v>
      </c>
      <c r="O828" s="103">
        <v>-4254895</v>
      </c>
      <c r="P828" s="103">
        <v>1132218</v>
      </c>
    </row>
    <row r="829" spans="1:16">
      <c r="A829" s="101" t="s">
        <v>1989</v>
      </c>
      <c r="B829" s="102" t="s">
        <v>1990</v>
      </c>
      <c r="C829" s="101" t="s">
        <v>5359</v>
      </c>
      <c r="D829" s="101" t="s">
        <v>5360</v>
      </c>
      <c r="E829" s="103">
        <v>-32954431</v>
      </c>
      <c r="F829" s="103">
        <v>-5103274</v>
      </c>
      <c r="G829" s="103">
        <v>-2743092</v>
      </c>
      <c r="H829" s="103">
        <v>1372587</v>
      </c>
      <c r="I829" s="103">
        <v>-9852838</v>
      </c>
      <c r="J829" s="103">
        <v>-2655170</v>
      </c>
      <c r="K829" s="103">
        <v>22995948</v>
      </c>
      <c r="L829" s="103">
        <v>7888623</v>
      </c>
      <c r="M829" s="103">
        <v>5120474</v>
      </c>
      <c r="N829" s="103">
        <v>994023</v>
      </c>
      <c r="O829" s="103">
        <v>13003227</v>
      </c>
      <c r="P829" s="103">
        <v>17915334</v>
      </c>
    </row>
    <row r="830" spans="1:16">
      <c r="A830" s="101" t="s">
        <v>4352</v>
      </c>
      <c r="B830" s="102" t="s">
        <v>4353</v>
      </c>
      <c r="C830" s="101" t="s">
        <v>5359</v>
      </c>
      <c r="D830" s="101" t="s">
        <v>5360</v>
      </c>
      <c r="E830" s="103">
        <v>18859405</v>
      </c>
      <c r="F830" s="103">
        <v>14107936</v>
      </c>
      <c r="G830" s="103">
        <v>6217871</v>
      </c>
      <c r="H830" s="103">
        <v>-1066518</v>
      </c>
      <c r="I830" s="103">
        <v>10604852</v>
      </c>
      <c r="J830" s="103">
        <v>10430363</v>
      </c>
      <c r="K830" s="103"/>
      <c r="L830" s="103"/>
      <c r="M830" s="103"/>
      <c r="N830" s="103"/>
      <c r="O830" s="103"/>
      <c r="P830" s="103"/>
    </row>
    <row r="831" spans="1:16">
      <c r="A831" s="101" t="s">
        <v>2880</v>
      </c>
      <c r="B831" s="102" t="s">
        <v>2881</v>
      </c>
      <c r="C831" s="101" t="s">
        <v>5361</v>
      </c>
      <c r="D831" s="101" t="s">
        <v>5360</v>
      </c>
      <c r="E831" s="103"/>
      <c r="F831" s="103">
        <v>1988885</v>
      </c>
      <c r="G831" s="103">
        <v>3920580</v>
      </c>
      <c r="H831" s="103">
        <v>4267720</v>
      </c>
      <c r="I831" s="103">
        <v>5764402</v>
      </c>
      <c r="J831" s="103">
        <v>5567083</v>
      </c>
      <c r="K831" s="103">
        <v>5217693</v>
      </c>
      <c r="L831" s="103">
        <v>4809496</v>
      </c>
      <c r="M831" s="103">
        <v>3069416</v>
      </c>
      <c r="N831" s="103">
        <v>2404198</v>
      </c>
      <c r="O831" s="103">
        <v>1633052</v>
      </c>
      <c r="P831" s="103">
        <v>1577126</v>
      </c>
    </row>
    <row r="832" spans="1:16">
      <c r="A832" s="101" t="s">
        <v>3701</v>
      </c>
      <c r="B832" s="102" t="s">
        <v>3702</v>
      </c>
      <c r="C832" s="101" t="s">
        <v>5361</v>
      </c>
      <c r="D832" s="101" t="s">
        <v>5360</v>
      </c>
      <c r="E832" s="103"/>
      <c r="F832" s="103">
        <v>-4624591</v>
      </c>
      <c r="G832" s="103">
        <v>-10561982</v>
      </c>
      <c r="H832" s="103">
        <v>-25931123</v>
      </c>
      <c r="I832" s="103">
        <v>-7691649</v>
      </c>
      <c r="J832" s="103">
        <v>-33501284</v>
      </c>
      <c r="K832" s="103">
        <v>2574040</v>
      </c>
      <c r="L832" s="103">
        <v>-3044351</v>
      </c>
      <c r="M832" s="103">
        <v>-5246922</v>
      </c>
      <c r="N832" s="103">
        <v>-664064</v>
      </c>
      <c r="O832" s="103">
        <v>-2158207</v>
      </c>
      <c r="P832" s="103">
        <v>-10195011</v>
      </c>
    </row>
    <row r="833" spans="1:16">
      <c r="A833" s="101" t="s">
        <v>3216</v>
      </c>
      <c r="B833" s="102" t="s">
        <v>3217</v>
      </c>
      <c r="C833" s="101" t="s">
        <v>5359</v>
      </c>
      <c r="D833" s="101" t="s">
        <v>5360</v>
      </c>
      <c r="E833" s="103">
        <v>-11195293</v>
      </c>
      <c r="F833" s="103">
        <v>770198</v>
      </c>
      <c r="G833" s="103">
        <v>-538788</v>
      </c>
      <c r="H833" s="103">
        <v>586370</v>
      </c>
      <c r="I833" s="103">
        <v>251251</v>
      </c>
      <c r="J833" s="103">
        <v>-1647503</v>
      </c>
      <c r="K833" s="103">
        <v>2142209</v>
      </c>
      <c r="L833" s="103">
        <v>2981489</v>
      </c>
      <c r="M833" s="103">
        <v>-2424024</v>
      </c>
      <c r="N833" s="103">
        <v>-8756884</v>
      </c>
      <c r="O833" s="103">
        <v>491459</v>
      </c>
      <c r="P833" s="103">
        <v>399301</v>
      </c>
    </row>
    <row r="834" spans="1:16">
      <c r="A834" s="101" t="s">
        <v>2037</v>
      </c>
      <c r="B834" s="102" t="s">
        <v>2038</v>
      </c>
      <c r="C834" s="101" t="s">
        <v>5359</v>
      </c>
      <c r="D834" s="101" t="s">
        <v>5360</v>
      </c>
      <c r="E834" s="103">
        <v>-26487174</v>
      </c>
      <c r="F834" s="103">
        <v>1197695</v>
      </c>
      <c r="G834" s="103">
        <v>-12280075</v>
      </c>
      <c r="H834" s="103">
        <v>-14194904</v>
      </c>
      <c r="I834" s="103">
        <v>-3454435</v>
      </c>
      <c r="J834" s="103">
        <v>1910865</v>
      </c>
      <c r="K834" s="103">
        <v>675043</v>
      </c>
      <c r="L834" s="103">
        <v>-170939</v>
      </c>
      <c r="M834" s="103">
        <v>1404722</v>
      </c>
      <c r="N834" s="103">
        <v>-1428056</v>
      </c>
      <c r="O834" s="103">
        <v>1393397</v>
      </c>
      <c r="P834" s="103">
        <v>-3540153</v>
      </c>
    </row>
    <row r="835" spans="1:16">
      <c r="A835" s="101" t="s">
        <v>1958</v>
      </c>
      <c r="B835" s="102" t="s">
        <v>1959</v>
      </c>
      <c r="C835" s="101" t="s">
        <v>5359</v>
      </c>
      <c r="D835" s="101" t="s">
        <v>5360</v>
      </c>
      <c r="E835" s="103">
        <v>6732162</v>
      </c>
      <c r="F835" s="103">
        <v>6209153</v>
      </c>
      <c r="G835" s="103">
        <v>8726582</v>
      </c>
      <c r="H835" s="103">
        <v>6288841</v>
      </c>
      <c r="I835" s="103">
        <v>4955800</v>
      </c>
      <c r="J835" s="103">
        <v>2991074</v>
      </c>
      <c r="K835" s="103">
        <v>2071059</v>
      </c>
      <c r="L835" s="103">
        <v>711242</v>
      </c>
      <c r="M835" s="103">
        <v>933462</v>
      </c>
      <c r="N835" s="103">
        <v>2019035</v>
      </c>
      <c r="O835" s="103">
        <v>3537449</v>
      </c>
      <c r="P835" s="103">
        <v>3216283</v>
      </c>
    </row>
    <row r="836" spans="1:16">
      <c r="A836" s="101" t="s">
        <v>1838</v>
      </c>
      <c r="B836" s="102" t="s">
        <v>1839</v>
      </c>
      <c r="C836" s="101" t="s">
        <v>5359</v>
      </c>
      <c r="D836" s="101" t="s">
        <v>5360</v>
      </c>
      <c r="E836" s="103">
        <v>19776174</v>
      </c>
      <c r="F836" s="103">
        <v>11026411</v>
      </c>
      <c r="G836" s="103">
        <v>-1806333</v>
      </c>
      <c r="H836" s="103">
        <v>-6473156</v>
      </c>
      <c r="I836" s="103">
        <v>-2220988</v>
      </c>
      <c r="J836" s="103">
        <v>5032041</v>
      </c>
      <c r="K836" s="103">
        <v>-13384965</v>
      </c>
      <c r="L836" s="103">
        <v>1655610</v>
      </c>
      <c r="M836" s="103">
        <v>1355586</v>
      </c>
      <c r="N836" s="103">
        <v>4622733</v>
      </c>
      <c r="O836" s="103">
        <v>5301207</v>
      </c>
      <c r="P836" s="103">
        <v>2336921</v>
      </c>
    </row>
    <row r="837" spans="1:16">
      <c r="A837" s="101" t="s">
        <v>1941</v>
      </c>
      <c r="B837" s="102" t="s">
        <v>1942</v>
      </c>
      <c r="C837" s="101" t="s">
        <v>5359</v>
      </c>
      <c r="D837" s="101" t="s">
        <v>5360</v>
      </c>
      <c r="E837" s="103">
        <v>-14798956</v>
      </c>
      <c r="F837" s="103">
        <v>-7282282</v>
      </c>
      <c r="G837" s="103">
        <v>-2464001</v>
      </c>
      <c r="H837" s="103">
        <v>-1236713</v>
      </c>
      <c r="I837" s="103">
        <v>-5883367</v>
      </c>
      <c r="J837" s="103">
        <v>-12202620</v>
      </c>
      <c r="K837" s="103">
        <v>-6591840</v>
      </c>
      <c r="L837" s="103">
        <v>14277316</v>
      </c>
      <c r="M837" s="103">
        <v>-5474453</v>
      </c>
      <c r="N837" s="103">
        <v>-17601486</v>
      </c>
      <c r="O837" s="103">
        <v>-19331779</v>
      </c>
      <c r="P837" s="103">
        <v>-14300559</v>
      </c>
    </row>
    <row r="838" spans="1:16">
      <c r="A838" s="101" t="s">
        <v>1979</v>
      </c>
      <c r="B838" s="102" t="s">
        <v>1980</v>
      </c>
      <c r="C838" s="101" t="s">
        <v>5359</v>
      </c>
      <c r="D838" s="101" t="s">
        <v>5360</v>
      </c>
      <c r="E838" s="103">
        <v>2881996</v>
      </c>
      <c r="F838" s="103">
        <v>15986703</v>
      </c>
      <c r="G838" s="103">
        <v>5317240</v>
      </c>
      <c r="H838" s="103">
        <v>2736478</v>
      </c>
      <c r="I838" s="103">
        <v>6384642</v>
      </c>
      <c r="J838" s="103">
        <v>5608502</v>
      </c>
      <c r="K838" s="103">
        <v>6273489</v>
      </c>
      <c r="L838" s="103">
        <v>4833324</v>
      </c>
      <c r="M838" s="103">
        <v>-31632297</v>
      </c>
      <c r="N838" s="103">
        <v>7541834</v>
      </c>
      <c r="O838" s="103">
        <v>5279713</v>
      </c>
      <c r="P838" s="103">
        <v>598680</v>
      </c>
    </row>
    <row r="839" spans="1:16">
      <c r="A839" s="101" t="s">
        <v>5457</v>
      </c>
      <c r="B839" s="102" t="s">
        <v>5458</v>
      </c>
      <c r="C839" s="101" t="s">
        <v>5359</v>
      </c>
      <c r="D839" s="101" t="s">
        <v>5360</v>
      </c>
      <c r="E839" s="103"/>
      <c r="F839" s="103"/>
      <c r="G839" s="103"/>
      <c r="H839" s="103"/>
      <c r="I839" s="103"/>
      <c r="J839" s="103"/>
      <c r="K839" s="103">
        <v>262530</v>
      </c>
      <c r="L839" s="103">
        <v>-190</v>
      </c>
      <c r="M839" s="103">
        <v>-20673</v>
      </c>
      <c r="N839" s="103">
        <v>156196</v>
      </c>
      <c r="O839" s="103">
        <v>73381</v>
      </c>
      <c r="P839" s="103">
        <v>-456088</v>
      </c>
    </row>
    <row r="840" spans="1:16">
      <c r="A840" s="101" t="s">
        <v>2640</v>
      </c>
      <c r="B840" s="102" t="s">
        <v>2641</v>
      </c>
      <c r="C840" s="101" t="s">
        <v>5359</v>
      </c>
      <c r="D840" s="101" t="s">
        <v>5360</v>
      </c>
      <c r="E840" s="103">
        <v>6490474</v>
      </c>
      <c r="F840" s="103">
        <v>4438214</v>
      </c>
      <c r="G840" s="103">
        <v>1493361</v>
      </c>
      <c r="H840" s="103">
        <v>6463063</v>
      </c>
      <c r="I840" s="103">
        <v>-12933835</v>
      </c>
      <c r="J840" s="103">
        <v>-2645742</v>
      </c>
      <c r="K840" s="103">
        <v>-2858600</v>
      </c>
      <c r="L840" s="103">
        <v>1380378</v>
      </c>
      <c r="M840" s="103">
        <v>2233254</v>
      </c>
      <c r="N840" s="103">
        <v>2563927</v>
      </c>
      <c r="O840" s="103">
        <v>2264138</v>
      </c>
      <c r="P840" s="103">
        <v>285604</v>
      </c>
    </row>
    <row r="841" spans="1:16">
      <c r="A841" s="101" t="s">
        <v>2086</v>
      </c>
      <c r="B841" s="102" t="s">
        <v>2087</v>
      </c>
      <c r="C841" s="101" t="s">
        <v>5359</v>
      </c>
      <c r="D841" s="101" t="s">
        <v>5360</v>
      </c>
      <c r="E841" s="103">
        <v>3410159</v>
      </c>
      <c r="F841" s="103">
        <v>-3687643</v>
      </c>
      <c r="G841" s="103">
        <v>10873362</v>
      </c>
      <c r="H841" s="103">
        <v>3274793</v>
      </c>
      <c r="I841" s="103">
        <v>4936201</v>
      </c>
      <c r="J841" s="103">
        <v>10589594</v>
      </c>
      <c r="K841" s="103">
        <v>5306660</v>
      </c>
      <c r="L841" s="103">
        <v>24502651</v>
      </c>
      <c r="M841" s="103">
        <v>7347337</v>
      </c>
      <c r="N841" s="103">
        <v>9297230</v>
      </c>
      <c r="O841" s="103">
        <v>7402139</v>
      </c>
      <c r="P841" s="103">
        <v>1297380</v>
      </c>
    </row>
    <row r="842" spans="1:16">
      <c r="A842" s="101" t="s">
        <v>2145</v>
      </c>
      <c r="B842" s="102" t="s">
        <v>2146</v>
      </c>
      <c r="C842" s="101" t="s">
        <v>5359</v>
      </c>
      <c r="D842" s="101" t="s">
        <v>5360</v>
      </c>
      <c r="E842" s="103">
        <v>-20620427</v>
      </c>
      <c r="F842" s="103">
        <v>29307837</v>
      </c>
      <c r="G842" s="103">
        <v>-3659046</v>
      </c>
      <c r="H842" s="103">
        <v>-3207772</v>
      </c>
      <c r="I842" s="103">
        <v>-5219418</v>
      </c>
      <c r="J842" s="103">
        <v>-3319165</v>
      </c>
      <c r="K842" s="103">
        <v>-3773952</v>
      </c>
      <c r="L842" s="103">
        <v>-18329240</v>
      </c>
      <c r="M842" s="103">
        <v>-25392837</v>
      </c>
      <c r="N842" s="103">
        <v>-14630997</v>
      </c>
      <c r="O842" s="103">
        <v>-11826775</v>
      </c>
      <c r="P842" s="103">
        <v>-16319029</v>
      </c>
    </row>
    <row r="843" spans="1:16">
      <c r="A843" s="101" t="s">
        <v>2291</v>
      </c>
      <c r="B843" s="102" t="s">
        <v>2292</v>
      </c>
      <c r="C843" s="101" t="s">
        <v>5359</v>
      </c>
      <c r="D843" s="101" t="s">
        <v>5360</v>
      </c>
      <c r="E843" s="103">
        <v>7279775</v>
      </c>
      <c r="F843" s="103">
        <v>5286414</v>
      </c>
      <c r="G843" s="103">
        <v>5490443</v>
      </c>
      <c r="H843" s="103">
        <v>6478353</v>
      </c>
      <c r="I843" s="103">
        <v>9047903</v>
      </c>
      <c r="J843" s="103">
        <v>9373420</v>
      </c>
      <c r="K843" s="103">
        <v>14370982</v>
      </c>
      <c r="L843" s="103">
        <v>12470527</v>
      </c>
      <c r="M843" s="103">
        <v>3736468</v>
      </c>
      <c r="N843" s="103">
        <v>-2326397</v>
      </c>
      <c r="O843" s="103">
        <v>1104178</v>
      </c>
      <c r="P843" s="103">
        <v>1055917</v>
      </c>
    </row>
    <row r="844" spans="1:16">
      <c r="A844" s="101" t="s">
        <v>5459</v>
      </c>
      <c r="B844" s="102" t="s">
        <v>5460</v>
      </c>
      <c r="C844" s="101" t="s">
        <v>5359</v>
      </c>
      <c r="D844" s="101" t="s">
        <v>5360</v>
      </c>
      <c r="E844" s="103"/>
      <c r="F844" s="103">
        <v>-4111013</v>
      </c>
      <c r="G844" s="103">
        <v>-3569812</v>
      </c>
      <c r="H844" s="103">
        <v>-117366482</v>
      </c>
      <c r="I844" s="103">
        <v>39431801</v>
      </c>
      <c r="J844" s="103">
        <v>-2275672</v>
      </c>
      <c r="K844" s="103">
        <v>-4980550</v>
      </c>
      <c r="L844" s="103">
        <v>-2488965</v>
      </c>
      <c r="M844" s="103">
        <v>-27315940</v>
      </c>
      <c r="N844" s="103">
        <v>21415394</v>
      </c>
      <c r="O844" s="103">
        <v>-4495002</v>
      </c>
      <c r="P844" s="103">
        <v>2928006</v>
      </c>
    </row>
    <row r="845" spans="1:16">
      <c r="A845" s="101" t="s">
        <v>5461</v>
      </c>
      <c r="B845" s="102" t="s">
        <v>5462</v>
      </c>
      <c r="C845" s="101" t="s">
        <v>5359</v>
      </c>
      <c r="D845" s="101" t="s">
        <v>5360</v>
      </c>
      <c r="E845" s="103">
        <v>3227431</v>
      </c>
      <c r="F845" s="103">
        <v>3560661</v>
      </c>
      <c r="G845" s="103">
        <v>2266415</v>
      </c>
      <c r="H845" s="103">
        <v>3528785</v>
      </c>
      <c r="I845" s="103"/>
      <c r="J845" s="103"/>
      <c r="K845" s="103">
        <v>17054917</v>
      </c>
      <c r="L845" s="103">
        <v>15019063</v>
      </c>
      <c r="M845" s="103">
        <v>4941419</v>
      </c>
      <c r="N845" s="103">
        <v>254549</v>
      </c>
      <c r="O845" s="103">
        <v>-4454827</v>
      </c>
      <c r="P845" s="103">
        <v>-10997442</v>
      </c>
    </row>
    <row r="846" spans="1:16">
      <c r="A846" s="101" t="s">
        <v>1908</v>
      </c>
      <c r="B846" s="102" t="s">
        <v>1909</v>
      </c>
      <c r="C846" s="101" t="s">
        <v>5359</v>
      </c>
      <c r="D846" s="101" t="s">
        <v>5360</v>
      </c>
      <c r="E846" s="103">
        <v>15076686</v>
      </c>
      <c r="F846" s="103">
        <v>7088135</v>
      </c>
      <c r="G846" s="103">
        <v>19882203</v>
      </c>
      <c r="H846" s="103">
        <v>24196247</v>
      </c>
      <c r="I846" s="103">
        <v>12726775</v>
      </c>
      <c r="J846" s="103">
        <v>19821397</v>
      </c>
      <c r="K846" s="103">
        <v>13425005</v>
      </c>
      <c r="L846" s="103">
        <v>11550377</v>
      </c>
      <c r="M846" s="103">
        <v>-7958296</v>
      </c>
      <c r="N846" s="103">
        <v>-5142460</v>
      </c>
      <c r="O846" s="103">
        <v>-2871974</v>
      </c>
      <c r="P846" s="103">
        <v>16788343</v>
      </c>
    </row>
    <row r="847" spans="1:16">
      <c r="A847" s="101" t="s">
        <v>5463</v>
      </c>
      <c r="B847" s="102" t="s">
        <v>5464</v>
      </c>
      <c r="C847" s="101" t="s">
        <v>5359</v>
      </c>
      <c r="D847" s="101" t="s">
        <v>5360</v>
      </c>
      <c r="E847" s="103">
        <v>-13178063</v>
      </c>
      <c r="F847" s="103">
        <v>20893389</v>
      </c>
      <c r="G847" s="103">
        <v>60840868</v>
      </c>
      <c r="H847" s="103">
        <v>-79370178</v>
      </c>
      <c r="I847" s="103">
        <v>-53666275</v>
      </c>
      <c r="J847" s="103">
        <v>-92449302</v>
      </c>
      <c r="K847" s="103"/>
      <c r="L847" s="103"/>
      <c r="M847" s="103"/>
      <c r="N847" s="103"/>
      <c r="O847" s="103"/>
      <c r="P847" s="103"/>
    </row>
    <row r="848" spans="1:16">
      <c r="A848" s="101" t="s">
        <v>2009</v>
      </c>
      <c r="B848" s="102" t="s">
        <v>2010</v>
      </c>
      <c r="C848" s="101" t="s">
        <v>5359</v>
      </c>
      <c r="D848" s="101" t="s">
        <v>5360</v>
      </c>
      <c r="E848" s="103">
        <v>10353734</v>
      </c>
      <c r="F848" s="103">
        <v>-4748500</v>
      </c>
      <c r="G848" s="103">
        <v>-11143901</v>
      </c>
      <c r="H848" s="103">
        <v>7220171</v>
      </c>
      <c r="I848" s="103">
        <v>9635019</v>
      </c>
      <c r="J848" s="103">
        <v>26253421</v>
      </c>
      <c r="K848" s="103">
        <v>2830758</v>
      </c>
      <c r="L848" s="103">
        <v>-999560</v>
      </c>
      <c r="M848" s="103">
        <v>1486097</v>
      </c>
      <c r="N848" s="103">
        <v>-2230086</v>
      </c>
      <c r="O848" s="103">
        <v>854051</v>
      </c>
      <c r="P848" s="103">
        <v>1663390</v>
      </c>
    </row>
    <row r="849" spans="1:16">
      <c r="A849" s="101" t="s">
        <v>2062</v>
      </c>
      <c r="B849" s="102" t="s">
        <v>2063</v>
      </c>
      <c r="C849" s="101" t="s">
        <v>5359</v>
      </c>
      <c r="D849" s="101" t="s">
        <v>5360</v>
      </c>
      <c r="E849" s="103">
        <v>-26136766</v>
      </c>
      <c r="F849" s="103">
        <v>-23126871</v>
      </c>
      <c r="G849" s="103">
        <v>-6115227</v>
      </c>
      <c r="H849" s="103">
        <v>9579290</v>
      </c>
      <c r="I849" s="103">
        <v>2692063</v>
      </c>
      <c r="J849" s="103">
        <v>2452083</v>
      </c>
      <c r="K849" s="103">
        <v>-5833081</v>
      </c>
      <c r="L849" s="103">
        <v>1946589</v>
      </c>
      <c r="M849" s="103">
        <v>5239180</v>
      </c>
      <c r="N849" s="103">
        <v>4100308</v>
      </c>
      <c r="O849" s="103">
        <v>2034955</v>
      </c>
      <c r="P849" s="103">
        <v>994030</v>
      </c>
    </row>
    <row r="850" spans="1:16">
      <c r="A850" s="101" t="s">
        <v>907</v>
      </c>
      <c r="B850" s="102" t="s">
        <v>908</v>
      </c>
      <c r="C850" s="101" t="s">
        <v>5359</v>
      </c>
      <c r="D850" s="101" t="s">
        <v>5360</v>
      </c>
      <c r="E850" s="103">
        <v>15845423</v>
      </c>
      <c r="F850" s="103">
        <v>17877683</v>
      </c>
      <c r="G850" s="103">
        <v>9697239</v>
      </c>
      <c r="H850" s="103">
        <v>19813768</v>
      </c>
      <c r="I850" s="103">
        <v>15416821</v>
      </c>
      <c r="J850" s="103">
        <v>2160597</v>
      </c>
      <c r="K850" s="103">
        <v>-23411473</v>
      </c>
      <c r="L850" s="103">
        <v>4257221</v>
      </c>
      <c r="M850" s="103">
        <v>210243</v>
      </c>
      <c r="N850" s="103">
        <v>-2915072</v>
      </c>
      <c r="O850" s="103">
        <v>-3969782</v>
      </c>
      <c r="P850" s="103">
        <v>-21448867</v>
      </c>
    </row>
    <row r="851" spans="1:16">
      <c r="A851" s="101" t="s">
        <v>2111</v>
      </c>
      <c r="B851" s="102" t="s">
        <v>2112</v>
      </c>
      <c r="C851" s="101" t="s">
        <v>5359</v>
      </c>
      <c r="D851" s="101" t="s">
        <v>5360</v>
      </c>
      <c r="E851" s="103">
        <v>17485209</v>
      </c>
      <c r="F851" s="103">
        <v>12145605</v>
      </c>
      <c r="G851" s="103">
        <v>13279614</v>
      </c>
      <c r="H851" s="103">
        <v>17053736</v>
      </c>
      <c r="I851" s="103">
        <v>12940479</v>
      </c>
      <c r="J851" s="103">
        <v>13384245</v>
      </c>
      <c r="K851" s="103">
        <v>8366156</v>
      </c>
      <c r="L851" s="103">
        <v>9517307</v>
      </c>
      <c r="M851" s="103">
        <v>10969564</v>
      </c>
      <c r="N851" s="103">
        <v>9682478</v>
      </c>
      <c r="O851" s="103">
        <v>5611711</v>
      </c>
      <c r="P851" s="103">
        <v>3891807</v>
      </c>
    </row>
    <row r="852" spans="1:16">
      <c r="A852" s="101" t="s">
        <v>2437</v>
      </c>
      <c r="B852" s="102" t="s">
        <v>2438</v>
      </c>
      <c r="C852" s="101" t="s">
        <v>5359</v>
      </c>
      <c r="D852" s="101" t="s">
        <v>5360</v>
      </c>
      <c r="E852" s="103">
        <v>4800849</v>
      </c>
      <c r="F852" s="103">
        <v>3476147</v>
      </c>
      <c r="G852" s="103">
        <v>3111578</v>
      </c>
      <c r="H852" s="103">
        <v>3380083</v>
      </c>
      <c r="I852" s="103">
        <v>3989237</v>
      </c>
      <c r="J852" s="103">
        <v>3887742</v>
      </c>
      <c r="K852" s="103">
        <v>3116939</v>
      </c>
      <c r="L852" s="103">
        <v>2359382</v>
      </c>
      <c r="M852" s="103">
        <v>2481481</v>
      </c>
      <c r="N852" s="103">
        <v>643352</v>
      </c>
      <c r="O852" s="103"/>
      <c r="P852" s="103"/>
    </row>
    <row r="853" spans="1:16">
      <c r="A853" s="101" t="s">
        <v>5469</v>
      </c>
      <c r="B853" s="102" t="s">
        <v>5470</v>
      </c>
      <c r="C853" s="101" t="s">
        <v>5359</v>
      </c>
      <c r="D853" s="101" t="s">
        <v>5360</v>
      </c>
      <c r="E853" s="103"/>
      <c r="F853" s="103"/>
      <c r="G853" s="103"/>
      <c r="H853" s="103"/>
      <c r="I853" s="103"/>
      <c r="J853" s="103"/>
      <c r="K853" s="103">
        <v>-832280</v>
      </c>
      <c r="L853" s="103">
        <v>-1214807</v>
      </c>
      <c r="M853" s="103">
        <v>44622</v>
      </c>
      <c r="N853" s="103">
        <v>-1639020</v>
      </c>
      <c r="O853" s="103">
        <v>-4989071</v>
      </c>
      <c r="P853" s="103">
        <v>-4786021</v>
      </c>
    </row>
    <row r="854" spans="1:16">
      <c r="A854" s="101" t="s">
        <v>813</v>
      </c>
      <c r="B854" s="102" t="s">
        <v>814</v>
      </c>
      <c r="C854" s="101" t="s">
        <v>5359</v>
      </c>
      <c r="D854" s="101" t="s">
        <v>5360</v>
      </c>
      <c r="E854" s="103">
        <v>3648553</v>
      </c>
      <c r="F854" s="103">
        <v>21698708</v>
      </c>
      <c r="G854" s="103">
        <v>5997545</v>
      </c>
      <c r="H854" s="103">
        <v>18792536</v>
      </c>
      <c r="I854" s="103">
        <v>39703329</v>
      </c>
      <c r="J854" s="103">
        <v>21314672</v>
      </c>
      <c r="K854" s="103">
        <v>16362038</v>
      </c>
      <c r="L854" s="103">
        <v>4471317</v>
      </c>
      <c r="M854" s="103">
        <v>4277180</v>
      </c>
      <c r="N854" s="103">
        <v>-7630119</v>
      </c>
      <c r="O854" s="103">
        <v>-4049693</v>
      </c>
      <c r="P854" s="103">
        <v>1200912</v>
      </c>
    </row>
    <row r="855" spans="1:16">
      <c r="A855" s="101" t="s">
        <v>1218</v>
      </c>
      <c r="B855" s="102" t="s">
        <v>1219</v>
      </c>
      <c r="C855" s="101" t="s">
        <v>5359</v>
      </c>
      <c r="D855" s="101" t="s">
        <v>5360</v>
      </c>
      <c r="E855" s="103">
        <v>2875225</v>
      </c>
      <c r="F855" s="103">
        <v>38956550</v>
      </c>
      <c r="G855" s="103">
        <v>40988285</v>
      </c>
      <c r="H855" s="103">
        <v>36669918</v>
      </c>
      <c r="I855" s="103">
        <v>17392690</v>
      </c>
      <c r="J855" s="103">
        <v>21083700</v>
      </c>
      <c r="K855" s="103">
        <v>8761039</v>
      </c>
      <c r="L855" s="103">
        <v>7072546</v>
      </c>
      <c r="M855" s="103">
        <v>890263</v>
      </c>
      <c r="N855" s="103">
        <v>6656423</v>
      </c>
      <c r="O855" s="103">
        <v>7231466</v>
      </c>
      <c r="P855" s="103">
        <v>7298835</v>
      </c>
    </row>
    <row r="856" spans="1:16">
      <c r="A856" s="101" t="s">
        <v>2048</v>
      </c>
      <c r="B856" s="102" t="s">
        <v>2049</v>
      </c>
      <c r="C856" s="101" t="s">
        <v>5359</v>
      </c>
      <c r="D856" s="101" t="s">
        <v>5360</v>
      </c>
      <c r="E856" s="103">
        <v>-23236203</v>
      </c>
      <c r="F856" s="103">
        <v>-8096291</v>
      </c>
      <c r="G856" s="103">
        <v>2740069</v>
      </c>
      <c r="H856" s="103">
        <v>1347402</v>
      </c>
      <c r="I856" s="103">
        <v>5488400</v>
      </c>
      <c r="J856" s="103">
        <v>4637684</v>
      </c>
      <c r="K856" s="103">
        <v>-2322586</v>
      </c>
      <c r="L856" s="103">
        <v>603991</v>
      </c>
      <c r="M856" s="103">
        <v>-3334826</v>
      </c>
      <c r="N856" s="103">
        <v>-4437460</v>
      </c>
      <c r="O856" s="103">
        <v>-12584478</v>
      </c>
      <c r="P856" s="103">
        <v>543677</v>
      </c>
    </row>
    <row r="857" spans="1:16">
      <c r="A857" s="101" t="s">
        <v>1759</v>
      </c>
      <c r="B857" s="102" t="s">
        <v>1760</v>
      </c>
      <c r="C857" s="101" t="s">
        <v>5359</v>
      </c>
      <c r="D857" s="101" t="s">
        <v>5360</v>
      </c>
      <c r="E857" s="103">
        <v>19454454</v>
      </c>
      <c r="F857" s="103">
        <v>26205021</v>
      </c>
      <c r="G857" s="103">
        <v>19889519</v>
      </c>
      <c r="H857" s="103">
        <v>16934645</v>
      </c>
      <c r="I857" s="103">
        <v>9385674</v>
      </c>
      <c r="J857" s="103">
        <v>7354737</v>
      </c>
      <c r="K857" s="103">
        <v>12664735</v>
      </c>
      <c r="L857" s="103">
        <v>5893538</v>
      </c>
      <c r="M857" s="103">
        <v>6128812</v>
      </c>
      <c r="N857" s="103">
        <v>5407970</v>
      </c>
      <c r="O857" s="103">
        <v>1779955</v>
      </c>
      <c r="P857" s="103">
        <v>4758334</v>
      </c>
    </row>
    <row r="858" spans="1:16">
      <c r="A858" s="101" t="s">
        <v>970</v>
      </c>
      <c r="B858" s="102" t="s">
        <v>971</v>
      </c>
      <c r="C858" s="101" t="s">
        <v>5359</v>
      </c>
      <c r="D858" s="101" t="s">
        <v>5360</v>
      </c>
      <c r="E858" s="103">
        <v>16986910</v>
      </c>
      <c r="F858" s="103">
        <v>17310909</v>
      </c>
      <c r="G858" s="103">
        <v>8879320</v>
      </c>
      <c r="H858" s="103">
        <v>6194380</v>
      </c>
      <c r="I858" s="103">
        <v>5642752</v>
      </c>
      <c r="J858" s="103">
        <v>5534819</v>
      </c>
      <c r="K858" s="103">
        <v>5424701</v>
      </c>
      <c r="L858" s="103">
        <v>5564753</v>
      </c>
      <c r="M858" s="103">
        <v>6107815</v>
      </c>
      <c r="N858" s="103">
        <v>2041590</v>
      </c>
      <c r="O858" s="103">
        <v>293796</v>
      </c>
      <c r="P858" s="103">
        <v>1935274</v>
      </c>
    </row>
    <row r="859" spans="1:16">
      <c r="A859" s="101" t="s">
        <v>1804</v>
      </c>
      <c r="B859" s="102" t="s">
        <v>1805</v>
      </c>
      <c r="C859" s="101" t="s">
        <v>5359</v>
      </c>
      <c r="D859" s="101" t="s">
        <v>5360</v>
      </c>
      <c r="E859" s="103">
        <v>4147832</v>
      </c>
      <c r="F859" s="103">
        <v>-870028</v>
      </c>
      <c r="G859" s="103">
        <v>3029332</v>
      </c>
      <c r="H859" s="103">
        <v>3702898</v>
      </c>
      <c r="I859" s="103">
        <v>9990579</v>
      </c>
      <c r="J859" s="103">
        <v>8470058</v>
      </c>
      <c r="K859" s="103">
        <v>4911107</v>
      </c>
      <c r="L859" s="103">
        <v>1436609</v>
      </c>
      <c r="M859" s="103">
        <v>824180</v>
      </c>
      <c r="N859" s="103">
        <v>1841944</v>
      </c>
      <c r="O859" s="103">
        <v>1084051</v>
      </c>
      <c r="P859" s="103">
        <v>1565504</v>
      </c>
    </row>
    <row r="860" spans="1:16">
      <c r="A860" s="101" t="s">
        <v>1583</v>
      </c>
      <c r="B860" s="102" t="s">
        <v>1584</v>
      </c>
      <c r="C860" s="101" t="s">
        <v>5359</v>
      </c>
      <c r="D860" s="101" t="s">
        <v>5360</v>
      </c>
      <c r="E860" s="103">
        <v>7954662</v>
      </c>
      <c r="F860" s="103">
        <v>7083466</v>
      </c>
      <c r="G860" s="103">
        <v>3629242</v>
      </c>
      <c r="H860" s="103">
        <v>3208633</v>
      </c>
      <c r="I860" s="103">
        <v>960121</v>
      </c>
      <c r="J860" s="103">
        <v>463705</v>
      </c>
      <c r="K860" s="103">
        <v>1347527</v>
      </c>
      <c r="L860" s="103">
        <v>2637370</v>
      </c>
      <c r="M860" s="103">
        <v>-998328</v>
      </c>
      <c r="N860" s="103">
        <v>101084</v>
      </c>
      <c r="O860" s="103">
        <v>2120615</v>
      </c>
      <c r="P860" s="103">
        <v>-684753</v>
      </c>
    </row>
    <row r="861" spans="1:16">
      <c r="A861" s="101" t="s">
        <v>2222</v>
      </c>
      <c r="B861" s="102" t="s">
        <v>2223</v>
      </c>
      <c r="C861" s="101" t="s">
        <v>5359</v>
      </c>
      <c r="D861" s="101" t="s">
        <v>5360</v>
      </c>
      <c r="E861" s="103">
        <v>14987167</v>
      </c>
      <c r="F861" s="103">
        <v>4470830</v>
      </c>
      <c r="G861" s="103">
        <v>10589275</v>
      </c>
      <c r="H861" s="103">
        <v>14433637</v>
      </c>
      <c r="I861" s="103">
        <v>7901053</v>
      </c>
      <c r="J861" s="103">
        <v>-3477043</v>
      </c>
      <c r="K861" s="103">
        <v>3578945</v>
      </c>
      <c r="L861" s="103">
        <v>1576893</v>
      </c>
      <c r="M861" s="103">
        <v>2787773</v>
      </c>
      <c r="N861" s="103">
        <v>1939203</v>
      </c>
      <c r="O861" s="103">
        <v>612792</v>
      </c>
      <c r="P861" s="103">
        <v>1486655</v>
      </c>
    </row>
    <row r="862" spans="1:16">
      <c r="A862" s="101" t="s">
        <v>701</v>
      </c>
      <c r="B862" s="102" t="s">
        <v>702</v>
      </c>
      <c r="C862" s="101" t="s">
        <v>5359</v>
      </c>
      <c r="D862" s="101" t="s">
        <v>5360</v>
      </c>
      <c r="E862" s="103">
        <v>289386</v>
      </c>
      <c r="F862" s="103">
        <v>-6547683</v>
      </c>
      <c r="G862" s="103">
        <v>-2149582</v>
      </c>
      <c r="H862" s="103">
        <v>-82363</v>
      </c>
      <c r="I862" s="103">
        <v>1011468</v>
      </c>
      <c r="J862" s="103">
        <v>-134851</v>
      </c>
      <c r="K862" s="103">
        <v>671004</v>
      </c>
      <c r="L862" s="103">
        <v>-3145741</v>
      </c>
      <c r="M862" s="103">
        <v>-964443</v>
      </c>
      <c r="N862" s="103">
        <v>-981600</v>
      </c>
      <c r="O862" s="103">
        <v>-982629</v>
      </c>
      <c r="P862" s="103">
        <v>-1752485</v>
      </c>
    </row>
    <row r="863" spans="1:16">
      <c r="A863" s="101" t="s">
        <v>5471</v>
      </c>
      <c r="B863" s="102" t="s">
        <v>5472</v>
      </c>
      <c r="C863" s="101" t="s">
        <v>5359</v>
      </c>
      <c r="D863" s="101" t="s">
        <v>5360</v>
      </c>
      <c r="E863" s="103"/>
      <c r="F863" s="103"/>
      <c r="G863" s="103"/>
      <c r="H863" s="103"/>
      <c r="I863" s="103"/>
      <c r="J863" s="103"/>
      <c r="K863" s="103">
        <v>1361427</v>
      </c>
      <c r="L863" s="103">
        <v>1232220</v>
      </c>
      <c r="M863" s="103">
        <v>833184</v>
      </c>
      <c r="N863" s="103">
        <v>835664</v>
      </c>
      <c r="O863" s="103">
        <v>823988</v>
      </c>
      <c r="P863" s="103">
        <v>758139</v>
      </c>
    </row>
    <row r="864" spans="1:16">
      <c r="A864" s="101" t="s">
        <v>3274</v>
      </c>
      <c r="B864" s="102" t="s">
        <v>3275</v>
      </c>
      <c r="C864" s="101" t="s">
        <v>5359</v>
      </c>
      <c r="D864" s="101" t="s">
        <v>5360</v>
      </c>
      <c r="E864" s="103">
        <v>-3055982</v>
      </c>
      <c r="F864" s="103">
        <v>2065245</v>
      </c>
      <c r="G864" s="103">
        <v>4000982</v>
      </c>
      <c r="H864" s="103">
        <v>-13542729</v>
      </c>
      <c r="I864" s="103">
        <v>-20861552</v>
      </c>
      <c r="J864" s="103">
        <v>-3856663</v>
      </c>
      <c r="K864" s="103">
        <v>601104</v>
      </c>
      <c r="L864" s="103">
        <v>1515915</v>
      </c>
      <c r="M864" s="103">
        <v>210372</v>
      </c>
      <c r="N864" s="103">
        <v>-177822</v>
      </c>
      <c r="O864" s="103">
        <v>-528769</v>
      </c>
      <c r="P864" s="103">
        <v>531256</v>
      </c>
    </row>
    <row r="865" spans="1:16">
      <c r="A865" s="101" t="s">
        <v>2191</v>
      </c>
      <c r="B865" s="102" t="s">
        <v>2192</v>
      </c>
      <c r="C865" s="101" t="s">
        <v>5359</v>
      </c>
      <c r="D865" s="101" t="s">
        <v>5360</v>
      </c>
      <c r="E865" s="103">
        <v>7014428</v>
      </c>
      <c r="F865" s="103">
        <v>11593741</v>
      </c>
      <c r="G865" s="103">
        <v>9176631</v>
      </c>
      <c r="H865" s="103">
        <v>7444065</v>
      </c>
      <c r="I865" s="103">
        <v>-13391</v>
      </c>
      <c r="J865" s="103">
        <v>1818276</v>
      </c>
      <c r="K865" s="103">
        <v>-31132666</v>
      </c>
      <c r="L865" s="103">
        <v>-6332272</v>
      </c>
      <c r="M865" s="103">
        <v>1410515</v>
      </c>
      <c r="N865" s="103">
        <v>3363919</v>
      </c>
      <c r="O865" s="103">
        <v>-332717</v>
      </c>
      <c r="P865" s="103">
        <v>2163793</v>
      </c>
    </row>
    <row r="866" spans="1:16">
      <c r="A866" s="101" t="s">
        <v>2863</v>
      </c>
      <c r="B866" s="102" t="s">
        <v>2864</v>
      </c>
      <c r="C866" s="101" t="s">
        <v>5364</v>
      </c>
      <c r="D866" s="101" t="s">
        <v>5360</v>
      </c>
      <c r="E866" s="103">
        <v>-5514405</v>
      </c>
      <c r="F866" s="103">
        <v>2232367</v>
      </c>
      <c r="G866" s="103">
        <v>396531</v>
      </c>
      <c r="H866" s="103">
        <v>2170414</v>
      </c>
      <c r="I866" s="103">
        <v>3066937</v>
      </c>
      <c r="J866" s="103">
        <v>2397715</v>
      </c>
      <c r="K866" s="103">
        <v>1724789</v>
      </c>
      <c r="L866" s="103">
        <v>3617985</v>
      </c>
      <c r="M866" s="103">
        <v>2549346</v>
      </c>
      <c r="N866" s="103">
        <v>789657</v>
      </c>
      <c r="O866" s="103">
        <v>-9232787</v>
      </c>
      <c r="P866" s="103">
        <v>-968628</v>
      </c>
    </row>
    <row r="867" spans="1:16">
      <c r="A867" s="101" t="s">
        <v>1725</v>
      </c>
      <c r="B867" s="102" t="s">
        <v>1726</v>
      </c>
      <c r="C867" s="101" t="s">
        <v>5359</v>
      </c>
      <c r="D867" s="101" t="s">
        <v>5360</v>
      </c>
      <c r="E867" s="103">
        <v>-14911337</v>
      </c>
      <c r="F867" s="103">
        <v>64064841</v>
      </c>
      <c r="G867" s="103">
        <v>59508337</v>
      </c>
      <c r="H867" s="103">
        <v>22317315</v>
      </c>
      <c r="I867" s="103">
        <v>11012151</v>
      </c>
      <c r="J867" s="103">
        <v>21646508</v>
      </c>
      <c r="K867" s="103">
        <v>17071360</v>
      </c>
      <c r="L867" s="103">
        <v>7195139</v>
      </c>
      <c r="M867" s="103">
        <v>-1172330</v>
      </c>
      <c r="N867" s="103">
        <v>-31197104</v>
      </c>
      <c r="O867" s="103">
        <v>8453270</v>
      </c>
      <c r="P867" s="103">
        <v>7930730</v>
      </c>
    </row>
    <row r="868" spans="1:16">
      <c r="A868" s="101" t="s">
        <v>2614</v>
      </c>
      <c r="B868" s="102" t="s">
        <v>2615</v>
      </c>
      <c r="C868" s="101" t="s">
        <v>5359</v>
      </c>
      <c r="D868" s="101" t="s">
        <v>5360</v>
      </c>
      <c r="E868" s="103">
        <v>3385925</v>
      </c>
      <c r="F868" s="103">
        <v>3778804</v>
      </c>
      <c r="G868" s="103">
        <v>4912407</v>
      </c>
      <c r="H868" s="103">
        <v>5638569</v>
      </c>
      <c r="I868" s="103">
        <v>4134959</v>
      </c>
      <c r="J868" s="103">
        <v>2155388</v>
      </c>
      <c r="K868" s="103">
        <v>3735506</v>
      </c>
      <c r="L868" s="103">
        <v>5372056</v>
      </c>
      <c r="M868" s="103">
        <v>-3612991</v>
      </c>
      <c r="N868" s="103">
        <v>2076965</v>
      </c>
      <c r="O868" s="103">
        <v>2735152</v>
      </c>
      <c r="P868" s="103">
        <v>2674789</v>
      </c>
    </row>
    <row r="869" spans="1:16">
      <c r="A869" s="101" t="s">
        <v>2931</v>
      </c>
      <c r="B869" s="102" t="s">
        <v>2932</v>
      </c>
      <c r="C869" s="101" t="s">
        <v>5359</v>
      </c>
      <c r="D869" s="101" t="s">
        <v>5360</v>
      </c>
      <c r="E869" s="103">
        <v>1707089</v>
      </c>
      <c r="F869" s="103">
        <v>690098</v>
      </c>
      <c r="G869" s="103">
        <v>-1457721</v>
      </c>
      <c r="H869" s="103">
        <v>-424275</v>
      </c>
      <c r="I869" s="103">
        <v>2446812</v>
      </c>
      <c r="J869" s="103">
        <v>438373</v>
      </c>
      <c r="K869" s="103">
        <v>-11203994</v>
      </c>
      <c r="L869" s="103">
        <v>-8962263</v>
      </c>
      <c r="M869" s="103">
        <v>-39966689</v>
      </c>
      <c r="N869" s="103">
        <v>286879</v>
      </c>
      <c r="O869" s="103">
        <v>2625462</v>
      </c>
      <c r="P869" s="103">
        <v>3270527</v>
      </c>
    </row>
    <row r="870" spans="1:16">
      <c r="A870" s="101" t="s">
        <v>1433</v>
      </c>
      <c r="B870" s="102" t="s">
        <v>1434</v>
      </c>
      <c r="C870" s="101" t="s">
        <v>5384</v>
      </c>
      <c r="D870" s="101" t="s">
        <v>5360</v>
      </c>
      <c r="E870" s="103">
        <v>4625143</v>
      </c>
      <c r="F870" s="103">
        <v>4909437</v>
      </c>
      <c r="G870" s="103">
        <v>3497503</v>
      </c>
      <c r="H870" s="103">
        <v>3441414</v>
      </c>
      <c r="I870" s="103">
        <v>2518349</v>
      </c>
      <c r="J870" s="103">
        <v>778023</v>
      </c>
      <c r="K870" s="103">
        <v>1043008</v>
      </c>
      <c r="L870" s="103">
        <v>2101357</v>
      </c>
      <c r="M870" s="103">
        <v>2042717</v>
      </c>
      <c r="N870" s="103">
        <v>1145850</v>
      </c>
      <c r="O870" s="103">
        <v>878018</v>
      </c>
      <c r="P870" s="103">
        <v>632611</v>
      </c>
    </row>
    <row r="871" spans="1:16">
      <c r="A871" s="101" t="s">
        <v>3028</v>
      </c>
      <c r="B871" s="102" t="s">
        <v>3029</v>
      </c>
      <c r="C871" s="101" t="s">
        <v>5359</v>
      </c>
      <c r="D871" s="101" t="s">
        <v>5360</v>
      </c>
      <c r="E871" s="103">
        <v>10957846</v>
      </c>
      <c r="F871" s="103">
        <v>5529495</v>
      </c>
      <c r="G871" s="103">
        <v>8213795</v>
      </c>
      <c r="H871" s="103">
        <v>-1268043</v>
      </c>
      <c r="I871" s="103">
        <v>-469082</v>
      </c>
      <c r="J871" s="103">
        <v>-1113259</v>
      </c>
      <c r="K871" s="103">
        <v>3763749</v>
      </c>
      <c r="L871" s="103">
        <v>3988459</v>
      </c>
      <c r="M871" s="103">
        <v>7392154</v>
      </c>
      <c r="N871" s="103">
        <v>-3262891</v>
      </c>
      <c r="O871" s="103">
        <v>2033720</v>
      </c>
      <c r="P871" s="103">
        <v>1836784</v>
      </c>
    </row>
    <row r="872" spans="1:16">
      <c r="A872" s="101" t="s">
        <v>471</v>
      </c>
      <c r="B872" s="102" t="s">
        <v>472</v>
      </c>
      <c r="C872" s="101" t="s">
        <v>5359</v>
      </c>
      <c r="D872" s="101" t="s">
        <v>5360</v>
      </c>
      <c r="E872" s="103">
        <v>-2734138727</v>
      </c>
      <c r="F872" s="103">
        <v>-2097513012</v>
      </c>
      <c r="G872" s="103">
        <v>-783933146</v>
      </c>
      <c r="H872" s="103">
        <v>-656255408</v>
      </c>
      <c r="I872" s="103">
        <v>221891875</v>
      </c>
      <c r="J872" s="103">
        <v>686441432</v>
      </c>
      <c r="K872" s="103">
        <v>766912041</v>
      </c>
      <c r="L872" s="103">
        <v>616945123</v>
      </c>
      <c r="M872" s="103">
        <v>260611835</v>
      </c>
      <c r="N872" s="103">
        <v>302197108</v>
      </c>
      <c r="O872" s="103">
        <v>58708104</v>
      </c>
      <c r="P872" s="103">
        <v>4766962</v>
      </c>
    </row>
    <row r="873" spans="1:16">
      <c r="A873" s="101" t="s">
        <v>525</v>
      </c>
      <c r="B873" s="102" t="s">
        <v>526</v>
      </c>
      <c r="C873" s="101" t="s">
        <v>5359</v>
      </c>
      <c r="D873" s="101" t="s">
        <v>5360</v>
      </c>
      <c r="E873" s="103">
        <v>63180866</v>
      </c>
      <c r="F873" s="103">
        <v>-819103157</v>
      </c>
      <c r="G873" s="103">
        <v>41965483</v>
      </c>
      <c r="H873" s="103">
        <v>-101756286</v>
      </c>
      <c r="I873" s="103">
        <v>340338846</v>
      </c>
      <c r="J873" s="103">
        <v>298223624</v>
      </c>
      <c r="K873" s="103">
        <v>209750264</v>
      </c>
      <c r="L873" s="103">
        <v>-313453875</v>
      </c>
      <c r="M873" s="103">
        <v>-123062614</v>
      </c>
      <c r="N873" s="103">
        <v>193497393</v>
      </c>
      <c r="O873" s="103">
        <v>132662573</v>
      </c>
      <c r="P873" s="103">
        <v>132619958</v>
      </c>
    </row>
    <row r="874" spans="1:16">
      <c r="A874" s="101" t="s">
        <v>1030</v>
      </c>
      <c r="B874" s="102" t="s">
        <v>1031</v>
      </c>
      <c r="C874" s="101" t="s">
        <v>5359</v>
      </c>
      <c r="D874" s="101" t="s">
        <v>5360</v>
      </c>
      <c r="E874" s="103">
        <v>31445454</v>
      </c>
      <c r="F874" s="103">
        <v>21798920</v>
      </c>
      <c r="G874" s="103">
        <v>23009858</v>
      </c>
      <c r="H874" s="103">
        <v>11160637</v>
      </c>
      <c r="I874" s="103">
        <v>24847898</v>
      </c>
      <c r="J874" s="103">
        <v>16902691</v>
      </c>
      <c r="K874" s="103">
        <v>35709984</v>
      </c>
      <c r="L874" s="103">
        <v>7009535</v>
      </c>
      <c r="M874" s="103">
        <v>7348308</v>
      </c>
      <c r="N874" s="103">
        <v>27166065</v>
      </c>
      <c r="O874" s="103">
        <v>19388488</v>
      </c>
      <c r="P874" s="103">
        <v>14259545</v>
      </c>
    </row>
    <row r="875" spans="1:16">
      <c r="A875" s="101" t="s">
        <v>3818</v>
      </c>
      <c r="B875" s="102" t="s">
        <v>3819</v>
      </c>
      <c r="C875" s="101" t="s">
        <v>5359</v>
      </c>
      <c r="D875" s="101" t="s">
        <v>5360</v>
      </c>
      <c r="E875" s="103">
        <v>-7594262</v>
      </c>
      <c r="F875" s="103">
        <v>-2921941</v>
      </c>
      <c r="G875" s="103">
        <v>-6640654</v>
      </c>
      <c r="H875" s="103">
        <v>665374</v>
      </c>
      <c r="I875" s="103">
        <v>-21510818</v>
      </c>
      <c r="J875" s="103">
        <v>-20260499</v>
      </c>
      <c r="K875" s="103"/>
      <c r="L875" s="103">
        <v>-1722656</v>
      </c>
      <c r="M875" s="103">
        <v>-1117247</v>
      </c>
      <c r="N875" s="103">
        <v>4989264</v>
      </c>
      <c r="O875" s="103">
        <v>3825257</v>
      </c>
      <c r="P875" s="103">
        <v>5626614</v>
      </c>
    </row>
    <row r="876" spans="1:16">
      <c r="A876" s="101" t="s">
        <v>1977</v>
      </c>
      <c r="B876" s="102" t="s">
        <v>1978</v>
      </c>
      <c r="C876" s="101" t="s">
        <v>5359</v>
      </c>
      <c r="D876" s="101" t="s">
        <v>5360</v>
      </c>
      <c r="E876" s="103">
        <v>-4144515</v>
      </c>
      <c r="F876" s="103">
        <v>-9198911</v>
      </c>
      <c r="G876" s="103">
        <v>-1615818</v>
      </c>
      <c r="H876" s="103">
        <v>164874</v>
      </c>
      <c r="I876" s="103">
        <v>-6050067</v>
      </c>
      <c r="J876" s="103">
        <v>-7493561</v>
      </c>
      <c r="K876" s="103">
        <v>-4025217</v>
      </c>
      <c r="L876" s="103">
        <v>122074</v>
      </c>
      <c r="M876" s="103">
        <v>-12041236</v>
      </c>
      <c r="N876" s="103">
        <v>-2968659</v>
      </c>
      <c r="O876" s="103">
        <v>240751</v>
      </c>
      <c r="P876" s="103">
        <v>-504630</v>
      </c>
    </row>
    <row r="877" spans="1:16">
      <c r="A877" s="101" t="s">
        <v>3153</v>
      </c>
      <c r="B877" s="102" t="s">
        <v>3154</v>
      </c>
      <c r="C877" s="101" t="s">
        <v>5359</v>
      </c>
      <c r="D877" s="101" t="s">
        <v>5360</v>
      </c>
      <c r="E877" s="103">
        <v>-7983287</v>
      </c>
      <c r="F877" s="103">
        <v>-7006446</v>
      </c>
      <c r="G877" s="103">
        <v>-2175472</v>
      </c>
      <c r="H877" s="103">
        <v>-5015836</v>
      </c>
      <c r="I877" s="103">
        <v>-8037553</v>
      </c>
      <c r="J877" s="103">
        <v>-5919992</v>
      </c>
      <c r="K877" s="103">
        <v>-2577470</v>
      </c>
      <c r="L877" s="103">
        <v>1246060</v>
      </c>
      <c r="M877" s="103">
        <v>618941</v>
      </c>
      <c r="N877" s="103">
        <v>212001</v>
      </c>
      <c r="O877" s="103">
        <v>-3861879</v>
      </c>
      <c r="P877" s="103">
        <v>-3159672</v>
      </c>
    </row>
    <row r="878" spans="1:16">
      <c r="A878" s="101" t="s">
        <v>1115</v>
      </c>
      <c r="B878" s="102" t="s">
        <v>1116</v>
      </c>
      <c r="C878" s="101" t="s">
        <v>5359</v>
      </c>
      <c r="D878" s="101" t="s">
        <v>5360</v>
      </c>
      <c r="E878" s="103">
        <v>24766133</v>
      </c>
      <c r="F878" s="103">
        <v>21290721</v>
      </c>
      <c r="G878" s="103">
        <v>9703655</v>
      </c>
      <c r="H878" s="103">
        <v>5681027</v>
      </c>
      <c r="I878" s="103">
        <v>6009096</v>
      </c>
      <c r="J878" s="103">
        <v>2047859</v>
      </c>
      <c r="K878" s="103">
        <v>8378435</v>
      </c>
      <c r="L878" s="103">
        <v>7252539</v>
      </c>
      <c r="M878" s="103">
        <v>5362256</v>
      </c>
      <c r="N878" s="103">
        <v>7024160</v>
      </c>
      <c r="O878" s="103">
        <v>5229092</v>
      </c>
      <c r="P878" s="103">
        <v>5192364</v>
      </c>
    </row>
    <row r="879" spans="1:16">
      <c r="A879" s="101" t="s">
        <v>2843</v>
      </c>
      <c r="B879" s="102" t="s">
        <v>2844</v>
      </c>
      <c r="C879" s="101" t="s">
        <v>5359</v>
      </c>
      <c r="D879" s="101" t="s">
        <v>5360</v>
      </c>
      <c r="E879" s="103">
        <v>4101701</v>
      </c>
      <c r="F879" s="103">
        <v>9719513</v>
      </c>
      <c r="G879" s="103">
        <v>188727</v>
      </c>
      <c r="H879" s="103">
        <v>-2629336</v>
      </c>
      <c r="I879" s="103">
        <v>-6210103</v>
      </c>
      <c r="J879" s="103">
        <v>-17257079</v>
      </c>
      <c r="K879" s="103">
        <v>-14800122</v>
      </c>
      <c r="L879" s="103">
        <v>1540494</v>
      </c>
      <c r="M879" s="103">
        <v>636734</v>
      </c>
      <c r="N879" s="103">
        <v>533175</v>
      </c>
      <c r="O879" s="103">
        <v>-3000998</v>
      </c>
      <c r="P879" s="103">
        <v>-1404352</v>
      </c>
    </row>
    <row r="880" spans="1:16">
      <c r="A880" s="101" t="s">
        <v>3369</v>
      </c>
      <c r="B880" s="102" t="s">
        <v>4354</v>
      </c>
      <c r="C880" s="101" t="s">
        <v>5359</v>
      </c>
      <c r="D880" s="101" t="s">
        <v>5360</v>
      </c>
      <c r="E880" s="103">
        <v>-10082612</v>
      </c>
      <c r="F880" s="103">
        <v>-24143827</v>
      </c>
      <c r="G880" s="103">
        <v>-5859304</v>
      </c>
      <c r="H880" s="103">
        <v>-1600635</v>
      </c>
      <c r="I880" s="103">
        <v>-7166990</v>
      </c>
      <c r="J880" s="103">
        <v>-3664235</v>
      </c>
      <c r="K880" s="103">
        <v>-1520235</v>
      </c>
      <c r="L880" s="103">
        <v>-3829476</v>
      </c>
      <c r="M880" s="103">
        <v>-15981627</v>
      </c>
      <c r="N880" s="103">
        <v>-10886975</v>
      </c>
      <c r="O880" s="103">
        <v>-2356574</v>
      </c>
      <c r="P880" s="103">
        <v>-1579270</v>
      </c>
    </row>
    <row r="881" spans="1:16">
      <c r="A881" s="101" t="s">
        <v>3505</v>
      </c>
      <c r="B881" s="102" t="s">
        <v>3506</v>
      </c>
      <c r="C881" s="101" t="s">
        <v>5359</v>
      </c>
      <c r="D881" s="101" t="s">
        <v>5360</v>
      </c>
      <c r="E881" s="103">
        <v>702621</v>
      </c>
      <c r="F881" s="103">
        <v>-3300411</v>
      </c>
      <c r="G881" s="103">
        <v>-3984088</v>
      </c>
      <c r="H881" s="103">
        <v>-3543300</v>
      </c>
      <c r="I881" s="103">
        <v>-5249151</v>
      </c>
      <c r="J881" s="103">
        <v>803085</v>
      </c>
      <c r="K881" s="103">
        <v>6467248</v>
      </c>
      <c r="L881" s="103">
        <v>3749659</v>
      </c>
      <c r="M881" s="103">
        <v>2404214</v>
      </c>
      <c r="N881" s="103">
        <v>-943182</v>
      </c>
      <c r="O881" s="103">
        <v>2469424</v>
      </c>
      <c r="P881" s="103">
        <v>-64392</v>
      </c>
    </row>
    <row r="882" spans="1:16">
      <c r="A882" s="101" t="s">
        <v>2956</v>
      </c>
      <c r="B882" s="102" t="s">
        <v>2957</v>
      </c>
      <c r="C882" s="101" t="s">
        <v>5359</v>
      </c>
      <c r="D882" s="101" t="s">
        <v>5360</v>
      </c>
      <c r="E882" s="103">
        <v>9725901</v>
      </c>
      <c r="F882" s="103">
        <v>2702050</v>
      </c>
      <c r="G882" s="103">
        <v>-4606320</v>
      </c>
      <c r="H882" s="103">
        <v>4200122</v>
      </c>
      <c r="I882" s="103">
        <v>-2708417</v>
      </c>
      <c r="J882" s="103">
        <v>6509769</v>
      </c>
      <c r="K882" s="103">
        <v>6088781</v>
      </c>
      <c r="L882" s="103">
        <v>445997</v>
      </c>
      <c r="M882" s="103">
        <v>4047505</v>
      </c>
      <c r="N882" s="103">
        <v>249497</v>
      </c>
      <c r="O882" s="103">
        <v>180956</v>
      </c>
      <c r="P882" s="103">
        <v>1782193</v>
      </c>
    </row>
    <row r="883" spans="1:16">
      <c r="A883" s="101" t="s">
        <v>3053</v>
      </c>
      <c r="B883" s="102" t="s">
        <v>3054</v>
      </c>
      <c r="C883" s="101" t="s">
        <v>5359</v>
      </c>
      <c r="D883" s="101" t="s">
        <v>5360</v>
      </c>
      <c r="E883" s="103">
        <v>1804599</v>
      </c>
      <c r="F883" s="103">
        <v>1896753</v>
      </c>
      <c r="G883" s="103">
        <v>1055122</v>
      </c>
      <c r="H883" s="103">
        <v>1171044</v>
      </c>
      <c r="I883" s="103">
        <v>-5616904</v>
      </c>
      <c r="J883" s="103">
        <v>-15575806</v>
      </c>
      <c r="K883" s="103">
        <v>1769264</v>
      </c>
      <c r="L883" s="103">
        <v>1197314</v>
      </c>
      <c r="M883" s="103">
        <v>-5127036</v>
      </c>
      <c r="N883" s="103">
        <v>989955</v>
      </c>
      <c r="O883" s="103">
        <v>1833200</v>
      </c>
      <c r="P883" s="103">
        <v>-4854339</v>
      </c>
    </row>
    <row r="884" spans="1:16">
      <c r="A884" s="101" t="s">
        <v>3590</v>
      </c>
      <c r="B884" s="102" t="s">
        <v>3591</v>
      </c>
      <c r="C884" s="101" t="s">
        <v>5359</v>
      </c>
      <c r="D884" s="101" t="s">
        <v>5360</v>
      </c>
      <c r="E884" s="103">
        <v>-2230708</v>
      </c>
      <c r="F884" s="103">
        <v>-241796</v>
      </c>
      <c r="G884" s="103">
        <v>1599311</v>
      </c>
      <c r="H884" s="103">
        <v>-1350380</v>
      </c>
      <c r="I884" s="103">
        <v>868273</v>
      </c>
      <c r="J884" s="103">
        <v>154391</v>
      </c>
      <c r="K884" s="103"/>
      <c r="L884" s="103">
        <v>3154182</v>
      </c>
      <c r="M884" s="103">
        <v>-668615</v>
      </c>
      <c r="N884" s="103">
        <v>2221388</v>
      </c>
      <c r="O884" s="103">
        <v>2884679</v>
      </c>
      <c r="P884" s="103">
        <v>3072115</v>
      </c>
    </row>
    <row r="885" spans="1:16">
      <c r="A885" s="101" t="s">
        <v>1153</v>
      </c>
      <c r="B885" s="102" t="s">
        <v>1154</v>
      </c>
      <c r="C885" s="101" t="s">
        <v>5359</v>
      </c>
      <c r="D885" s="101" t="s">
        <v>5360</v>
      </c>
      <c r="E885" s="103">
        <v>53296491</v>
      </c>
      <c r="F885" s="103">
        <v>7364917</v>
      </c>
      <c r="G885" s="103">
        <v>39317213</v>
      </c>
      <c r="H885" s="103">
        <v>47378858</v>
      </c>
      <c r="I885" s="103">
        <v>38356309</v>
      </c>
      <c r="J885" s="103">
        <v>43899763</v>
      </c>
      <c r="K885" s="103">
        <v>49545383</v>
      </c>
      <c r="L885" s="103">
        <v>30899991</v>
      </c>
      <c r="M885" s="103">
        <v>13069081</v>
      </c>
      <c r="N885" s="103">
        <v>7275701</v>
      </c>
      <c r="O885" s="103">
        <v>4362295</v>
      </c>
      <c r="P885" s="103">
        <v>8013697</v>
      </c>
    </row>
    <row r="886" spans="1:16">
      <c r="A886" s="101" t="s">
        <v>5475</v>
      </c>
      <c r="B886" s="102" t="s">
        <v>5476</v>
      </c>
      <c r="C886" s="101" t="s">
        <v>5359</v>
      </c>
      <c r="D886" s="101" t="s">
        <v>5360</v>
      </c>
      <c r="E886" s="103"/>
      <c r="F886" s="103"/>
      <c r="G886" s="103"/>
      <c r="H886" s="103"/>
      <c r="I886" s="103"/>
      <c r="J886" s="103"/>
      <c r="K886" s="103">
        <v>164134</v>
      </c>
      <c r="L886" s="103">
        <v>37476</v>
      </c>
      <c r="M886" s="103">
        <v>21010</v>
      </c>
      <c r="N886" s="103">
        <v>354240</v>
      </c>
      <c r="O886" s="103">
        <v>12109</v>
      </c>
      <c r="P886" s="103">
        <v>60081</v>
      </c>
    </row>
    <row r="887" spans="1:16">
      <c r="A887" s="101" t="s">
        <v>5477</v>
      </c>
      <c r="B887" s="102" t="s">
        <v>5478</v>
      </c>
      <c r="C887" s="101" t="s">
        <v>5359</v>
      </c>
      <c r="D887" s="101" t="s">
        <v>5360</v>
      </c>
      <c r="E887" s="103"/>
      <c r="F887" s="103"/>
      <c r="G887" s="103"/>
      <c r="H887" s="103"/>
      <c r="I887" s="103"/>
      <c r="J887" s="103"/>
      <c r="K887" s="103">
        <v>45053</v>
      </c>
      <c r="L887" s="103">
        <v>127798</v>
      </c>
      <c r="M887" s="103">
        <v>550810</v>
      </c>
      <c r="N887" s="103">
        <v>1196844</v>
      </c>
      <c r="O887" s="103">
        <v>507392</v>
      </c>
      <c r="P887" s="103">
        <v>63106</v>
      </c>
    </row>
    <row r="888" spans="1:16">
      <c r="A888" s="101" t="s">
        <v>3593</v>
      </c>
      <c r="B888" s="102" t="s">
        <v>3594</v>
      </c>
      <c r="C888" s="101" t="s">
        <v>5359</v>
      </c>
      <c r="D888" s="101" t="s">
        <v>5360</v>
      </c>
      <c r="E888" s="103">
        <v>-11993784</v>
      </c>
      <c r="F888" s="103">
        <v>-1281903</v>
      </c>
      <c r="G888" s="103">
        <v>-961389</v>
      </c>
      <c r="H888" s="103">
        <v>73085</v>
      </c>
      <c r="I888" s="103">
        <v>875573</v>
      </c>
      <c r="J888" s="103">
        <v>-2574555</v>
      </c>
      <c r="K888" s="103">
        <v>-2848215</v>
      </c>
      <c r="L888" s="103">
        <v>-5918617</v>
      </c>
      <c r="M888" s="103">
        <v>-13986388</v>
      </c>
      <c r="N888" s="103">
        <v>-16522567</v>
      </c>
      <c r="O888" s="103">
        <v>-14615714</v>
      </c>
      <c r="P888" s="103">
        <v>-6865164</v>
      </c>
    </row>
    <row r="889" spans="1:16">
      <c r="A889" s="101" t="s">
        <v>2692</v>
      </c>
      <c r="B889" s="102" t="s">
        <v>2693</v>
      </c>
      <c r="C889" s="101" t="s">
        <v>5359</v>
      </c>
      <c r="D889" s="101" t="s">
        <v>5360</v>
      </c>
      <c r="E889" s="103">
        <v>-258533</v>
      </c>
      <c r="F889" s="103">
        <v>-3500905</v>
      </c>
      <c r="G889" s="103">
        <v>-3396590</v>
      </c>
      <c r="H889" s="103">
        <v>-2145120</v>
      </c>
      <c r="I889" s="103">
        <v>4532585</v>
      </c>
      <c r="J889" s="103">
        <v>-258899</v>
      </c>
      <c r="K889" s="103">
        <v>-1387685</v>
      </c>
      <c r="L889" s="103">
        <v>1548140</v>
      </c>
      <c r="M889" s="103">
        <v>-2960785</v>
      </c>
      <c r="N889" s="103">
        <v>129584</v>
      </c>
      <c r="O889" s="103">
        <v>-291233</v>
      </c>
      <c r="P889" s="103">
        <v>3909051</v>
      </c>
    </row>
    <row r="890" spans="1:16">
      <c r="A890" s="101" t="s">
        <v>1495</v>
      </c>
      <c r="B890" s="102" t="s">
        <v>1496</v>
      </c>
      <c r="C890" s="101" t="s">
        <v>5359</v>
      </c>
      <c r="D890" s="101" t="s">
        <v>5360</v>
      </c>
      <c r="E890" s="103">
        <v>8236380</v>
      </c>
      <c r="F890" s="103">
        <v>3382865</v>
      </c>
      <c r="G890" s="103">
        <v>3239863</v>
      </c>
      <c r="H890" s="103">
        <v>-5087822</v>
      </c>
      <c r="I890" s="103">
        <v>-2124202</v>
      </c>
      <c r="J890" s="103">
        <v>-2384576</v>
      </c>
      <c r="K890" s="103">
        <v>649636</v>
      </c>
      <c r="L890" s="103">
        <v>-5548735</v>
      </c>
      <c r="M890" s="103">
        <v>-2897381</v>
      </c>
      <c r="N890" s="103">
        <v>-12819658</v>
      </c>
      <c r="O890" s="103">
        <v>-5465490</v>
      </c>
      <c r="P890" s="103">
        <v>-9755774</v>
      </c>
    </row>
    <row r="891" spans="1:16">
      <c r="A891" s="101" t="s">
        <v>1902</v>
      </c>
      <c r="B891" s="102" t="s">
        <v>1903</v>
      </c>
      <c r="C891" s="101" t="s">
        <v>5359</v>
      </c>
      <c r="D891" s="101" t="s">
        <v>5360</v>
      </c>
      <c r="E891" s="103">
        <v>-2650042</v>
      </c>
      <c r="F891" s="103">
        <v>-3711327</v>
      </c>
      <c r="G891" s="103">
        <v>3298522</v>
      </c>
      <c r="H891" s="103">
        <v>5435266</v>
      </c>
      <c r="I891" s="103">
        <v>6531986</v>
      </c>
      <c r="J891" s="103">
        <v>5188600</v>
      </c>
      <c r="K891" s="103">
        <v>15276541</v>
      </c>
      <c r="L891" s="103">
        <v>7915401</v>
      </c>
      <c r="M891" s="103">
        <v>3697874</v>
      </c>
      <c r="N891" s="103">
        <v>5298952</v>
      </c>
      <c r="O891" s="103">
        <v>6676144</v>
      </c>
      <c r="P891" s="103">
        <v>20441496</v>
      </c>
    </row>
    <row r="892" spans="1:16">
      <c r="A892" s="101" t="s">
        <v>2540</v>
      </c>
      <c r="B892" s="102" t="s">
        <v>4355</v>
      </c>
      <c r="C892" s="101" t="s">
        <v>5359</v>
      </c>
      <c r="D892" s="101" t="s">
        <v>5360</v>
      </c>
      <c r="E892" s="103">
        <v>-2472902</v>
      </c>
      <c r="F892" s="103">
        <v>-5980854</v>
      </c>
      <c r="G892" s="103">
        <v>-7371202</v>
      </c>
      <c r="H892" s="103">
        <v>-11639358</v>
      </c>
      <c r="I892" s="103">
        <v>1239753</v>
      </c>
      <c r="J892" s="103">
        <v>-1141628</v>
      </c>
      <c r="K892" s="103">
        <v>553336</v>
      </c>
      <c r="L892" s="103">
        <v>-9717907</v>
      </c>
      <c r="M892" s="103">
        <v>-10039480</v>
      </c>
      <c r="N892" s="103">
        <v>-4507044</v>
      </c>
      <c r="O892" s="103">
        <v>-3633882</v>
      </c>
      <c r="P892" s="103">
        <v>551774</v>
      </c>
    </row>
    <row r="893" spans="1:16">
      <c r="A893" s="101" t="s">
        <v>5479</v>
      </c>
      <c r="B893" s="102" t="s">
        <v>5480</v>
      </c>
      <c r="C893" s="101" t="s">
        <v>5359</v>
      </c>
      <c r="D893" s="101" t="s">
        <v>5360</v>
      </c>
      <c r="E893" s="103"/>
      <c r="F893" s="103"/>
      <c r="G893" s="103"/>
      <c r="H893" s="103"/>
      <c r="I893" s="103"/>
      <c r="J893" s="103"/>
      <c r="K893" s="103">
        <v>-40714</v>
      </c>
      <c r="L893" s="103">
        <v>23294</v>
      </c>
      <c r="M893" s="103">
        <v>24587</v>
      </c>
      <c r="N893" s="103">
        <v>-784074</v>
      </c>
      <c r="O893" s="103">
        <v>-785713</v>
      </c>
      <c r="P893" s="103">
        <v>-1352407</v>
      </c>
    </row>
    <row r="894" spans="1:16">
      <c r="A894" s="101" t="s">
        <v>5481</v>
      </c>
      <c r="B894" s="102" t="s">
        <v>5482</v>
      </c>
      <c r="C894" s="101" t="s">
        <v>5359</v>
      </c>
      <c r="D894" s="101" t="s">
        <v>5360</v>
      </c>
      <c r="E894" s="103">
        <v>59598129</v>
      </c>
      <c r="F894" s="103">
        <v>55780543</v>
      </c>
      <c r="G894" s="103"/>
      <c r="H894" s="103"/>
      <c r="I894" s="103"/>
      <c r="J894" s="103"/>
      <c r="K894" s="103"/>
      <c r="L894" s="103"/>
      <c r="M894" s="103"/>
      <c r="N894" s="103"/>
      <c r="O894" s="103"/>
      <c r="P894" s="103"/>
    </row>
    <row r="895" spans="1:16">
      <c r="A895" s="101" t="s">
        <v>3535</v>
      </c>
      <c r="B895" s="102" t="s">
        <v>3536</v>
      </c>
      <c r="C895" s="101" t="s">
        <v>5359</v>
      </c>
      <c r="D895" s="101" t="s">
        <v>5360</v>
      </c>
      <c r="E895" s="103">
        <v>-9209645</v>
      </c>
      <c r="F895" s="103">
        <v>415087</v>
      </c>
      <c r="G895" s="103">
        <v>-25134729</v>
      </c>
      <c r="H895" s="103">
        <v>-6855796</v>
      </c>
      <c r="I895" s="103">
        <v>-6857569</v>
      </c>
      <c r="J895" s="103">
        <v>-21172219</v>
      </c>
      <c r="K895" s="103">
        <v>519318</v>
      </c>
      <c r="L895" s="103">
        <v>1332014</v>
      </c>
      <c r="M895" s="103">
        <v>-34047419</v>
      </c>
      <c r="N895" s="103">
        <v>2077911</v>
      </c>
      <c r="O895" s="103">
        <v>258560</v>
      </c>
      <c r="P895" s="103">
        <v>737021</v>
      </c>
    </row>
    <row r="896" spans="1:16">
      <c r="A896" s="101" t="s">
        <v>5483</v>
      </c>
      <c r="B896" s="102" t="s">
        <v>5484</v>
      </c>
      <c r="C896" s="101" t="s">
        <v>5359</v>
      </c>
      <c r="D896" s="101" t="s">
        <v>5360</v>
      </c>
      <c r="E896" s="103"/>
      <c r="F896" s="103"/>
      <c r="G896" s="103"/>
      <c r="H896" s="103"/>
      <c r="I896" s="103"/>
      <c r="J896" s="103"/>
      <c r="K896" s="103">
        <v>-3946888</v>
      </c>
      <c r="L896" s="103">
        <v>-2246626</v>
      </c>
      <c r="M896" s="103">
        <v>422077</v>
      </c>
      <c r="N896" s="103">
        <v>-297562</v>
      </c>
      <c r="O896" s="103">
        <v>-240580</v>
      </c>
      <c r="P896" s="103">
        <v>-1944783</v>
      </c>
    </row>
    <row r="897" spans="1:16">
      <c r="A897" s="101" t="s">
        <v>3376</v>
      </c>
      <c r="B897" s="102" t="s">
        <v>3377</v>
      </c>
      <c r="C897" s="101" t="s">
        <v>5359</v>
      </c>
      <c r="D897" s="101" t="s">
        <v>5360</v>
      </c>
      <c r="E897" s="103">
        <v>3516038</v>
      </c>
      <c r="F897" s="103">
        <v>7607620</v>
      </c>
      <c r="G897" s="103">
        <v>4704766</v>
      </c>
      <c r="H897" s="103">
        <v>2208551</v>
      </c>
      <c r="I897" s="103">
        <v>775381</v>
      </c>
      <c r="J897" s="103">
        <v>-2450332</v>
      </c>
      <c r="K897" s="103">
        <v>495475</v>
      </c>
      <c r="L897" s="103">
        <v>2878033</v>
      </c>
      <c r="M897" s="103">
        <v>566650</v>
      </c>
      <c r="N897" s="103">
        <v>1572760</v>
      </c>
      <c r="O897" s="103">
        <v>1278750</v>
      </c>
      <c r="P897" s="103">
        <v>1302655</v>
      </c>
    </row>
    <row r="898" spans="1:16">
      <c r="A898" s="101" t="s">
        <v>3677</v>
      </c>
      <c r="B898" s="102" t="s">
        <v>4356</v>
      </c>
      <c r="C898" s="101" t="s">
        <v>5359</v>
      </c>
      <c r="D898" s="101" t="s">
        <v>5360</v>
      </c>
      <c r="E898" s="103">
        <v>325600</v>
      </c>
      <c r="F898" s="103">
        <v>300676</v>
      </c>
      <c r="G898" s="103">
        <v>-5521472</v>
      </c>
      <c r="H898" s="103">
        <v>-6491134</v>
      </c>
      <c r="I898" s="103">
        <v>-15522120</v>
      </c>
      <c r="J898" s="103">
        <v>-8277905</v>
      </c>
      <c r="K898" s="103">
        <v>-5393028</v>
      </c>
      <c r="L898" s="103">
        <v>-9186106</v>
      </c>
      <c r="M898" s="103">
        <v>-34219835</v>
      </c>
      <c r="N898" s="103">
        <v>-2931165</v>
      </c>
      <c r="O898" s="103">
        <v>-10488730</v>
      </c>
      <c r="P898" s="103">
        <v>277440</v>
      </c>
    </row>
    <row r="899" spans="1:16">
      <c r="A899" s="101" t="s">
        <v>1195</v>
      </c>
      <c r="B899" s="102" t="s">
        <v>1196</v>
      </c>
      <c r="C899" s="101" t="s">
        <v>5359</v>
      </c>
      <c r="D899" s="101" t="s">
        <v>5360</v>
      </c>
      <c r="E899" s="103">
        <v>-13884186</v>
      </c>
      <c r="F899" s="103">
        <v>-17106027</v>
      </c>
      <c r="G899" s="103">
        <v>5832517</v>
      </c>
      <c r="H899" s="103">
        <v>15092906</v>
      </c>
      <c r="I899" s="103">
        <v>5388846</v>
      </c>
      <c r="J899" s="103">
        <v>-6187459</v>
      </c>
      <c r="K899" s="103">
        <v>6961776</v>
      </c>
      <c r="L899" s="103">
        <v>5991348</v>
      </c>
      <c r="M899" s="103">
        <v>1977607</v>
      </c>
      <c r="N899" s="103">
        <v>4835464</v>
      </c>
      <c r="O899" s="103">
        <v>-1683161</v>
      </c>
      <c r="P899" s="103">
        <v>-1026821</v>
      </c>
    </row>
    <row r="900" spans="1:16">
      <c r="A900" s="101" t="s">
        <v>3449</v>
      </c>
      <c r="B900" s="102" t="s">
        <v>3450</v>
      </c>
      <c r="C900" s="101" t="s">
        <v>5359</v>
      </c>
      <c r="D900" s="101" t="s">
        <v>5360</v>
      </c>
      <c r="E900" s="103">
        <v>915353</v>
      </c>
      <c r="F900" s="103">
        <v>-5291995</v>
      </c>
      <c r="G900" s="103">
        <v>-1099587</v>
      </c>
      <c r="H900" s="103">
        <v>-1288876</v>
      </c>
      <c r="I900" s="103">
        <v>-1957217</v>
      </c>
      <c r="J900" s="103">
        <v>-9257162</v>
      </c>
      <c r="K900" s="103">
        <v>2860611</v>
      </c>
      <c r="L900" s="103">
        <v>8006719</v>
      </c>
      <c r="M900" s="103">
        <v>-13780498</v>
      </c>
      <c r="N900" s="103">
        <v>4811458</v>
      </c>
      <c r="O900" s="103">
        <v>5061049</v>
      </c>
      <c r="P900" s="103">
        <v>6035226</v>
      </c>
    </row>
    <row r="901" spans="1:16">
      <c r="A901" s="101" t="s">
        <v>1765</v>
      </c>
      <c r="B901" s="102" t="s">
        <v>1766</v>
      </c>
      <c r="C901" s="101" t="s">
        <v>5359</v>
      </c>
      <c r="D901" s="101" t="s">
        <v>5360</v>
      </c>
      <c r="E901" s="103">
        <v>13239551</v>
      </c>
      <c r="F901" s="103">
        <v>23149462</v>
      </c>
      <c r="G901" s="103">
        <v>21030046</v>
      </c>
      <c r="H901" s="103">
        <v>26308265</v>
      </c>
      <c r="I901" s="103">
        <v>12814353</v>
      </c>
      <c r="J901" s="103">
        <v>24029614</v>
      </c>
      <c r="K901" s="103">
        <v>10146324</v>
      </c>
      <c r="L901" s="103">
        <v>16408731</v>
      </c>
      <c r="M901" s="103">
        <v>-19596095</v>
      </c>
      <c r="N901" s="103">
        <v>6864796</v>
      </c>
      <c r="O901" s="103">
        <v>18902712</v>
      </c>
      <c r="P901" s="103">
        <v>18606297</v>
      </c>
    </row>
    <row r="902" spans="1:16">
      <c r="A902" s="101" t="s">
        <v>3520</v>
      </c>
      <c r="B902" s="102" t="s">
        <v>3521</v>
      </c>
      <c r="C902" s="101" t="s">
        <v>5359</v>
      </c>
      <c r="D902" s="101" t="s">
        <v>5360</v>
      </c>
      <c r="E902" s="103">
        <v>-1062790</v>
      </c>
      <c r="F902" s="103">
        <v>-1574176</v>
      </c>
      <c r="G902" s="103">
        <v>-897284</v>
      </c>
      <c r="H902" s="103">
        <v>218529</v>
      </c>
      <c r="I902" s="103">
        <v>1399581</v>
      </c>
      <c r="J902" s="103">
        <v>-2846234</v>
      </c>
      <c r="K902" s="103">
        <v>-555484</v>
      </c>
      <c r="L902" s="103">
        <v>1497208</v>
      </c>
      <c r="M902" s="103">
        <v>-869641</v>
      </c>
      <c r="N902" s="103">
        <v>-83525</v>
      </c>
      <c r="O902" s="103">
        <v>-674852</v>
      </c>
      <c r="P902" s="103">
        <v>-26105</v>
      </c>
    </row>
    <row r="903" spans="1:16">
      <c r="A903" s="101" t="s">
        <v>1220</v>
      </c>
      <c r="B903" s="102" t="s">
        <v>1221</v>
      </c>
      <c r="C903" s="101" t="s">
        <v>5359</v>
      </c>
      <c r="D903" s="101" t="s">
        <v>5360</v>
      </c>
      <c r="E903" s="103">
        <v>13969352</v>
      </c>
      <c r="F903" s="103">
        <v>7794879</v>
      </c>
      <c r="G903" s="103">
        <v>6989620</v>
      </c>
      <c r="H903" s="103">
        <v>5923904</v>
      </c>
      <c r="I903" s="103">
        <v>8304501</v>
      </c>
      <c r="J903" s="103">
        <v>15410814</v>
      </c>
      <c r="K903" s="103">
        <v>27181452</v>
      </c>
      <c r="L903" s="103">
        <v>32035846</v>
      </c>
      <c r="M903" s="103">
        <v>74328522</v>
      </c>
      <c r="N903" s="103">
        <v>48974151</v>
      </c>
      <c r="O903" s="103">
        <v>27324606</v>
      </c>
      <c r="P903" s="103">
        <v>20729392</v>
      </c>
    </row>
    <row r="904" spans="1:16">
      <c r="A904" s="101" t="s">
        <v>5485</v>
      </c>
      <c r="B904" s="102" t="s">
        <v>5486</v>
      </c>
      <c r="C904" s="101" t="s">
        <v>5359</v>
      </c>
      <c r="D904" s="101" t="s">
        <v>5360</v>
      </c>
      <c r="E904" s="103"/>
      <c r="F904" s="103"/>
      <c r="G904" s="103"/>
      <c r="H904" s="103"/>
      <c r="I904" s="103"/>
      <c r="J904" s="103"/>
      <c r="K904" s="103">
        <v>544602</v>
      </c>
      <c r="L904" s="103">
        <v>436983</v>
      </c>
      <c r="M904" s="103">
        <v>134634</v>
      </c>
      <c r="N904" s="103">
        <v>346927</v>
      </c>
      <c r="O904" s="103">
        <v>448877</v>
      </c>
      <c r="P904" s="103">
        <v>926589</v>
      </c>
    </row>
    <row r="905" spans="1:16">
      <c r="A905" s="101" t="s">
        <v>3403</v>
      </c>
      <c r="B905" s="102" t="s">
        <v>4357</v>
      </c>
      <c r="C905" s="101" t="s">
        <v>5359</v>
      </c>
      <c r="D905" s="101" t="s">
        <v>5360</v>
      </c>
      <c r="E905" s="103">
        <v>1549840</v>
      </c>
      <c r="F905" s="103">
        <v>120702</v>
      </c>
      <c r="G905" s="103">
        <v>2877104</v>
      </c>
      <c r="H905" s="103">
        <v>4209197</v>
      </c>
      <c r="I905" s="103">
        <v>6510207</v>
      </c>
      <c r="J905" s="103">
        <v>4729397</v>
      </c>
      <c r="K905" s="103">
        <v>742414</v>
      </c>
      <c r="L905" s="103">
        <v>-4679734</v>
      </c>
      <c r="M905" s="103">
        <v>-3412706</v>
      </c>
      <c r="N905" s="103">
        <v>2280526</v>
      </c>
      <c r="O905" s="103">
        <v>3850707</v>
      </c>
      <c r="P905" s="103">
        <v>1902301</v>
      </c>
    </row>
    <row r="906" spans="1:16">
      <c r="A906" s="101" t="s">
        <v>869</v>
      </c>
      <c r="B906" s="102" t="s">
        <v>870</v>
      </c>
      <c r="C906" s="101" t="s">
        <v>5359</v>
      </c>
      <c r="D906" s="101" t="s">
        <v>5360</v>
      </c>
      <c r="E906" s="103">
        <v>15356047</v>
      </c>
      <c r="F906" s="103">
        <v>8002588</v>
      </c>
      <c r="G906" s="103">
        <v>13554745</v>
      </c>
      <c r="H906" s="103">
        <v>21928037</v>
      </c>
      <c r="I906" s="103">
        <v>20485675</v>
      </c>
      <c r="J906" s="103">
        <v>11508716</v>
      </c>
      <c r="K906" s="103">
        <v>10140474</v>
      </c>
      <c r="L906" s="103">
        <v>9797404</v>
      </c>
      <c r="M906" s="103">
        <v>1556924</v>
      </c>
      <c r="N906" s="103">
        <v>-1681352</v>
      </c>
      <c r="O906" s="103">
        <v>2176017</v>
      </c>
      <c r="P906" s="103">
        <v>4877983</v>
      </c>
    </row>
    <row r="907" spans="1:16">
      <c r="A907" s="101" t="s">
        <v>3061</v>
      </c>
      <c r="B907" s="102" t="s">
        <v>3062</v>
      </c>
      <c r="C907" s="101" t="s">
        <v>5359</v>
      </c>
      <c r="D907" s="101" t="s">
        <v>5360</v>
      </c>
      <c r="E907" s="103">
        <v>2234140</v>
      </c>
      <c r="F907" s="103">
        <v>1033901</v>
      </c>
      <c r="G907" s="103">
        <v>1028495</v>
      </c>
      <c r="H907" s="103">
        <v>709623</v>
      </c>
      <c r="I907" s="103">
        <v>688923</v>
      </c>
      <c r="J907" s="103">
        <v>805521</v>
      </c>
      <c r="K907" s="103">
        <v>772968</v>
      </c>
      <c r="L907" s="103">
        <v>554212</v>
      </c>
      <c r="M907" s="103">
        <v>222710</v>
      </c>
      <c r="N907" s="103">
        <v>776161</v>
      </c>
      <c r="O907" s="103">
        <v>764866</v>
      </c>
      <c r="P907" s="103">
        <v>637684</v>
      </c>
    </row>
    <row r="908" spans="1:16">
      <c r="A908" s="101" t="s">
        <v>5487</v>
      </c>
      <c r="B908" s="102" t="s">
        <v>5488</v>
      </c>
      <c r="C908" s="101" t="s">
        <v>5359</v>
      </c>
      <c r="D908" s="101" t="s">
        <v>5360</v>
      </c>
      <c r="E908" s="103">
        <v>-184521</v>
      </c>
      <c r="F908" s="103">
        <v>-881566</v>
      </c>
      <c r="G908" s="103">
        <v>3581447</v>
      </c>
      <c r="H908" s="103">
        <v>10756334</v>
      </c>
      <c r="I908" s="103">
        <v>6607805</v>
      </c>
      <c r="J908" s="103"/>
      <c r="K908" s="103"/>
      <c r="L908" s="103"/>
      <c r="M908" s="103"/>
      <c r="N908" s="103"/>
      <c r="O908" s="103"/>
      <c r="P908" s="103"/>
    </row>
    <row r="909" spans="1:16">
      <c r="A909" s="101" t="s">
        <v>3131</v>
      </c>
      <c r="B909" s="102" t="s">
        <v>3132</v>
      </c>
      <c r="C909" s="101" t="s">
        <v>5359</v>
      </c>
      <c r="D909" s="101" t="s">
        <v>5360</v>
      </c>
      <c r="E909" s="103">
        <v>5218560</v>
      </c>
      <c r="F909" s="103">
        <v>2224818</v>
      </c>
      <c r="G909" s="103">
        <v>2533000</v>
      </c>
      <c r="H909" s="103">
        <v>2608048</v>
      </c>
      <c r="I909" s="103">
        <v>2207059</v>
      </c>
      <c r="J909" s="103">
        <v>1972155</v>
      </c>
      <c r="K909" s="103">
        <v>2155759</v>
      </c>
      <c r="L909" s="103">
        <v>1957154</v>
      </c>
      <c r="M909" s="103">
        <v>-420189</v>
      </c>
      <c r="N909" s="103">
        <v>581955</v>
      </c>
      <c r="O909" s="103">
        <v>654548</v>
      </c>
      <c r="P909" s="103">
        <v>483301</v>
      </c>
    </row>
    <row r="910" spans="1:16">
      <c r="A910" s="101" t="s">
        <v>1797</v>
      </c>
      <c r="B910" s="102" t="s">
        <v>1798</v>
      </c>
      <c r="C910" s="101" t="s">
        <v>5359</v>
      </c>
      <c r="D910" s="101" t="s">
        <v>5360</v>
      </c>
      <c r="E910" s="103">
        <v>52325664</v>
      </c>
      <c r="F910" s="103">
        <v>43183008</v>
      </c>
      <c r="G910" s="103">
        <v>18552431</v>
      </c>
      <c r="H910" s="103">
        <v>14761760</v>
      </c>
      <c r="I910" s="103">
        <v>7645244</v>
      </c>
      <c r="J910" s="103">
        <v>21832555</v>
      </c>
      <c r="K910" s="103">
        <v>13482622</v>
      </c>
      <c r="L910" s="103">
        <v>-13322704</v>
      </c>
      <c r="M910" s="103">
        <v>5431402</v>
      </c>
      <c r="N910" s="103">
        <v>8289900</v>
      </c>
      <c r="O910" s="103">
        <v>11393090</v>
      </c>
      <c r="P910" s="103">
        <v>8888556</v>
      </c>
    </row>
    <row r="911" spans="1:16">
      <c r="A911" s="101" t="s">
        <v>3756</v>
      </c>
      <c r="B911" s="102" t="s">
        <v>3757</v>
      </c>
      <c r="C911" s="101" t="s">
        <v>5359</v>
      </c>
      <c r="D911" s="101" t="s">
        <v>5360</v>
      </c>
      <c r="E911" s="103">
        <v>3441857</v>
      </c>
      <c r="F911" s="103">
        <v>17229</v>
      </c>
      <c r="G911" s="103">
        <v>-1155412</v>
      </c>
      <c r="H911" s="103">
        <v>672604</v>
      </c>
      <c r="I911" s="103">
        <v>127217</v>
      </c>
      <c r="J911" s="103">
        <v>3655459</v>
      </c>
      <c r="K911" s="103">
        <v>728438</v>
      </c>
      <c r="L911" s="103">
        <v>412989</v>
      </c>
      <c r="M911" s="103">
        <v>34564</v>
      </c>
      <c r="N911" s="103">
        <v>1260890</v>
      </c>
      <c r="O911" s="103">
        <v>1237071</v>
      </c>
      <c r="P911" s="103">
        <v>1880168</v>
      </c>
    </row>
    <row r="912" spans="1:16">
      <c r="A912" s="101" t="s">
        <v>3688</v>
      </c>
      <c r="B912" s="102" t="s">
        <v>3689</v>
      </c>
      <c r="C912" s="101" t="s">
        <v>5359</v>
      </c>
      <c r="D912" s="101" t="s">
        <v>5360</v>
      </c>
      <c r="E912" s="103">
        <v>1039513</v>
      </c>
      <c r="F912" s="103">
        <v>-1145993</v>
      </c>
      <c r="G912" s="103">
        <v>367040</v>
      </c>
      <c r="H912" s="103">
        <v>-3856998</v>
      </c>
      <c r="I912" s="103">
        <v>-2911361</v>
      </c>
      <c r="J912" s="103">
        <v>-1737237</v>
      </c>
      <c r="K912" s="103">
        <v>699804</v>
      </c>
      <c r="L912" s="103">
        <v>529153</v>
      </c>
      <c r="M912" s="103">
        <v>-813631</v>
      </c>
      <c r="N912" s="103">
        <v>-4923055</v>
      </c>
      <c r="O912" s="103">
        <v>557752</v>
      </c>
      <c r="P912" s="103">
        <v>674579</v>
      </c>
    </row>
    <row r="913" spans="1:16">
      <c r="A913" s="101" t="s">
        <v>2175</v>
      </c>
      <c r="B913" s="102" t="s">
        <v>2176</v>
      </c>
      <c r="C913" s="101" t="s">
        <v>5359</v>
      </c>
      <c r="D913" s="101" t="s">
        <v>5360</v>
      </c>
      <c r="E913" s="103">
        <v>10601661</v>
      </c>
      <c r="F913" s="103">
        <v>5177812</v>
      </c>
      <c r="G913" s="103">
        <v>4911391</v>
      </c>
      <c r="H913" s="103">
        <v>2865677</v>
      </c>
      <c r="I913" s="103">
        <v>2682580</v>
      </c>
      <c r="J913" s="103">
        <v>2800603</v>
      </c>
      <c r="K913" s="103">
        <v>5854611</v>
      </c>
      <c r="L913" s="103">
        <v>2413576</v>
      </c>
      <c r="M913" s="103">
        <v>1304372</v>
      </c>
      <c r="N913" s="103">
        <v>8522772</v>
      </c>
      <c r="O913" s="103">
        <v>-3853245</v>
      </c>
      <c r="P913" s="103">
        <v>-13704007</v>
      </c>
    </row>
    <row r="914" spans="1:16">
      <c r="A914" s="101" t="s">
        <v>3430</v>
      </c>
      <c r="B914" s="102" t="s">
        <v>3431</v>
      </c>
      <c r="C914" s="101" t="s">
        <v>5359</v>
      </c>
      <c r="D914" s="101" t="s">
        <v>5360</v>
      </c>
      <c r="E914" s="103">
        <v>2270358</v>
      </c>
      <c r="F914" s="103">
        <v>3276087</v>
      </c>
      <c r="G914" s="103">
        <v>2724234</v>
      </c>
      <c r="H914" s="103">
        <v>-3284116</v>
      </c>
      <c r="I914" s="103">
        <v>563756</v>
      </c>
      <c r="J914" s="103">
        <v>-2081937</v>
      </c>
      <c r="K914" s="103">
        <v>-5698546</v>
      </c>
      <c r="L914" s="103">
        <v>-22525320</v>
      </c>
      <c r="M914" s="103">
        <v>2337228</v>
      </c>
      <c r="N914" s="103">
        <v>2675901</v>
      </c>
      <c r="O914" s="103">
        <v>3744190</v>
      </c>
      <c r="P914" s="103">
        <v>5185385</v>
      </c>
    </row>
    <row r="915" spans="1:16">
      <c r="A915" s="101" t="s">
        <v>3428</v>
      </c>
      <c r="B915" s="102" t="s">
        <v>3429</v>
      </c>
      <c r="C915" s="101" t="s">
        <v>5359</v>
      </c>
      <c r="D915" s="101" t="s">
        <v>5360</v>
      </c>
      <c r="E915" s="103">
        <v>3592828</v>
      </c>
      <c r="F915" s="103">
        <v>3576854</v>
      </c>
      <c r="G915" s="103">
        <v>2180861</v>
      </c>
      <c r="H915" s="103">
        <v>1332801</v>
      </c>
      <c r="I915" s="103">
        <v>1254338</v>
      </c>
      <c r="J915" s="103">
        <v>705343</v>
      </c>
      <c r="K915" s="103">
        <v>-823385</v>
      </c>
      <c r="L915" s="103">
        <v>2021765</v>
      </c>
      <c r="M915" s="103">
        <v>273933</v>
      </c>
      <c r="N915" s="103">
        <v>11868</v>
      </c>
      <c r="O915" s="103">
        <v>706175</v>
      </c>
      <c r="P915" s="103">
        <v>1617194</v>
      </c>
    </row>
    <row r="916" spans="1:16">
      <c r="A916" s="101" t="s">
        <v>2593</v>
      </c>
      <c r="B916" s="102" t="s">
        <v>2594</v>
      </c>
      <c r="C916" s="101" t="s">
        <v>5359</v>
      </c>
      <c r="D916" s="101" t="s">
        <v>5360</v>
      </c>
      <c r="E916" s="103">
        <v>7376920</v>
      </c>
      <c r="F916" s="103">
        <v>8406739</v>
      </c>
      <c r="G916" s="103">
        <v>6966331</v>
      </c>
      <c r="H916" s="103">
        <v>6839592</v>
      </c>
      <c r="I916" s="103">
        <v>7491754</v>
      </c>
      <c r="J916" s="103">
        <v>5583306</v>
      </c>
      <c r="K916" s="103">
        <v>5078712</v>
      </c>
      <c r="L916" s="103">
        <v>5996316</v>
      </c>
      <c r="M916" s="103">
        <v>3399945</v>
      </c>
      <c r="N916" s="103">
        <v>-479240</v>
      </c>
      <c r="O916" s="103">
        <v>2716651</v>
      </c>
      <c r="P916" s="103">
        <v>3436574</v>
      </c>
    </row>
    <row r="917" spans="1:16">
      <c r="A917" s="101" t="s">
        <v>3256</v>
      </c>
      <c r="B917" s="102" t="s">
        <v>3257</v>
      </c>
      <c r="C917" s="101" t="s">
        <v>5359</v>
      </c>
      <c r="D917" s="101" t="s">
        <v>5360</v>
      </c>
      <c r="E917" s="103">
        <v>2645047</v>
      </c>
      <c r="F917" s="103">
        <v>3065876</v>
      </c>
      <c r="G917" s="103">
        <v>1630721</v>
      </c>
      <c r="H917" s="103">
        <v>2889173</v>
      </c>
      <c r="I917" s="103">
        <v>-6366136</v>
      </c>
      <c r="J917" s="103">
        <v>-31930841</v>
      </c>
      <c r="K917" s="103">
        <v>-14362797</v>
      </c>
      <c r="L917" s="103">
        <v>-3389538</v>
      </c>
      <c r="M917" s="103">
        <v>6912111</v>
      </c>
      <c r="N917" s="103">
        <v>2776991</v>
      </c>
      <c r="O917" s="103">
        <v>622194</v>
      </c>
      <c r="P917" s="103">
        <v>1666255</v>
      </c>
    </row>
    <row r="918" spans="1:16">
      <c r="A918" s="101" t="s">
        <v>2298</v>
      </c>
      <c r="B918" s="102" t="s">
        <v>4358</v>
      </c>
      <c r="C918" s="101" t="s">
        <v>5359</v>
      </c>
      <c r="D918" s="101" t="s">
        <v>5360</v>
      </c>
      <c r="E918" s="103">
        <v>-7076101</v>
      </c>
      <c r="F918" s="103">
        <v>-1165850</v>
      </c>
      <c r="G918" s="103">
        <v>-23376854</v>
      </c>
      <c r="H918" s="103">
        <v>-4625854</v>
      </c>
      <c r="I918" s="103">
        <v>5004112</v>
      </c>
      <c r="J918" s="103">
        <v>1205412</v>
      </c>
      <c r="K918" s="103">
        <v>7960331</v>
      </c>
      <c r="L918" s="103">
        <v>19822143</v>
      </c>
      <c r="M918" s="103">
        <v>-44267408</v>
      </c>
      <c r="N918" s="103">
        <v>4685912</v>
      </c>
      <c r="O918" s="103">
        <v>851430</v>
      </c>
      <c r="P918" s="103">
        <v>-42197696</v>
      </c>
    </row>
    <row r="919" spans="1:16">
      <c r="A919" s="101" t="s">
        <v>2638</v>
      </c>
      <c r="B919" s="102" t="s">
        <v>2639</v>
      </c>
      <c r="C919" s="101" t="s">
        <v>5359</v>
      </c>
      <c r="D919" s="101" t="s">
        <v>5360</v>
      </c>
      <c r="E919" s="103">
        <v>9761856</v>
      </c>
      <c r="F919" s="103">
        <v>5750741</v>
      </c>
      <c r="G919" s="103">
        <v>5126749</v>
      </c>
      <c r="H919" s="103">
        <v>5292022</v>
      </c>
      <c r="I919" s="103">
        <v>3581695</v>
      </c>
      <c r="J919" s="103">
        <v>1916553</v>
      </c>
      <c r="K919" s="103">
        <v>1084053</v>
      </c>
      <c r="L919" s="103">
        <v>-13311845</v>
      </c>
      <c r="M919" s="103">
        <v>-16972147</v>
      </c>
      <c r="N919" s="103">
        <v>1867871</v>
      </c>
      <c r="O919" s="103">
        <v>789042</v>
      </c>
      <c r="P919" s="103">
        <v>3795040</v>
      </c>
    </row>
    <row r="920" spans="1:16">
      <c r="A920" s="101" t="s">
        <v>3613</v>
      </c>
      <c r="B920" s="102" t="s">
        <v>3614</v>
      </c>
      <c r="C920" s="101" t="s">
        <v>5359</v>
      </c>
      <c r="D920" s="101" t="s">
        <v>5360</v>
      </c>
      <c r="E920" s="103">
        <v>4429779</v>
      </c>
      <c r="F920" s="103">
        <v>2267085</v>
      </c>
      <c r="G920" s="103">
        <v>-36434</v>
      </c>
      <c r="H920" s="103">
        <v>1256228</v>
      </c>
      <c r="I920" s="103">
        <v>2263113</v>
      </c>
      <c r="J920" s="103">
        <v>603188</v>
      </c>
      <c r="K920" s="103">
        <v>-852892</v>
      </c>
      <c r="L920" s="103">
        <v>685374</v>
      </c>
      <c r="M920" s="103">
        <v>1388478</v>
      </c>
      <c r="N920" s="103">
        <v>-888809</v>
      </c>
      <c r="O920" s="103">
        <v>1308955</v>
      </c>
      <c r="P920" s="103">
        <v>1388108</v>
      </c>
    </row>
    <row r="921" spans="1:16">
      <c r="A921" s="101" t="s">
        <v>3424</v>
      </c>
      <c r="B921" s="102" t="s">
        <v>3425</v>
      </c>
      <c r="C921" s="101" t="s">
        <v>5359</v>
      </c>
      <c r="D921" s="101" t="s">
        <v>5360</v>
      </c>
      <c r="E921" s="103">
        <v>1993656</v>
      </c>
      <c r="F921" s="103">
        <v>795502</v>
      </c>
      <c r="G921" s="103">
        <v>-3812824</v>
      </c>
      <c r="H921" s="103">
        <v>-9226416</v>
      </c>
      <c r="I921" s="103">
        <v>309732</v>
      </c>
      <c r="J921" s="103">
        <v>-1307352</v>
      </c>
      <c r="K921" s="103">
        <v>777238</v>
      </c>
      <c r="L921" s="103">
        <v>3769946</v>
      </c>
      <c r="M921" s="103">
        <v>1682569</v>
      </c>
      <c r="N921" s="103">
        <v>1763746</v>
      </c>
      <c r="O921" s="103">
        <v>782653</v>
      </c>
      <c r="P921" s="103">
        <v>694407</v>
      </c>
    </row>
    <row r="922" spans="1:16">
      <c r="A922" s="101" t="s">
        <v>1095</v>
      </c>
      <c r="B922" s="102" t="s">
        <v>1096</v>
      </c>
      <c r="C922" s="101" t="s">
        <v>5359</v>
      </c>
      <c r="D922" s="101" t="s">
        <v>5360</v>
      </c>
      <c r="E922" s="103">
        <v>3120400</v>
      </c>
      <c r="F922" s="103">
        <v>6073139</v>
      </c>
      <c r="G922" s="103">
        <v>8771236</v>
      </c>
      <c r="H922" s="103">
        <v>24655521</v>
      </c>
      <c r="I922" s="103">
        <v>23090640</v>
      </c>
      <c r="J922" s="103">
        <v>22392291</v>
      </c>
      <c r="K922" s="103">
        <v>21425441</v>
      </c>
      <c r="L922" s="103">
        <v>10355881</v>
      </c>
      <c r="M922" s="103">
        <v>4763519</v>
      </c>
      <c r="N922" s="103">
        <v>4708749</v>
      </c>
      <c r="O922" s="103">
        <v>4529904</v>
      </c>
      <c r="P922" s="103">
        <v>1782334</v>
      </c>
    </row>
    <row r="923" spans="1:16">
      <c r="A923" s="101" t="s">
        <v>1943</v>
      </c>
      <c r="B923" s="102" t="s">
        <v>1944</v>
      </c>
      <c r="C923" s="101" t="s">
        <v>5359</v>
      </c>
      <c r="D923" s="101" t="s">
        <v>5360</v>
      </c>
      <c r="E923" s="103">
        <v>-1557631</v>
      </c>
      <c r="F923" s="103">
        <v>-629744</v>
      </c>
      <c r="G923" s="103">
        <v>-2194825</v>
      </c>
      <c r="H923" s="103">
        <v>-4764864</v>
      </c>
      <c r="I923" s="103">
        <v>-7342372</v>
      </c>
      <c r="J923" s="103">
        <v>-1592465</v>
      </c>
      <c r="K923" s="103">
        <v>-4040675</v>
      </c>
      <c r="L923" s="103">
        <v>-13422679</v>
      </c>
      <c r="M923" s="103">
        <v>-11337567</v>
      </c>
      <c r="N923" s="103">
        <v>-6667244</v>
      </c>
      <c r="O923" s="103">
        <v>-6860753</v>
      </c>
      <c r="P923" s="103">
        <v>-1325796</v>
      </c>
    </row>
    <row r="924" spans="1:16">
      <c r="A924" s="101" t="s">
        <v>3321</v>
      </c>
      <c r="B924" s="102" t="s">
        <v>3322</v>
      </c>
      <c r="C924" s="101" t="s">
        <v>5359</v>
      </c>
      <c r="D924" s="101" t="s">
        <v>5360</v>
      </c>
      <c r="E924" s="103">
        <v>-1916819</v>
      </c>
      <c r="F924" s="103">
        <v>-2134185</v>
      </c>
      <c r="G924" s="103">
        <v>-1326859</v>
      </c>
      <c r="H924" s="103">
        <v>-6334933</v>
      </c>
      <c r="I924" s="103">
        <v>-671105</v>
      </c>
      <c r="J924" s="103">
        <v>-2331305</v>
      </c>
      <c r="K924" s="103">
        <v>4198680</v>
      </c>
      <c r="L924" s="103">
        <v>1451265</v>
      </c>
      <c r="M924" s="103">
        <v>119483</v>
      </c>
      <c r="N924" s="103">
        <v>635916</v>
      </c>
      <c r="O924" s="103">
        <v>466689</v>
      </c>
      <c r="P924" s="103">
        <v>-2798820</v>
      </c>
    </row>
    <row r="925" spans="1:16">
      <c r="A925" s="101" t="s">
        <v>2714</v>
      </c>
      <c r="B925" s="102" t="s">
        <v>2715</v>
      </c>
      <c r="C925" s="101" t="s">
        <v>5359</v>
      </c>
      <c r="D925" s="101" t="s">
        <v>5360</v>
      </c>
      <c r="E925" s="103">
        <v>7743825</v>
      </c>
      <c r="F925" s="103">
        <v>-2041142</v>
      </c>
      <c r="G925" s="103">
        <v>-1748709</v>
      </c>
      <c r="H925" s="103">
        <v>3486470</v>
      </c>
      <c r="I925" s="103">
        <v>-4056821</v>
      </c>
      <c r="J925" s="103">
        <v>-1600614</v>
      </c>
      <c r="K925" s="103">
        <v>196346</v>
      </c>
      <c r="L925" s="103">
        <v>1331981</v>
      </c>
      <c r="M925" s="103">
        <v>1671828</v>
      </c>
      <c r="N925" s="103">
        <v>-2337810</v>
      </c>
      <c r="O925" s="103">
        <v>-16526110</v>
      </c>
      <c r="P925" s="103">
        <v>-7019617</v>
      </c>
    </row>
    <row r="926" spans="1:16">
      <c r="A926" s="101" t="s">
        <v>5491</v>
      </c>
      <c r="B926" s="102" t="s">
        <v>5492</v>
      </c>
      <c r="C926" s="101" t="s">
        <v>5359</v>
      </c>
      <c r="D926" s="101" t="s">
        <v>5360</v>
      </c>
      <c r="E926" s="103"/>
      <c r="F926" s="103"/>
      <c r="G926" s="103"/>
      <c r="H926" s="103">
        <v>-4166351</v>
      </c>
      <c r="I926" s="103">
        <v>162607</v>
      </c>
      <c r="J926" s="103">
        <v>-14768319</v>
      </c>
      <c r="K926" s="103">
        <v>-4103713</v>
      </c>
      <c r="L926" s="103">
        <v>-10144320</v>
      </c>
      <c r="M926" s="103">
        <v>1727776</v>
      </c>
      <c r="N926" s="103">
        <v>-10116306</v>
      </c>
      <c r="O926" s="103">
        <v>-4390014</v>
      </c>
      <c r="P926" s="103">
        <v>-2889217</v>
      </c>
    </row>
    <row r="927" spans="1:16">
      <c r="A927" s="101" t="s">
        <v>1036</v>
      </c>
      <c r="B927" s="102" t="s">
        <v>1037</v>
      </c>
      <c r="C927" s="101" t="s">
        <v>5359</v>
      </c>
      <c r="D927" s="101" t="s">
        <v>5360</v>
      </c>
      <c r="E927" s="103">
        <v>10806007</v>
      </c>
      <c r="F927" s="103">
        <v>7869091</v>
      </c>
      <c r="G927" s="103">
        <v>14967864</v>
      </c>
      <c r="H927" s="103">
        <v>8915672</v>
      </c>
      <c r="I927" s="103">
        <v>15697051</v>
      </c>
      <c r="J927" s="103">
        <v>9282176</v>
      </c>
      <c r="K927" s="103">
        <v>8453448</v>
      </c>
      <c r="L927" s="103">
        <v>4098956</v>
      </c>
      <c r="M927" s="103">
        <v>-2161448</v>
      </c>
      <c r="N927" s="103">
        <v>1978255</v>
      </c>
      <c r="O927" s="103">
        <v>4300554</v>
      </c>
      <c r="P927" s="103">
        <v>2875113</v>
      </c>
    </row>
    <row r="928" spans="1:16">
      <c r="A928" s="101" t="s">
        <v>680</v>
      </c>
      <c r="B928" s="102" t="s">
        <v>681</v>
      </c>
      <c r="C928" s="101" t="s">
        <v>5359</v>
      </c>
      <c r="D928" s="101" t="s">
        <v>5360</v>
      </c>
      <c r="E928" s="103">
        <v>36189654</v>
      </c>
      <c r="F928" s="103">
        <v>16948242</v>
      </c>
      <c r="G928" s="103">
        <v>-6870172</v>
      </c>
      <c r="H928" s="103">
        <v>36113151</v>
      </c>
      <c r="I928" s="103">
        <v>5550901</v>
      </c>
      <c r="J928" s="103">
        <v>16908318</v>
      </c>
      <c r="K928" s="103">
        <v>112846455</v>
      </c>
      <c r="L928" s="103">
        <v>28265659</v>
      </c>
      <c r="M928" s="103">
        <v>-12530912</v>
      </c>
      <c r="N928" s="103">
        <v>17688996</v>
      </c>
      <c r="O928" s="103">
        <v>10099377</v>
      </c>
      <c r="P928" s="103">
        <v>19324163</v>
      </c>
    </row>
    <row r="929" spans="1:16">
      <c r="A929" s="101" t="s">
        <v>2479</v>
      </c>
      <c r="B929" s="102" t="s">
        <v>2480</v>
      </c>
      <c r="C929" s="101" t="s">
        <v>5359</v>
      </c>
      <c r="D929" s="101" t="s">
        <v>5360</v>
      </c>
      <c r="E929" s="103">
        <v>6687193</v>
      </c>
      <c r="F929" s="103">
        <v>8813119</v>
      </c>
      <c r="G929" s="103">
        <v>2482990</v>
      </c>
      <c r="H929" s="103">
        <v>-5524094</v>
      </c>
      <c r="I929" s="103">
        <v>-816438</v>
      </c>
      <c r="J929" s="103">
        <v>3284846</v>
      </c>
      <c r="K929" s="103">
        <v>-9422336</v>
      </c>
      <c r="L929" s="103">
        <v>-19462439</v>
      </c>
      <c r="M929" s="103">
        <v>-26805283</v>
      </c>
      <c r="N929" s="103">
        <v>-9677343</v>
      </c>
      <c r="O929" s="103">
        <v>527923</v>
      </c>
      <c r="P929" s="103">
        <v>484322</v>
      </c>
    </row>
    <row r="930" spans="1:16">
      <c r="A930" s="101" t="s">
        <v>3487</v>
      </c>
      <c r="B930" s="102" t="s">
        <v>4359</v>
      </c>
      <c r="C930" s="101" t="s">
        <v>5359</v>
      </c>
      <c r="D930" s="101" t="s">
        <v>5360</v>
      </c>
      <c r="E930" s="103">
        <v>196065</v>
      </c>
      <c r="F930" s="103">
        <v>1958337</v>
      </c>
      <c r="G930" s="103">
        <v>-4695368</v>
      </c>
      <c r="H930" s="103">
        <v>-13090745</v>
      </c>
      <c r="I930" s="103">
        <v>2469430</v>
      </c>
      <c r="J930" s="103"/>
      <c r="K930" s="103"/>
      <c r="L930" s="103"/>
      <c r="M930" s="103"/>
      <c r="N930" s="103"/>
      <c r="O930" s="103"/>
      <c r="P930" s="103"/>
    </row>
    <row r="931" spans="1:16">
      <c r="A931" s="101" t="s">
        <v>475</v>
      </c>
      <c r="B931" s="102" t="s">
        <v>476</v>
      </c>
      <c r="C931" s="101" t="s">
        <v>5359</v>
      </c>
      <c r="D931" s="101" t="s">
        <v>5360</v>
      </c>
      <c r="E931" s="103">
        <v>-735846855</v>
      </c>
      <c r="F931" s="103">
        <v>105903190</v>
      </c>
      <c r="G931" s="103">
        <v>132402976</v>
      </c>
      <c r="H931" s="103">
        <v>-717807063</v>
      </c>
      <c r="I931" s="103">
        <v>176901554</v>
      </c>
      <c r="J931" s="103">
        <v>177074251</v>
      </c>
      <c r="K931" s="103">
        <v>-827553065</v>
      </c>
      <c r="L931" s="103">
        <v>99166042</v>
      </c>
      <c r="M931" s="103">
        <v>246142566</v>
      </c>
      <c r="N931" s="103">
        <v>978028459</v>
      </c>
      <c r="O931" s="103">
        <v>424903988</v>
      </c>
      <c r="P931" s="103">
        <v>407361410</v>
      </c>
    </row>
    <row r="932" spans="1:16">
      <c r="A932" s="101" t="s">
        <v>482</v>
      </c>
      <c r="B932" s="102" t="s">
        <v>4360</v>
      </c>
      <c r="C932" s="101" t="s">
        <v>5359</v>
      </c>
      <c r="D932" s="101" t="s">
        <v>5360</v>
      </c>
      <c r="E932" s="103">
        <v>111254187</v>
      </c>
      <c r="F932" s="103">
        <v>128940098</v>
      </c>
      <c r="G932" s="103">
        <v>184525790</v>
      </c>
      <c r="H932" s="103">
        <v>138224962</v>
      </c>
      <c r="I932" s="103">
        <v>211855589</v>
      </c>
      <c r="J932" s="103">
        <v>212943464</v>
      </c>
      <c r="K932" s="103">
        <v>107154451</v>
      </c>
      <c r="L932" s="103">
        <v>131366162</v>
      </c>
      <c r="M932" s="103">
        <v>85815542</v>
      </c>
      <c r="N932" s="103">
        <v>101282153</v>
      </c>
      <c r="O932" s="103">
        <v>111898136</v>
      </c>
      <c r="P932" s="103">
        <v>167603465</v>
      </c>
    </row>
    <row r="933" spans="1:16">
      <c r="A933" s="101" t="s">
        <v>1349</v>
      </c>
      <c r="B933" s="102" t="s">
        <v>1350</v>
      </c>
      <c r="C933" s="101" t="s">
        <v>5359</v>
      </c>
      <c r="D933" s="101" t="s">
        <v>5360</v>
      </c>
      <c r="E933" s="103">
        <v>-7058292</v>
      </c>
      <c r="F933" s="103">
        <v>-3150691</v>
      </c>
      <c r="G933" s="103">
        <v>-1164244</v>
      </c>
      <c r="H933" s="103">
        <v>-265622</v>
      </c>
      <c r="I933" s="103">
        <v>-501921</v>
      </c>
      <c r="J933" s="103">
        <v>-14803969</v>
      </c>
      <c r="K933" s="103">
        <v>-7913777</v>
      </c>
      <c r="L933" s="103">
        <v>1216790</v>
      </c>
      <c r="M933" s="103">
        <v>-36788665</v>
      </c>
      <c r="N933" s="103">
        <v>-9586791</v>
      </c>
      <c r="O933" s="103">
        <v>-6341831</v>
      </c>
      <c r="P933" s="103">
        <v>2589840</v>
      </c>
    </row>
    <row r="934" spans="1:16">
      <c r="A934" s="101" t="s">
        <v>2045</v>
      </c>
      <c r="B934" s="102" t="s">
        <v>2046</v>
      </c>
      <c r="C934" s="101" t="s">
        <v>5359</v>
      </c>
      <c r="D934" s="101" t="s">
        <v>5360</v>
      </c>
      <c r="E934" s="103">
        <v>6633924</v>
      </c>
      <c r="F934" s="103">
        <v>4698926</v>
      </c>
      <c r="G934" s="103">
        <v>4937848</v>
      </c>
      <c r="H934" s="103">
        <v>3984426</v>
      </c>
      <c r="I934" s="103">
        <v>17123395</v>
      </c>
      <c r="J934" s="103">
        <v>-20818534</v>
      </c>
      <c r="K934" s="103">
        <v>-24516799</v>
      </c>
      <c r="L934" s="103">
        <v>-11986720</v>
      </c>
      <c r="M934" s="103">
        <v>-47280309</v>
      </c>
      <c r="N934" s="103">
        <v>-16831800</v>
      </c>
      <c r="O934" s="103">
        <v>6259444</v>
      </c>
      <c r="P934" s="103">
        <v>20120611</v>
      </c>
    </row>
    <row r="935" spans="1:16">
      <c r="A935" s="101" t="s">
        <v>2306</v>
      </c>
      <c r="B935" s="102" t="s">
        <v>2307</v>
      </c>
      <c r="C935" s="101" t="s">
        <v>5359</v>
      </c>
      <c r="D935" s="101" t="s">
        <v>5360</v>
      </c>
      <c r="E935" s="103">
        <v>6688937</v>
      </c>
      <c r="F935" s="103">
        <v>5104143</v>
      </c>
      <c r="G935" s="103">
        <v>3576439</v>
      </c>
      <c r="H935" s="103">
        <v>5359224</v>
      </c>
      <c r="I935" s="103">
        <v>4153379</v>
      </c>
      <c r="J935" s="103">
        <v>6306974</v>
      </c>
      <c r="K935" s="103">
        <v>6193601</v>
      </c>
      <c r="L935" s="103">
        <v>4328051</v>
      </c>
      <c r="M935" s="103">
        <v>7882519</v>
      </c>
      <c r="N935" s="103">
        <v>4046019</v>
      </c>
      <c r="O935" s="103">
        <v>524758</v>
      </c>
      <c r="P935" s="103">
        <v>1470258</v>
      </c>
    </row>
    <row r="936" spans="1:16">
      <c r="A936" s="101" t="s">
        <v>3359</v>
      </c>
      <c r="B936" s="102" t="s">
        <v>3360</v>
      </c>
      <c r="C936" s="101" t="s">
        <v>5359</v>
      </c>
      <c r="D936" s="101" t="s">
        <v>5360</v>
      </c>
      <c r="E936" s="103">
        <v>-17683555</v>
      </c>
      <c r="F936" s="103">
        <v>-1451418</v>
      </c>
      <c r="G936" s="103">
        <v>1512200</v>
      </c>
      <c r="H936" s="103">
        <v>-2772587</v>
      </c>
      <c r="I936" s="103">
        <v>-2870841</v>
      </c>
      <c r="J936" s="103">
        <v>-723607</v>
      </c>
      <c r="K936" s="103">
        <v>7992563</v>
      </c>
      <c r="L936" s="103">
        <v>1352527</v>
      </c>
      <c r="M936" s="103">
        <v>1001752</v>
      </c>
      <c r="N936" s="103">
        <v>-1764301</v>
      </c>
      <c r="O936" s="103">
        <v>2691528</v>
      </c>
      <c r="P936" s="103">
        <v>2418316</v>
      </c>
    </row>
    <row r="937" spans="1:16">
      <c r="A937" s="101" t="s">
        <v>1543</v>
      </c>
      <c r="B937" s="102" t="s">
        <v>1544</v>
      </c>
      <c r="C937" s="101" t="s">
        <v>5359</v>
      </c>
      <c r="D937" s="101" t="s">
        <v>5360</v>
      </c>
      <c r="E937" s="103">
        <v>-2755078</v>
      </c>
      <c r="F937" s="103">
        <v>-2163377</v>
      </c>
      <c r="G937" s="103">
        <v>-1714732</v>
      </c>
      <c r="H937" s="103">
        <v>-3874649</v>
      </c>
      <c r="I937" s="103">
        <v>-6629354</v>
      </c>
      <c r="J937" s="103">
        <v>7742451</v>
      </c>
      <c r="K937" s="103">
        <v>5645502</v>
      </c>
      <c r="L937" s="103">
        <v>5848474</v>
      </c>
      <c r="M937" s="103">
        <v>8208470</v>
      </c>
      <c r="N937" s="103">
        <v>2867093</v>
      </c>
      <c r="O937" s="103">
        <v>1582207</v>
      </c>
      <c r="P937" s="103">
        <v>593973</v>
      </c>
    </row>
    <row r="938" spans="1:16">
      <c r="A938" s="101" t="s">
        <v>5493</v>
      </c>
      <c r="B938" s="102" t="s">
        <v>5494</v>
      </c>
      <c r="C938" s="101" t="s">
        <v>5359</v>
      </c>
      <c r="D938" s="101" t="s">
        <v>5360</v>
      </c>
      <c r="E938" s="103"/>
      <c r="F938" s="103"/>
      <c r="G938" s="103"/>
      <c r="H938" s="103"/>
      <c r="I938" s="103">
        <v>-5898228</v>
      </c>
      <c r="J938" s="103">
        <v>-6439483</v>
      </c>
      <c r="K938" s="103">
        <v>-929826</v>
      </c>
      <c r="L938" s="103">
        <v>2431482</v>
      </c>
      <c r="M938" s="103">
        <v>-3972780</v>
      </c>
      <c r="N938" s="103">
        <v>4218200</v>
      </c>
      <c r="O938" s="103">
        <v>2176102</v>
      </c>
      <c r="P938" s="103">
        <v>1780834</v>
      </c>
    </row>
    <row r="939" spans="1:16">
      <c r="A939" s="101" t="s">
        <v>3637</v>
      </c>
      <c r="B939" s="102" t="s">
        <v>3638</v>
      </c>
      <c r="C939" s="101" t="s">
        <v>5359</v>
      </c>
      <c r="D939" s="101" t="s">
        <v>5360</v>
      </c>
      <c r="E939" s="103">
        <v>1483530</v>
      </c>
      <c r="F939" s="103">
        <v>-11793020</v>
      </c>
      <c r="G939" s="103">
        <v>-23819188</v>
      </c>
      <c r="H939" s="103">
        <v>-19685736</v>
      </c>
      <c r="I939" s="103">
        <v>-15679313</v>
      </c>
      <c r="J939" s="103">
        <v>3012144</v>
      </c>
      <c r="K939" s="103">
        <v>10499673</v>
      </c>
      <c r="L939" s="103">
        <v>5982889</v>
      </c>
      <c r="M939" s="103">
        <v>-3922728</v>
      </c>
      <c r="N939" s="103">
        <v>-3845835</v>
      </c>
      <c r="O939" s="103">
        <v>-4797300</v>
      </c>
      <c r="P939" s="103">
        <v>-1189638</v>
      </c>
    </row>
    <row r="940" spans="1:16">
      <c r="A940" s="101" t="s">
        <v>430</v>
      </c>
      <c r="B940" s="102" t="s">
        <v>431</v>
      </c>
      <c r="C940" s="101" t="s">
        <v>5359</v>
      </c>
      <c r="D940" s="101" t="s">
        <v>5360</v>
      </c>
      <c r="E940" s="103">
        <v>268112955</v>
      </c>
      <c r="F940" s="103">
        <v>180565554</v>
      </c>
      <c r="G940" s="103">
        <v>111109114</v>
      </c>
      <c r="H940" s="103">
        <v>90082826</v>
      </c>
      <c r="I940" s="103">
        <v>74105187</v>
      </c>
      <c r="J940" s="103">
        <v>73421132</v>
      </c>
      <c r="K940" s="103">
        <v>85914347</v>
      </c>
      <c r="L940" s="103">
        <v>90206325</v>
      </c>
      <c r="M940" s="103">
        <v>19059397</v>
      </c>
      <c r="N940" s="103">
        <v>4209816</v>
      </c>
      <c r="O940" s="103">
        <v>-110571659</v>
      </c>
      <c r="P940" s="103">
        <v>1114266</v>
      </c>
    </row>
    <row r="941" spans="1:16">
      <c r="A941" s="101" t="s">
        <v>2450</v>
      </c>
      <c r="B941" s="102" t="s">
        <v>2451</v>
      </c>
      <c r="C941" s="101" t="s">
        <v>5359</v>
      </c>
      <c r="D941" s="101" t="s">
        <v>5360</v>
      </c>
      <c r="E941" s="103">
        <v>4870364</v>
      </c>
      <c r="F941" s="103">
        <v>-618536</v>
      </c>
      <c r="G941" s="103">
        <v>-2025760</v>
      </c>
      <c r="H941" s="103">
        <v>-2368068</v>
      </c>
      <c r="I941" s="103">
        <v>1472558</v>
      </c>
      <c r="J941" s="103">
        <v>785868</v>
      </c>
      <c r="K941" s="103">
        <v>-11639047</v>
      </c>
      <c r="L941" s="103">
        <v>-9501544</v>
      </c>
      <c r="M941" s="103">
        <v>-3115458</v>
      </c>
      <c r="N941" s="103">
        <v>-18631539</v>
      </c>
      <c r="O941" s="103">
        <v>-8663261</v>
      </c>
      <c r="P941" s="103">
        <v>-6364823</v>
      </c>
    </row>
    <row r="942" spans="1:16">
      <c r="A942" s="101" t="s">
        <v>4361</v>
      </c>
      <c r="B942" s="102" t="s">
        <v>4362</v>
      </c>
      <c r="C942" s="101" t="s">
        <v>5359</v>
      </c>
      <c r="D942" s="101" t="s">
        <v>5360</v>
      </c>
      <c r="E942" s="103">
        <v>577412</v>
      </c>
      <c r="F942" s="103">
        <v>-2364844</v>
      </c>
      <c r="G942" s="103"/>
      <c r="H942" s="103"/>
      <c r="I942" s="103"/>
      <c r="J942" s="103"/>
      <c r="K942" s="103"/>
      <c r="L942" s="103"/>
      <c r="M942" s="103"/>
      <c r="N942" s="103"/>
      <c r="O942" s="103"/>
      <c r="P942" s="103"/>
    </row>
    <row r="943" spans="1:16">
      <c r="A943" s="101" t="s">
        <v>847</v>
      </c>
      <c r="B943" s="102" t="s">
        <v>848</v>
      </c>
      <c r="C943" s="101" t="s">
        <v>5359</v>
      </c>
      <c r="D943" s="101" t="s">
        <v>5360</v>
      </c>
      <c r="E943" s="103">
        <v>23500254</v>
      </c>
      <c r="F943" s="103">
        <v>17949338</v>
      </c>
      <c r="G943" s="103">
        <v>15622932</v>
      </c>
      <c r="H943" s="103">
        <v>9922035</v>
      </c>
      <c r="I943" s="103">
        <v>6107703</v>
      </c>
      <c r="J943" s="103">
        <v>5476000</v>
      </c>
      <c r="K943" s="103">
        <v>2654465</v>
      </c>
      <c r="L943" s="103">
        <v>3625487</v>
      </c>
      <c r="M943" s="103">
        <v>12045562</v>
      </c>
      <c r="N943" s="103">
        <v>-2885098</v>
      </c>
      <c r="O943" s="103">
        <v>8099132</v>
      </c>
      <c r="P943" s="103">
        <v>9664899</v>
      </c>
    </row>
    <row r="944" spans="1:16">
      <c r="A944" s="101" t="s">
        <v>1611</v>
      </c>
      <c r="B944" s="102" t="s">
        <v>1612</v>
      </c>
      <c r="C944" s="101" t="s">
        <v>5359</v>
      </c>
      <c r="D944" s="101" t="s">
        <v>5360</v>
      </c>
      <c r="E944" s="103">
        <v>-8070237</v>
      </c>
      <c r="F944" s="103">
        <v>711285</v>
      </c>
      <c r="G944" s="103">
        <v>-3108598</v>
      </c>
      <c r="H944" s="103">
        <v>-10352200</v>
      </c>
      <c r="I944" s="103">
        <v>-7957931</v>
      </c>
      <c r="J944" s="103">
        <v>-16936663</v>
      </c>
      <c r="K944" s="103">
        <v>-8057737</v>
      </c>
      <c r="L944" s="103">
        <v>-14464895</v>
      </c>
      <c r="M944" s="103">
        <v>5257555</v>
      </c>
      <c r="N944" s="103">
        <v>1907157</v>
      </c>
      <c r="O944" s="103">
        <v>-98567686</v>
      </c>
      <c r="P944" s="103">
        <v>-27979704</v>
      </c>
    </row>
    <row r="945" spans="1:16">
      <c r="A945" s="101" t="s">
        <v>2351</v>
      </c>
      <c r="B945" s="102" t="s">
        <v>2352</v>
      </c>
      <c r="C945" s="101" t="s">
        <v>5359</v>
      </c>
      <c r="D945" s="101" t="s">
        <v>5360</v>
      </c>
      <c r="E945" s="103">
        <v>9789315</v>
      </c>
      <c r="F945" s="103">
        <v>11453775</v>
      </c>
      <c r="G945" s="103">
        <v>16159251</v>
      </c>
      <c r="H945" s="103">
        <v>14200209</v>
      </c>
      <c r="I945" s="103">
        <v>12381519</v>
      </c>
      <c r="J945" s="103">
        <v>5449143</v>
      </c>
      <c r="K945" s="103">
        <v>4441397</v>
      </c>
      <c r="L945" s="103">
        <v>3497937</v>
      </c>
      <c r="M945" s="103">
        <v>1652043</v>
      </c>
      <c r="N945" s="103">
        <v>2432966</v>
      </c>
      <c r="O945" s="103">
        <v>2310001</v>
      </c>
      <c r="P945" s="103">
        <v>2392459</v>
      </c>
    </row>
    <row r="946" spans="1:16">
      <c r="A946" s="101" t="s">
        <v>3315</v>
      </c>
      <c r="B946" s="102" t="s">
        <v>3316</v>
      </c>
      <c r="C946" s="101" t="s">
        <v>5359</v>
      </c>
      <c r="D946" s="101" t="s">
        <v>5360</v>
      </c>
      <c r="E946" s="103">
        <v>4323491</v>
      </c>
      <c r="F946" s="103">
        <v>-4794480</v>
      </c>
      <c r="G946" s="103">
        <v>428333</v>
      </c>
      <c r="H946" s="103">
        <v>574977</v>
      </c>
      <c r="I946" s="103">
        <v>-392062</v>
      </c>
      <c r="J946" s="103">
        <v>3126229</v>
      </c>
      <c r="K946" s="103">
        <v>2907391</v>
      </c>
      <c r="L946" s="103">
        <v>-1158000</v>
      </c>
      <c r="M946" s="103">
        <v>13360445</v>
      </c>
      <c r="N946" s="103">
        <v>3475992</v>
      </c>
      <c r="O946" s="103">
        <v>3466997</v>
      </c>
      <c r="P946" s="103">
        <v>-2604995</v>
      </c>
    </row>
    <row r="947" spans="1:16">
      <c r="A947" s="101" t="s">
        <v>921</v>
      </c>
      <c r="B947" s="102" t="s">
        <v>922</v>
      </c>
      <c r="C947" s="101" t="s">
        <v>5359</v>
      </c>
      <c r="D947" s="101" t="s">
        <v>5360</v>
      </c>
      <c r="E947" s="103">
        <v>-610377</v>
      </c>
      <c r="F947" s="103">
        <v>1557912</v>
      </c>
      <c r="G947" s="103">
        <v>20531</v>
      </c>
      <c r="H947" s="103">
        <v>353675</v>
      </c>
      <c r="I947" s="103">
        <v>-1184208</v>
      </c>
      <c r="J947" s="103">
        <v>323771</v>
      </c>
      <c r="K947" s="103">
        <v>602184</v>
      </c>
      <c r="L947" s="103">
        <v>1205580</v>
      </c>
      <c r="M947" s="103">
        <v>64558</v>
      </c>
      <c r="N947" s="103">
        <v>126568</v>
      </c>
      <c r="O947" s="103">
        <v>434670</v>
      </c>
      <c r="P947" s="103">
        <v>155158</v>
      </c>
    </row>
    <row r="948" spans="1:16">
      <c r="A948" s="101" t="s">
        <v>1571</v>
      </c>
      <c r="B948" s="102" t="s">
        <v>1572</v>
      </c>
      <c r="C948" s="101" t="s">
        <v>5359</v>
      </c>
      <c r="D948" s="101" t="s">
        <v>5360</v>
      </c>
      <c r="E948" s="103">
        <v>-476548</v>
      </c>
      <c r="F948" s="103">
        <v>-4619842</v>
      </c>
      <c r="G948" s="103">
        <v>-8422855</v>
      </c>
      <c r="H948" s="103">
        <v>-903170</v>
      </c>
      <c r="I948" s="103">
        <v>-12647996</v>
      </c>
      <c r="J948" s="103">
        <v>478353</v>
      </c>
      <c r="K948" s="103">
        <v>1830670</v>
      </c>
      <c r="L948" s="103">
        <v>-512814</v>
      </c>
      <c r="M948" s="103">
        <v>-13149018</v>
      </c>
      <c r="N948" s="103">
        <v>-1642564</v>
      </c>
      <c r="O948" s="103">
        <v>-3719718</v>
      </c>
      <c r="P948" s="103">
        <v>-1154424</v>
      </c>
    </row>
    <row r="949" spans="1:16">
      <c r="A949" s="101" t="s">
        <v>2281</v>
      </c>
      <c r="B949" s="102" t="s">
        <v>2282</v>
      </c>
      <c r="C949" s="101" t="s">
        <v>5359</v>
      </c>
      <c r="D949" s="101" t="s">
        <v>5360</v>
      </c>
      <c r="E949" s="103">
        <v>-4663369</v>
      </c>
      <c r="F949" s="103">
        <v>-3041567</v>
      </c>
      <c r="G949" s="103">
        <v>2416211</v>
      </c>
      <c r="H949" s="103">
        <v>2036875</v>
      </c>
      <c r="I949" s="103">
        <v>1730248</v>
      </c>
      <c r="J949" s="103">
        <v>7022875</v>
      </c>
      <c r="K949" s="103">
        <v>3462918</v>
      </c>
      <c r="L949" s="103">
        <v>-1737218</v>
      </c>
      <c r="M949" s="103">
        <v>-962164</v>
      </c>
      <c r="N949" s="103">
        <v>295504</v>
      </c>
      <c r="O949" s="103">
        <v>1207757</v>
      </c>
      <c r="P949" s="103">
        <v>1396862</v>
      </c>
    </row>
    <row r="950" spans="1:16">
      <c r="A950" s="101" t="s">
        <v>3365</v>
      </c>
      <c r="B950" s="102" t="s">
        <v>3366</v>
      </c>
      <c r="C950" s="101" t="s">
        <v>5359</v>
      </c>
      <c r="D950" s="101" t="s">
        <v>5360</v>
      </c>
      <c r="E950" s="103">
        <v>1856504</v>
      </c>
      <c r="F950" s="103">
        <v>-797192</v>
      </c>
      <c r="G950" s="103">
        <v>82278</v>
      </c>
      <c r="H950" s="103">
        <v>2064951</v>
      </c>
      <c r="I950" s="103">
        <v>1162729</v>
      </c>
      <c r="J950" s="103">
        <v>732366</v>
      </c>
      <c r="K950" s="103">
        <v>1184583</v>
      </c>
      <c r="L950" s="103">
        <v>367988</v>
      </c>
      <c r="M950" s="103">
        <v>-354295</v>
      </c>
      <c r="N950" s="103">
        <v>1577561</v>
      </c>
      <c r="O950" s="103">
        <v>1673615</v>
      </c>
      <c r="P950" s="103">
        <v>1847082</v>
      </c>
    </row>
    <row r="951" spans="1:16">
      <c r="A951" s="101" t="s">
        <v>3600</v>
      </c>
      <c r="B951" s="102" t="s">
        <v>3601</v>
      </c>
      <c r="C951" s="101" t="s">
        <v>5359</v>
      </c>
      <c r="D951" s="101" t="s">
        <v>5360</v>
      </c>
      <c r="E951" s="103">
        <v>13671103</v>
      </c>
      <c r="F951" s="103">
        <v>-51323420</v>
      </c>
      <c r="G951" s="103">
        <v>-12203295</v>
      </c>
      <c r="H951" s="103">
        <v>-37363574</v>
      </c>
      <c r="I951" s="103">
        <v>-4432826</v>
      </c>
      <c r="J951" s="103">
        <v>-10102859</v>
      </c>
      <c r="K951" s="103">
        <v>-23950359</v>
      </c>
      <c r="L951" s="103">
        <v>-32641707</v>
      </c>
      <c r="M951" s="103">
        <v>2826919</v>
      </c>
      <c r="N951" s="103">
        <v>1966228</v>
      </c>
      <c r="O951" s="103">
        <v>26129348</v>
      </c>
      <c r="P951" s="103">
        <v>26606691</v>
      </c>
    </row>
    <row r="952" spans="1:16">
      <c r="A952" s="101" t="s">
        <v>2569</v>
      </c>
      <c r="B952" s="102" t="s">
        <v>2570</v>
      </c>
      <c r="C952" s="101" t="s">
        <v>5359</v>
      </c>
      <c r="D952" s="101" t="s">
        <v>5360</v>
      </c>
      <c r="E952" s="103">
        <v>-1047717</v>
      </c>
      <c r="F952" s="103">
        <v>3268480</v>
      </c>
      <c r="G952" s="103">
        <v>-1142776</v>
      </c>
      <c r="H952" s="103">
        <v>-14604626</v>
      </c>
      <c r="I952" s="103">
        <v>-1940211</v>
      </c>
      <c r="J952" s="103">
        <v>-1240105</v>
      </c>
      <c r="K952" s="103">
        <v>646588</v>
      </c>
      <c r="L952" s="103">
        <v>7661969</v>
      </c>
      <c r="M952" s="103">
        <v>4726347</v>
      </c>
      <c r="N952" s="103">
        <v>7421127</v>
      </c>
      <c r="O952" s="103">
        <v>1293409</v>
      </c>
      <c r="P952" s="103">
        <v>-13931309</v>
      </c>
    </row>
    <row r="953" spans="1:16">
      <c r="A953" s="101" t="s">
        <v>1713</v>
      </c>
      <c r="B953" s="102" t="s">
        <v>1714</v>
      </c>
      <c r="C953" s="101" t="s">
        <v>5359</v>
      </c>
      <c r="D953" s="101" t="s">
        <v>5360</v>
      </c>
      <c r="E953" s="103">
        <v>21456303</v>
      </c>
      <c r="F953" s="103">
        <v>18734712</v>
      </c>
      <c r="G953" s="103">
        <v>-11932599</v>
      </c>
      <c r="H953" s="103">
        <v>38406032</v>
      </c>
      <c r="I953" s="103">
        <v>44553220</v>
      </c>
      <c r="J953" s="103">
        <v>27915095</v>
      </c>
      <c r="K953" s="103">
        <v>19232087</v>
      </c>
      <c r="L953" s="103">
        <v>23744347</v>
      </c>
      <c r="M953" s="103">
        <v>14617296</v>
      </c>
      <c r="N953" s="103">
        <v>39629631</v>
      </c>
      <c r="O953" s="103">
        <v>41218292</v>
      </c>
      <c r="P953" s="103">
        <v>37384029</v>
      </c>
    </row>
    <row r="954" spans="1:16">
      <c r="A954" s="101" t="s">
        <v>1755</v>
      </c>
      <c r="B954" s="102" t="s">
        <v>1756</v>
      </c>
      <c r="C954" s="101" t="s">
        <v>5359</v>
      </c>
      <c r="D954" s="101" t="s">
        <v>5360</v>
      </c>
      <c r="E954" s="103">
        <v>-9914400</v>
      </c>
      <c r="F954" s="103">
        <v>-13369109</v>
      </c>
      <c r="G954" s="103">
        <v>7764423</v>
      </c>
      <c r="H954" s="103">
        <v>10828194</v>
      </c>
      <c r="I954" s="103">
        <v>8508534</v>
      </c>
      <c r="J954" s="103">
        <v>2084067</v>
      </c>
      <c r="K954" s="103"/>
      <c r="L954" s="103"/>
      <c r="M954" s="103"/>
      <c r="N954" s="103"/>
      <c r="O954" s="103"/>
      <c r="P954" s="103"/>
    </row>
    <row r="955" spans="1:16">
      <c r="A955" s="101" t="s">
        <v>3361</v>
      </c>
      <c r="B955" s="102" t="s">
        <v>3362</v>
      </c>
      <c r="C955" s="101" t="s">
        <v>5359</v>
      </c>
      <c r="D955" s="101" t="s">
        <v>5360</v>
      </c>
      <c r="E955" s="103">
        <v>-5059114</v>
      </c>
      <c r="F955" s="103">
        <v>343400</v>
      </c>
      <c r="G955" s="103">
        <v>2146982</v>
      </c>
      <c r="H955" s="103">
        <v>-14996435</v>
      </c>
      <c r="I955" s="103">
        <v>-1812725</v>
      </c>
      <c r="J955" s="103">
        <v>188653</v>
      </c>
      <c r="K955" s="103">
        <v>6398023</v>
      </c>
      <c r="L955" s="103">
        <v>-3746291</v>
      </c>
      <c r="M955" s="103">
        <v>-2993227</v>
      </c>
      <c r="N955" s="103">
        <v>3692128</v>
      </c>
      <c r="O955" s="103">
        <v>7275740</v>
      </c>
      <c r="P955" s="103">
        <v>12427531</v>
      </c>
    </row>
    <row r="956" spans="1:16">
      <c r="A956" s="101" t="s">
        <v>1767</v>
      </c>
      <c r="B956" s="102" t="s">
        <v>1768</v>
      </c>
      <c r="C956" s="101" t="s">
        <v>5359</v>
      </c>
      <c r="D956" s="101" t="s">
        <v>5360</v>
      </c>
      <c r="E956" s="103">
        <v>-34381791</v>
      </c>
      <c r="F956" s="103">
        <v>-11345182</v>
      </c>
      <c r="G956" s="103">
        <v>-14912894</v>
      </c>
      <c r="H956" s="103">
        <v>-1790355</v>
      </c>
      <c r="I956" s="103">
        <v>159503</v>
      </c>
      <c r="J956" s="103">
        <v>-16764723</v>
      </c>
      <c r="K956" s="103">
        <v>-8211940</v>
      </c>
      <c r="L956" s="103">
        <v>1581317</v>
      </c>
      <c r="M956" s="103">
        <v>-10464390</v>
      </c>
      <c r="N956" s="103">
        <v>-7106436</v>
      </c>
      <c r="O956" s="103">
        <v>-18395731</v>
      </c>
      <c r="P956" s="103">
        <v>-8885660</v>
      </c>
    </row>
    <row r="957" spans="1:16">
      <c r="A957" s="101" t="s">
        <v>2943</v>
      </c>
      <c r="B957" s="102" t="s">
        <v>2944</v>
      </c>
      <c r="C957" s="101" t="s">
        <v>5359</v>
      </c>
      <c r="D957" s="101" t="s">
        <v>5360</v>
      </c>
      <c r="E957" s="103">
        <v>12748627</v>
      </c>
      <c r="F957" s="103">
        <v>12210190</v>
      </c>
      <c r="G957" s="103">
        <v>7904317</v>
      </c>
      <c r="H957" s="103">
        <v>5147518</v>
      </c>
      <c r="I957" s="103">
        <v>7051478</v>
      </c>
      <c r="J957" s="103">
        <v>4734346</v>
      </c>
      <c r="K957" s="103">
        <v>8170445</v>
      </c>
      <c r="L957" s="103">
        <v>5249161</v>
      </c>
      <c r="M957" s="103">
        <v>1056545</v>
      </c>
      <c r="N957" s="103">
        <v>4333154</v>
      </c>
      <c r="O957" s="103">
        <v>3173742</v>
      </c>
      <c r="P957" s="103">
        <v>4378043</v>
      </c>
    </row>
    <row r="958" spans="1:16">
      <c r="A958" s="101" t="s">
        <v>2628</v>
      </c>
      <c r="B958" s="102" t="s">
        <v>2629</v>
      </c>
      <c r="C958" s="101" t="s">
        <v>5359</v>
      </c>
      <c r="D958" s="101" t="s">
        <v>5360</v>
      </c>
      <c r="E958" s="103">
        <v>-25706</v>
      </c>
      <c r="F958" s="103">
        <v>-1382506</v>
      </c>
      <c r="G958" s="103">
        <v>2963510</v>
      </c>
      <c r="H958" s="103">
        <v>521392</v>
      </c>
      <c r="I958" s="103">
        <v>-1799209</v>
      </c>
      <c r="J958" s="103">
        <v>546693</v>
      </c>
      <c r="K958" s="103">
        <v>-12604706</v>
      </c>
      <c r="L958" s="103">
        <v>1087238</v>
      </c>
      <c r="M958" s="103">
        <v>1574110</v>
      </c>
      <c r="N958" s="103">
        <v>380693</v>
      </c>
      <c r="O958" s="103">
        <v>2736193</v>
      </c>
      <c r="P958" s="103">
        <v>1625252</v>
      </c>
    </row>
    <row r="959" spans="1:16">
      <c r="A959" s="101" t="s">
        <v>2746</v>
      </c>
      <c r="B959" s="102" t="s">
        <v>2747</v>
      </c>
      <c r="C959" s="101" t="s">
        <v>5359</v>
      </c>
      <c r="D959" s="101" t="s">
        <v>5360</v>
      </c>
      <c r="E959" s="103">
        <v>5516589</v>
      </c>
      <c r="F959" s="103">
        <v>4057225</v>
      </c>
      <c r="G959" s="103">
        <v>3421404</v>
      </c>
      <c r="H959" s="103">
        <v>3308911</v>
      </c>
      <c r="I959" s="103">
        <v>3350612</v>
      </c>
      <c r="J959" s="103">
        <v>1277133</v>
      </c>
      <c r="K959" s="103">
        <v>-2233107</v>
      </c>
      <c r="L959" s="103">
        <v>284522</v>
      </c>
      <c r="M959" s="103">
        <v>533704</v>
      </c>
      <c r="N959" s="103">
        <v>1969359</v>
      </c>
      <c r="O959" s="103">
        <v>1386513</v>
      </c>
      <c r="P959" s="103">
        <v>717124</v>
      </c>
    </row>
    <row r="960" spans="1:16">
      <c r="A960" s="101" t="s">
        <v>1664</v>
      </c>
      <c r="B960" s="102" t="s">
        <v>1665</v>
      </c>
      <c r="C960" s="101" t="s">
        <v>5359</v>
      </c>
      <c r="D960" s="101" t="s">
        <v>5360</v>
      </c>
      <c r="E960" s="103">
        <v>16598826</v>
      </c>
      <c r="F960" s="103">
        <v>13453820</v>
      </c>
      <c r="G960" s="103">
        <v>23616711</v>
      </c>
      <c r="H960" s="103">
        <v>17286639</v>
      </c>
      <c r="I960" s="103">
        <v>6217378</v>
      </c>
      <c r="J960" s="103">
        <v>-4473487</v>
      </c>
      <c r="K960" s="103">
        <v>-6426066</v>
      </c>
      <c r="L960" s="103">
        <v>4484913</v>
      </c>
      <c r="M960" s="103">
        <v>16461059</v>
      </c>
      <c r="N960" s="103">
        <v>8748317</v>
      </c>
      <c r="O960" s="103">
        <v>-19752123</v>
      </c>
      <c r="P960" s="103">
        <v>5837870</v>
      </c>
    </row>
    <row r="961" spans="1:16">
      <c r="A961" s="101" t="s">
        <v>2296</v>
      </c>
      <c r="B961" s="102" t="s">
        <v>2297</v>
      </c>
      <c r="C961" s="101" t="s">
        <v>5359</v>
      </c>
      <c r="D961" s="101" t="s">
        <v>5360</v>
      </c>
      <c r="E961" s="103">
        <v>-5547215</v>
      </c>
      <c r="F961" s="103">
        <v>-19526779</v>
      </c>
      <c r="G961" s="103">
        <v>-12306800</v>
      </c>
      <c r="H961" s="103">
        <v>407697</v>
      </c>
      <c r="I961" s="103">
        <v>1735277</v>
      </c>
      <c r="J961" s="103">
        <v>-9343101</v>
      </c>
      <c r="K961" s="103">
        <v>-860944</v>
      </c>
      <c r="L961" s="103">
        <v>5742084</v>
      </c>
      <c r="M961" s="103">
        <v>-3968634</v>
      </c>
      <c r="N961" s="103">
        <v>-1879845</v>
      </c>
      <c r="O961" s="103">
        <v>-5349388</v>
      </c>
      <c r="P961" s="103">
        <v>892257</v>
      </c>
    </row>
    <row r="962" spans="1:16">
      <c r="A962" s="101" t="s">
        <v>2929</v>
      </c>
      <c r="B962" s="102" t="s">
        <v>2930</v>
      </c>
      <c r="C962" s="101" t="s">
        <v>5359</v>
      </c>
      <c r="D962" s="101" t="s">
        <v>5360</v>
      </c>
      <c r="E962" s="103">
        <v>-4941840</v>
      </c>
      <c r="F962" s="103">
        <v>1071653</v>
      </c>
      <c r="G962" s="103">
        <v>569550</v>
      </c>
      <c r="H962" s="103">
        <v>-4706160</v>
      </c>
      <c r="I962" s="103">
        <v>-7159596</v>
      </c>
      <c r="J962" s="103">
        <v>-3855160</v>
      </c>
      <c r="K962" s="103">
        <v>-17077513</v>
      </c>
      <c r="L962" s="103">
        <v>-16046782</v>
      </c>
      <c r="M962" s="103">
        <v>-54986926</v>
      </c>
      <c r="N962" s="103">
        <v>-2354138</v>
      </c>
      <c r="O962" s="103">
        <v>-2621425</v>
      </c>
      <c r="P962" s="103">
        <v>3878491</v>
      </c>
    </row>
    <row r="963" spans="1:16">
      <c r="A963" s="101" t="s">
        <v>3235</v>
      </c>
      <c r="B963" s="102" t="s">
        <v>3236</v>
      </c>
      <c r="C963" s="101" t="s">
        <v>5359</v>
      </c>
      <c r="D963" s="101" t="s">
        <v>5360</v>
      </c>
      <c r="E963" s="103">
        <v>3718562</v>
      </c>
      <c r="F963" s="103">
        <v>4002718</v>
      </c>
      <c r="G963" s="103">
        <v>1215697</v>
      </c>
      <c r="H963" s="103">
        <v>355239</v>
      </c>
      <c r="I963" s="103">
        <v>883894</v>
      </c>
      <c r="J963" s="103">
        <v>2272782</v>
      </c>
      <c r="K963" s="103">
        <v>850994</v>
      </c>
      <c r="L963" s="103">
        <v>903730</v>
      </c>
      <c r="M963" s="103">
        <v>282388</v>
      </c>
      <c r="N963" s="103">
        <v>202107</v>
      </c>
      <c r="O963" s="103">
        <v>410965</v>
      </c>
      <c r="P963" s="103">
        <v>751981</v>
      </c>
    </row>
    <row r="964" spans="1:16">
      <c r="A964" s="101" t="s">
        <v>635</v>
      </c>
      <c r="B964" s="102" t="s">
        <v>636</v>
      </c>
      <c r="C964" s="101" t="s">
        <v>5359</v>
      </c>
      <c r="D964" s="101" t="s">
        <v>5360</v>
      </c>
      <c r="E964" s="103">
        <v>53647079</v>
      </c>
      <c r="F964" s="103">
        <v>56846885</v>
      </c>
      <c r="G964" s="103">
        <v>59238313</v>
      </c>
      <c r="H964" s="103">
        <v>36550040</v>
      </c>
      <c r="I964" s="103">
        <v>21164890</v>
      </c>
      <c r="J964" s="103">
        <v>37792169</v>
      </c>
      <c r="K964" s="103">
        <v>33865126</v>
      </c>
      <c r="L964" s="103">
        <v>23531031</v>
      </c>
      <c r="M964" s="103">
        <v>6334273</v>
      </c>
      <c r="N964" s="103">
        <v>8659759</v>
      </c>
      <c r="O964" s="103">
        <v>14199361</v>
      </c>
      <c r="P964" s="103">
        <v>12673484</v>
      </c>
    </row>
    <row r="965" spans="1:16">
      <c r="A965" s="101" t="s">
        <v>3167</v>
      </c>
      <c r="B965" s="102" t="s">
        <v>3168</v>
      </c>
      <c r="C965" s="101" t="s">
        <v>5359</v>
      </c>
      <c r="D965" s="101" t="s">
        <v>5360</v>
      </c>
      <c r="E965" s="103">
        <v>14801035</v>
      </c>
      <c r="F965" s="103">
        <v>-17252064</v>
      </c>
      <c r="G965" s="103">
        <v>-171494</v>
      </c>
      <c r="H965" s="103">
        <v>6785418</v>
      </c>
      <c r="I965" s="103">
        <v>6906700</v>
      </c>
      <c r="J965" s="103">
        <v>9390410</v>
      </c>
      <c r="K965" s="103">
        <v>6667042</v>
      </c>
      <c r="L965" s="103">
        <v>1027429</v>
      </c>
      <c r="M965" s="103">
        <v>-6168241</v>
      </c>
      <c r="N965" s="103">
        <v>-175227</v>
      </c>
      <c r="O965" s="103">
        <v>-1967188</v>
      </c>
      <c r="P965" s="103">
        <v>5736411</v>
      </c>
    </row>
    <row r="966" spans="1:16">
      <c r="A966" s="101" t="s">
        <v>2147</v>
      </c>
      <c r="B966" s="102" t="s">
        <v>2148</v>
      </c>
      <c r="C966" s="101" t="s">
        <v>5359</v>
      </c>
      <c r="D966" s="101" t="s">
        <v>5360</v>
      </c>
      <c r="E966" s="103">
        <v>3178474</v>
      </c>
      <c r="F966" s="103">
        <v>6944768</v>
      </c>
      <c r="G966" s="103">
        <v>8242393</v>
      </c>
      <c r="H966" s="103">
        <v>7846661</v>
      </c>
      <c r="I966" s="103">
        <v>6541264</v>
      </c>
      <c r="J966" s="103">
        <v>4609616</v>
      </c>
      <c r="K966" s="103">
        <v>9870996</v>
      </c>
      <c r="L966" s="103">
        <v>4085962</v>
      </c>
      <c r="M966" s="103">
        <v>4446542</v>
      </c>
      <c r="N966" s="103">
        <v>2607406</v>
      </c>
      <c r="O966" s="103">
        <v>2518775</v>
      </c>
      <c r="P966" s="103">
        <v>2958095</v>
      </c>
    </row>
    <row r="967" spans="1:16">
      <c r="A967" s="101" t="s">
        <v>2708</v>
      </c>
      <c r="B967" s="102" t="s">
        <v>2709</v>
      </c>
      <c r="C967" s="101" t="s">
        <v>5359</v>
      </c>
      <c r="D967" s="101" t="s">
        <v>5360</v>
      </c>
      <c r="E967" s="103">
        <v>7319794</v>
      </c>
      <c r="F967" s="103">
        <v>3316368</v>
      </c>
      <c r="G967" s="103">
        <v>-7327521</v>
      </c>
      <c r="H967" s="103">
        <v>-1147193</v>
      </c>
      <c r="I967" s="103">
        <v>12817091</v>
      </c>
      <c r="J967" s="103">
        <v>13845639</v>
      </c>
      <c r="K967" s="103">
        <v>3641022</v>
      </c>
      <c r="L967" s="103">
        <v>2405937</v>
      </c>
      <c r="M967" s="103">
        <v>1024811</v>
      </c>
      <c r="N967" s="103">
        <v>-8980139</v>
      </c>
      <c r="O967" s="103">
        <v>-2588781</v>
      </c>
      <c r="P967" s="103">
        <v>2619652</v>
      </c>
    </row>
    <row r="968" spans="1:16">
      <c r="A968" s="101" t="s">
        <v>861</v>
      </c>
      <c r="B968" s="102" t="s">
        <v>862</v>
      </c>
      <c r="C968" s="101" t="s">
        <v>5359</v>
      </c>
      <c r="D968" s="101" t="s">
        <v>5360</v>
      </c>
      <c r="E968" s="103">
        <v>18498516</v>
      </c>
      <c r="F968" s="103">
        <v>17505140</v>
      </c>
      <c r="G968" s="103">
        <v>10402695</v>
      </c>
      <c r="H968" s="103">
        <v>7799754</v>
      </c>
      <c r="I968" s="103">
        <v>6140686</v>
      </c>
      <c r="J968" s="103">
        <v>5202680</v>
      </c>
      <c r="K968" s="103">
        <v>4888821</v>
      </c>
      <c r="L968" s="103">
        <v>4270371</v>
      </c>
      <c r="M968" s="103">
        <v>2317243</v>
      </c>
      <c r="N968" s="103">
        <v>1796386</v>
      </c>
      <c r="O968" s="103">
        <v>265105</v>
      </c>
      <c r="P968" s="103">
        <v>450288</v>
      </c>
    </row>
    <row r="969" spans="1:16">
      <c r="A969" s="101" t="s">
        <v>2431</v>
      </c>
      <c r="B969" s="102" t="s">
        <v>2432</v>
      </c>
      <c r="C969" s="101" t="s">
        <v>5359</v>
      </c>
      <c r="D969" s="101" t="s">
        <v>5360</v>
      </c>
      <c r="E969" s="103">
        <v>-3425548</v>
      </c>
      <c r="F969" s="103">
        <v>-5845047</v>
      </c>
      <c r="G969" s="103">
        <v>-15294886</v>
      </c>
      <c r="H969" s="103">
        <v>-1736698</v>
      </c>
      <c r="I969" s="103">
        <v>8517337</v>
      </c>
      <c r="J969" s="103">
        <v>-6741117</v>
      </c>
      <c r="K969" s="103">
        <v>-4425225</v>
      </c>
      <c r="L969" s="103">
        <v>116618</v>
      </c>
      <c r="M969" s="103">
        <v>-3826636</v>
      </c>
      <c r="N969" s="103">
        <v>-49351412</v>
      </c>
      <c r="O969" s="103">
        <v>7346093</v>
      </c>
      <c r="P969" s="103">
        <v>11144944</v>
      </c>
    </row>
    <row r="970" spans="1:16">
      <c r="A970" s="101" t="s">
        <v>2398</v>
      </c>
      <c r="B970" s="102" t="s">
        <v>2399</v>
      </c>
      <c r="C970" s="101" t="s">
        <v>5359</v>
      </c>
      <c r="D970" s="101" t="s">
        <v>5360</v>
      </c>
      <c r="E970" s="103">
        <v>-27696534</v>
      </c>
      <c r="F970" s="103">
        <v>523032</v>
      </c>
      <c r="G970" s="103">
        <v>3147418</v>
      </c>
      <c r="H970" s="103">
        <v>10345110</v>
      </c>
      <c r="I970" s="103">
        <v>-5164263</v>
      </c>
      <c r="J970" s="103">
        <v>-5461319</v>
      </c>
      <c r="K970" s="103">
        <v>-6835491</v>
      </c>
      <c r="L970" s="103">
        <v>8083291</v>
      </c>
      <c r="M970" s="103">
        <v>12550998</v>
      </c>
      <c r="N970" s="103">
        <v>-7013020</v>
      </c>
      <c r="O970" s="103">
        <v>2475155</v>
      </c>
      <c r="P970" s="103">
        <v>2095052</v>
      </c>
    </row>
    <row r="971" spans="1:16">
      <c r="A971" s="101" t="s">
        <v>2812</v>
      </c>
      <c r="B971" s="102" t="s">
        <v>2813</v>
      </c>
      <c r="C971" s="101" t="s">
        <v>5359</v>
      </c>
      <c r="D971" s="101" t="s">
        <v>5360</v>
      </c>
      <c r="E971" s="103">
        <v>21745579</v>
      </c>
      <c r="F971" s="103">
        <v>657615</v>
      </c>
      <c r="G971" s="103">
        <v>479002</v>
      </c>
      <c r="H971" s="103">
        <v>-16368231</v>
      </c>
      <c r="I971" s="103">
        <v>114643</v>
      </c>
      <c r="J971" s="103">
        <v>-4796438</v>
      </c>
      <c r="K971" s="103">
        <v>-1632071</v>
      </c>
      <c r="L971" s="103">
        <v>3747309</v>
      </c>
      <c r="M971" s="103">
        <v>-3255318</v>
      </c>
      <c r="N971" s="103">
        <v>-394009</v>
      </c>
      <c r="O971" s="103">
        <v>-3338465</v>
      </c>
      <c r="P971" s="103">
        <v>-5192359</v>
      </c>
    </row>
    <row r="972" spans="1:16">
      <c r="A972" s="101" t="s">
        <v>3801</v>
      </c>
      <c r="B972" s="102" t="s">
        <v>5497</v>
      </c>
      <c r="C972" s="101" t="s">
        <v>5359</v>
      </c>
      <c r="D972" s="101" t="s">
        <v>5360</v>
      </c>
      <c r="E972" s="103">
        <v>-20600479</v>
      </c>
      <c r="F972" s="103">
        <v>-1459812</v>
      </c>
      <c r="G972" s="103">
        <v>-839417</v>
      </c>
      <c r="H972" s="103">
        <v>-2651773</v>
      </c>
      <c r="I972" s="103">
        <v>546716</v>
      </c>
      <c r="J972" s="103">
        <v>-2263312</v>
      </c>
      <c r="K972" s="103">
        <v>-1812365</v>
      </c>
      <c r="L972" s="103">
        <v>408741</v>
      </c>
      <c r="M972" s="103">
        <v>-1283696</v>
      </c>
      <c r="N972" s="103">
        <v>177116</v>
      </c>
      <c r="O972" s="103">
        <v>-252013</v>
      </c>
      <c r="P972" s="103">
        <v>-1104877</v>
      </c>
    </row>
    <row r="973" spans="1:16">
      <c r="A973" s="101" t="s">
        <v>5498</v>
      </c>
      <c r="B973" s="102" t="s">
        <v>5499</v>
      </c>
      <c r="C973" s="101" t="s">
        <v>5359</v>
      </c>
      <c r="D973" s="101" t="s">
        <v>5360</v>
      </c>
      <c r="E973" s="103"/>
      <c r="F973" s="103">
        <v>6516903</v>
      </c>
      <c r="G973" s="103">
        <v>7279119</v>
      </c>
      <c r="H973" s="103">
        <v>4770162</v>
      </c>
      <c r="I973" s="103"/>
      <c r="J973" s="103"/>
      <c r="K973" s="103"/>
      <c r="L973" s="103"/>
      <c r="M973" s="103"/>
      <c r="N973" s="103"/>
      <c r="O973" s="103"/>
      <c r="P973" s="103"/>
    </row>
    <row r="974" spans="1:16">
      <c r="A974" s="101" t="s">
        <v>2828</v>
      </c>
      <c r="B974" s="102" t="s">
        <v>4363</v>
      </c>
      <c r="C974" s="101" t="s">
        <v>5359</v>
      </c>
      <c r="D974" s="101" t="s">
        <v>5360</v>
      </c>
      <c r="E974" s="103">
        <v>-20236150</v>
      </c>
      <c r="F974" s="103">
        <v>-10902211</v>
      </c>
      <c r="G974" s="103">
        <v>322950</v>
      </c>
      <c r="H974" s="103">
        <v>-13004588</v>
      </c>
      <c r="I974" s="103">
        <v>2095948</v>
      </c>
      <c r="J974" s="103">
        <v>3165234</v>
      </c>
      <c r="K974" s="103">
        <v>-7469011</v>
      </c>
      <c r="L974" s="103">
        <v>-1354551</v>
      </c>
      <c r="M974" s="103">
        <v>406180</v>
      </c>
      <c r="N974" s="103">
        <v>-23633</v>
      </c>
      <c r="O974" s="103">
        <v>2110695</v>
      </c>
      <c r="P974" s="103">
        <v>2906009</v>
      </c>
    </row>
    <row r="975" spans="1:16">
      <c r="A975" s="101" t="s">
        <v>3477</v>
      </c>
      <c r="B975" s="102" t="s">
        <v>3478</v>
      </c>
      <c r="C975" s="101" t="s">
        <v>5359</v>
      </c>
      <c r="D975" s="101" t="s">
        <v>5360</v>
      </c>
      <c r="E975" s="103">
        <v>3937782</v>
      </c>
      <c r="F975" s="103">
        <v>-1715006</v>
      </c>
      <c r="G975" s="103">
        <v>-4349711</v>
      </c>
      <c r="H975" s="103">
        <v>1415139</v>
      </c>
      <c r="I975" s="103">
        <v>1579088</v>
      </c>
      <c r="J975" s="103">
        <v>3848801</v>
      </c>
      <c r="K975" s="103">
        <v>8879779</v>
      </c>
      <c r="L975" s="103">
        <v>4014858</v>
      </c>
      <c r="M975" s="103">
        <v>-3419200</v>
      </c>
      <c r="N975" s="103">
        <v>-4726246</v>
      </c>
      <c r="O975" s="103">
        <v>-7311729</v>
      </c>
      <c r="P975" s="103">
        <v>-448419</v>
      </c>
    </row>
    <row r="976" spans="1:16">
      <c r="A976" s="101" t="s">
        <v>3001</v>
      </c>
      <c r="B976" s="102" t="s">
        <v>3002</v>
      </c>
      <c r="C976" s="101" t="s">
        <v>5364</v>
      </c>
      <c r="D976" s="101" t="s">
        <v>5360</v>
      </c>
      <c r="E976" s="103">
        <v>3802304</v>
      </c>
      <c r="F976" s="103">
        <v>2991824</v>
      </c>
      <c r="G976" s="103">
        <v>2642592</v>
      </c>
      <c r="H976" s="103">
        <v>6846295</v>
      </c>
      <c r="I976" s="103">
        <v>5590932</v>
      </c>
      <c r="J976" s="103">
        <v>4744234</v>
      </c>
      <c r="K976" s="103">
        <v>7439422</v>
      </c>
      <c r="L976" s="103">
        <v>6808900</v>
      </c>
      <c r="M976" s="103">
        <v>6871172</v>
      </c>
      <c r="N976" s="103">
        <v>7703925</v>
      </c>
      <c r="O976" s="103">
        <v>6896033</v>
      </c>
      <c r="P976" s="103">
        <v>2886771</v>
      </c>
    </row>
    <row r="977" spans="1:16">
      <c r="A977" s="101" t="s">
        <v>1876</v>
      </c>
      <c r="B977" s="102" t="s">
        <v>1877</v>
      </c>
      <c r="C977" s="101" t="s">
        <v>5359</v>
      </c>
      <c r="D977" s="101" t="s">
        <v>5360</v>
      </c>
      <c r="E977" s="103">
        <v>-68830671</v>
      </c>
      <c r="F977" s="103">
        <v>3816569</v>
      </c>
      <c r="G977" s="103">
        <v>14028649</v>
      </c>
      <c r="H977" s="103">
        <v>14367199</v>
      </c>
      <c r="I977" s="103">
        <v>4844183</v>
      </c>
      <c r="J977" s="103">
        <v>-2465418</v>
      </c>
      <c r="K977" s="103">
        <v>8685199</v>
      </c>
      <c r="L977" s="103">
        <v>-12109240</v>
      </c>
      <c r="M977" s="103">
        <v>-1915084</v>
      </c>
      <c r="N977" s="103">
        <v>6316501</v>
      </c>
      <c r="O977" s="103">
        <v>11456248</v>
      </c>
      <c r="P977" s="103">
        <v>7232913</v>
      </c>
    </row>
    <row r="978" spans="1:16">
      <c r="A978" s="101" t="s">
        <v>4364</v>
      </c>
      <c r="B978" s="102" t="s">
        <v>4365</v>
      </c>
      <c r="C978" s="101" t="s">
        <v>5359</v>
      </c>
      <c r="D978" s="101" t="s">
        <v>5360</v>
      </c>
      <c r="E978" s="103">
        <v>5168057</v>
      </c>
      <c r="F978" s="103"/>
      <c r="G978" s="103"/>
      <c r="H978" s="103"/>
      <c r="I978" s="103"/>
      <c r="J978" s="103"/>
      <c r="K978" s="103"/>
      <c r="L978" s="103"/>
      <c r="M978" s="103"/>
      <c r="N978" s="103"/>
      <c r="O978" s="103"/>
      <c r="P978" s="103"/>
    </row>
    <row r="979" spans="1:16">
      <c r="A979" s="101" t="s">
        <v>3721</v>
      </c>
      <c r="B979" s="102" t="s">
        <v>3722</v>
      </c>
      <c r="C979" s="101" t="s">
        <v>5359</v>
      </c>
      <c r="D979" s="101" t="s">
        <v>5360</v>
      </c>
      <c r="E979" s="103">
        <v>-5533822</v>
      </c>
      <c r="F979" s="103">
        <v>-1692981</v>
      </c>
      <c r="G979" s="103">
        <v>-1762911</v>
      </c>
      <c r="H979" s="103">
        <v>-5173338</v>
      </c>
      <c r="I979" s="103">
        <v>21176</v>
      </c>
      <c r="J979" s="103">
        <v>-12606592</v>
      </c>
      <c r="K979" s="103">
        <v>-7607546</v>
      </c>
      <c r="L979" s="103">
        <v>-1500006</v>
      </c>
      <c r="M979" s="103">
        <v>1371746</v>
      </c>
      <c r="N979" s="103">
        <v>3183078</v>
      </c>
      <c r="O979" s="103">
        <v>2322415</v>
      </c>
      <c r="P979" s="103">
        <v>1197932</v>
      </c>
    </row>
    <row r="980" spans="1:16">
      <c r="A980" s="101" t="s">
        <v>3532</v>
      </c>
      <c r="B980" s="102" t="s">
        <v>5500</v>
      </c>
      <c r="C980" s="101" t="s">
        <v>5359</v>
      </c>
      <c r="D980" s="101" t="s">
        <v>5360</v>
      </c>
      <c r="E980" s="103">
        <v>-32065871</v>
      </c>
      <c r="F980" s="103">
        <v>-11839488</v>
      </c>
      <c r="G980" s="103">
        <v>-3288617</v>
      </c>
      <c r="H980" s="103">
        <v>-524985</v>
      </c>
      <c r="I980" s="103">
        <v>-522835</v>
      </c>
      <c r="J980" s="103">
        <v>-479787</v>
      </c>
      <c r="K980" s="103">
        <v>-8262882</v>
      </c>
      <c r="L980" s="103">
        <v>-5295164</v>
      </c>
      <c r="M980" s="103">
        <v>-2398860</v>
      </c>
      <c r="N980" s="103">
        <v>-1476664</v>
      </c>
      <c r="O980" s="103">
        <v>-1056459</v>
      </c>
      <c r="P980" s="103">
        <v>961236</v>
      </c>
    </row>
    <row r="981" spans="1:16">
      <c r="A981" s="101" t="s">
        <v>1289</v>
      </c>
      <c r="B981" s="102" t="s">
        <v>1290</v>
      </c>
      <c r="C981" s="101" t="s">
        <v>5359</v>
      </c>
      <c r="D981" s="101" t="s">
        <v>5360</v>
      </c>
      <c r="E981" s="103">
        <v>16276664</v>
      </c>
      <c r="F981" s="103">
        <v>24443331</v>
      </c>
      <c r="G981" s="103">
        <v>38217005</v>
      </c>
      <c r="H981" s="103">
        <v>10475521</v>
      </c>
      <c r="I981" s="103">
        <v>6941283</v>
      </c>
      <c r="J981" s="103">
        <v>10680041</v>
      </c>
      <c r="K981" s="103">
        <v>3965823</v>
      </c>
      <c r="L981" s="103">
        <v>2695151</v>
      </c>
      <c r="M981" s="103">
        <v>5788673</v>
      </c>
      <c r="N981" s="103">
        <v>-3798681</v>
      </c>
      <c r="O981" s="103">
        <v>64699</v>
      </c>
      <c r="P981" s="103">
        <v>2587544</v>
      </c>
    </row>
    <row r="982" spans="1:16">
      <c r="A982" s="101" t="s">
        <v>1230</v>
      </c>
      <c r="B982" s="102" t="s">
        <v>1231</v>
      </c>
      <c r="C982" s="101" t="s">
        <v>5359</v>
      </c>
      <c r="D982" s="101" t="s">
        <v>5360</v>
      </c>
      <c r="E982" s="103">
        <v>-59947178</v>
      </c>
      <c r="F982" s="103">
        <v>-89516396</v>
      </c>
      <c r="G982" s="103">
        <v>-58777621</v>
      </c>
      <c r="H982" s="103">
        <v>-740432</v>
      </c>
      <c r="I982" s="103">
        <v>54438492</v>
      </c>
      <c r="J982" s="103">
        <v>31081347</v>
      </c>
      <c r="K982" s="103">
        <v>30573502</v>
      </c>
      <c r="L982" s="103">
        <v>22367261</v>
      </c>
      <c r="M982" s="103">
        <v>801191</v>
      </c>
      <c r="N982" s="103">
        <v>-15975705</v>
      </c>
      <c r="O982" s="103">
        <v>-7320751</v>
      </c>
      <c r="P982" s="103">
        <v>17114251</v>
      </c>
    </row>
    <row r="983" spans="1:16">
      <c r="A983" s="101" t="s">
        <v>3727</v>
      </c>
      <c r="B983" s="102" t="s">
        <v>3728</v>
      </c>
      <c r="C983" s="101" t="s">
        <v>5359</v>
      </c>
      <c r="D983" s="101" t="s">
        <v>5360</v>
      </c>
      <c r="E983" s="103">
        <v>1265588</v>
      </c>
      <c r="F983" s="103">
        <v>170328</v>
      </c>
      <c r="G983" s="103">
        <v>-187880</v>
      </c>
      <c r="H983" s="103">
        <v>-2755883</v>
      </c>
      <c r="I983" s="103">
        <v>1410979</v>
      </c>
      <c r="J983" s="103">
        <v>2156915</v>
      </c>
      <c r="K983" s="103">
        <v>461845</v>
      </c>
      <c r="L983" s="103">
        <v>937342</v>
      </c>
      <c r="M983" s="103">
        <v>-1522814</v>
      </c>
      <c r="N983" s="103">
        <v>677522</v>
      </c>
      <c r="O983" s="103">
        <v>1092040</v>
      </c>
      <c r="P983" s="103">
        <v>134562</v>
      </c>
    </row>
    <row r="984" spans="1:16">
      <c r="A984" s="101" t="s">
        <v>2872</v>
      </c>
      <c r="B984" s="102" t="s">
        <v>4366</v>
      </c>
      <c r="C984" s="101" t="s">
        <v>5359</v>
      </c>
      <c r="D984" s="101" t="s">
        <v>5360</v>
      </c>
      <c r="E984" s="103">
        <v>2575362</v>
      </c>
      <c r="F984" s="103">
        <v>-1060610</v>
      </c>
      <c r="G984" s="103">
        <v>1064279</v>
      </c>
      <c r="H984" s="103">
        <v>4706313</v>
      </c>
      <c r="I984" s="103">
        <v>3909887</v>
      </c>
      <c r="J984" s="103">
        <v>2628972</v>
      </c>
      <c r="K984" s="103">
        <v>7376893</v>
      </c>
      <c r="L984" s="103">
        <v>10509924</v>
      </c>
      <c r="M984" s="103">
        <v>7957170</v>
      </c>
      <c r="N984" s="103">
        <v>2153368</v>
      </c>
      <c r="O984" s="103">
        <v>878292</v>
      </c>
      <c r="P984" s="103">
        <v>3856086</v>
      </c>
    </row>
    <row r="985" spans="1:16">
      <c r="A985" s="101" t="s">
        <v>3182</v>
      </c>
      <c r="B985" s="102" t="s">
        <v>3183</v>
      </c>
      <c r="C985" s="101" t="s">
        <v>5359</v>
      </c>
      <c r="D985" s="101" t="s">
        <v>5360</v>
      </c>
      <c r="E985" s="103">
        <v>2520099</v>
      </c>
      <c r="F985" s="103">
        <v>3836631</v>
      </c>
      <c r="G985" s="103">
        <v>4424455</v>
      </c>
      <c r="H985" s="103">
        <v>4835670</v>
      </c>
      <c r="I985" s="103">
        <v>5868544</v>
      </c>
      <c r="J985" s="103">
        <v>9509999</v>
      </c>
      <c r="K985" s="103">
        <v>7287973</v>
      </c>
      <c r="L985" s="103">
        <v>5114671</v>
      </c>
      <c r="M985" s="103">
        <v>2032579</v>
      </c>
      <c r="N985" s="103">
        <v>565226</v>
      </c>
      <c r="O985" s="103">
        <v>1685992</v>
      </c>
      <c r="P985" s="103">
        <v>2788208</v>
      </c>
    </row>
    <row r="986" spans="1:16">
      <c r="A986" s="101" t="s">
        <v>905</v>
      </c>
      <c r="B986" s="102" t="s">
        <v>906</v>
      </c>
      <c r="C986" s="101" t="s">
        <v>5359</v>
      </c>
      <c r="D986" s="101" t="s">
        <v>5360</v>
      </c>
      <c r="E986" s="103">
        <v>-4670419</v>
      </c>
      <c r="F986" s="103">
        <v>10863920</v>
      </c>
      <c r="G986" s="103">
        <v>10577021</v>
      </c>
      <c r="H986" s="103">
        <v>-13978488</v>
      </c>
      <c r="I986" s="103">
        <v>11668445</v>
      </c>
      <c r="J986" s="103">
        <v>17138533</v>
      </c>
      <c r="K986" s="103">
        <v>9684031</v>
      </c>
      <c r="L986" s="103">
        <v>7789182</v>
      </c>
      <c r="M986" s="103">
        <v>3891434</v>
      </c>
      <c r="N986" s="103">
        <v>553734</v>
      </c>
      <c r="O986" s="103">
        <v>-20073000</v>
      </c>
      <c r="P986" s="103">
        <v>5824437</v>
      </c>
    </row>
    <row r="987" spans="1:16">
      <c r="A987" s="101" t="s">
        <v>459</v>
      </c>
      <c r="B987" s="102" t="s">
        <v>460</v>
      </c>
      <c r="C987" s="101" t="s">
        <v>5359</v>
      </c>
      <c r="D987" s="101" t="s">
        <v>5360</v>
      </c>
      <c r="E987" s="103">
        <v>88282512</v>
      </c>
      <c r="F987" s="103">
        <v>169935195</v>
      </c>
      <c r="G987" s="103">
        <v>168295548</v>
      </c>
      <c r="H987" s="103">
        <v>152039466</v>
      </c>
      <c r="I987" s="103">
        <v>117887555</v>
      </c>
      <c r="J987" s="103">
        <v>104663521</v>
      </c>
      <c r="K987" s="103">
        <v>64139895</v>
      </c>
      <c r="L987" s="103">
        <v>96345467</v>
      </c>
      <c r="M987" s="103">
        <v>68663035</v>
      </c>
      <c r="N987" s="103">
        <v>63765264</v>
      </c>
      <c r="O987" s="103">
        <v>61900654</v>
      </c>
      <c r="P987" s="103">
        <v>30728919</v>
      </c>
    </row>
    <row r="988" spans="1:16">
      <c r="A988" s="101" t="s">
        <v>2808</v>
      </c>
      <c r="B988" s="102" t="s">
        <v>2809</v>
      </c>
      <c r="C988" s="101" t="s">
        <v>5359</v>
      </c>
      <c r="D988" s="101" t="s">
        <v>5360</v>
      </c>
      <c r="E988" s="103">
        <v>1312360</v>
      </c>
      <c r="F988" s="103">
        <v>2566988</v>
      </c>
      <c r="G988" s="103">
        <v>5247291</v>
      </c>
      <c r="H988" s="103">
        <v>3580982</v>
      </c>
      <c r="I988" s="103">
        <v>2518494</v>
      </c>
      <c r="J988" s="103">
        <v>1504972</v>
      </c>
      <c r="K988" s="103">
        <v>854478</v>
      </c>
      <c r="L988" s="103">
        <v>1989302</v>
      </c>
      <c r="M988" s="103">
        <v>1530094</v>
      </c>
      <c r="N988" s="103">
        <v>1902285</v>
      </c>
      <c r="O988" s="103">
        <v>7986485</v>
      </c>
      <c r="P988" s="103">
        <v>1752450</v>
      </c>
    </row>
    <row r="989" spans="1:16">
      <c r="A989" s="101" t="s">
        <v>3740</v>
      </c>
      <c r="B989" s="102" t="s">
        <v>3741</v>
      </c>
      <c r="C989" s="101" t="s">
        <v>5359</v>
      </c>
      <c r="D989" s="101" t="s">
        <v>5360</v>
      </c>
      <c r="E989" s="103">
        <v>-12299459</v>
      </c>
      <c r="F989" s="103">
        <v>1076104</v>
      </c>
      <c r="G989" s="103">
        <v>-3023320</v>
      </c>
      <c r="H989" s="103">
        <v>-3461642</v>
      </c>
      <c r="I989" s="103">
        <v>-6580889</v>
      </c>
      <c r="J989" s="103">
        <v>-2851211</v>
      </c>
      <c r="K989" s="103">
        <v>-4468247</v>
      </c>
      <c r="L989" s="103">
        <v>-12164393</v>
      </c>
      <c r="M989" s="103">
        <v>-21467583</v>
      </c>
      <c r="N989" s="103">
        <v>678830</v>
      </c>
      <c r="O989" s="103">
        <v>-225655</v>
      </c>
      <c r="P989" s="103">
        <v>532155</v>
      </c>
    </row>
    <row r="990" spans="1:16">
      <c r="A990" s="101" t="s">
        <v>5501</v>
      </c>
      <c r="B990" s="102" t="s">
        <v>5502</v>
      </c>
      <c r="C990" s="101" t="s">
        <v>5359</v>
      </c>
      <c r="D990" s="101" t="s">
        <v>5360</v>
      </c>
      <c r="E990" s="103"/>
      <c r="F990" s="103"/>
      <c r="G990" s="103"/>
      <c r="H990" s="103"/>
      <c r="I990" s="103"/>
      <c r="J990" s="103"/>
      <c r="K990" s="103"/>
      <c r="L990" s="103">
        <v>-12115380</v>
      </c>
      <c r="M990" s="103">
        <v>-37550821</v>
      </c>
      <c r="N990" s="103">
        <v>-9695641</v>
      </c>
      <c r="O990" s="103">
        <v>727705</v>
      </c>
      <c r="P990" s="103">
        <v>2604754</v>
      </c>
    </row>
    <row r="991" spans="1:16">
      <c r="A991" s="101" t="s">
        <v>368</v>
      </c>
      <c r="B991" s="102" t="s">
        <v>369</v>
      </c>
      <c r="C991" s="101" t="s">
        <v>5359</v>
      </c>
      <c r="D991" s="101" t="s">
        <v>5360</v>
      </c>
      <c r="E991" s="103">
        <v>568220986</v>
      </c>
      <c r="F991" s="103">
        <v>460351207</v>
      </c>
      <c r="G991" s="103">
        <v>349432057</v>
      </c>
      <c r="H991" s="103">
        <v>357304478</v>
      </c>
      <c r="I991" s="103">
        <v>303935573</v>
      </c>
      <c r="J991" s="103">
        <v>264723190</v>
      </c>
      <c r="K991" s="103">
        <v>230620017</v>
      </c>
      <c r="L991" s="103">
        <v>153383249</v>
      </c>
      <c r="M991" s="103">
        <v>119333371</v>
      </c>
      <c r="N991" s="103">
        <v>79977609</v>
      </c>
      <c r="O991" s="103">
        <v>53693816</v>
      </c>
      <c r="P991" s="103">
        <v>72064061</v>
      </c>
    </row>
    <row r="992" spans="1:16">
      <c r="A992" s="101" t="s">
        <v>364</v>
      </c>
      <c r="B992" s="102" t="s">
        <v>365</v>
      </c>
      <c r="C992" s="101" t="s">
        <v>5359</v>
      </c>
      <c r="D992" s="101" t="s">
        <v>5360</v>
      </c>
      <c r="E992" s="103">
        <v>1281124000</v>
      </c>
      <c r="F992" s="103">
        <v>1152987000</v>
      </c>
      <c r="G992" s="103">
        <v>867924000</v>
      </c>
      <c r="H992" s="103">
        <v>1265968000</v>
      </c>
      <c r="I992" s="103">
        <v>1494487000</v>
      </c>
      <c r="J992" s="103">
        <v>2137926000</v>
      </c>
      <c r="K992" s="103">
        <v>2158256000</v>
      </c>
      <c r="L992" s="103">
        <v>1508546000</v>
      </c>
      <c r="M992" s="103">
        <v>1002585000</v>
      </c>
      <c r="N992" s="103">
        <v>688636000</v>
      </c>
      <c r="O992" s="103">
        <v>322593000</v>
      </c>
      <c r="P992" s="103">
        <v>402109000</v>
      </c>
    </row>
    <row r="993" spans="1:16">
      <c r="A993" s="101" t="s">
        <v>3654</v>
      </c>
      <c r="B993" s="102" t="s">
        <v>4367</v>
      </c>
      <c r="C993" s="101" t="s">
        <v>5359</v>
      </c>
      <c r="D993" s="101" t="s">
        <v>5360</v>
      </c>
      <c r="E993" s="103">
        <v>-3562893</v>
      </c>
      <c r="F993" s="103">
        <v>-20512149</v>
      </c>
      <c r="G993" s="103">
        <v>-8394136</v>
      </c>
      <c r="H993" s="103">
        <v>-14631842</v>
      </c>
      <c r="I993" s="103">
        <v>3363378</v>
      </c>
      <c r="J993" s="103">
        <v>3566629</v>
      </c>
      <c r="K993" s="103">
        <v>-6578798</v>
      </c>
      <c r="L993" s="103">
        <v>-6748136</v>
      </c>
      <c r="M993" s="103">
        <v>7543763</v>
      </c>
      <c r="N993" s="103">
        <v>24491356</v>
      </c>
      <c r="O993" s="103">
        <v>8478223</v>
      </c>
      <c r="P993" s="103">
        <v>7315974</v>
      </c>
    </row>
    <row r="994" spans="1:16">
      <c r="A994" s="101" t="s">
        <v>2700</v>
      </c>
      <c r="B994" s="102" t="s">
        <v>2701</v>
      </c>
      <c r="C994" s="101" t="s">
        <v>5359</v>
      </c>
      <c r="D994" s="101" t="s">
        <v>5360</v>
      </c>
      <c r="E994" s="103">
        <v>-6267169</v>
      </c>
      <c r="F994" s="103">
        <v>-5502638</v>
      </c>
      <c r="G994" s="103">
        <v>-9845736</v>
      </c>
      <c r="H994" s="103">
        <v>-10626267</v>
      </c>
      <c r="I994" s="103">
        <v>-1500708</v>
      </c>
      <c r="J994" s="103">
        <v>-4640266</v>
      </c>
      <c r="K994" s="103">
        <v>860204</v>
      </c>
      <c r="L994" s="103">
        <v>-2436558</v>
      </c>
      <c r="M994" s="103">
        <v>-1678979</v>
      </c>
      <c r="N994" s="103">
        <v>-1196287</v>
      </c>
      <c r="O994" s="103">
        <v>-617050</v>
      </c>
      <c r="P994" s="103">
        <v>-184097</v>
      </c>
    </row>
    <row r="995" spans="1:16">
      <c r="A995" s="101" t="s">
        <v>2334</v>
      </c>
      <c r="B995" s="102" t="s">
        <v>4368</v>
      </c>
      <c r="C995" s="101" t="s">
        <v>5359</v>
      </c>
      <c r="D995" s="101" t="s">
        <v>5360</v>
      </c>
      <c r="E995" s="103">
        <v>-7189283</v>
      </c>
      <c r="F995" s="103">
        <v>-17710051</v>
      </c>
      <c r="G995" s="103">
        <v>-5262742</v>
      </c>
      <c r="H995" s="103">
        <v>3406508</v>
      </c>
      <c r="I995" s="103">
        <v>2752147</v>
      </c>
      <c r="J995" s="103">
        <v>3834393</v>
      </c>
      <c r="K995" s="103">
        <v>3927844</v>
      </c>
      <c r="L995" s="103">
        <v>978895</v>
      </c>
      <c r="M995" s="103">
        <v>-473768</v>
      </c>
      <c r="N995" s="103">
        <v>-977714</v>
      </c>
      <c r="O995" s="103">
        <v>-467150</v>
      </c>
      <c r="P995" s="103">
        <v>2279248</v>
      </c>
    </row>
    <row r="996" spans="1:16">
      <c r="A996" s="101" t="s">
        <v>2113</v>
      </c>
      <c r="B996" s="102" t="s">
        <v>2114</v>
      </c>
      <c r="C996" s="101" t="s">
        <v>5359</v>
      </c>
      <c r="D996" s="101" t="s">
        <v>5360</v>
      </c>
      <c r="E996" s="103">
        <v>2371824</v>
      </c>
      <c r="F996" s="103">
        <v>1458548</v>
      </c>
      <c r="G996" s="103">
        <v>2112095</v>
      </c>
      <c r="H996" s="103">
        <v>3330319</v>
      </c>
      <c r="I996" s="103">
        <v>3255704</v>
      </c>
      <c r="J996" s="103">
        <v>4711999</v>
      </c>
      <c r="K996" s="103">
        <v>3403889</v>
      </c>
      <c r="L996" s="103">
        <v>-1442865</v>
      </c>
      <c r="M996" s="103">
        <v>1854851</v>
      </c>
      <c r="N996" s="103">
        <v>6703686</v>
      </c>
      <c r="O996" s="103">
        <v>6472126</v>
      </c>
      <c r="P996" s="103">
        <v>5385971</v>
      </c>
    </row>
    <row r="997" spans="1:16">
      <c r="A997" s="101" t="s">
        <v>1079</v>
      </c>
      <c r="B997" s="102" t="s">
        <v>4369</v>
      </c>
      <c r="C997" s="101" t="s">
        <v>5359</v>
      </c>
      <c r="D997" s="101" t="s">
        <v>5360</v>
      </c>
      <c r="E997" s="103">
        <v>12426426</v>
      </c>
      <c r="F997" s="103">
        <v>10785470</v>
      </c>
      <c r="G997" s="103">
        <v>10563492</v>
      </c>
      <c r="H997" s="103">
        <v>9727889</v>
      </c>
      <c r="I997" s="103">
        <v>10132607</v>
      </c>
      <c r="J997" s="103">
        <v>13720151</v>
      </c>
      <c r="K997" s="103">
        <v>12775708</v>
      </c>
      <c r="L997" s="103">
        <v>10986013</v>
      </c>
      <c r="M997" s="103">
        <v>6398977</v>
      </c>
      <c r="N997" s="103">
        <v>5786790</v>
      </c>
      <c r="O997" s="103">
        <v>5023869</v>
      </c>
      <c r="P997" s="103">
        <v>4970884</v>
      </c>
    </row>
    <row r="998" spans="1:16">
      <c r="A998" s="101" t="s">
        <v>2177</v>
      </c>
      <c r="B998" s="102" t="s">
        <v>2178</v>
      </c>
      <c r="C998" s="101" t="s">
        <v>5359</v>
      </c>
      <c r="D998" s="101" t="s">
        <v>5360</v>
      </c>
      <c r="E998" s="103">
        <v>-6572419</v>
      </c>
      <c r="F998" s="103">
        <v>-13664040</v>
      </c>
      <c r="G998" s="103">
        <v>-19185610</v>
      </c>
      <c r="H998" s="103">
        <v>-12630909</v>
      </c>
      <c r="I998" s="103">
        <v>-5555836</v>
      </c>
      <c r="J998" s="103">
        <v>-2497013</v>
      </c>
      <c r="K998" s="103">
        <v>1309665</v>
      </c>
      <c r="L998" s="103">
        <v>4079942</v>
      </c>
      <c r="M998" s="103">
        <v>-29112468</v>
      </c>
      <c r="N998" s="103">
        <v>-5740201</v>
      </c>
      <c r="O998" s="103">
        <v>-9748872</v>
      </c>
      <c r="P998" s="103">
        <v>145292</v>
      </c>
    </row>
    <row r="999" spans="1:16">
      <c r="A999" s="101" t="s">
        <v>3306</v>
      </c>
      <c r="B999" s="102" t="s">
        <v>4370</v>
      </c>
      <c r="C999" s="101" t="s">
        <v>5359</v>
      </c>
      <c r="D999" s="101" t="s">
        <v>5360</v>
      </c>
      <c r="E999" s="103">
        <v>8140745</v>
      </c>
      <c r="F999" s="103">
        <v>4123563</v>
      </c>
      <c r="G999" s="103">
        <v>-6015155</v>
      </c>
      <c r="H999" s="103">
        <v>-1818894</v>
      </c>
      <c r="I999" s="103">
        <v>-3892721</v>
      </c>
      <c r="J999" s="103">
        <v>-4803591</v>
      </c>
      <c r="K999" s="103">
        <v>-5967594</v>
      </c>
      <c r="L999" s="103">
        <v>-9340822</v>
      </c>
      <c r="M999" s="103">
        <v>-2653831</v>
      </c>
      <c r="N999" s="103">
        <v>-1438417</v>
      </c>
      <c r="O999" s="103">
        <v>-4378383</v>
      </c>
      <c r="P999" s="103">
        <v>-10982637</v>
      </c>
    </row>
    <row r="1000" spans="1:16">
      <c r="A1000" s="101" t="s">
        <v>1701</v>
      </c>
      <c r="B1000" s="102" t="s">
        <v>1702</v>
      </c>
      <c r="C1000" s="101" t="s">
        <v>5359</v>
      </c>
      <c r="D1000" s="101" t="s">
        <v>5360</v>
      </c>
      <c r="E1000" s="103">
        <v>37747462</v>
      </c>
      <c r="F1000" s="103">
        <v>23182710</v>
      </c>
      <c r="G1000" s="103">
        <v>6329609</v>
      </c>
      <c r="H1000" s="103">
        <v>17360386</v>
      </c>
      <c r="I1000" s="103">
        <v>17480421</v>
      </c>
      <c r="J1000" s="103">
        <v>21318726</v>
      </c>
      <c r="K1000" s="103">
        <v>16146195</v>
      </c>
      <c r="L1000" s="103">
        <v>12850618</v>
      </c>
      <c r="M1000" s="103">
        <v>4135318</v>
      </c>
      <c r="N1000" s="103">
        <v>7701874</v>
      </c>
      <c r="O1000" s="103">
        <v>6981629</v>
      </c>
      <c r="P1000" s="103">
        <v>5373082</v>
      </c>
    </row>
    <row r="1001" spans="1:16">
      <c r="A1001" s="101" t="s">
        <v>895</v>
      </c>
      <c r="B1001" s="102" t="s">
        <v>896</v>
      </c>
      <c r="C1001" s="101" t="s">
        <v>5359</v>
      </c>
      <c r="D1001" s="101" t="s">
        <v>5360</v>
      </c>
      <c r="E1001" s="103">
        <v>-1215796</v>
      </c>
      <c r="F1001" s="103">
        <v>28844631</v>
      </c>
      <c r="G1001" s="103">
        <v>25731657</v>
      </c>
      <c r="H1001" s="103">
        <v>21259056</v>
      </c>
      <c r="I1001" s="103">
        <v>18498169</v>
      </c>
      <c r="J1001" s="103">
        <v>27990283</v>
      </c>
      <c r="K1001" s="103">
        <v>6830029</v>
      </c>
      <c r="L1001" s="103">
        <v>9459962</v>
      </c>
      <c r="M1001" s="103">
        <v>7498516</v>
      </c>
      <c r="N1001" s="103">
        <v>3084195</v>
      </c>
      <c r="O1001" s="103">
        <v>1469506</v>
      </c>
      <c r="P1001" s="103">
        <v>-6716843</v>
      </c>
    </row>
    <row r="1002" spans="1:16">
      <c r="A1002" s="101" t="s">
        <v>2867</v>
      </c>
      <c r="B1002" s="102" t="s">
        <v>2868</v>
      </c>
      <c r="C1002" s="101" t="s">
        <v>5359</v>
      </c>
      <c r="D1002" s="101" t="s">
        <v>5360</v>
      </c>
      <c r="E1002" s="103">
        <v>-24844153</v>
      </c>
      <c r="F1002" s="103">
        <v>-55130525</v>
      </c>
      <c r="G1002" s="103">
        <v>-53755898</v>
      </c>
      <c r="H1002" s="103">
        <v>-771616798</v>
      </c>
      <c r="I1002" s="103">
        <v>-282629337</v>
      </c>
      <c r="J1002" s="103">
        <v>124000207</v>
      </c>
      <c r="K1002" s="103">
        <v>19996025</v>
      </c>
      <c r="L1002" s="103">
        <v>4191166</v>
      </c>
      <c r="M1002" s="103">
        <v>559809</v>
      </c>
      <c r="N1002" s="103">
        <v>38992421</v>
      </c>
      <c r="O1002" s="103">
        <v>-4300012</v>
      </c>
      <c r="P1002" s="103">
        <v>-11867712</v>
      </c>
    </row>
    <row r="1003" spans="1:16">
      <c r="A1003" s="101" t="s">
        <v>3171</v>
      </c>
      <c r="B1003" s="102" t="s">
        <v>3172</v>
      </c>
      <c r="C1003" s="101" t="s">
        <v>5359</v>
      </c>
      <c r="D1003" s="101" t="s">
        <v>5360</v>
      </c>
      <c r="E1003" s="103">
        <v>2174825</v>
      </c>
      <c r="F1003" s="103">
        <v>2742487</v>
      </c>
      <c r="G1003" s="103">
        <v>1288648</v>
      </c>
      <c r="H1003" s="103">
        <v>1452171</v>
      </c>
      <c r="I1003" s="103">
        <v>3904441</v>
      </c>
      <c r="J1003" s="103">
        <v>388132</v>
      </c>
      <c r="K1003" s="103">
        <v>1645684</v>
      </c>
      <c r="L1003" s="103">
        <v>-2858682</v>
      </c>
      <c r="M1003" s="103">
        <v>-2076601</v>
      </c>
      <c r="N1003" s="103">
        <v>7410772</v>
      </c>
      <c r="O1003" s="103">
        <v>3605389</v>
      </c>
      <c r="P1003" s="103">
        <v>2022186</v>
      </c>
    </row>
    <row r="1004" spans="1:16">
      <c r="A1004" s="101" t="s">
        <v>5503</v>
      </c>
      <c r="B1004" s="102" t="s">
        <v>5504</v>
      </c>
      <c r="C1004" s="101" t="s">
        <v>5359</v>
      </c>
      <c r="D1004" s="101" t="s">
        <v>5360</v>
      </c>
      <c r="E1004" s="103"/>
      <c r="F1004" s="103"/>
      <c r="G1004" s="103"/>
      <c r="H1004" s="103"/>
      <c r="I1004" s="103"/>
      <c r="J1004" s="103"/>
      <c r="K1004" s="103">
        <v>-6097597</v>
      </c>
      <c r="L1004" s="103">
        <v>-32718397</v>
      </c>
      <c r="M1004" s="103">
        <v>-5124925</v>
      </c>
      <c r="N1004" s="103">
        <v>-19867535</v>
      </c>
      <c r="O1004" s="103">
        <v>-1800360</v>
      </c>
      <c r="P1004" s="103">
        <v>246192</v>
      </c>
    </row>
    <row r="1005" spans="1:16">
      <c r="A1005" s="101" t="s">
        <v>3451</v>
      </c>
      <c r="B1005" s="102" t="s">
        <v>3452</v>
      </c>
      <c r="C1005" s="101" t="s">
        <v>5359</v>
      </c>
      <c r="D1005" s="101" t="s">
        <v>5360</v>
      </c>
      <c r="E1005" s="103">
        <v>2385648</v>
      </c>
      <c r="F1005" s="103">
        <v>2039390</v>
      </c>
      <c r="G1005" s="103">
        <v>2228057</v>
      </c>
      <c r="H1005" s="103">
        <v>1598697</v>
      </c>
      <c r="I1005" s="103">
        <v>527184</v>
      </c>
      <c r="J1005" s="103">
        <v>2030723</v>
      </c>
      <c r="K1005" s="103">
        <v>6900098</v>
      </c>
      <c r="L1005" s="103">
        <v>5354536</v>
      </c>
      <c r="M1005" s="103">
        <v>1876943</v>
      </c>
      <c r="N1005" s="103">
        <v>3186458</v>
      </c>
      <c r="O1005" s="103">
        <v>3954685</v>
      </c>
      <c r="P1005" s="103">
        <v>3819913</v>
      </c>
    </row>
    <row r="1006" spans="1:16">
      <c r="A1006" s="101" t="s">
        <v>3141</v>
      </c>
      <c r="B1006" s="102" t="s">
        <v>3142</v>
      </c>
      <c r="C1006" s="101" t="s">
        <v>5359</v>
      </c>
      <c r="D1006" s="101" t="s">
        <v>5360</v>
      </c>
      <c r="E1006" s="103">
        <v>1014014</v>
      </c>
      <c r="F1006" s="103">
        <v>851744</v>
      </c>
      <c r="G1006" s="103">
        <v>955817</v>
      </c>
      <c r="H1006" s="103">
        <v>358893</v>
      </c>
      <c r="I1006" s="103">
        <v>1026456</v>
      </c>
      <c r="J1006" s="103">
        <v>603387</v>
      </c>
      <c r="K1006" s="103">
        <v>542556</v>
      </c>
      <c r="L1006" s="103">
        <v>465783</v>
      </c>
      <c r="M1006" s="103">
        <v>-1060471</v>
      </c>
      <c r="N1006" s="103">
        <v>-459429</v>
      </c>
      <c r="O1006" s="103">
        <v>327337</v>
      </c>
      <c r="P1006" s="103">
        <v>84770</v>
      </c>
    </row>
    <row r="1007" spans="1:16">
      <c r="A1007" s="101" t="s">
        <v>589</v>
      </c>
      <c r="B1007" s="102" t="s">
        <v>590</v>
      </c>
      <c r="C1007" s="101" t="s">
        <v>5359</v>
      </c>
      <c r="D1007" s="101" t="s">
        <v>5360</v>
      </c>
      <c r="E1007" s="103">
        <v>17795607</v>
      </c>
      <c r="F1007" s="103">
        <v>31047246</v>
      </c>
      <c r="G1007" s="103">
        <v>54758999</v>
      </c>
      <c r="H1007" s="103">
        <v>34407214</v>
      </c>
      <c r="I1007" s="103">
        <v>134310483</v>
      </c>
      <c r="J1007" s="103">
        <v>116095118</v>
      </c>
      <c r="K1007" s="103">
        <v>96166186</v>
      </c>
      <c r="L1007" s="103">
        <v>82647800</v>
      </c>
      <c r="M1007" s="103">
        <v>27462450</v>
      </c>
      <c r="N1007" s="103">
        <v>17648507</v>
      </c>
      <c r="O1007" s="103">
        <v>11061173</v>
      </c>
      <c r="P1007" s="103">
        <v>6884767</v>
      </c>
    </row>
    <row r="1008" spans="1:16">
      <c r="A1008" s="101" t="s">
        <v>1668</v>
      </c>
      <c r="B1008" s="102" t="s">
        <v>1669</v>
      </c>
      <c r="C1008" s="101" t="s">
        <v>5359</v>
      </c>
      <c r="D1008" s="101" t="s">
        <v>5360</v>
      </c>
      <c r="E1008" s="103">
        <v>16341937</v>
      </c>
      <c r="F1008" s="103">
        <v>15620108</v>
      </c>
      <c r="G1008" s="103">
        <v>-2296174</v>
      </c>
      <c r="H1008" s="103">
        <v>11185662</v>
      </c>
      <c r="I1008" s="103">
        <v>9202573</v>
      </c>
      <c r="J1008" s="103">
        <v>-4315330</v>
      </c>
      <c r="K1008" s="103">
        <v>3186153</v>
      </c>
      <c r="L1008" s="103">
        <v>3189113</v>
      </c>
      <c r="M1008" s="103">
        <v>1037855</v>
      </c>
      <c r="N1008" s="103">
        <v>11106702</v>
      </c>
      <c r="O1008" s="103">
        <v>6718756</v>
      </c>
      <c r="P1008" s="103">
        <v>7034660</v>
      </c>
    </row>
    <row r="1009" spans="1:16">
      <c r="A1009" s="101" t="s">
        <v>2167</v>
      </c>
      <c r="B1009" s="102" t="s">
        <v>2168</v>
      </c>
      <c r="C1009" s="101" t="s">
        <v>5359</v>
      </c>
      <c r="D1009" s="101" t="s">
        <v>5360</v>
      </c>
      <c r="E1009" s="103">
        <v>-3825565</v>
      </c>
      <c r="F1009" s="103">
        <v>167109</v>
      </c>
      <c r="G1009" s="103">
        <v>-6025461</v>
      </c>
      <c r="H1009" s="103">
        <v>1144963</v>
      </c>
      <c r="I1009" s="103">
        <v>-2254893</v>
      </c>
      <c r="J1009" s="103">
        <v>-10042227</v>
      </c>
      <c r="K1009" s="103">
        <v>-22538010</v>
      </c>
      <c r="L1009" s="103">
        <v>1881053</v>
      </c>
      <c r="M1009" s="103">
        <v>11476229</v>
      </c>
      <c r="N1009" s="103">
        <v>11481602</v>
      </c>
      <c r="O1009" s="103">
        <v>5011022</v>
      </c>
      <c r="P1009" s="103">
        <v>-3011204</v>
      </c>
    </row>
    <row r="1010" spans="1:16">
      <c r="A1010" s="101" t="s">
        <v>1133</v>
      </c>
      <c r="B1010" s="102" t="s">
        <v>1134</v>
      </c>
      <c r="C1010" s="101" t="s">
        <v>5359</v>
      </c>
      <c r="D1010" s="101" t="s">
        <v>5360</v>
      </c>
      <c r="E1010" s="103">
        <v>-2096057</v>
      </c>
      <c r="F1010" s="103">
        <v>-7095369</v>
      </c>
      <c r="G1010" s="103">
        <v>-68979173</v>
      </c>
      <c r="H1010" s="103">
        <v>15080801</v>
      </c>
      <c r="I1010" s="103">
        <v>9643759</v>
      </c>
      <c r="J1010" s="103">
        <v>7946149</v>
      </c>
      <c r="K1010" s="103">
        <v>2382649</v>
      </c>
      <c r="L1010" s="103">
        <v>1264876</v>
      </c>
      <c r="M1010" s="103">
        <v>8290865</v>
      </c>
      <c r="N1010" s="103">
        <v>10546708</v>
      </c>
      <c r="O1010" s="103">
        <v>1319044</v>
      </c>
      <c r="P1010" s="103">
        <v>1256834</v>
      </c>
    </row>
    <row r="1011" spans="1:16">
      <c r="A1011" s="101" t="s">
        <v>3218</v>
      </c>
      <c r="B1011" s="102" t="s">
        <v>3219</v>
      </c>
      <c r="C1011" s="101" t="s">
        <v>5359</v>
      </c>
      <c r="D1011" s="101" t="s">
        <v>5360</v>
      </c>
      <c r="E1011" s="103">
        <v>1751733</v>
      </c>
      <c r="F1011" s="103">
        <v>-28555429</v>
      </c>
      <c r="G1011" s="103">
        <v>-14809388</v>
      </c>
      <c r="H1011" s="103">
        <v>-11819282</v>
      </c>
      <c r="I1011" s="103">
        <v>-8308795</v>
      </c>
      <c r="J1011" s="103">
        <v>8151912</v>
      </c>
      <c r="K1011" s="103">
        <v>15735633</v>
      </c>
      <c r="L1011" s="103">
        <v>17478280</v>
      </c>
      <c r="M1011" s="103">
        <v>7112167</v>
      </c>
      <c r="N1011" s="103">
        <v>-3391852</v>
      </c>
      <c r="O1011" s="103">
        <v>-1016698</v>
      </c>
      <c r="P1011" s="103">
        <v>459966</v>
      </c>
    </row>
    <row r="1012" spans="1:16">
      <c r="A1012" s="101" t="s">
        <v>2475</v>
      </c>
      <c r="B1012" s="102" t="s">
        <v>4371</v>
      </c>
      <c r="C1012" s="101" t="s">
        <v>5359</v>
      </c>
      <c r="D1012" s="101" t="s">
        <v>5360</v>
      </c>
      <c r="E1012" s="103">
        <v>1907346</v>
      </c>
      <c r="F1012" s="103">
        <v>540681</v>
      </c>
      <c r="G1012" s="103">
        <v>2646273</v>
      </c>
      <c r="H1012" s="103">
        <v>-26456241</v>
      </c>
      <c r="I1012" s="103">
        <v>-6704098</v>
      </c>
      <c r="J1012" s="103">
        <v>-2189844</v>
      </c>
      <c r="K1012" s="103">
        <v>2368224</v>
      </c>
      <c r="L1012" s="103">
        <v>1912286</v>
      </c>
      <c r="M1012" s="103">
        <v>-737520</v>
      </c>
      <c r="N1012" s="103">
        <v>2334069</v>
      </c>
      <c r="O1012" s="103">
        <v>1524367</v>
      </c>
      <c r="P1012" s="103">
        <v>1665427</v>
      </c>
    </row>
    <row r="1013" spans="1:16">
      <c r="A1013" s="101" t="s">
        <v>985</v>
      </c>
      <c r="B1013" s="102" t="s">
        <v>986</v>
      </c>
      <c r="C1013" s="101" t="s">
        <v>5359</v>
      </c>
      <c r="D1013" s="101" t="s">
        <v>5360</v>
      </c>
      <c r="E1013" s="103">
        <v>-4786022</v>
      </c>
      <c r="F1013" s="103">
        <v>-6834271</v>
      </c>
      <c r="G1013" s="103">
        <v>10359547</v>
      </c>
      <c r="H1013" s="103">
        <v>-2434345</v>
      </c>
      <c r="I1013" s="103">
        <v>-7750384</v>
      </c>
      <c r="J1013" s="103">
        <v>3386193</v>
      </c>
      <c r="K1013" s="103">
        <v>-3143990</v>
      </c>
      <c r="L1013" s="103">
        <v>-1442833</v>
      </c>
      <c r="M1013" s="103">
        <v>2579478</v>
      </c>
      <c r="N1013" s="103">
        <v>2985493</v>
      </c>
      <c r="O1013" s="103">
        <v>2989691</v>
      </c>
      <c r="P1013" s="103">
        <v>2447277</v>
      </c>
    </row>
    <row r="1014" spans="1:16">
      <c r="A1014" s="101" t="s">
        <v>3048</v>
      </c>
      <c r="B1014" s="102" t="s">
        <v>3049</v>
      </c>
      <c r="C1014" s="101" t="s">
        <v>5359</v>
      </c>
      <c r="D1014" s="101" t="s">
        <v>5360</v>
      </c>
      <c r="E1014" s="103">
        <v>5658455</v>
      </c>
      <c r="F1014" s="103">
        <v>5182025</v>
      </c>
      <c r="G1014" s="103">
        <v>3963334</v>
      </c>
      <c r="H1014" s="103">
        <v>3925751</v>
      </c>
      <c r="I1014" s="103">
        <v>3832996</v>
      </c>
      <c r="J1014" s="103">
        <v>3939542</v>
      </c>
      <c r="K1014" s="103">
        <v>-12193303</v>
      </c>
      <c r="L1014" s="103">
        <v>2935154</v>
      </c>
      <c r="M1014" s="103">
        <v>884461</v>
      </c>
      <c r="N1014" s="103">
        <v>575978</v>
      </c>
      <c r="O1014" s="103">
        <v>529044</v>
      </c>
      <c r="P1014" s="103">
        <v>121874</v>
      </c>
    </row>
    <row r="1015" spans="1:16">
      <c r="A1015" s="101" t="s">
        <v>3748</v>
      </c>
      <c r="B1015" s="102" t="s">
        <v>3749</v>
      </c>
      <c r="C1015" s="101" t="s">
        <v>5359</v>
      </c>
      <c r="D1015" s="101" t="s">
        <v>5360</v>
      </c>
      <c r="E1015" s="103">
        <v>-2579120</v>
      </c>
      <c r="F1015" s="103">
        <v>-4198930</v>
      </c>
      <c r="G1015" s="103">
        <v>-1842105</v>
      </c>
      <c r="H1015" s="103">
        <v>1429157</v>
      </c>
      <c r="I1015" s="103">
        <v>586968</v>
      </c>
      <c r="J1015" s="103">
        <v>155387</v>
      </c>
      <c r="K1015" s="103">
        <v>5731593</v>
      </c>
      <c r="L1015" s="103">
        <v>999471</v>
      </c>
      <c r="M1015" s="103">
        <v>-4068129</v>
      </c>
      <c r="N1015" s="103">
        <v>303226</v>
      </c>
      <c r="O1015" s="103">
        <v>536934</v>
      </c>
      <c r="P1015" s="103">
        <v>313091</v>
      </c>
    </row>
    <row r="1016" spans="1:16">
      <c r="A1016" s="101" t="s">
        <v>1856</v>
      </c>
      <c r="B1016" s="102" t="s">
        <v>1857</v>
      </c>
      <c r="C1016" s="101" t="s">
        <v>5359</v>
      </c>
      <c r="D1016" s="101" t="s">
        <v>5360</v>
      </c>
      <c r="E1016" s="103">
        <v>-8377233</v>
      </c>
      <c r="F1016" s="103">
        <v>-5052488</v>
      </c>
      <c r="G1016" s="103">
        <v>-7144192</v>
      </c>
      <c r="H1016" s="103">
        <v>-4659410</v>
      </c>
      <c r="I1016" s="103">
        <v>-3918515</v>
      </c>
      <c r="J1016" s="103">
        <v>4887424</v>
      </c>
      <c r="K1016" s="103">
        <v>5045834</v>
      </c>
      <c r="L1016" s="103">
        <v>673072</v>
      </c>
      <c r="M1016" s="103">
        <v>-38016297</v>
      </c>
      <c r="N1016" s="103">
        <v>-12570896</v>
      </c>
      <c r="O1016" s="103">
        <v>-36468405</v>
      </c>
      <c r="P1016" s="103">
        <v>619532</v>
      </c>
    </row>
    <row r="1017" spans="1:16">
      <c r="A1017" s="101" t="s">
        <v>3604</v>
      </c>
      <c r="B1017" s="102" t="s">
        <v>3605</v>
      </c>
      <c r="C1017" s="101" t="s">
        <v>5359</v>
      </c>
      <c r="D1017" s="101" t="s">
        <v>5360</v>
      </c>
      <c r="E1017" s="103">
        <v>1641568</v>
      </c>
      <c r="F1017" s="103">
        <v>1689786</v>
      </c>
      <c r="G1017" s="103">
        <v>2115290</v>
      </c>
      <c r="H1017" s="103">
        <v>2648106</v>
      </c>
      <c r="I1017" s="103">
        <v>3062485</v>
      </c>
      <c r="J1017" s="103">
        <v>2205662</v>
      </c>
      <c r="K1017" s="103">
        <v>2604667</v>
      </c>
      <c r="L1017" s="103">
        <v>1537463</v>
      </c>
      <c r="M1017" s="103">
        <v>2403132</v>
      </c>
      <c r="N1017" s="103">
        <v>3071977</v>
      </c>
      <c r="O1017" s="103">
        <v>1324766</v>
      </c>
      <c r="P1017" s="103">
        <v>1111735</v>
      </c>
    </row>
    <row r="1018" spans="1:16">
      <c r="A1018" s="101" t="s">
        <v>717</v>
      </c>
      <c r="B1018" s="102" t="s">
        <v>718</v>
      </c>
      <c r="C1018" s="101" t="s">
        <v>5359</v>
      </c>
      <c r="D1018" s="101" t="s">
        <v>5360</v>
      </c>
      <c r="E1018" s="103">
        <v>68655314</v>
      </c>
      <c r="F1018" s="103">
        <v>72717457</v>
      </c>
      <c r="G1018" s="103">
        <v>55046548</v>
      </c>
      <c r="H1018" s="103">
        <v>73317955</v>
      </c>
      <c r="I1018" s="103">
        <v>55995029</v>
      </c>
      <c r="J1018" s="103">
        <v>26971355</v>
      </c>
      <c r="K1018" s="103">
        <v>34022392</v>
      </c>
      <c r="L1018" s="103">
        <v>24445828</v>
      </c>
      <c r="M1018" s="103">
        <v>21729561</v>
      </c>
      <c r="N1018" s="103">
        <v>43193854</v>
      </c>
      <c r="O1018" s="103">
        <v>3553031</v>
      </c>
      <c r="P1018" s="103">
        <v>-79169284</v>
      </c>
    </row>
    <row r="1019" spans="1:16">
      <c r="A1019" s="101" t="s">
        <v>2850</v>
      </c>
      <c r="B1019" s="102" t="s">
        <v>2851</v>
      </c>
      <c r="C1019" s="101" t="s">
        <v>5359</v>
      </c>
      <c r="D1019" s="101" t="s">
        <v>5360</v>
      </c>
      <c r="E1019" s="103">
        <v>5716230</v>
      </c>
      <c r="F1019" s="103">
        <v>6855518</v>
      </c>
      <c r="G1019" s="103">
        <v>5884437</v>
      </c>
      <c r="H1019" s="103">
        <v>7757558</v>
      </c>
      <c r="I1019" s="103">
        <v>8577111</v>
      </c>
      <c r="J1019" s="103">
        <v>8905252</v>
      </c>
      <c r="K1019" s="103">
        <v>6277466</v>
      </c>
      <c r="L1019" s="103">
        <v>6740292</v>
      </c>
      <c r="M1019" s="103">
        <v>3961555</v>
      </c>
      <c r="N1019" s="103">
        <v>5284453</v>
      </c>
      <c r="O1019" s="103">
        <v>4904558</v>
      </c>
      <c r="P1019" s="103">
        <v>7630039</v>
      </c>
    </row>
    <row r="1020" spans="1:16">
      <c r="A1020" s="101" t="s">
        <v>3419</v>
      </c>
      <c r="B1020" s="102" t="s">
        <v>3420</v>
      </c>
      <c r="C1020" s="101" t="s">
        <v>5359</v>
      </c>
      <c r="D1020" s="101" t="s">
        <v>5360</v>
      </c>
      <c r="E1020" s="103">
        <v>2602696</v>
      </c>
      <c r="F1020" s="103">
        <v>4126091</v>
      </c>
      <c r="G1020" s="103">
        <v>2123259</v>
      </c>
      <c r="H1020" s="103">
        <v>2126039</v>
      </c>
      <c r="I1020" s="103">
        <v>1611951</v>
      </c>
      <c r="J1020" s="103">
        <v>-500099</v>
      </c>
      <c r="K1020" s="103">
        <v>2364919</v>
      </c>
      <c r="L1020" s="103">
        <v>574371</v>
      </c>
      <c r="M1020" s="103">
        <v>-10501164</v>
      </c>
      <c r="N1020" s="103">
        <v>830404</v>
      </c>
      <c r="O1020" s="103">
        <v>-1980255</v>
      </c>
      <c r="P1020" s="103">
        <v>-52936</v>
      </c>
    </row>
    <row r="1021" spans="1:16">
      <c r="A1021" s="101" t="s">
        <v>1850</v>
      </c>
      <c r="B1021" s="102" t="s">
        <v>1851</v>
      </c>
      <c r="C1021" s="101" t="s">
        <v>5359</v>
      </c>
      <c r="D1021" s="101" t="s">
        <v>5360</v>
      </c>
      <c r="E1021" s="103">
        <v>649293</v>
      </c>
      <c r="F1021" s="103">
        <v>1776178</v>
      </c>
      <c r="G1021" s="103">
        <v>14319438</v>
      </c>
      <c r="H1021" s="103">
        <v>3831208</v>
      </c>
      <c r="I1021" s="103">
        <v>7326933</v>
      </c>
      <c r="J1021" s="103">
        <v>4394473</v>
      </c>
      <c r="K1021" s="103">
        <v>4745803</v>
      </c>
      <c r="L1021" s="103">
        <v>7080416</v>
      </c>
      <c r="M1021" s="103">
        <v>7194476</v>
      </c>
      <c r="N1021" s="103">
        <v>7020077</v>
      </c>
      <c r="O1021" s="103">
        <v>2069689</v>
      </c>
      <c r="P1021" s="103">
        <v>1201818</v>
      </c>
    </row>
    <row r="1022" spans="1:16">
      <c r="A1022" s="101" t="s">
        <v>3135</v>
      </c>
      <c r="B1022" s="102" t="s">
        <v>3136</v>
      </c>
      <c r="C1022" s="101" t="s">
        <v>5359</v>
      </c>
      <c r="D1022" s="101" t="s">
        <v>5360</v>
      </c>
      <c r="E1022" s="103">
        <v>5261282</v>
      </c>
      <c r="F1022" s="103">
        <v>5176907</v>
      </c>
      <c r="G1022" s="103">
        <v>2811588</v>
      </c>
      <c r="H1022" s="103">
        <v>4471456</v>
      </c>
      <c r="I1022" s="103">
        <v>72302</v>
      </c>
      <c r="J1022" s="103">
        <v>4475114</v>
      </c>
      <c r="K1022" s="103">
        <v>3298976</v>
      </c>
      <c r="L1022" s="103">
        <v>3951212</v>
      </c>
      <c r="M1022" s="103">
        <v>578716</v>
      </c>
      <c r="N1022" s="103">
        <v>3426179</v>
      </c>
      <c r="O1022" s="103">
        <v>872297</v>
      </c>
      <c r="P1022" s="103">
        <v>3208872</v>
      </c>
    </row>
    <row r="1023" spans="1:16">
      <c r="A1023" s="101" t="s">
        <v>1117</v>
      </c>
      <c r="B1023" s="102" t="s">
        <v>1118</v>
      </c>
      <c r="C1023" s="101" t="s">
        <v>5359</v>
      </c>
      <c r="D1023" s="101" t="s">
        <v>5360</v>
      </c>
      <c r="E1023" s="103">
        <v>5860964</v>
      </c>
      <c r="F1023" s="103">
        <v>4987822</v>
      </c>
      <c r="G1023" s="103">
        <v>3739144</v>
      </c>
      <c r="H1023" s="103">
        <v>4019903</v>
      </c>
      <c r="I1023" s="103">
        <v>3991729</v>
      </c>
      <c r="J1023" s="103">
        <v>3741524</v>
      </c>
      <c r="K1023" s="103"/>
      <c r="L1023" s="103"/>
      <c r="M1023" s="103"/>
      <c r="N1023" s="103"/>
      <c r="O1023" s="103"/>
      <c r="P1023" s="103"/>
    </row>
    <row r="1024" spans="1:16">
      <c r="A1024" s="101" t="s">
        <v>2186</v>
      </c>
      <c r="B1024" s="102" t="s">
        <v>2187</v>
      </c>
      <c r="C1024" s="101" t="s">
        <v>5359</v>
      </c>
      <c r="D1024" s="101" t="s">
        <v>5360</v>
      </c>
      <c r="E1024" s="103">
        <v>10174108</v>
      </c>
      <c r="F1024" s="103">
        <v>12200077</v>
      </c>
      <c r="G1024" s="103">
        <v>5155854</v>
      </c>
      <c r="H1024" s="103">
        <v>12886833</v>
      </c>
      <c r="I1024" s="103">
        <v>4840581</v>
      </c>
      <c r="J1024" s="103">
        <v>5159881</v>
      </c>
      <c r="K1024" s="103">
        <v>5891143</v>
      </c>
      <c r="L1024" s="103">
        <v>4036173</v>
      </c>
      <c r="M1024" s="103">
        <v>1228030</v>
      </c>
      <c r="N1024" s="103">
        <v>3431470</v>
      </c>
      <c r="O1024" s="103">
        <v>3201878</v>
      </c>
      <c r="P1024" s="103">
        <v>1580358</v>
      </c>
    </row>
    <row r="1025" spans="1:16">
      <c r="A1025" s="101" t="s">
        <v>1874</v>
      </c>
      <c r="B1025" s="102" t="s">
        <v>1875</v>
      </c>
      <c r="C1025" s="101" t="s">
        <v>5359</v>
      </c>
      <c r="D1025" s="101" t="s">
        <v>5360</v>
      </c>
      <c r="E1025" s="103">
        <v>9034234</v>
      </c>
      <c r="F1025" s="103">
        <v>9006915</v>
      </c>
      <c r="G1025" s="103">
        <v>14177281</v>
      </c>
      <c r="H1025" s="103">
        <v>20390074</v>
      </c>
      <c r="I1025" s="103">
        <v>14967842</v>
      </c>
      <c r="J1025" s="103">
        <v>2216106</v>
      </c>
      <c r="K1025" s="103">
        <v>10010502</v>
      </c>
      <c r="L1025" s="103">
        <v>8230895</v>
      </c>
      <c r="M1025" s="103">
        <v>-1864160</v>
      </c>
      <c r="N1025" s="103">
        <v>1852368</v>
      </c>
      <c r="O1025" s="103">
        <v>1031819</v>
      </c>
      <c r="P1025" s="103">
        <v>5399525</v>
      </c>
    </row>
    <row r="1026" spans="1:16">
      <c r="A1026" s="101" t="s">
        <v>5505</v>
      </c>
      <c r="B1026" s="102" t="s">
        <v>5506</v>
      </c>
      <c r="C1026" s="101" t="s">
        <v>5359</v>
      </c>
      <c r="D1026" s="101" t="s">
        <v>5360</v>
      </c>
      <c r="E1026" s="103">
        <v>-119688</v>
      </c>
      <c r="F1026" s="103">
        <v>2512208</v>
      </c>
      <c r="G1026" s="103"/>
      <c r="H1026" s="103"/>
      <c r="I1026" s="103"/>
      <c r="J1026" s="103"/>
      <c r="K1026" s="103"/>
      <c r="L1026" s="103"/>
      <c r="M1026" s="103"/>
      <c r="N1026" s="103"/>
      <c r="O1026" s="103"/>
      <c r="P1026" s="103"/>
    </row>
    <row r="1027" spans="1:16">
      <c r="A1027" s="101" t="s">
        <v>2132</v>
      </c>
      <c r="B1027" s="102" t="s">
        <v>2133</v>
      </c>
      <c r="C1027" s="101" t="s">
        <v>5359</v>
      </c>
      <c r="D1027" s="101" t="s">
        <v>5360</v>
      </c>
      <c r="E1027" s="103">
        <v>-10487455</v>
      </c>
      <c r="F1027" s="103">
        <v>-24722655</v>
      </c>
      <c r="G1027" s="103">
        <v>1022077</v>
      </c>
      <c r="H1027" s="103">
        <v>-9499922</v>
      </c>
      <c r="I1027" s="103">
        <v>-8786534</v>
      </c>
      <c r="J1027" s="103">
        <v>-11217874</v>
      </c>
      <c r="K1027" s="103">
        <v>-6663142</v>
      </c>
      <c r="L1027" s="103">
        <v>-6992676</v>
      </c>
      <c r="M1027" s="103">
        <v>-7412984</v>
      </c>
      <c r="N1027" s="103">
        <v>-12217346</v>
      </c>
      <c r="O1027" s="103">
        <v>602166</v>
      </c>
      <c r="P1027" s="103">
        <v>-1608367</v>
      </c>
    </row>
    <row r="1028" spans="1:16">
      <c r="A1028" s="101" t="s">
        <v>2420</v>
      </c>
      <c r="B1028" s="102" t="s">
        <v>328</v>
      </c>
      <c r="C1028" s="101" t="s">
        <v>5359</v>
      </c>
      <c r="D1028" s="101" t="s">
        <v>5360</v>
      </c>
      <c r="E1028" s="103">
        <v>13170735</v>
      </c>
      <c r="F1028" s="103">
        <v>10719343</v>
      </c>
      <c r="G1028" s="103">
        <v>14845984</v>
      </c>
      <c r="H1028" s="103">
        <v>7408787</v>
      </c>
      <c r="I1028" s="103">
        <v>15001641</v>
      </c>
      <c r="J1028" s="103">
        <v>18811192</v>
      </c>
      <c r="K1028" s="103">
        <v>14668429</v>
      </c>
      <c r="L1028" s="103">
        <v>8584528</v>
      </c>
      <c r="M1028" s="103">
        <v>6462678</v>
      </c>
      <c r="N1028" s="103">
        <v>3155557</v>
      </c>
      <c r="O1028" s="103">
        <v>1164329</v>
      </c>
      <c r="P1028" s="103">
        <v>4481789</v>
      </c>
    </row>
    <row r="1029" spans="1:16">
      <c r="A1029" s="101" t="s">
        <v>2384</v>
      </c>
      <c r="B1029" s="102" t="s">
        <v>2385</v>
      </c>
      <c r="C1029" s="101" t="s">
        <v>5359</v>
      </c>
      <c r="D1029" s="101" t="s">
        <v>5360</v>
      </c>
      <c r="E1029" s="103">
        <v>12848213</v>
      </c>
      <c r="F1029" s="103">
        <v>3310846</v>
      </c>
      <c r="G1029" s="103">
        <v>7611091</v>
      </c>
      <c r="H1029" s="103">
        <v>8056581</v>
      </c>
      <c r="I1029" s="103">
        <v>7854517</v>
      </c>
      <c r="J1029" s="103">
        <v>7778212</v>
      </c>
      <c r="K1029" s="103">
        <v>11492870</v>
      </c>
      <c r="L1029" s="103">
        <v>15190502</v>
      </c>
      <c r="M1029" s="103">
        <v>3978997</v>
      </c>
      <c r="N1029" s="103">
        <v>16273</v>
      </c>
      <c r="O1029" s="103">
        <v>3108548</v>
      </c>
      <c r="P1029" s="103">
        <v>1330421</v>
      </c>
    </row>
    <row r="1030" spans="1:16">
      <c r="A1030" s="101" t="s">
        <v>2782</v>
      </c>
      <c r="B1030" s="102" t="s">
        <v>2783</v>
      </c>
      <c r="C1030" s="101" t="s">
        <v>5359</v>
      </c>
      <c r="D1030" s="101" t="s">
        <v>5360</v>
      </c>
      <c r="E1030" s="103">
        <v>1662259</v>
      </c>
      <c r="F1030" s="103">
        <v>-82812700</v>
      </c>
      <c r="G1030" s="103">
        <v>-57592185</v>
      </c>
      <c r="H1030" s="103">
        <v>-10817001</v>
      </c>
      <c r="I1030" s="103">
        <v>3095147</v>
      </c>
      <c r="J1030" s="103">
        <v>3578874</v>
      </c>
      <c r="K1030" s="103"/>
      <c r="L1030" s="103">
        <v>24416197</v>
      </c>
      <c r="M1030" s="103">
        <v>7392208</v>
      </c>
      <c r="N1030" s="103">
        <v>23885294</v>
      </c>
      <c r="O1030" s="103">
        <v>17494976</v>
      </c>
      <c r="P1030" s="103">
        <v>15279317</v>
      </c>
    </row>
    <row r="1031" spans="1:16">
      <c r="A1031" s="101" t="s">
        <v>2220</v>
      </c>
      <c r="B1031" s="102" t="s">
        <v>2221</v>
      </c>
      <c r="C1031" s="101" t="s">
        <v>5359</v>
      </c>
      <c r="D1031" s="101" t="s">
        <v>5360</v>
      </c>
      <c r="E1031" s="103">
        <v>9109549</v>
      </c>
      <c r="F1031" s="103">
        <v>6705459</v>
      </c>
      <c r="G1031" s="103">
        <v>7288935</v>
      </c>
      <c r="H1031" s="103">
        <v>6012255</v>
      </c>
      <c r="I1031" s="103">
        <v>4291872</v>
      </c>
      <c r="J1031" s="103">
        <v>4329055</v>
      </c>
      <c r="K1031" s="103">
        <v>8857260</v>
      </c>
      <c r="L1031" s="103">
        <v>8203165</v>
      </c>
      <c r="M1031" s="103">
        <v>7271812</v>
      </c>
      <c r="N1031" s="103">
        <v>5463711</v>
      </c>
      <c r="O1031" s="103">
        <v>3575766</v>
      </c>
      <c r="P1031" s="103">
        <v>1432922</v>
      </c>
    </row>
    <row r="1032" spans="1:16">
      <c r="A1032" s="101" t="s">
        <v>2205</v>
      </c>
      <c r="B1032" s="102" t="s">
        <v>2206</v>
      </c>
      <c r="C1032" s="101" t="s">
        <v>5359</v>
      </c>
      <c r="D1032" s="101" t="s">
        <v>5360</v>
      </c>
      <c r="E1032" s="103">
        <v>15945212</v>
      </c>
      <c r="F1032" s="103">
        <v>16302121</v>
      </c>
      <c r="G1032" s="103">
        <v>17102353</v>
      </c>
      <c r="H1032" s="103">
        <v>35515958</v>
      </c>
      <c r="I1032" s="103">
        <v>3919503</v>
      </c>
      <c r="J1032" s="103">
        <v>2977856</v>
      </c>
      <c r="K1032" s="103">
        <v>-4543267</v>
      </c>
      <c r="L1032" s="103">
        <v>4479858</v>
      </c>
      <c r="M1032" s="103">
        <v>-15251956</v>
      </c>
      <c r="N1032" s="103">
        <v>-18405173</v>
      </c>
      <c r="O1032" s="103">
        <v>1466169</v>
      </c>
      <c r="P1032" s="103">
        <v>676836</v>
      </c>
    </row>
    <row r="1033" spans="1:16">
      <c r="A1033" s="101" t="s">
        <v>954</v>
      </c>
      <c r="B1033" s="102" t="s">
        <v>955</v>
      </c>
      <c r="C1033" s="101" t="s">
        <v>5359</v>
      </c>
      <c r="D1033" s="101" t="s">
        <v>5360</v>
      </c>
      <c r="E1033" s="103">
        <v>14617499</v>
      </c>
      <c r="F1033" s="103">
        <v>11919209</v>
      </c>
      <c r="G1033" s="103">
        <v>9043930</v>
      </c>
      <c r="H1033" s="103">
        <v>6438362</v>
      </c>
      <c r="I1033" s="103">
        <v>14042927</v>
      </c>
      <c r="J1033" s="103">
        <v>9378658</v>
      </c>
      <c r="K1033" s="103">
        <v>14205309</v>
      </c>
      <c r="L1033" s="103">
        <v>14219364</v>
      </c>
      <c r="M1033" s="103">
        <v>8962013</v>
      </c>
      <c r="N1033" s="103">
        <v>16563585</v>
      </c>
      <c r="O1033" s="103">
        <v>14629432</v>
      </c>
      <c r="P1033" s="103">
        <v>12736133</v>
      </c>
    </row>
    <row r="1034" spans="1:16">
      <c r="A1034" s="101" t="s">
        <v>2058</v>
      </c>
      <c r="B1034" s="102" t="s">
        <v>2059</v>
      </c>
      <c r="C1034" s="101" t="s">
        <v>5359</v>
      </c>
      <c r="D1034" s="101" t="s">
        <v>5360</v>
      </c>
      <c r="E1034" s="103">
        <v>129813</v>
      </c>
      <c r="F1034" s="103">
        <v>2111411</v>
      </c>
      <c r="G1034" s="103">
        <v>581418</v>
      </c>
      <c r="H1034" s="103">
        <v>-16609370</v>
      </c>
      <c r="I1034" s="103">
        <v>5160</v>
      </c>
      <c r="J1034" s="103">
        <v>-3727150</v>
      </c>
      <c r="K1034" s="103"/>
      <c r="L1034" s="103">
        <v>-1279030</v>
      </c>
      <c r="M1034" s="103">
        <v>993602</v>
      </c>
      <c r="N1034" s="103">
        <v>-65658823</v>
      </c>
      <c r="O1034" s="103">
        <v>-3517881</v>
      </c>
      <c r="P1034" s="103">
        <v>-368497</v>
      </c>
    </row>
    <row r="1035" spans="1:16">
      <c r="A1035" s="101" t="s">
        <v>1142</v>
      </c>
      <c r="B1035" s="102" t="s">
        <v>1143</v>
      </c>
      <c r="C1035" s="101" t="s">
        <v>5359</v>
      </c>
      <c r="D1035" s="101" t="s">
        <v>5360</v>
      </c>
      <c r="E1035" s="103">
        <v>-3713243</v>
      </c>
      <c r="F1035" s="103">
        <v>-24193398</v>
      </c>
      <c r="G1035" s="103">
        <v>2858344</v>
      </c>
      <c r="H1035" s="103">
        <v>3751604</v>
      </c>
      <c r="I1035" s="103">
        <v>4055356</v>
      </c>
      <c r="J1035" s="103">
        <v>871853</v>
      </c>
      <c r="K1035" s="103">
        <v>2536369</v>
      </c>
      <c r="L1035" s="103">
        <v>1530634</v>
      </c>
      <c r="M1035" s="103">
        <v>706755</v>
      </c>
      <c r="N1035" s="103">
        <v>1402162</v>
      </c>
      <c r="O1035" s="103">
        <v>1963817</v>
      </c>
      <c r="P1035" s="103">
        <v>1497665</v>
      </c>
    </row>
    <row r="1036" spans="1:16">
      <c r="A1036" s="101" t="s">
        <v>2816</v>
      </c>
      <c r="B1036" s="102" t="s">
        <v>2817</v>
      </c>
      <c r="C1036" s="101" t="s">
        <v>5359</v>
      </c>
      <c r="D1036" s="101" t="s">
        <v>5360</v>
      </c>
      <c r="E1036" s="103">
        <v>6885929</v>
      </c>
      <c r="F1036" s="103">
        <v>8064169</v>
      </c>
      <c r="G1036" s="103">
        <v>7142723</v>
      </c>
      <c r="H1036" s="103">
        <v>12239858</v>
      </c>
      <c r="I1036" s="103">
        <v>6135877</v>
      </c>
      <c r="J1036" s="103">
        <v>5446100</v>
      </c>
      <c r="K1036" s="103">
        <v>11408873</v>
      </c>
      <c r="L1036" s="103">
        <v>4777635</v>
      </c>
      <c r="M1036" s="103">
        <v>5756990</v>
      </c>
      <c r="N1036" s="103">
        <v>-711943</v>
      </c>
      <c r="O1036" s="103">
        <v>3621118</v>
      </c>
      <c r="P1036" s="103">
        <v>7415778</v>
      </c>
    </row>
    <row r="1037" spans="1:16">
      <c r="A1037" s="101" t="s">
        <v>1191</v>
      </c>
      <c r="B1037" s="102" t="s">
        <v>1192</v>
      </c>
      <c r="C1037" s="101" t="s">
        <v>5359</v>
      </c>
      <c r="D1037" s="101" t="s">
        <v>5360</v>
      </c>
      <c r="E1037" s="103">
        <v>-7547951</v>
      </c>
      <c r="F1037" s="103">
        <v>16156512</v>
      </c>
      <c r="G1037" s="103">
        <v>14300476</v>
      </c>
      <c r="H1037" s="103">
        <v>11492145</v>
      </c>
      <c r="I1037" s="103">
        <v>18285827</v>
      </c>
      <c r="J1037" s="103">
        <v>14174030</v>
      </c>
      <c r="K1037" s="103">
        <v>10828215</v>
      </c>
      <c r="L1037" s="103">
        <v>7994362</v>
      </c>
      <c r="M1037" s="103">
        <v>7799230</v>
      </c>
      <c r="N1037" s="103">
        <v>13416460</v>
      </c>
      <c r="O1037" s="103">
        <v>4693250</v>
      </c>
      <c r="P1037" s="103">
        <v>2037413</v>
      </c>
    </row>
    <row r="1038" spans="1:16">
      <c r="A1038" s="101" t="s">
        <v>2939</v>
      </c>
      <c r="B1038" s="102" t="s">
        <v>2940</v>
      </c>
      <c r="C1038" s="101" t="s">
        <v>5359</v>
      </c>
      <c r="D1038" s="101" t="s">
        <v>5360</v>
      </c>
      <c r="E1038" s="103">
        <v>-2119891</v>
      </c>
      <c r="F1038" s="103">
        <v>9550771</v>
      </c>
      <c r="G1038" s="103">
        <v>-8003257</v>
      </c>
      <c r="H1038" s="103">
        <v>1883012</v>
      </c>
      <c r="I1038" s="103">
        <v>7631146</v>
      </c>
      <c r="J1038" s="103">
        <v>3627000</v>
      </c>
      <c r="K1038" s="103">
        <v>2892413</v>
      </c>
      <c r="L1038" s="103">
        <v>-8255520</v>
      </c>
      <c r="M1038" s="103">
        <v>2529764</v>
      </c>
      <c r="N1038" s="103">
        <v>-2090480</v>
      </c>
      <c r="O1038" s="103">
        <v>-3450340</v>
      </c>
      <c r="P1038" s="103">
        <v>7592047</v>
      </c>
    </row>
    <row r="1039" spans="1:16">
      <c r="A1039" s="101" t="s">
        <v>2933</v>
      </c>
      <c r="B1039" s="102" t="s">
        <v>2934</v>
      </c>
      <c r="C1039" s="101" t="s">
        <v>5364</v>
      </c>
      <c r="D1039" s="101" t="s">
        <v>5360</v>
      </c>
      <c r="E1039" s="103">
        <v>1034068</v>
      </c>
      <c r="F1039" s="103">
        <v>3610554</v>
      </c>
      <c r="G1039" s="103">
        <v>1692071</v>
      </c>
      <c r="H1039" s="103">
        <v>5902253</v>
      </c>
      <c r="I1039" s="103">
        <v>-6760543</v>
      </c>
      <c r="J1039" s="103">
        <v>-13482057</v>
      </c>
      <c r="K1039" s="103">
        <v>457304</v>
      </c>
      <c r="L1039" s="103">
        <v>-40782174</v>
      </c>
      <c r="M1039" s="103">
        <v>-9903788</v>
      </c>
      <c r="N1039" s="103">
        <v>-5034815</v>
      </c>
      <c r="O1039" s="103">
        <v>-12532262</v>
      </c>
      <c r="P1039" s="103">
        <v>-12574247</v>
      </c>
    </row>
    <row r="1040" spans="1:16">
      <c r="A1040" s="101" t="s">
        <v>2335</v>
      </c>
      <c r="B1040" s="102" t="s">
        <v>2336</v>
      </c>
      <c r="C1040" s="101" t="s">
        <v>5359</v>
      </c>
      <c r="D1040" s="101" t="s">
        <v>5360</v>
      </c>
      <c r="E1040" s="103">
        <v>13582140</v>
      </c>
      <c r="F1040" s="103">
        <v>14885891</v>
      </c>
      <c r="G1040" s="103">
        <v>4903850</v>
      </c>
      <c r="H1040" s="103">
        <v>12915442</v>
      </c>
      <c r="I1040" s="103">
        <v>6050703</v>
      </c>
      <c r="J1040" s="103">
        <v>2917833</v>
      </c>
      <c r="K1040" s="103">
        <v>3123771</v>
      </c>
      <c r="L1040" s="103">
        <v>6380026</v>
      </c>
      <c r="M1040" s="103">
        <v>2734064</v>
      </c>
      <c r="N1040" s="103">
        <v>-4095817</v>
      </c>
      <c r="O1040" s="103">
        <v>-2100471</v>
      </c>
      <c r="P1040" s="103">
        <v>12009622</v>
      </c>
    </row>
    <row r="1041" spans="1:16">
      <c r="A1041" s="101" t="s">
        <v>2878</v>
      </c>
      <c r="B1041" s="102" t="s">
        <v>2879</v>
      </c>
      <c r="C1041" s="101" t="s">
        <v>5361</v>
      </c>
      <c r="D1041" s="101" t="s">
        <v>5360</v>
      </c>
      <c r="E1041" s="103"/>
      <c r="F1041" s="103">
        <v>1257068</v>
      </c>
      <c r="G1041" s="103">
        <v>-14701846</v>
      </c>
      <c r="H1041" s="103">
        <v>-6929212</v>
      </c>
      <c r="I1041" s="103">
        <v>1059399</v>
      </c>
      <c r="J1041" s="103">
        <v>2594669</v>
      </c>
      <c r="K1041" s="103">
        <v>5602658</v>
      </c>
      <c r="L1041" s="103">
        <v>1111687</v>
      </c>
      <c r="M1041" s="103">
        <v>1210986</v>
      </c>
      <c r="N1041" s="103">
        <v>440235</v>
      </c>
      <c r="O1041" s="103">
        <v>261603</v>
      </c>
      <c r="P1041" s="103">
        <v>2405127</v>
      </c>
    </row>
    <row r="1042" spans="1:16">
      <c r="A1042" s="101" t="s">
        <v>3446</v>
      </c>
      <c r="B1042" s="102" t="s">
        <v>4372</v>
      </c>
      <c r="C1042" s="101" t="s">
        <v>5359</v>
      </c>
      <c r="D1042" s="101" t="s">
        <v>5360</v>
      </c>
      <c r="E1042" s="103">
        <v>-3365630</v>
      </c>
      <c r="F1042" s="103">
        <v>-759290</v>
      </c>
      <c r="G1042" s="103">
        <v>-796350</v>
      </c>
      <c r="H1042" s="103">
        <v>-4811392</v>
      </c>
      <c r="I1042" s="103">
        <v>-818710</v>
      </c>
      <c r="J1042" s="103">
        <v>-2210694</v>
      </c>
      <c r="K1042" s="103">
        <v>-12564387</v>
      </c>
      <c r="L1042" s="103">
        <v>-9797630</v>
      </c>
      <c r="M1042" s="103">
        <v>-14042408</v>
      </c>
      <c r="N1042" s="103">
        <v>1927650</v>
      </c>
      <c r="O1042" s="103">
        <v>2063700</v>
      </c>
      <c r="P1042" s="103">
        <v>2296446</v>
      </c>
    </row>
    <row r="1043" spans="1:16">
      <c r="A1043" s="101" t="s">
        <v>3660</v>
      </c>
      <c r="B1043" s="102" t="s">
        <v>3661</v>
      </c>
      <c r="C1043" s="101" t="s">
        <v>5359</v>
      </c>
      <c r="D1043" s="101" t="s">
        <v>5360</v>
      </c>
      <c r="E1043" s="103">
        <v>-9223323</v>
      </c>
      <c r="F1043" s="103">
        <v>-10355411</v>
      </c>
      <c r="G1043" s="103">
        <v>-31450404</v>
      </c>
      <c r="H1043" s="103">
        <v>-44564866</v>
      </c>
      <c r="I1043" s="103">
        <v>-36420318</v>
      </c>
      <c r="J1043" s="103">
        <v>-22518418</v>
      </c>
      <c r="K1043" s="103">
        <v>3295084</v>
      </c>
      <c r="L1043" s="103">
        <v>21708711</v>
      </c>
      <c r="M1043" s="103">
        <v>20421712</v>
      </c>
      <c r="N1043" s="103">
        <v>22341439</v>
      </c>
      <c r="O1043" s="103">
        <v>25433205</v>
      </c>
      <c r="P1043" s="103">
        <v>28595720</v>
      </c>
    </row>
    <row r="1044" spans="1:16">
      <c r="A1044" s="101" t="s">
        <v>3163</v>
      </c>
      <c r="B1044" s="102" t="s">
        <v>3164</v>
      </c>
      <c r="C1044" s="101" t="s">
        <v>5359</v>
      </c>
      <c r="D1044" s="101" t="s">
        <v>5360</v>
      </c>
      <c r="E1044" s="103">
        <v>3696520</v>
      </c>
      <c r="F1044" s="103">
        <v>4766976</v>
      </c>
      <c r="G1044" s="103">
        <v>2545997</v>
      </c>
      <c r="H1044" s="103">
        <v>391412</v>
      </c>
      <c r="I1044" s="103">
        <v>-1881853</v>
      </c>
      <c r="J1044" s="103">
        <v>-3171267</v>
      </c>
      <c r="K1044" s="103">
        <v>1745817</v>
      </c>
      <c r="L1044" s="103">
        <v>1055142</v>
      </c>
      <c r="M1044" s="103">
        <v>4126643</v>
      </c>
      <c r="N1044" s="103">
        <v>823281</v>
      </c>
      <c r="O1044" s="103">
        <v>2144825</v>
      </c>
      <c r="P1044" s="103">
        <v>-1292256</v>
      </c>
    </row>
    <row r="1045" spans="1:16">
      <c r="A1045" s="101" t="s">
        <v>2662</v>
      </c>
      <c r="B1045" s="102" t="s">
        <v>2663</v>
      </c>
      <c r="C1045" s="101" t="s">
        <v>5359</v>
      </c>
      <c r="D1045" s="101" t="s">
        <v>5360</v>
      </c>
      <c r="E1045" s="103">
        <v>10516587</v>
      </c>
      <c r="F1045" s="103">
        <v>2019692</v>
      </c>
      <c r="G1045" s="103">
        <v>1428747</v>
      </c>
      <c r="H1045" s="103">
        <v>-17324830</v>
      </c>
      <c r="I1045" s="103">
        <v>702833</v>
      </c>
      <c r="J1045" s="103">
        <v>-3343226</v>
      </c>
      <c r="K1045" s="103"/>
      <c r="L1045" s="103">
        <v>11791426</v>
      </c>
      <c r="M1045" s="103">
        <v>20781990</v>
      </c>
      <c r="N1045" s="103">
        <v>18150309</v>
      </c>
      <c r="O1045" s="103">
        <v>11862443</v>
      </c>
      <c r="P1045" s="103">
        <v>12344441</v>
      </c>
    </row>
    <row r="1046" spans="1:16">
      <c r="A1046" s="101" t="s">
        <v>2935</v>
      </c>
      <c r="B1046" s="102" t="s">
        <v>2936</v>
      </c>
      <c r="C1046" s="101" t="s">
        <v>5359</v>
      </c>
      <c r="D1046" s="101" t="s">
        <v>5360</v>
      </c>
      <c r="E1046" s="103">
        <v>2785817</v>
      </c>
      <c r="F1046" s="103">
        <v>990336</v>
      </c>
      <c r="G1046" s="103">
        <v>306037</v>
      </c>
      <c r="H1046" s="103">
        <v>2038745</v>
      </c>
      <c r="I1046" s="103">
        <v>5354717</v>
      </c>
      <c r="J1046" s="103">
        <v>8323358</v>
      </c>
      <c r="K1046" s="103">
        <v>6764037</v>
      </c>
      <c r="L1046" s="103">
        <v>12495317</v>
      </c>
      <c r="M1046" s="103">
        <v>6740156</v>
      </c>
      <c r="N1046" s="103">
        <v>4461140</v>
      </c>
      <c r="O1046" s="103">
        <v>7655271</v>
      </c>
      <c r="P1046" s="103">
        <v>5011105</v>
      </c>
    </row>
    <row r="1047" spans="1:16">
      <c r="A1047" s="101" t="s">
        <v>1453</v>
      </c>
      <c r="B1047" s="102" t="s">
        <v>4373</v>
      </c>
      <c r="C1047" s="101" t="s">
        <v>5359</v>
      </c>
      <c r="D1047" s="101" t="s">
        <v>5360</v>
      </c>
      <c r="E1047" s="103">
        <v>27051095</v>
      </c>
      <c r="F1047" s="103">
        <v>8618843</v>
      </c>
      <c r="G1047" s="103">
        <v>1284788</v>
      </c>
      <c r="H1047" s="103">
        <v>15113399</v>
      </c>
      <c r="I1047" s="103">
        <v>11768072</v>
      </c>
      <c r="J1047" s="103">
        <v>10699160</v>
      </c>
      <c r="K1047" s="103">
        <v>-12119401</v>
      </c>
      <c r="L1047" s="103">
        <v>2048132</v>
      </c>
      <c r="M1047" s="103">
        <v>4160175</v>
      </c>
      <c r="N1047" s="103">
        <v>-8456767</v>
      </c>
      <c r="O1047" s="103">
        <v>2972742</v>
      </c>
      <c r="P1047" s="103">
        <v>1532164</v>
      </c>
    </row>
    <row r="1048" spans="1:16">
      <c r="A1048" s="101" t="s">
        <v>3528</v>
      </c>
      <c r="B1048" s="102" t="s">
        <v>3529</v>
      </c>
      <c r="C1048" s="101" t="s">
        <v>5359</v>
      </c>
      <c r="D1048" s="101" t="s">
        <v>5360</v>
      </c>
      <c r="E1048" s="103">
        <v>1901074</v>
      </c>
      <c r="F1048" s="103">
        <v>-2113212</v>
      </c>
      <c r="G1048" s="103">
        <v>-3901784</v>
      </c>
      <c r="H1048" s="103">
        <v>-3528339</v>
      </c>
      <c r="I1048" s="103">
        <v>-2352128</v>
      </c>
      <c r="J1048" s="103">
        <v>732253</v>
      </c>
      <c r="K1048" s="103">
        <v>344790</v>
      </c>
      <c r="L1048" s="103">
        <v>368763</v>
      </c>
      <c r="M1048" s="103">
        <v>183433</v>
      </c>
      <c r="N1048" s="103">
        <v>-4252476</v>
      </c>
      <c r="O1048" s="103">
        <v>-4710635</v>
      </c>
      <c r="P1048" s="103">
        <v>-3150377</v>
      </c>
    </row>
    <row r="1049" spans="1:16">
      <c r="A1049" s="101" t="s">
        <v>1061</v>
      </c>
      <c r="B1049" s="102" t="s">
        <v>1062</v>
      </c>
      <c r="C1049" s="101" t="s">
        <v>5359</v>
      </c>
      <c r="D1049" s="101" t="s">
        <v>5360</v>
      </c>
      <c r="E1049" s="103">
        <v>-5671317</v>
      </c>
      <c r="F1049" s="103">
        <v>4147826</v>
      </c>
      <c r="G1049" s="103">
        <v>2661418</v>
      </c>
      <c r="H1049" s="103">
        <v>-1954964</v>
      </c>
      <c r="I1049" s="103">
        <v>-5528908</v>
      </c>
      <c r="J1049" s="103">
        <v>643551</v>
      </c>
      <c r="K1049" s="103">
        <v>-3031024</v>
      </c>
      <c r="L1049" s="103">
        <v>360705</v>
      </c>
      <c r="M1049" s="103">
        <v>5748243</v>
      </c>
      <c r="N1049" s="103">
        <v>666965</v>
      </c>
      <c r="O1049" s="103">
        <v>1632398</v>
      </c>
      <c r="P1049" s="103">
        <v>1360213</v>
      </c>
    </row>
    <row r="1050" spans="1:16">
      <c r="A1050" s="101" t="s">
        <v>1240</v>
      </c>
      <c r="B1050" s="102" t="s">
        <v>1241</v>
      </c>
      <c r="C1050" s="101" t="s">
        <v>5359</v>
      </c>
      <c r="D1050" s="101" t="s">
        <v>5360</v>
      </c>
      <c r="E1050" s="103">
        <v>-6520633</v>
      </c>
      <c r="F1050" s="103">
        <v>3647225</v>
      </c>
      <c r="G1050" s="103">
        <v>5719247</v>
      </c>
      <c r="H1050" s="103">
        <v>-2696447</v>
      </c>
      <c r="I1050" s="103">
        <v>3606667</v>
      </c>
      <c r="J1050" s="103">
        <v>1796557</v>
      </c>
      <c r="K1050" s="103">
        <v>-6780577</v>
      </c>
      <c r="L1050" s="103">
        <v>9493703</v>
      </c>
      <c r="M1050" s="103">
        <v>-5138567</v>
      </c>
      <c r="N1050" s="103">
        <v>-34016970</v>
      </c>
      <c r="O1050" s="103">
        <v>-13247112</v>
      </c>
      <c r="P1050" s="103">
        <v>-5017290</v>
      </c>
    </row>
    <row r="1051" spans="1:16">
      <c r="A1051" s="101" t="s">
        <v>1777</v>
      </c>
      <c r="B1051" s="102" t="s">
        <v>1778</v>
      </c>
      <c r="C1051" s="101" t="s">
        <v>5359</v>
      </c>
      <c r="D1051" s="101" t="s">
        <v>5360</v>
      </c>
      <c r="E1051" s="103">
        <v>1676397</v>
      </c>
      <c r="F1051" s="103">
        <v>15451263</v>
      </c>
      <c r="G1051" s="103">
        <v>-21378438</v>
      </c>
      <c r="H1051" s="103">
        <v>9445821</v>
      </c>
      <c r="I1051" s="103">
        <v>10686223</v>
      </c>
      <c r="J1051" s="103">
        <v>80566498</v>
      </c>
      <c r="K1051" s="103">
        <v>21548393</v>
      </c>
      <c r="L1051" s="103">
        <v>19226395</v>
      </c>
      <c r="M1051" s="103">
        <v>27838943</v>
      </c>
      <c r="N1051" s="103">
        <v>26317525</v>
      </c>
      <c r="O1051" s="103">
        <v>15606932</v>
      </c>
      <c r="P1051" s="103">
        <v>14176810</v>
      </c>
    </row>
    <row r="1052" spans="1:16">
      <c r="A1052" s="101" t="s">
        <v>3323</v>
      </c>
      <c r="B1052" s="102" t="s">
        <v>4374</v>
      </c>
      <c r="C1052" s="101" t="s">
        <v>5359</v>
      </c>
      <c r="D1052" s="101" t="s">
        <v>5360</v>
      </c>
      <c r="E1052" s="103">
        <v>-110666</v>
      </c>
      <c r="F1052" s="103">
        <v>-3717175</v>
      </c>
      <c r="G1052" s="103">
        <v>-352736</v>
      </c>
      <c r="H1052" s="103">
        <v>220742</v>
      </c>
      <c r="I1052" s="103">
        <v>1942723</v>
      </c>
      <c r="J1052" s="103">
        <v>16140830</v>
      </c>
      <c r="K1052" s="103">
        <v>-6897393</v>
      </c>
      <c r="L1052" s="103">
        <v>-17762620</v>
      </c>
      <c r="M1052" s="103">
        <v>-5077648</v>
      </c>
      <c r="N1052" s="103">
        <v>-6509587</v>
      </c>
      <c r="O1052" s="103">
        <v>970976</v>
      </c>
      <c r="P1052" s="103">
        <v>292094</v>
      </c>
    </row>
    <row r="1053" spans="1:16">
      <c r="A1053" s="101" t="s">
        <v>3411</v>
      </c>
      <c r="B1053" s="102" t="s">
        <v>3412</v>
      </c>
      <c r="C1053" s="101" t="s">
        <v>5359</v>
      </c>
      <c r="D1053" s="101" t="s">
        <v>5360</v>
      </c>
      <c r="E1053" s="103">
        <v>1691330</v>
      </c>
      <c r="F1053" s="103">
        <v>1020221</v>
      </c>
      <c r="G1053" s="103">
        <v>-2942505</v>
      </c>
      <c r="H1053" s="103">
        <v>829583</v>
      </c>
      <c r="I1053" s="103">
        <v>-5799857</v>
      </c>
      <c r="J1053" s="103">
        <v>-6968972</v>
      </c>
      <c r="K1053" s="103">
        <v>10578108</v>
      </c>
      <c r="L1053" s="103">
        <v>14564976</v>
      </c>
      <c r="M1053" s="103">
        <v>6002479</v>
      </c>
      <c r="N1053" s="103">
        <v>5027711</v>
      </c>
      <c r="O1053" s="103">
        <v>4063241</v>
      </c>
      <c r="P1053" s="103">
        <v>4715059</v>
      </c>
    </row>
    <row r="1054" spans="1:16">
      <c r="A1054" s="101" t="s">
        <v>2519</v>
      </c>
      <c r="B1054" s="102" t="s">
        <v>2520</v>
      </c>
      <c r="C1054" s="101" t="s">
        <v>5359</v>
      </c>
      <c r="D1054" s="101" t="s">
        <v>5360</v>
      </c>
      <c r="E1054" s="103">
        <v>2622265</v>
      </c>
      <c r="F1054" s="103">
        <v>4105123</v>
      </c>
      <c r="G1054" s="103">
        <v>7588521</v>
      </c>
      <c r="H1054" s="103">
        <v>-2457658</v>
      </c>
      <c r="I1054" s="103">
        <v>-3467923</v>
      </c>
      <c r="J1054" s="103">
        <v>5955118</v>
      </c>
      <c r="K1054" s="103">
        <v>2179088</v>
      </c>
      <c r="L1054" s="103">
        <v>1609357</v>
      </c>
      <c r="M1054" s="103">
        <v>-20397424</v>
      </c>
      <c r="N1054" s="103">
        <v>-12193454</v>
      </c>
      <c r="O1054" s="103">
        <v>-7904458</v>
      </c>
      <c r="P1054" s="103">
        <v>2815337</v>
      </c>
    </row>
    <row r="1055" spans="1:16">
      <c r="A1055" s="101" t="s">
        <v>1053</v>
      </c>
      <c r="B1055" s="102" t="s">
        <v>1054</v>
      </c>
      <c r="C1055" s="101" t="s">
        <v>5359</v>
      </c>
      <c r="D1055" s="101" t="s">
        <v>5360</v>
      </c>
      <c r="E1055" s="103">
        <v>11098157</v>
      </c>
      <c r="F1055" s="103">
        <v>5215643</v>
      </c>
      <c r="G1055" s="103">
        <v>10106492</v>
      </c>
      <c r="H1055" s="103">
        <v>13796090</v>
      </c>
      <c r="I1055" s="103">
        <v>6542986</v>
      </c>
      <c r="J1055" s="103">
        <v>12530450</v>
      </c>
      <c r="K1055" s="103">
        <v>6070244</v>
      </c>
      <c r="L1055" s="103">
        <v>30251121</v>
      </c>
      <c r="M1055" s="103">
        <v>-78808769</v>
      </c>
      <c r="N1055" s="103">
        <v>13640893</v>
      </c>
      <c r="O1055" s="103">
        <v>11726776</v>
      </c>
      <c r="P1055" s="103">
        <v>6611795</v>
      </c>
    </row>
    <row r="1056" spans="1:16">
      <c r="A1056" s="101" t="s">
        <v>3773</v>
      </c>
      <c r="B1056" s="102" t="s">
        <v>4375</v>
      </c>
      <c r="C1056" s="101" t="s">
        <v>5359</v>
      </c>
      <c r="D1056" s="101" t="s">
        <v>5360</v>
      </c>
      <c r="E1056" s="103">
        <v>-7998007</v>
      </c>
      <c r="F1056" s="103">
        <v>-10289516</v>
      </c>
      <c r="G1056" s="103">
        <v>-2873959</v>
      </c>
      <c r="H1056" s="103">
        <v>-7649705</v>
      </c>
      <c r="I1056" s="103">
        <v>-13098776</v>
      </c>
      <c r="J1056" s="103">
        <v>-11097262</v>
      </c>
      <c r="K1056" s="103">
        <v>7650930</v>
      </c>
      <c r="L1056" s="103">
        <v>16216004</v>
      </c>
      <c r="M1056" s="103">
        <v>2541993</v>
      </c>
      <c r="N1056" s="103">
        <v>4030935</v>
      </c>
      <c r="O1056" s="103">
        <v>459890</v>
      </c>
      <c r="P1056" s="103">
        <v>4783331</v>
      </c>
    </row>
    <row r="1057" spans="1:16">
      <c r="A1057" s="101" t="s">
        <v>1824</v>
      </c>
      <c r="B1057" s="102" t="s">
        <v>1825</v>
      </c>
      <c r="C1057" s="101" t="s">
        <v>5359</v>
      </c>
      <c r="D1057" s="101" t="s">
        <v>5360</v>
      </c>
      <c r="E1057" s="103">
        <v>-4555302</v>
      </c>
      <c r="F1057" s="103">
        <v>-2080178</v>
      </c>
      <c r="G1057" s="103">
        <v>-240827</v>
      </c>
      <c r="H1057" s="103">
        <v>-3440652</v>
      </c>
      <c r="I1057" s="103">
        <v>-3266017</v>
      </c>
      <c r="J1057" s="103">
        <v>347637</v>
      </c>
      <c r="K1057" s="103">
        <v>174356</v>
      </c>
      <c r="L1057" s="103">
        <v>-5115068</v>
      </c>
      <c r="M1057" s="103">
        <v>-6642293</v>
      </c>
      <c r="N1057" s="103">
        <v>-10183693</v>
      </c>
      <c r="O1057" s="103">
        <v>1092325</v>
      </c>
      <c r="P1057" s="103">
        <v>-714147</v>
      </c>
    </row>
    <row r="1058" spans="1:16">
      <c r="A1058" s="101" t="s">
        <v>4376</v>
      </c>
      <c r="B1058" s="102" t="s">
        <v>4377</v>
      </c>
      <c r="C1058" s="101" t="s">
        <v>5359</v>
      </c>
      <c r="D1058" s="101" t="s">
        <v>5360</v>
      </c>
      <c r="E1058" s="103">
        <v>-2076308</v>
      </c>
      <c r="F1058" s="103">
        <v>-810810</v>
      </c>
      <c r="G1058" s="103"/>
      <c r="H1058" s="103"/>
      <c r="I1058" s="103"/>
      <c r="J1058" s="103"/>
      <c r="K1058" s="103"/>
      <c r="L1058" s="103"/>
      <c r="M1058" s="103"/>
      <c r="N1058" s="103"/>
      <c r="O1058" s="103"/>
      <c r="P1058" s="103"/>
    </row>
    <row r="1059" spans="1:16">
      <c r="A1059" s="101" t="s">
        <v>711</v>
      </c>
      <c r="B1059" s="102" t="s">
        <v>712</v>
      </c>
      <c r="C1059" s="101" t="s">
        <v>5359</v>
      </c>
      <c r="D1059" s="101" t="s">
        <v>5360</v>
      </c>
      <c r="E1059" s="103">
        <v>78237195</v>
      </c>
      <c r="F1059" s="103">
        <v>30836057</v>
      </c>
      <c r="G1059" s="103">
        <v>41305760</v>
      </c>
      <c r="H1059" s="103">
        <v>63088256</v>
      </c>
      <c r="I1059" s="103">
        <v>71317093</v>
      </c>
      <c r="J1059" s="103">
        <v>88751778</v>
      </c>
      <c r="K1059" s="103">
        <v>54738133</v>
      </c>
      <c r="L1059" s="103">
        <v>18028921</v>
      </c>
      <c r="M1059" s="103">
        <v>49783490</v>
      </c>
      <c r="N1059" s="103">
        <v>42039879</v>
      </c>
      <c r="O1059" s="103">
        <v>53513547</v>
      </c>
      <c r="P1059" s="103">
        <v>41100828</v>
      </c>
    </row>
    <row r="1060" spans="1:16">
      <c r="A1060" s="101" t="s">
        <v>2841</v>
      </c>
      <c r="B1060" s="102" t="s">
        <v>2842</v>
      </c>
      <c r="C1060" s="101" t="s">
        <v>5359</v>
      </c>
      <c r="D1060" s="101" t="s">
        <v>5360</v>
      </c>
      <c r="E1060" s="103">
        <v>6620118</v>
      </c>
      <c r="F1060" s="103">
        <v>9289476</v>
      </c>
      <c r="G1060" s="103">
        <v>7510689</v>
      </c>
      <c r="H1060" s="103">
        <v>6297509</v>
      </c>
      <c r="I1060" s="103">
        <v>2890177</v>
      </c>
      <c r="J1060" s="103">
        <v>1694883</v>
      </c>
      <c r="K1060" s="103">
        <v>880450</v>
      </c>
      <c r="L1060" s="103">
        <v>2216938</v>
      </c>
      <c r="M1060" s="103">
        <v>4597196</v>
      </c>
      <c r="N1060" s="103">
        <v>6960662</v>
      </c>
      <c r="O1060" s="103">
        <v>5511052</v>
      </c>
      <c r="P1060" s="103">
        <v>6867589</v>
      </c>
    </row>
    <row r="1061" spans="1:16">
      <c r="A1061" s="101" t="s">
        <v>2392</v>
      </c>
      <c r="B1061" s="102" t="s">
        <v>2393</v>
      </c>
      <c r="C1061" s="101" t="s">
        <v>5359</v>
      </c>
      <c r="D1061" s="101" t="s">
        <v>5360</v>
      </c>
      <c r="E1061" s="103">
        <v>3897366</v>
      </c>
      <c r="F1061" s="103">
        <v>-4021453</v>
      </c>
      <c r="G1061" s="103">
        <v>7813481</v>
      </c>
      <c r="H1061" s="103">
        <v>2062872</v>
      </c>
      <c r="I1061" s="103">
        <v>-12116167</v>
      </c>
      <c r="J1061" s="103">
        <v>-30993194</v>
      </c>
      <c r="K1061" s="103">
        <v>-12250000</v>
      </c>
      <c r="L1061" s="103">
        <v>30484776</v>
      </c>
      <c r="M1061" s="103">
        <v>1781231</v>
      </c>
      <c r="N1061" s="103">
        <v>-6185745</v>
      </c>
      <c r="O1061" s="103">
        <v>1211776</v>
      </c>
      <c r="P1061" s="103">
        <v>4740480</v>
      </c>
    </row>
    <row r="1062" spans="1:16">
      <c r="A1062" s="101" t="s">
        <v>3423</v>
      </c>
      <c r="B1062" s="102" t="s">
        <v>4378</v>
      </c>
      <c r="C1062" s="101" t="s">
        <v>5359</v>
      </c>
      <c r="D1062" s="101" t="s">
        <v>5360</v>
      </c>
      <c r="E1062" s="103">
        <v>-8033836</v>
      </c>
      <c r="F1062" s="103">
        <v>-10283069</v>
      </c>
      <c r="G1062" s="103">
        <v>-6860269</v>
      </c>
      <c r="H1062" s="103">
        <v>-17789109</v>
      </c>
      <c r="I1062" s="103">
        <v>-3952075</v>
      </c>
      <c r="J1062" s="103">
        <v>2842458</v>
      </c>
      <c r="K1062" s="103">
        <v>5301414</v>
      </c>
      <c r="L1062" s="103">
        <v>346630</v>
      </c>
      <c r="M1062" s="103">
        <v>514839</v>
      </c>
      <c r="N1062" s="103">
        <v>1984208</v>
      </c>
      <c r="O1062" s="103">
        <v>-2989944</v>
      </c>
      <c r="P1062" s="103">
        <v>-477378</v>
      </c>
    </row>
    <row r="1063" spans="1:16">
      <c r="A1063" s="101" t="s">
        <v>2724</v>
      </c>
      <c r="B1063" s="102" t="s">
        <v>4379</v>
      </c>
      <c r="C1063" s="101" t="s">
        <v>5359</v>
      </c>
      <c r="D1063" s="101" t="s">
        <v>5360</v>
      </c>
      <c r="E1063" s="103">
        <v>-7820472</v>
      </c>
      <c r="F1063" s="103">
        <v>149818</v>
      </c>
      <c r="G1063" s="103">
        <v>999819</v>
      </c>
      <c r="H1063" s="103">
        <v>3553057</v>
      </c>
      <c r="I1063" s="103">
        <v>3458095</v>
      </c>
      <c r="J1063" s="103">
        <v>6157000</v>
      </c>
      <c r="K1063" s="103">
        <v>9071359</v>
      </c>
      <c r="L1063" s="103">
        <v>10597883</v>
      </c>
      <c r="M1063" s="103">
        <v>8422478</v>
      </c>
      <c r="N1063" s="103">
        <v>9778459</v>
      </c>
      <c r="O1063" s="103">
        <v>10324712</v>
      </c>
      <c r="P1063" s="103">
        <v>10085403</v>
      </c>
    </row>
    <row r="1064" spans="1:16">
      <c r="A1064" s="101" t="s">
        <v>593</v>
      </c>
      <c r="B1064" s="102" t="s">
        <v>594</v>
      </c>
      <c r="C1064" s="101" t="s">
        <v>5359</v>
      </c>
      <c r="D1064" s="101" t="s">
        <v>5360</v>
      </c>
      <c r="E1064" s="103">
        <v>129458545</v>
      </c>
      <c r="F1064" s="103">
        <v>111106789</v>
      </c>
      <c r="G1064" s="103">
        <v>125538497</v>
      </c>
      <c r="H1064" s="103">
        <v>195475637</v>
      </c>
      <c r="I1064" s="103">
        <v>103969280</v>
      </c>
      <c r="J1064" s="103">
        <v>151906139</v>
      </c>
      <c r="K1064" s="103">
        <v>137390958</v>
      </c>
      <c r="L1064" s="103">
        <v>95459104</v>
      </c>
      <c r="M1064" s="103">
        <v>59075769</v>
      </c>
      <c r="N1064" s="103">
        <v>50596753</v>
      </c>
      <c r="O1064" s="103">
        <v>49739793</v>
      </c>
      <c r="P1064" s="103">
        <v>43797249</v>
      </c>
    </row>
    <row r="1065" spans="1:16">
      <c r="A1065" s="101" t="s">
        <v>2275</v>
      </c>
      <c r="B1065" s="102" t="s">
        <v>2276</v>
      </c>
      <c r="C1065" s="101" t="s">
        <v>5359</v>
      </c>
      <c r="D1065" s="101" t="s">
        <v>5360</v>
      </c>
      <c r="E1065" s="103">
        <v>-35619491</v>
      </c>
      <c r="F1065" s="103">
        <v>-41103026</v>
      </c>
      <c r="G1065" s="103">
        <v>-12582317</v>
      </c>
      <c r="H1065" s="103">
        <v>-32229792</v>
      </c>
      <c r="I1065" s="103">
        <v>-38705790</v>
      </c>
      <c r="J1065" s="103">
        <v>-6802051</v>
      </c>
      <c r="K1065" s="103">
        <v>6985011</v>
      </c>
      <c r="L1065" s="103">
        <v>954872</v>
      </c>
      <c r="M1065" s="103">
        <v>6894316</v>
      </c>
      <c r="N1065" s="103">
        <v>4885903</v>
      </c>
      <c r="O1065" s="103">
        <v>4817410</v>
      </c>
      <c r="P1065" s="103">
        <v>4120284</v>
      </c>
    </row>
    <row r="1066" spans="1:16">
      <c r="A1066" s="101" t="s">
        <v>2658</v>
      </c>
      <c r="B1066" s="102" t="s">
        <v>2659</v>
      </c>
      <c r="C1066" s="101" t="s">
        <v>5359</v>
      </c>
      <c r="D1066" s="101" t="s">
        <v>5360</v>
      </c>
      <c r="E1066" s="103">
        <v>2521959</v>
      </c>
      <c r="F1066" s="103">
        <v>7625321</v>
      </c>
      <c r="G1066" s="103">
        <v>3121265</v>
      </c>
      <c r="H1066" s="103">
        <v>-5281845</v>
      </c>
      <c r="I1066" s="103">
        <v>-7203373</v>
      </c>
      <c r="J1066" s="103">
        <v>-10909293</v>
      </c>
      <c r="K1066" s="103">
        <v>-4566850</v>
      </c>
      <c r="L1066" s="103">
        <v>-5673914</v>
      </c>
      <c r="M1066" s="103">
        <v>266500</v>
      </c>
      <c r="N1066" s="103">
        <v>2570547</v>
      </c>
      <c r="O1066" s="103">
        <v>2163571</v>
      </c>
      <c r="P1066" s="103">
        <v>307198</v>
      </c>
    </row>
    <row r="1067" spans="1:16">
      <c r="A1067" s="101" t="s">
        <v>2974</v>
      </c>
      <c r="B1067" s="102" t="s">
        <v>2975</v>
      </c>
      <c r="C1067" s="101" t="s">
        <v>5359</v>
      </c>
      <c r="D1067" s="101" t="s">
        <v>5360</v>
      </c>
      <c r="E1067" s="103">
        <v>-10841654</v>
      </c>
      <c r="F1067" s="103">
        <v>-2332872</v>
      </c>
      <c r="G1067" s="103">
        <v>1026689</v>
      </c>
      <c r="H1067" s="103">
        <v>-4794186</v>
      </c>
      <c r="I1067" s="103">
        <v>-3276453</v>
      </c>
      <c r="J1067" s="103">
        <v>-1752598</v>
      </c>
      <c r="K1067" s="103"/>
      <c r="L1067" s="103">
        <v>518790</v>
      </c>
      <c r="M1067" s="103">
        <v>268328</v>
      </c>
      <c r="N1067" s="103">
        <v>-4609508</v>
      </c>
      <c r="O1067" s="103">
        <v>305660</v>
      </c>
      <c r="P1067" s="103">
        <v>-1228912</v>
      </c>
    </row>
    <row r="1068" spans="1:16">
      <c r="A1068" s="101" t="s">
        <v>3675</v>
      </c>
      <c r="B1068" s="102" t="s">
        <v>3676</v>
      </c>
      <c r="C1068" s="101" t="s">
        <v>5359</v>
      </c>
      <c r="D1068" s="101" t="s">
        <v>5360</v>
      </c>
      <c r="E1068" s="103">
        <v>-5887154</v>
      </c>
      <c r="F1068" s="103">
        <v>-9652708</v>
      </c>
      <c r="G1068" s="103">
        <v>-38490912</v>
      </c>
      <c r="H1068" s="103">
        <v>-2936154</v>
      </c>
      <c r="I1068" s="103">
        <v>-13551828</v>
      </c>
      <c r="J1068" s="103">
        <v>1810131</v>
      </c>
      <c r="K1068" s="103">
        <v>-14578425</v>
      </c>
      <c r="L1068" s="103">
        <v>1301674</v>
      </c>
      <c r="M1068" s="103">
        <v>7269956</v>
      </c>
      <c r="N1068" s="103">
        <v>32901049</v>
      </c>
      <c r="O1068" s="103">
        <v>11131592</v>
      </c>
      <c r="P1068" s="103">
        <v>7085955</v>
      </c>
    </row>
    <row r="1069" spans="1:16">
      <c r="A1069" s="101" t="s">
        <v>4380</v>
      </c>
      <c r="B1069" s="102" t="s">
        <v>4381</v>
      </c>
      <c r="C1069" s="101" t="s">
        <v>5359</v>
      </c>
      <c r="D1069" s="101" t="s">
        <v>5360</v>
      </c>
      <c r="E1069" s="103">
        <v>-1783772</v>
      </c>
      <c r="F1069" s="103">
        <v>2596952</v>
      </c>
      <c r="G1069" s="103"/>
      <c r="H1069" s="103"/>
      <c r="I1069" s="103"/>
      <c r="J1069" s="103"/>
      <c r="K1069" s="103"/>
      <c r="L1069" s="103"/>
      <c r="M1069" s="103"/>
      <c r="N1069" s="103"/>
      <c r="O1069" s="103"/>
      <c r="P1069" s="103"/>
    </row>
    <row r="1070" spans="1:16">
      <c r="A1070" s="101" t="s">
        <v>3715</v>
      </c>
      <c r="B1070" s="102" t="s">
        <v>3716</v>
      </c>
      <c r="C1070" s="101" t="s">
        <v>5359</v>
      </c>
      <c r="D1070" s="101" t="s">
        <v>5360</v>
      </c>
      <c r="E1070" s="103">
        <v>-13183564</v>
      </c>
      <c r="F1070" s="103">
        <v>2458255</v>
      </c>
      <c r="G1070" s="103">
        <v>230049</v>
      </c>
      <c r="H1070" s="103">
        <v>1742651</v>
      </c>
      <c r="I1070" s="103">
        <v>5523452</v>
      </c>
      <c r="J1070" s="103">
        <v>3720993</v>
      </c>
      <c r="K1070" s="103">
        <v>1717689</v>
      </c>
      <c r="L1070" s="103">
        <v>-2789927</v>
      </c>
      <c r="M1070" s="103">
        <v>1731356</v>
      </c>
      <c r="N1070" s="103">
        <v>-1671957</v>
      </c>
      <c r="O1070" s="103">
        <v>-3822486</v>
      </c>
      <c r="P1070" s="103">
        <v>2187304</v>
      </c>
    </row>
    <row r="1071" spans="1:16">
      <c r="A1071" s="101" t="s">
        <v>3608</v>
      </c>
      <c r="B1071" s="102" t="s">
        <v>4382</v>
      </c>
      <c r="C1071" s="101" t="s">
        <v>5359</v>
      </c>
      <c r="D1071" s="101" t="s">
        <v>5360</v>
      </c>
      <c r="E1071" s="103">
        <v>-9923157</v>
      </c>
      <c r="F1071" s="103">
        <v>-12542066</v>
      </c>
      <c r="G1071" s="103">
        <v>-5366223</v>
      </c>
      <c r="H1071" s="103">
        <v>-6100944</v>
      </c>
      <c r="I1071" s="103">
        <v>-339190</v>
      </c>
      <c r="J1071" s="103">
        <v>1347061</v>
      </c>
      <c r="K1071" s="103">
        <v>-6153888</v>
      </c>
      <c r="L1071" s="103">
        <v>-11903632</v>
      </c>
      <c r="M1071" s="103">
        <v>-51967769</v>
      </c>
      <c r="N1071" s="103">
        <v>-391182</v>
      </c>
      <c r="O1071" s="103">
        <v>1461640</v>
      </c>
      <c r="P1071" s="103">
        <v>1631856</v>
      </c>
    </row>
    <row r="1072" spans="1:16">
      <c r="A1072" s="101" t="s">
        <v>2287</v>
      </c>
      <c r="B1072" s="102" t="s">
        <v>2288</v>
      </c>
      <c r="C1072" s="101" t="s">
        <v>5359</v>
      </c>
      <c r="D1072" s="101" t="s">
        <v>5360</v>
      </c>
      <c r="E1072" s="103">
        <v>6853114</v>
      </c>
      <c r="F1072" s="103">
        <v>6948600</v>
      </c>
      <c r="G1072" s="103">
        <v>5642394</v>
      </c>
      <c r="H1072" s="103">
        <v>11897042</v>
      </c>
      <c r="I1072" s="103">
        <v>26123603</v>
      </c>
      <c r="J1072" s="103">
        <v>8519751</v>
      </c>
      <c r="K1072" s="103">
        <v>7821103</v>
      </c>
      <c r="L1072" s="103">
        <v>6767626</v>
      </c>
      <c r="M1072" s="103">
        <v>6493262</v>
      </c>
      <c r="N1072" s="103">
        <v>6708000</v>
      </c>
      <c r="O1072" s="103">
        <v>6254280</v>
      </c>
      <c r="P1072" s="103">
        <v>7565401</v>
      </c>
    </row>
    <row r="1073" spans="1:16">
      <c r="A1073" s="101" t="s">
        <v>3692</v>
      </c>
      <c r="B1073" s="102" t="s">
        <v>3693</v>
      </c>
      <c r="C1073" s="101" t="s">
        <v>5359</v>
      </c>
      <c r="D1073" s="101" t="s">
        <v>5360</v>
      </c>
      <c r="E1073" s="103">
        <v>-1614722</v>
      </c>
      <c r="F1073" s="103">
        <v>156583</v>
      </c>
      <c r="G1073" s="103">
        <v>-3427943</v>
      </c>
      <c r="H1073" s="103">
        <v>-4271455</v>
      </c>
      <c r="I1073" s="103">
        <v>-3008488</v>
      </c>
      <c r="J1073" s="103">
        <v>-5038194</v>
      </c>
      <c r="K1073" s="103"/>
      <c r="L1073" s="103">
        <v>-1840847</v>
      </c>
      <c r="M1073" s="103">
        <v>-7706759</v>
      </c>
      <c r="N1073" s="103">
        <v>-12714708</v>
      </c>
      <c r="O1073" s="103">
        <v>811225</v>
      </c>
      <c r="P1073" s="103">
        <v>179776</v>
      </c>
    </row>
    <row r="1074" spans="1:16">
      <c r="A1074" s="101" t="s">
        <v>2263</v>
      </c>
      <c r="B1074" s="102" t="s">
        <v>2264</v>
      </c>
      <c r="C1074" s="101" t="s">
        <v>5359</v>
      </c>
      <c r="D1074" s="101" t="s">
        <v>5360</v>
      </c>
      <c r="E1074" s="103">
        <v>31114417</v>
      </c>
      <c r="F1074" s="103">
        <v>9439745</v>
      </c>
      <c r="G1074" s="103">
        <v>-2173178</v>
      </c>
      <c r="H1074" s="103">
        <v>-5172750</v>
      </c>
      <c r="I1074" s="103">
        <v>-47444301</v>
      </c>
      <c r="J1074" s="103">
        <v>-24712748</v>
      </c>
      <c r="K1074" s="103">
        <v>6494657</v>
      </c>
      <c r="L1074" s="103">
        <v>-19243891</v>
      </c>
      <c r="M1074" s="103">
        <v>-48482144</v>
      </c>
      <c r="N1074" s="103">
        <v>9305734</v>
      </c>
      <c r="O1074" s="103">
        <v>-5291770</v>
      </c>
      <c r="P1074" s="103">
        <v>1692825</v>
      </c>
    </row>
    <row r="1075" spans="1:16">
      <c r="A1075" s="101" t="s">
        <v>3645</v>
      </c>
      <c r="B1075" s="102" t="s">
        <v>3646</v>
      </c>
      <c r="C1075" s="101" t="s">
        <v>5359</v>
      </c>
      <c r="D1075" s="101" t="s">
        <v>5360</v>
      </c>
      <c r="E1075" s="103">
        <v>2078887</v>
      </c>
      <c r="F1075" s="103">
        <v>2843897</v>
      </c>
      <c r="G1075" s="103">
        <v>3253584</v>
      </c>
      <c r="H1075" s="103">
        <v>1472011</v>
      </c>
      <c r="I1075" s="103">
        <v>-8188638</v>
      </c>
      <c r="J1075" s="103">
        <v>-3622142</v>
      </c>
      <c r="K1075" s="103">
        <v>-378170</v>
      </c>
      <c r="L1075" s="103">
        <v>4425362</v>
      </c>
      <c r="M1075" s="103">
        <v>4267475</v>
      </c>
      <c r="N1075" s="103">
        <v>1511324</v>
      </c>
      <c r="O1075" s="103">
        <v>568214</v>
      </c>
      <c r="P1075" s="103">
        <v>-1134530</v>
      </c>
    </row>
    <row r="1076" spans="1:16">
      <c r="A1076" s="101" t="s">
        <v>837</v>
      </c>
      <c r="B1076" s="102" t="s">
        <v>838</v>
      </c>
      <c r="C1076" s="101" t="s">
        <v>5359</v>
      </c>
      <c r="D1076" s="101" t="s">
        <v>5360</v>
      </c>
      <c r="E1076" s="103">
        <v>35396238</v>
      </c>
      <c r="F1076" s="103">
        <v>32632446</v>
      </c>
      <c r="G1076" s="103">
        <v>30866898</v>
      </c>
      <c r="H1076" s="103">
        <v>26180658</v>
      </c>
      <c r="I1076" s="103">
        <v>24861807</v>
      </c>
      <c r="J1076" s="103">
        <v>19265032</v>
      </c>
      <c r="K1076" s="103"/>
      <c r="L1076" s="103">
        <v>8122362</v>
      </c>
      <c r="M1076" s="103">
        <v>11288353</v>
      </c>
      <c r="N1076" s="103">
        <v>12829670</v>
      </c>
      <c r="O1076" s="103">
        <v>12894777</v>
      </c>
      <c r="P1076" s="103">
        <v>11841511</v>
      </c>
    </row>
    <row r="1077" spans="1:16">
      <c r="A1077" s="101" t="s">
        <v>2359</v>
      </c>
      <c r="B1077" s="102" t="s">
        <v>4383</v>
      </c>
      <c r="C1077" s="101" t="s">
        <v>5359</v>
      </c>
      <c r="D1077" s="101" t="s">
        <v>5360</v>
      </c>
      <c r="E1077" s="103">
        <v>-1150477</v>
      </c>
      <c r="F1077" s="103">
        <v>413418</v>
      </c>
      <c r="G1077" s="103">
        <v>-2793978</v>
      </c>
      <c r="H1077" s="103">
        <v>726749</v>
      </c>
      <c r="I1077" s="103">
        <v>-3622702</v>
      </c>
      <c r="J1077" s="103">
        <v>263657</v>
      </c>
      <c r="K1077" s="103">
        <v>-1268653</v>
      </c>
      <c r="L1077" s="103">
        <v>-11235964</v>
      </c>
      <c r="M1077" s="103">
        <v>-2796172</v>
      </c>
      <c r="N1077" s="103">
        <v>449062</v>
      </c>
      <c r="O1077" s="103">
        <v>-626402</v>
      </c>
      <c r="P1077" s="103">
        <v>-836203</v>
      </c>
    </row>
    <row r="1078" spans="1:16">
      <c r="A1078" s="101" t="s">
        <v>2328</v>
      </c>
      <c r="B1078" s="102" t="s">
        <v>2329</v>
      </c>
      <c r="C1078" s="101" t="s">
        <v>5359</v>
      </c>
      <c r="D1078" s="101" t="s">
        <v>5360</v>
      </c>
      <c r="E1078" s="103">
        <v>15572889</v>
      </c>
      <c r="F1078" s="103">
        <v>4933465</v>
      </c>
      <c r="G1078" s="103">
        <v>4548940</v>
      </c>
      <c r="H1078" s="103">
        <v>4084616</v>
      </c>
      <c r="I1078" s="103">
        <v>1572791</v>
      </c>
      <c r="J1078" s="103">
        <v>3443381</v>
      </c>
      <c r="K1078" s="103">
        <v>6707555</v>
      </c>
      <c r="L1078" s="103">
        <v>1647824</v>
      </c>
      <c r="M1078" s="103">
        <v>9039291</v>
      </c>
      <c r="N1078" s="103">
        <v>3238911</v>
      </c>
      <c r="O1078" s="103">
        <v>-115325</v>
      </c>
      <c r="P1078" s="103">
        <v>2236911</v>
      </c>
    </row>
    <row r="1079" spans="1:16">
      <c r="A1079" s="101" t="s">
        <v>2226</v>
      </c>
      <c r="B1079" s="102" t="s">
        <v>2227</v>
      </c>
      <c r="C1079" s="101" t="s">
        <v>5359</v>
      </c>
      <c r="D1079" s="101" t="s">
        <v>5360</v>
      </c>
      <c r="E1079" s="103">
        <v>3739984</v>
      </c>
      <c r="F1079" s="103">
        <v>1448411</v>
      </c>
      <c r="G1079" s="103">
        <v>-8147898</v>
      </c>
      <c r="H1079" s="103">
        <v>-67663397</v>
      </c>
      <c r="I1079" s="103">
        <v>-1896815</v>
      </c>
      <c r="J1079" s="103">
        <v>-771692</v>
      </c>
      <c r="K1079" s="103">
        <v>-14481592</v>
      </c>
      <c r="L1079" s="103">
        <v>6823235</v>
      </c>
      <c r="M1079" s="103">
        <v>11669936</v>
      </c>
      <c r="N1079" s="103">
        <v>10200850</v>
      </c>
      <c r="O1079" s="103">
        <v>5350181</v>
      </c>
      <c r="P1079" s="103">
        <v>1871647</v>
      </c>
    </row>
    <row r="1080" spans="1:16">
      <c r="A1080" s="101" t="s">
        <v>797</v>
      </c>
      <c r="B1080" s="102" t="s">
        <v>798</v>
      </c>
      <c r="C1080" s="101" t="s">
        <v>5359</v>
      </c>
      <c r="D1080" s="101" t="s">
        <v>5360</v>
      </c>
      <c r="E1080" s="103">
        <v>90057058</v>
      </c>
      <c r="F1080" s="103">
        <v>115930781</v>
      </c>
      <c r="G1080" s="103">
        <v>97379893</v>
      </c>
      <c r="H1080" s="103">
        <v>-480245</v>
      </c>
      <c r="I1080" s="103">
        <v>73629219</v>
      </c>
      <c r="J1080" s="103">
        <v>129060529</v>
      </c>
      <c r="K1080" s="103">
        <v>122733323</v>
      </c>
      <c r="L1080" s="103">
        <v>11486078</v>
      </c>
      <c r="M1080" s="103">
        <v>95659535</v>
      </c>
      <c r="N1080" s="103">
        <v>66366945</v>
      </c>
      <c r="O1080" s="103">
        <v>85376584</v>
      </c>
      <c r="P1080" s="103">
        <v>110303219</v>
      </c>
    </row>
    <row r="1081" spans="1:16">
      <c r="A1081" s="101" t="s">
        <v>2839</v>
      </c>
      <c r="B1081" s="102" t="s">
        <v>2840</v>
      </c>
      <c r="C1081" s="101" t="s">
        <v>5359</v>
      </c>
      <c r="D1081" s="101" t="s">
        <v>5360</v>
      </c>
      <c r="E1081" s="103">
        <v>12321719</v>
      </c>
      <c r="F1081" s="103">
        <v>8435624</v>
      </c>
      <c r="G1081" s="103">
        <v>6340531</v>
      </c>
      <c r="H1081" s="103">
        <v>7553390</v>
      </c>
      <c r="I1081" s="103">
        <v>7098268</v>
      </c>
      <c r="J1081" s="103">
        <v>3236985</v>
      </c>
      <c r="K1081" s="103">
        <v>603849</v>
      </c>
      <c r="L1081" s="103">
        <v>7393602</v>
      </c>
      <c r="M1081" s="103">
        <v>-1271267</v>
      </c>
      <c r="N1081" s="103">
        <v>5263571</v>
      </c>
      <c r="O1081" s="103">
        <v>6443247</v>
      </c>
      <c r="P1081" s="103">
        <v>5962140</v>
      </c>
    </row>
    <row r="1082" spans="1:16">
      <c r="A1082" s="101" t="s">
        <v>2173</v>
      </c>
      <c r="B1082" s="102" t="s">
        <v>2174</v>
      </c>
      <c r="C1082" s="101" t="s">
        <v>5359</v>
      </c>
      <c r="D1082" s="101" t="s">
        <v>5360</v>
      </c>
      <c r="E1082" s="103">
        <v>1727895</v>
      </c>
      <c r="F1082" s="103">
        <v>-3650091</v>
      </c>
      <c r="G1082" s="103">
        <v>158039</v>
      </c>
      <c r="H1082" s="103">
        <v>296181</v>
      </c>
      <c r="I1082" s="103">
        <v>-6660149</v>
      </c>
      <c r="J1082" s="103">
        <v>-1508282</v>
      </c>
      <c r="K1082" s="103">
        <v>-6945220</v>
      </c>
      <c r="L1082" s="103">
        <v>-18176776</v>
      </c>
      <c r="M1082" s="103">
        <v>-4995077</v>
      </c>
      <c r="N1082" s="103">
        <v>-890098</v>
      </c>
      <c r="O1082" s="103">
        <v>-3410630</v>
      </c>
      <c r="P1082" s="103">
        <v>-2558027</v>
      </c>
    </row>
    <row r="1083" spans="1:16">
      <c r="A1083" s="101" t="s">
        <v>1878</v>
      </c>
      <c r="B1083" s="102" t="s">
        <v>1879</v>
      </c>
      <c r="C1083" s="101" t="s">
        <v>5359</v>
      </c>
      <c r="D1083" s="101" t="s">
        <v>5360</v>
      </c>
      <c r="E1083" s="103">
        <v>7637676</v>
      </c>
      <c r="F1083" s="103">
        <v>12465106</v>
      </c>
      <c r="G1083" s="103">
        <v>12919875</v>
      </c>
      <c r="H1083" s="103">
        <v>12544294</v>
      </c>
      <c r="I1083" s="103">
        <v>17677058</v>
      </c>
      <c r="J1083" s="103">
        <v>19355311</v>
      </c>
      <c r="K1083" s="103">
        <v>16722229</v>
      </c>
      <c r="L1083" s="103">
        <v>12314534</v>
      </c>
      <c r="M1083" s="103">
        <v>983636</v>
      </c>
      <c r="N1083" s="103">
        <v>6993414</v>
      </c>
      <c r="O1083" s="103">
        <v>9045241</v>
      </c>
      <c r="P1083" s="103">
        <v>8189443</v>
      </c>
    </row>
    <row r="1084" spans="1:16">
      <c r="A1084" s="101" t="s">
        <v>1605</v>
      </c>
      <c r="B1084" s="102" t="s">
        <v>1606</v>
      </c>
      <c r="C1084" s="101" t="s">
        <v>5359</v>
      </c>
      <c r="D1084" s="101" t="s">
        <v>5360</v>
      </c>
      <c r="E1084" s="103">
        <v>9990999</v>
      </c>
      <c r="F1084" s="103">
        <v>15040764</v>
      </c>
      <c r="G1084" s="103">
        <v>9407801</v>
      </c>
      <c r="H1084" s="103">
        <v>13829677</v>
      </c>
      <c r="I1084" s="103">
        <v>18262308</v>
      </c>
      <c r="J1084" s="103">
        <v>21554518</v>
      </c>
      <c r="K1084" s="103">
        <v>20536711</v>
      </c>
      <c r="L1084" s="103">
        <v>14253336</v>
      </c>
      <c r="M1084" s="103">
        <v>10332812</v>
      </c>
      <c r="N1084" s="103">
        <v>13485396</v>
      </c>
      <c r="O1084" s="103">
        <v>8929849</v>
      </c>
      <c r="P1084" s="103">
        <v>4216236</v>
      </c>
    </row>
    <row r="1085" spans="1:16">
      <c r="A1085" s="101" t="s">
        <v>5511</v>
      </c>
      <c r="B1085" s="102" t="s">
        <v>5512</v>
      </c>
      <c r="C1085" s="101" t="s">
        <v>5359</v>
      </c>
      <c r="D1085" s="101" t="s">
        <v>5360</v>
      </c>
      <c r="E1085" s="103">
        <v>1005863</v>
      </c>
      <c r="F1085" s="103"/>
      <c r="G1085" s="103"/>
      <c r="H1085" s="103"/>
      <c r="I1085" s="103"/>
      <c r="J1085" s="103"/>
      <c r="K1085" s="103"/>
      <c r="L1085" s="103"/>
      <c r="M1085" s="103"/>
      <c r="N1085" s="103"/>
      <c r="O1085" s="103"/>
      <c r="P1085" s="103"/>
    </row>
    <row r="1086" spans="1:16">
      <c r="A1086" s="101" t="s">
        <v>2762</v>
      </c>
      <c r="B1086" s="102" t="s">
        <v>2763</v>
      </c>
      <c r="C1086" s="101" t="s">
        <v>5359</v>
      </c>
      <c r="D1086" s="101" t="s">
        <v>5360</v>
      </c>
      <c r="E1086" s="103">
        <v>1325439</v>
      </c>
      <c r="F1086" s="103">
        <v>2353437</v>
      </c>
      <c r="G1086" s="103">
        <v>-7929</v>
      </c>
      <c r="H1086" s="103">
        <v>-24531340</v>
      </c>
      <c r="I1086" s="103">
        <v>3528985</v>
      </c>
      <c r="J1086" s="103">
        <v>-2307536</v>
      </c>
      <c r="K1086" s="103">
        <v>11715971</v>
      </c>
      <c r="L1086" s="103">
        <v>-5572968</v>
      </c>
      <c r="M1086" s="103">
        <v>-11970566</v>
      </c>
      <c r="N1086" s="103">
        <v>-417119</v>
      </c>
      <c r="O1086" s="103">
        <v>1416911</v>
      </c>
      <c r="P1086" s="103">
        <v>3778569</v>
      </c>
    </row>
    <row r="1087" spans="1:16">
      <c r="A1087" s="101" t="s">
        <v>1854</v>
      </c>
      <c r="B1087" s="102" t="s">
        <v>1855</v>
      </c>
      <c r="C1087" s="101" t="s">
        <v>5359</v>
      </c>
      <c r="D1087" s="101" t="s">
        <v>5360</v>
      </c>
      <c r="E1087" s="103">
        <v>5654928</v>
      </c>
      <c r="F1087" s="103">
        <v>5918333</v>
      </c>
      <c r="G1087" s="103">
        <v>-2335474</v>
      </c>
      <c r="H1087" s="103">
        <v>-3038558</v>
      </c>
      <c r="I1087" s="103">
        <v>-4562170</v>
      </c>
      <c r="J1087" s="103">
        <v>215958</v>
      </c>
      <c r="K1087" s="103">
        <v>3194388</v>
      </c>
      <c r="L1087" s="103">
        <v>2060514</v>
      </c>
      <c r="M1087" s="103">
        <v>1673407</v>
      </c>
      <c r="N1087" s="103">
        <v>1976262</v>
      </c>
      <c r="O1087" s="103">
        <v>1109608</v>
      </c>
      <c r="P1087" s="103">
        <v>1714568</v>
      </c>
    </row>
    <row r="1088" spans="1:16">
      <c r="A1088" s="101" t="s">
        <v>3426</v>
      </c>
      <c r="B1088" s="102" t="s">
        <v>3427</v>
      </c>
      <c r="C1088" s="101" t="s">
        <v>5359</v>
      </c>
      <c r="D1088" s="101" t="s">
        <v>5360</v>
      </c>
      <c r="E1088" s="103">
        <v>1148670</v>
      </c>
      <c r="F1088" s="103">
        <v>1419306</v>
      </c>
      <c r="G1088" s="103">
        <v>2908545</v>
      </c>
      <c r="H1088" s="103">
        <v>3278118</v>
      </c>
      <c r="I1088" s="103">
        <v>2892824</v>
      </c>
      <c r="J1088" s="103">
        <v>2692323</v>
      </c>
      <c r="K1088" s="103">
        <v>1577891</v>
      </c>
      <c r="L1088" s="103">
        <v>369410</v>
      </c>
      <c r="M1088" s="103">
        <v>127137</v>
      </c>
      <c r="N1088" s="103">
        <v>238956</v>
      </c>
      <c r="O1088" s="103">
        <v>507961</v>
      </c>
      <c r="P1088" s="103">
        <v>319939</v>
      </c>
    </row>
    <row r="1089" spans="1:16">
      <c r="A1089" s="101" t="s">
        <v>2360</v>
      </c>
      <c r="B1089" s="102" t="s">
        <v>2361</v>
      </c>
      <c r="C1089" s="101" t="s">
        <v>5359</v>
      </c>
      <c r="D1089" s="101" t="s">
        <v>5360</v>
      </c>
      <c r="E1089" s="103">
        <v>638900</v>
      </c>
      <c r="F1089" s="103">
        <v>805653</v>
      </c>
      <c r="G1089" s="103">
        <v>-4952025</v>
      </c>
      <c r="H1089" s="103">
        <v>2170752</v>
      </c>
      <c r="I1089" s="103">
        <v>2330475</v>
      </c>
      <c r="J1089" s="103">
        <v>1178689</v>
      </c>
      <c r="K1089" s="103">
        <v>840298</v>
      </c>
      <c r="L1089" s="103">
        <v>2507839</v>
      </c>
      <c r="M1089" s="103">
        <v>2564610</v>
      </c>
      <c r="N1089" s="103">
        <v>3279433</v>
      </c>
      <c r="O1089" s="103">
        <v>1057863</v>
      </c>
      <c r="P1089" s="103">
        <v>365297</v>
      </c>
    </row>
    <row r="1090" spans="1:16">
      <c r="A1090" s="101" t="s">
        <v>1743</v>
      </c>
      <c r="B1090" s="102" t="s">
        <v>1744</v>
      </c>
      <c r="C1090" s="101" t="s">
        <v>5359</v>
      </c>
      <c r="D1090" s="101" t="s">
        <v>5360</v>
      </c>
      <c r="E1090" s="103">
        <v>444848</v>
      </c>
      <c r="F1090" s="103">
        <v>-1608002</v>
      </c>
      <c r="G1090" s="103">
        <v>-5276792</v>
      </c>
      <c r="H1090" s="103">
        <v>1492502</v>
      </c>
      <c r="I1090" s="103">
        <v>-8156902</v>
      </c>
      <c r="J1090" s="103">
        <v>-329109</v>
      </c>
      <c r="K1090" s="103">
        <v>-2468916</v>
      </c>
      <c r="L1090" s="103">
        <v>13978449</v>
      </c>
      <c r="M1090" s="103">
        <v>16158075</v>
      </c>
      <c r="N1090" s="103">
        <v>11390876</v>
      </c>
      <c r="O1090" s="103">
        <v>3786797</v>
      </c>
      <c r="P1090" s="103">
        <v>5845954</v>
      </c>
    </row>
    <row r="1091" spans="1:16">
      <c r="A1091" s="101" t="s">
        <v>3568</v>
      </c>
      <c r="B1091" s="102" t="s">
        <v>3569</v>
      </c>
      <c r="C1091" s="101" t="s">
        <v>5359</v>
      </c>
      <c r="D1091" s="101" t="s">
        <v>5360</v>
      </c>
      <c r="E1091" s="103">
        <v>-8649549</v>
      </c>
      <c r="F1091" s="103">
        <v>-6668592</v>
      </c>
      <c r="G1091" s="103">
        <v>-12421816</v>
      </c>
      <c r="H1091" s="103">
        <v>4544773</v>
      </c>
      <c r="I1091" s="103">
        <v>3385016</v>
      </c>
      <c r="J1091" s="103">
        <v>-18099942</v>
      </c>
      <c r="K1091" s="103">
        <v>-17054480</v>
      </c>
      <c r="L1091" s="103">
        <v>1949973</v>
      </c>
      <c r="M1091" s="103">
        <v>-5227261</v>
      </c>
      <c r="N1091" s="103">
        <v>-11467464</v>
      </c>
      <c r="O1091" s="103">
        <v>8744743</v>
      </c>
      <c r="P1091" s="103">
        <v>-9949240</v>
      </c>
    </row>
    <row r="1092" spans="1:16">
      <c r="A1092" s="101" t="s">
        <v>1381</v>
      </c>
      <c r="B1092" s="102" t="s">
        <v>1382</v>
      </c>
      <c r="C1092" s="101" t="s">
        <v>5359</v>
      </c>
      <c r="D1092" s="101" t="s">
        <v>5360</v>
      </c>
      <c r="E1092" s="103">
        <v>668909</v>
      </c>
      <c r="F1092" s="103">
        <v>808648</v>
      </c>
      <c r="G1092" s="103">
        <v>-2994916</v>
      </c>
      <c r="H1092" s="103">
        <v>-1379995</v>
      </c>
      <c r="I1092" s="103">
        <v>846474</v>
      </c>
      <c r="J1092" s="103">
        <v>-7128527</v>
      </c>
      <c r="K1092" s="103">
        <v>-9941563</v>
      </c>
      <c r="L1092" s="103">
        <v>-21734555</v>
      </c>
      <c r="M1092" s="103">
        <v>1369104</v>
      </c>
      <c r="N1092" s="103">
        <v>652197</v>
      </c>
      <c r="O1092" s="103">
        <v>2650009</v>
      </c>
      <c r="P1092" s="103">
        <v>3512331</v>
      </c>
    </row>
    <row r="1093" spans="1:16">
      <c r="A1093" s="101" t="s">
        <v>877</v>
      </c>
      <c r="B1093" s="102" t="s">
        <v>4384</v>
      </c>
      <c r="C1093" s="101" t="s">
        <v>5359</v>
      </c>
      <c r="D1093" s="101" t="s">
        <v>5360</v>
      </c>
      <c r="E1093" s="103">
        <v>10178678</v>
      </c>
      <c r="F1093" s="103">
        <v>9583794</v>
      </c>
      <c r="G1093" s="103">
        <v>8589405</v>
      </c>
      <c r="H1093" s="103">
        <v>7186066</v>
      </c>
      <c r="I1093" s="103">
        <v>4687441</v>
      </c>
      <c r="J1093" s="103">
        <v>7665988</v>
      </c>
      <c r="K1093" s="103">
        <v>5480755</v>
      </c>
      <c r="L1093" s="103">
        <v>2026399</v>
      </c>
      <c r="M1093" s="103">
        <v>1511955</v>
      </c>
      <c r="N1093" s="103">
        <v>921962</v>
      </c>
      <c r="O1093" s="103">
        <v>-17398729</v>
      </c>
      <c r="P1093" s="103">
        <v>-2434978</v>
      </c>
    </row>
    <row r="1094" spans="1:16">
      <c r="A1094" s="101" t="s">
        <v>2908</v>
      </c>
      <c r="B1094" s="102" t="s">
        <v>2909</v>
      </c>
      <c r="C1094" s="101" t="s">
        <v>5359</v>
      </c>
      <c r="D1094" s="101" t="s">
        <v>5360</v>
      </c>
      <c r="E1094" s="103">
        <v>606254</v>
      </c>
      <c r="F1094" s="103">
        <v>658487</v>
      </c>
      <c r="G1094" s="103">
        <v>-666927</v>
      </c>
      <c r="H1094" s="103">
        <v>289434</v>
      </c>
      <c r="I1094" s="103">
        <v>345732</v>
      </c>
      <c r="J1094" s="103">
        <v>-3071520</v>
      </c>
      <c r="K1094" s="103">
        <v>-2118557</v>
      </c>
      <c r="L1094" s="103">
        <v>852728</v>
      </c>
      <c r="M1094" s="103">
        <v>1090149</v>
      </c>
      <c r="N1094" s="103">
        <v>-1393939</v>
      </c>
      <c r="O1094" s="103">
        <v>-18104033</v>
      </c>
      <c r="P1094" s="103">
        <v>1044567</v>
      </c>
    </row>
    <row r="1095" spans="1:16">
      <c r="A1095" s="101" t="s">
        <v>1812</v>
      </c>
      <c r="B1095" s="102" t="s">
        <v>1813</v>
      </c>
      <c r="C1095" s="101" t="s">
        <v>5359</v>
      </c>
      <c r="D1095" s="101" t="s">
        <v>5360</v>
      </c>
      <c r="E1095" s="103">
        <v>-1375476</v>
      </c>
      <c r="F1095" s="103">
        <v>-9402222</v>
      </c>
      <c r="G1095" s="103">
        <v>-10859020</v>
      </c>
      <c r="H1095" s="103">
        <v>-7465109</v>
      </c>
      <c r="I1095" s="103">
        <v>-13051042</v>
      </c>
      <c r="J1095" s="103">
        <v>-3997795</v>
      </c>
      <c r="K1095" s="103">
        <v>-8229223</v>
      </c>
      <c r="L1095" s="103">
        <v>-12302417</v>
      </c>
      <c r="M1095" s="103">
        <v>-6852682</v>
      </c>
      <c r="N1095" s="103">
        <v>-787477</v>
      </c>
      <c r="O1095" s="103">
        <v>-9067811</v>
      </c>
      <c r="P1095" s="103">
        <v>-5966041</v>
      </c>
    </row>
    <row r="1096" spans="1:16">
      <c r="A1096" s="101" t="s">
        <v>1662</v>
      </c>
      <c r="B1096" s="102" t="s">
        <v>1663</v>
      </c>
      <c r="C1096" s="101" t="s">
        <v>5359</v>
      </c>
      <c r="D1096" s="101" t="s">
        <v>5360</v>
      </c>
      <c r="E1096" s="103">
        <v>709286</v>
      </c>
      <c r="F1096" s="103">
        <v>-8949074</v>
      </c>
      <c r="G1096" s="103">
        <v>2245888</v>
      </c>
      <c r="H1096" s="103">
        <v>2194102</v>
      </c>
      <c r="I1096" s="103">
        <v>-10460456</v>
      </c>
      <c r="J1096" s="103">
        <v>-2735324</v>
      </c>
      <c r="K1096" s="103">
        <v>2401541</v>
      </c>
      <c r="L1096" s="103">
        <v>1193083</v>
      </c>
      <c r="M1096" s="103">
        <v>-3486255</v>
      </c>
      <c r="N1096" s="103">
        <v>-1456269</v>
      </c>
      <c r="O1096" s="103">
        <v>1194781</v>
      </c>
      <c r="P1096" s="103">
        <v>-1493444</v>
      </c>
    </row>
    <row r="1097" spans="1:16">
      <c r="A1097" s="101" t="s">
        <v>1818</v>
      </c>
      <c r="B1097" s="102" t="s">
        <v>1819</v>
      </c>
      <c r="C1097" s="101" t="s">
        <v>5361</v>
      </c>
      <c r="D1097" s="101" t="s">
        <v>5360</v>
      </c>
      <c r="E1097" s="103"/>
      <c r="F1097" s="103">
        <v>-3403438</v>
      </c>
      <c r="G1097" s="103">
        <v>-5599033</v>
      </c>
      <c r="H1097" s="103">
        <v>-4760633</v>
      </c>
      <c r="I1097" s="103">
        <v>701147</v>
      </c>
      <c r="J1097" s="103">
        <v>1588456</v>
      </c>
      <c r="K1097" s="103">
        <v>2752233</v>
      </c>
      <c r="L1097" s="103">
        <v>-2834934</v>
      </c>
      <c r="M1097" s="103">
        <v>-3581728</v>
      </c>
      <c r="N1097" s="103">
        <v>-2703268</v>
      </c>
      <c r="O1097" s="103">
        <v>-2042167</v>
      </c>
      <c r="P1097" s="103">
        <v>-819078</v>
      </c>
    </row>
    <row r="1098" spans="1:16">
      <c r="A1098" s="101" t="s">
        <v>1987</v>
      </c>
      <c r="B1098" s="102" t="s">
        <v>1988</v>
      </c>
      <c r="C1098" s="101" t="s">
        <v>5359</v>
      </c>
      <c r="D1098" s="101" t="s">
        <v>5360</v>
      </c>
      <c r="E1098" s="103">
        <v>5145918</v>
      </c>
      <c r="F1098" s="103">
        <v>4144955</v>
      </c>
      <c r="G1098" s="103">
        <v>9017881</v>
      </c>
      <c r="H1098" s="103">
        <v>6146031</v>
      </c>
      <c r="I1098" s="103">
        <v>7951921</v>
      </c>
      <c r="J1098" s="103">
        <v>6700080</v>
      </c>
      <c r="K1098" s="103">
        <v>8182033</v>
      </c>
      <c r="L1098" s="103">
        <v>8525627</v>
      </c>
      <c r="M1098" s="103">
        <v>761432</v>
      </c>
      <c r="N1098" s="103">
        <v>10167624</v>
      </c>
      <c r="O1098" s="103">
        <v>-6768534</v>
      </c>
      <c r="P1098" s="103">
        <v>-2913653</v>
      </c>
    </row>
    <row r="1099" spans="1:16">
      <c r="A1099" s="101" t="s">
        <v>3631</v>
      </c>
      <c r="B1099" s="102" t="s">
        <v>3632</v>
      </c>
      <c r="C1099" s="101" t="s">
        <v>5359</v>
      </c>
      <c r="D1099" s="101" t="s">
        <v>5360</v>
      </c>
      <c r="E1099" s="103">
        <v>4365789</v>
      </c>
      <c r="F1099" s="103">
        <v>-1947055</v>
      </c>
      <c r="G1099" s="103">
        <v>-3526340</v>
      </c>
      <c r="H1099" s="103">
        <v>2383808</v>
      </c>
      <c r="I1099" s="103">
        <v>-4163175</v>
      </c>
      <c r="J1099" s="103">
        <v>1343746</v>
      </c>
      <c r="K1099" s="103">
        <v>2878311</v>
      </c>
      <c r="L1099" s="103">
        <v>342827</v>
      </c>
      <c r="M1099" s="103">
        <v>12060956</v>
      </c>
      <c r="N1099" s="103">
        <v>3648171</v>
      </c>
      <c r="O1099" s="103">
        <v>2279748</v>
      </c>
      <c r="P1099" s="103">
        <v>-772773</v>
      </c>
    </row>
    <row r="1100" spans="1:16">
      <c r="A1100" s="101" t="s">
        <v>3611</v>
      </c>
      <c r="B1100" s="102" t="s">
        <v>3612</v>
      </c>
      <c r="C1100" s="101" t="s">
        <v>5359</v>
      </c>
      <c r="D1100" s="101" t="s">
        <v>5360</v>
      </c>
      <c r="E1100" s="103">
        <v>382725</v>
      </c>
      <c r="F1100" s="103">
        <v>664778</v>
      </c>
      <c r="G1100" s="103">
        <v>1310562</v>
      </c>
      <c r="H1100" s="103"/>
      <c r="I1100" s="103"/>
      <c r="J1100" s="103"/>
      <c r="K1100" s="103"/>
      <c r="L1100" s="103"/>
      <c r="M1100" s="103"/>
      <c r="N1100" s="103"/>
      <c r="O1100" s="103"/>
      <c r="P1100" s="103"/>
    </row>
    <row r="1101" spans="1:16">
      <c r="A1101" s="101" t="s">
        <v>3462</v>
      </c>
      <c r="B1101" s="102" t="s">
        <v>3463</v>
      </c>
      <c r="C1101" s="101" t="s">
        <v>5359</v>
      </c>
      <c r="D1101" s="101" t="s">
        <v>5360</v>
      </c>
      <c r="E1101" s="103">
        <v>3917640</v>
      </c>
      <c r="F1101" s="103">
        <v>5322119</v>
      </c>
      <c r="G1101" s="103">
        <v>1881058</v>
      </c>
      <c r="H1101" s="103">
        <v>-3132140</v>
      </c>
      <c r="I1101" s="103">
        <v>5445147</v>
      </c>
      <c r="J1101" s="103">
        <v>-135053</v>
      </c>
      <c r="K1101" s="103">
        <v>-1855484</v>
      </c>
      <c r="L1101" s="103">
        <v>-1160049</v>
      </c>
      <c r="M1101" s="103">
        <v>-248024</v>
      </c>
      <c r="N1101" s="103">
        <v>-2213680</v>
      </c>
      <c r="O1101" s="103">
        <v>1904589</v>
      </c>
      <c r="P1101" s="103">
        <v>1736307</v>
      </c>
    </row>
    <row r="1102" spans="1:16">
      <c r="A1102" s="101" t="s">
        <v>2595</v>
      </c>
      <c r="B1102" s="102" t="s">
        <v>4385</v>
      </c>
      <c r="C1102" s="101" t="s">
        <v>5359</v>
      </c>
      <c r="D1102" s="101" t="s">
        <v>5360</v>
      </c>
      <c r="E1102" s="103">
        <v>15827395</v>
      </c>
      <c r="F1102" s="103">
        <v>4278643</v>
      </c>
      <c r="G1102" s="103">
        <v>-937252</v>
      </c>
      <c r="H1102" s="103">
        <v>2455847</v>
      </c>
      <c r="I1102" s="103">
        <v>4182702</v>
      </c>
      <c r="J1102" s="103">
        <v>1957472</v>
      </c>
      <c r="K1102" s="103">
        <v>2560341</v>
      </c>
      <c r="L1102" s="103">
        <v>2164274</v>
      </c>
      <c r="M1102" s="103">
        <v>1706889</v>
      </c>
      <c r="N1102" s="103">
        <v>1011692</v>
      </c>
      <c r="O1102" s="103">
        <v>419190</v>
      </c>
      <c r="P1102" s="103">
        <v>819714</v>
      </c>
    </row>
    <row r="1103" spans="1:16">
      <c r="A1103" s="101" t="s">
        <v>1455</v>
      </c>
      <c r="B1103" s="102" t="s">
        <v>1456</v>
      </c>
      <c r="C1103" s="101" t="s">
        <v>5359</v>
      </c>
      <c r="D1103" s="101" t="s">
        <v>5360</v>
      </c>
      <c r="E1103" s="103">
        <v>-9986957</v>
      </c>
      <c r="F1103" s="103">
        <v>635015</v>
      </c>
      <c r="G1103" s="103">
        <v>2356698</v>
      </c>
      <c r="H1103" s="103">
        <v>-8403848</v>
      </c>
      <c r="I1103" s="103">
        <v>-9788171</v>
      </c>
      <c r="J1103" s="103">
        <v>-40517185</v>
      </c>
      <c r="K1103" s="103">
        <v>-27598145</v>
      </c>
      <c r="L1103" s="103">
        <v>-29069403</v>
      </c>
      <c r="M1103" s="103">
        <v>4015174</v>
      </c>
      <c r="N1103" s="103">
        <v>1130003</v>
      </c>
      <c r="O1103" s="103">
        <v>-70154607</v>
      </c>
      <c r="P1103" s="103">
        <v>-34732121</v>
      </c>
    </row>
    <row r="1104" spans="1:16">
      <c r="A1104" s="101" t="s">
        <v>1170</v>
      </c>
      <c r="B1104" s="102" t="s">
        <v>1171</v>
      </c>
      <c r="C1104" s="101" t="s">
        <v>5359</v>
      </c>
      <c r="D1104" s="101" t="s">
        <v>5360</v>
      </c>
      <c r="E1104" s="103">
        <v>-2739081</v>
      </c>
      <c r="F1104" s="103">
        <v>2740396</v>
      </c>
      <c r="G1104" s="103">
        <v>-3501659</v>
      </c>
      <c r="H1104" s="103">
        <v>864120</v>
      </c>
      <c r="I1104" s="103">
        <v>8185699</v>
      </c>
      <c r="J1104" s="103">
        <v>-845695</v>
      </c>
      <c r="K1104" s="103">
        <v>832464</v>
      </c>
      <c r="L1104" s="103">
        <v>2570706</v>
      </c>
      <c r="M1104" s="103">
        <v>-251794</v>
      </c>
      <c r="N1104" s="103">
        <v>1219172</v>
      </c>
      <c r="O1104" s="103">
        <v>1179523</v>
      </c>
      <c r="P1104" s="103">
        <v>1534370</v>
      </c>
    </row>
    <row r="1105" spans="1:16">
      <c r="A1105" s="101" t="s">
        <v>913</v>
      </c>
      <c r="B1105" s="102" t="s">
        <v>914</v>
      </c>
      <c r="C1105" s="101" t="s">
        <v>5359</v>
      </c>
      <c r="D1105" s="101" t="s">
        <v>5360</v>
      </c>
      <c r="E1105" s="103">
        <v>-17975910</v>
      </c>
      <c r="F1105" s="103">
        <v>20860787</v>
      </c>
      <c r="G1105" s="103">
        <v>26177270</v>
      </c>
      <c r="H1105" s="103">
        <v>58135109</v>
      </c>
      <c r="I1105" s="103">
        <v>-3197749</v>
      </c>
      <c r="J1105" s="103">
        <v>9989673</v>
      </c>
      <c r="K1105" s="103">
        <v>13030613</v>
      </c>
      <c r="L1105" s="103">
        <v>58289177</v>
      </c>
      <c r="M1105" s="103">
        <v>29970293</v>
      </c>
      <c r="N1105" s="103">
        <v>-3617807</v>
      </c>
      <c r="O1105" s="103">
        <v>-2600823</v>
      </c>
      <c r="P1105" s="103">
        <v>1307385</v>
      </c>
    </row>
    <row r="1106" spans="1:16">
      <c r="A1106" s="101" t="s">
        <v>3354</v>
      </c>
      <c r="B1106" s="102" t="s">
        <v>5513</v>
      </c>
      <c r="C1106" s="101" t="s">
        <v>5359</v>
      </c>
      <c r="D1106" s="101" t="s">
        <v>5360</v>
      </c>
      <c r="E1106" s="103">
        <v>-2383730</v>
      </c>
      <c r="F1106" s="103">
        <v>-7724435</v>
      </c>
      <c r="G1106" s="103">
        <v>-43322321</v>
      </c>
      <c r="H1106" s="103">
        <v>-16139072</v>
      </c>
      <c r="I1106" s="103">
        <v>1316223</v>
      </c>
      <c r="J1106" s="103">
        <v>898005</v>
      </c>
      <c r="K1106" s="103">
        <v>-975356</v>
      </c>
      <c r="L1106" s="103">
        <v>1361010</v>
      </c>
      <c r="M1106" s="103">
        <v>-6427076</v>
      </c>
      <c r="N1106" s="103">
        <v>-37424342</v>
      </c>
      <c r="O1106" s="103">
        <v>-5637970</v>
      </c>
      <c r="P1106" s="103">
        <v>-12980156</v>
      </c>
    </row>
    <row r="1107" spans="1:16">
      <c r="A1107" s="101" t="s">
        <v>761</v>
      </c>
      <c r="B1107" s="102" t="s">
        <v>762</v>
      </c>
      <c r="C1107" s="101" t="s">
        <v>5359</v>
      </c>
      <c r="D1107" s="101" t="s">
        <v>5360</v>
      </c>
      <c r="E1107" s="103">
        <v>75348220</v>
      </c>
      <c r="F1107" s="103">
        <v>75174658</v>
      </c>
      <c r="G1107" s="103">
        <v>1078748008</v>
      </c>
      <c r="H1107" s="103">
        <v>178039256</v>
      </c>
      <c r="I1107" s="103">
        <v>163089111</v>
      </c>
      <c r="J1107" s="103">
        <v>224160257</v>
      </c>
      <c r="K1107" s="103">
        <v>201693306</v>
      </c>
      <c r="L1107" s="103">
        <v>107413080</v>
      </c>
      <c r="M1107" s="103">
        <v>41272511</v>
      </c>
      <c r="N1107" s="103">
        <v>121976740</v>
      </c>
      <c r="O1107" s="103">
        <v>82868122</v>
      </c>
      <c r="P1107" s="103">
        <v>136453255</v>
      </c>
    </row>
    <row r="1108" spans="1:16">
      <c r="A1108" s="101" t="s">
        <v>2460</v>
      </c>
      <c r="B1108" s="102" t="s">
        <v>2461</v>
      </c>
      <c r="C1108" s="101" t="s">
        <v>5359</v>
      </c>
      <c r="D1108" s="101" t="s">
        <v>5360</v>
      </c>
      <c r="E1108" s="103">
        <v>9889022</v>
      </c>
      <c r="F1108" s="103">
        <v>5841651</v>
      </c>
      <c r="G1108" s="103">
        <v>-6161391</v>
      </c>
      <c r="H1108" s="103">
        <v>4370838</v>
      </c>
      <c r="I1108" s="103">
        <v>23525322</v>
      </c>
      <c r="J1108" s="103">
        <v>4886449</v>
      </c>
      <c r="K1108" s="103">
        <v>4173408</v>
      </c>
      <c r="L1108" s="103">
        <v>10173850</v>
      </c>
      <c r="M1108" s="103">
        <v>-5597881</v>
      </c>
      <c r="N1108" s="103">
        <v>228196</v>
      </c>
      <c r="O1108" s="103">
        <v>2368865</v>
      </c>
      <c r="P1108" s="103">
        <v>5693867</v>
      </c>
    </row>
    <row r="1109" spans="1:16">
      <c r="A1109" s="101" t="s">
        <v>2195</v>
      </c>
      <c r="B1109" s="102" t="s">
        <v>2196</v>
      </c>
      <c r="C1109" s="101" t="s">
        <v>5359</v>
      </c>
      <c r="D1109" s="101" t="s">
        <v>5360</v>
      </c>
      <c r="E1109" s="103">
        <v>6381631</v>
      </c>
      <c r="F1109" s="103">
        <v>5453067</v>
      </c>
      <c r="G1109" s="103">
        <v>4131762</v>
      </c>
      <c r="H1109" s="103">
        <v>4209449</v>
      </c>
      <c r="I1109" s="103">
        <v>5060150</v>
      </c>
      <c r="J1109" s="103">
        <v>4685794</v>
      </c>
      <c r="K1109" s="103">
        <v>4262034</v>
      </c>
      <c r="L1109" s="103">
        <v>4289385</v>
      </c>
      <c r="M1109" s="103">
        <v>5148235</v>
      </c>
      <c r="N1109" s="103">
        <v>4929632</v>
      </c>
      <c r="O1109" s="103">
        <v>4509131</v>
      </c>
      <c r="P1109" s="103">
        <v>4733148</v>
      </c>
    </row>
    <row r="1110" spans="1:16">
      <c r="A1110" s="101" t="s">
        <v>1670</v>
      </c>
      <c r="B1110" s="102" t="s">
        <v>1671</v>
      </c>
      <c r="C1110" s="101" t="s">
        <v>5359</v>
      </c>
      <c r="D1110" s="101" t="s">
        <v>5360</v>
      </c>
      <c r="E1110" s="103">
        <v>9732165</v>
      </c>
      <c r="F1110" s="103">
        <v>1579875</v>
      </c>
      <c r="G1110" s="103">
        <v>1350657</v>
      </c>
      <c r="H1110" s="103">
        <v>-63049268</v>
      </c>
      <c r="I1110" s="103">
        <v>-16490349</v>
      </c>
      <c r="J1110" s="103">
        <v>-9965411</v>
      </c>
      <c r="K1110" s="103">
        <v>-8147569</v>
      </c>
      <c r="L1110" s="103">
        <v>3088686</v>
      </c>
      <c r="M1110" s="103">
        <v>1590218</v>
      </c>
      <c r="N1110" s="103">
        <v>1312251</v>
      </c>
      <c r="O1110" s="103">
        <v>137899</v>
      </c>
      <c r="P1110" s="103">
        <v>-6378322</v>
      </c>
    </row>
    <row r="1111" spans="1:16">
      <c r="A1111" s="101" t="s">
        <v>5514</v>
      </c>
      <c r="B1111" s="102" t="s">
        <v>5515</v>
      </c>
      <c r="C1111" s="101" t="s">
        <v>5359</v>
      </c>
      <c r="D1111" s="101" t="s">
        <v>5360</v>
      </c>
      <c r="E1111" s="103"/>
      <c r="F1111" s="103"/>
      <c r="G1111" s="103"/>
      <c r="H1111" s="103"/>
      <c r="I1111" s="103"/>
      <c r="J1111" s="103"/>
      <c r="K1111" s="103">
        <v>456006</v>
      </c>
      <c r="L1111" s="103">
        <v>4382129</v>
      </c>
      <c r="M1111" s="103">
        <v>4571835</v>
      </c>
      <c r="N1111" s="103">
        <v>1238229</v>
      </c>
      <c r="O1111" s="103">
        <v>-1730939</v>
      </c>
      <c r="P1111" s="103">
        <v>1840415</v>
      </c>
    </row>
    <row r="1112" spans="1:16">
      <c r="A1112" s="101" t="s">
        <v>2557</v>
      </c>
      <c r="B1112" s="102" t="s">
        <v>2558</v>
      </c>
      <c r="C1112" s="101" t="s">
        <v>5359</v>
      </c>
      <c r="D1112" s="101" t="s">
        <v>5360</v>
      </c>
      <c r="E1112" s="103">
        <v>13513420</v>
      </c>
      <c r="F1112" s="103">
        <v>-8167363</v>
      </c>
      <c r="G1112" s="103">
        <v>-3498806</v>
      </c>
      <c r="H1112" s="103">
        <v>153008</v>
      </c>
      <c r="I1112" s="103">
        <v>12016017</v>
      </c>
      <c r="J1112" s="103">
        <v>-2832058</v>
      </c>
      <c r="K1112" s="103">
        <v>17121285</v>
      </c>
      <c r="L1112" s="103">
        <v>12037530</v>
      </c>
      <c r="M1112" s="103">
        <v>-273900</v>
      </c>
      <c r="N1112" s="103">
        <v>-6126778</v>
      </c>
      <c r="O1112" s="103">
        <v>-10966789</v>
      </c>
      <c r="P1112" s="103">
        <v>-4455415</v>
      </c>
    </row>
    <row r="1113" spans="1:16">
      <c r="A1113" s="101" t="s">
        <v>5516</v>
      </c>
      <c r="B1113" s="102" t="s">
        <v>5517</v>
      </c>
      <c r="C1113" s="101" t="s">
        <v>5359</v>
      </c>
      <c r="D1113" s="101" t="s">
        <v>5360</v>
      </c>
      <c r="E1113" s="103">
        <v>1313711</v>
      </c>
      <c r="F1113" s="103">
        <v>-1457437</v>
      </c>
      <c r="G1113" s="103"/>
      <c r="H1113" s="103"/>
      <c r="I1113" s="103"/>
      <c r="J1113" s="103"/>
      <c r="K1113" s="103">
        <v>1058896</v>
      </c>
      <c r="L1113" s="103">
        <v>330318</v>
      </c>
      <c r="M1113" s="103">
        <v>33107</v>
      </c>
      <c r="N1113" s="103">
        <v>187832</v>
      </c>
      <c r="O1113" s="103"/>
      <c r="P1113" s="103"/>
    </row>
    <row r="1114" spans="1:16">
      <c r="A1114" s="101" t="s">
        <v>5518</v>
      </c>
      <c r="B1114" s="102" t="s">
        <v>5519</v>
      </c>
      <c r="C1114" s="101" t="s">
        <v>5359</v>
      </c>
      <c r="D1114" s="101" t="s">
        <v>5360</v>
      </c>
      <c r="E1114" s="103"/>
      <c r="F1114" s="103"/>
      <c r="G1114" s="103"/>
      <c r="H1114" s="103"/>
      <c r="I1114" s="103"/>
      <c r="J1114" s="103"/>
      <c r="K1114" s="103">
        <v>272801</v>
      </c>
      <c r="L1114" s="103">
        <v>265113</v>
      </c>
      <c r="M1114" s="103">
        <v>-952188</v>
      </c>
      <c r="N1114" s="103">
        <v>-1414390</v>
      </c>
      <c r="O1114" s="103">
        <v>-796890</v>
      </c>
      <c r="P1114" s="103">
        <v>-542031</v>
      </c>
    </row>
    <row r="1115" spans="1:16">
      <c r="A1115" s="101" t="s">
        <v>2505</v>
      </c>
      <c r="B1115" s="102" t="s">
        <v>2506</v>
      </c>
      <c r="C1115" s="101" t="s">
        <v>5359</v>
      </c>
      <c r="D1115" s="101" t="s">
        <v>5360</v>
      </c>
      <c r="E1115" s="103">
        <v>-1048766</v>
      </c>
      <c r="F1115" s="103">
        <v>1355520</v>
      </c>
      <c r="G1115" s="103">
        <v>1475974</v>
      </c>
      <c r="H1115" s="103">
        <v>-4883162</v>
      </c>
      <c r="I1115" s="103">
        <v>4539853</v>
      </c>
      <c r="J1115" s="103">
        <v>-3492228</v>
      </c>
      <c r="K1115" s="103">
        <v>12933126</v>
      </c>
      <c r="L1115" s="103">
        <v>17318171</v>
      </c>
      <c r="M1115" s="103">
        <v>8194977</v>
      </c>
      <c r="N1115" s="103">
        <v>6445403</v>
      </c>
      <c r="O1115" s="103">
        <v>7306238</v>
      </c>
      <c r="P1115" s="103">
        <v>8466246</v>
      </c>
    </row>
    <row r="1116" spans="1:16">
      <c r="A1116" s="101" t="s">
        <v>769</v>
      </c>
      <c r="B1116" s="102" t="s">
        <v>770</v>
      </c>
      <c r="C1116" s="101" t="s">
        <v>5359</v>
      </c>
      <c r="D1116" s="101" t="s">
        <v>5360</v>
      </c>
      <c r="E1116" s="103">
        <v>29454861</v>
      </c>
      <c r="F1116" s="103">
        <v>20064519</v>
      </c>
      <c r="G1116" s="103">
        <v>23222809</v>
      </c>
      <c r="H1116" s="103">
        <v>14001286</v>
      </c>
      <c r="I1116" s="103">
        <v>22412895</v>
      </c>
      <c r="J1116" s="103">
        <v>16101442</v>
      </c>
      <c r="K1116" s="103">
        <v>14793729</v>
      </c>
      <c r="L1116" s="103">
        <v>11827218</v>
      </c>
      <c r="M1116" s="103">
        <v>5279774</v>
      </c>
      <c r="N1116" s="103">
        <v>952849</v>
      </c>
      <c r="O1116" s="103">
        <v>1025370</v>
      </c>
      <c r="P1116" s="103">
        <v>1572459</v>
      </c>
    </row>
    <row r="1117" spans="1:16">
      <c r="A1117" s="101" t="s">
        <v>1912</v>
      </c>
      <c r="B1117" s="102" t="s">
        <v>1913</v>
      </c>
      <c r="C1117" s="101" t="s">
        <v>5359</v>
      </c>
      <c r="D1117" s="101" t="s">
        <v>5360</v>
      </c>
      <c r="E1117" s="103">
        <v>9434615</v>
      </c>
      <c r="F1117" s="103">
        <v>6653133</v>
      </c>
      <c r="G1117" s="103">
        <v>-1105050</v>
      </c>
      <c r="H1117" s="103">
        <v>1657449</v>
      </c>
      <c r="I1117" s="103">
        <v>7101290</v>
      </c>
      <c r="J1117" s="103">
        <v>10920596</v>
      </c>
      <c r="K1117" s="103">
        <v>16516293</v>
      </c>
      <c r="L1117" s="103">
        <v>16183929</v>
      </c>
      <c r="M1117" s="103">
        <v>8737629</v>
      </c>
      <c r="N1117" s="103">
        <v>-3273392</v>
      </c>
      <c r="O1117" s="103">
        <v>428647</v>
      </c>
      <c r="P1117" s="103">
        <v>-13363505</v>
      </c>
    </row>
    <row r="1118" spans="1:16">
      <c r="A1118" s="101" t="s">
        <v>1527</v>
      </c>
      <c r="B1118" s="102" t="s">
        <v>1528</v>
      </c>
      <c r="C1118" s="101" t="s">
        <v>5359</v>
      </c>
      <c r="D1118" s="101" t="s">
        <v>5360</v>
      </c>
      <c r="E1118" s="103">
        <v>6146247</v>
      </c>
      <c r="F1118" s="103">
        <v>12930562</v>
      </c>
      <c r="G1118" s="103">
        <v>3587137</v>
      </c>
      <c r="H1118" s="103">
        <v>2147019</v>
      </c>
      <c r="I1118" s="103">
        <v>2114143</v>
      </c>
      <c r="J1118" s="103">
        <v>-5144426</v>
      </c>
      <c r="K1118" s="103">
        <v>-1021215</v>
      </c>
      <c r="L1118" s="103">
        <v>-1483165</v>
      </c>
      <c r="M1118" s="103">
        <v>1477145</v>
      </c>
      <c r="N1118" s="103">
        <v>10040415</v>
      </c>
      <c r="O1118" s="103">
        <v>1193388</v>
      </c>
      <c r="P1118" s="103">
        <v>525314</v>
      </c>
    </row>
    <row r="1119" spans="1:16">
      <c r="A1119" s="101" t="s">
        <v>5520</v>
      </c>
      <c r="B1119" s="102" t="s">
        <v>5521</v>
      </c>
      <c r="C1119" s="101" t="s">
        <v>5359</v>
      </c>
      <c r="D1119" s="101" t="s">
        <v>5360</v>
      </c>
      <c r="E1119" s="103"/>
      <c r="F1119" s="103"/>
      <c r="G1119" s="103"/>
      <c r="H1119" s="103"/>
      <c r="I1119" s="103"/>
      <c r="J1119" s="103"/>
      <c r="K1119" s="103">
        <v>238601</v>
      </c>
      <c r="L1119" s="103">
        <v>252600</v>
      </c>
      <c r="M1119" s="103">
        <v>239922</v>
      </c>
      <c r="N1119" s="103">
        <v>-199533</v>
      </c>
      <c r="O1119" s="103">
        <v>-538640</v>
      </c>
      <c r="P1119" s="103">
        <v>-1262134</v>
      </c>
    </row>
    <row r="1120" spans="1:16">
      <c r="A1120" s="101" t="s">
        <v>3351</v>
      </c>
      <c r="B1120" s="102" t="s">
        <v>4386</v>
      </c>
      <c r="C1120" s="101" t="s">
        <v>5359</v>
      </c>
      <c r="D1120" s="101" t="s">
        <v>5360</v>
      </c>
      <c r="E1120" s="103">
        <v>-3568945</v>
      </c>
      <c r="F1120" s="103">
        <v>-7497482</v>
      </c>
      <c r="G1120" s="103">
        <v>-6358701</v>
      </c>
      <c r="H1120" s="103">
        <v>-8023500</v>
      </c>
      <c r="I1120" s="103">
        <v>-4779880</v>
      </c>
      <c r="J1120" s="103">
        <v>391627</v>
      </c>
      <c r="K1120" s="103">
        <v>-8736614</v>
      </c>
      <c r="L1120" s="103">
        <v>-3184079</v>
      </c>
      <c r="M1120" s="103">
        <v>412285</v>
      </c>
      <c r="N1120" s="103">
        <v>-1776156</v>
      </c>
      <c r="O1120" s="103">
        <v>1114309</v>
      </c>
      <c r="P1120" s="103">
        <v>1399921</v>
      </c>
    </row>
    <row r="1121" spans="1:16">
      <c r="A1121" s="101" t="s">
        <v>2553</v>
      </c>
      <c r="B1121" s="102" t="s">
        <v>2554</v>
      </c>
      <c r="C1121" s="101" t="s">
        <v>5359</v>
      </c>
      <c r="D1121" s="101" t="s">
        <v>5360</v>
      </c>
      <c r="E1121" s="103">
        <v>13292065</v>
      </c>
      <c r="F1121" s="103">
        <v>9509836</v>
      </c>
      <c r="G1121" s="103">
        <v>14751975</v>
      </c>
      <c r="H1121" s="103">
        <v>5508933</v>
      </c>
      <c r="I1121" s="103">
        <v>3913008</v>
      </c>
      <c r="J1121" s="103">
        <v>5643880</v>
      </c>
      <c r="K1121" s="103">
        <v>8288056</v>
      </c>
      <c r="L1121" s="103">
        <v>13581095</v>
      </c>
      <c r="M1121" s="103">
        <v>8571289</v>
      </c>
      <c r="N1121" s="103">
        <v>9797759</v>
      </c>
      <c r="O1121" s="103">
        <v>6259212</v>
      </c>
      <c r="P1121" s="103">
        <v>5281319</v>
      </c>
    </row>
    <row r="1122" spans="1:16">
      <c r="A1122" s="101" t="s">
        <v>4387</v>
      </c>
      <c r="B1122" s="102" t="s">
        <v>4388</v>
      </c>
      <c r="C1122" s="101" t="s">
        <v>5359</v>
      </c>
      <c r="D1122" s="101" t="s">
        <v>5360</v>
      </c>
      <c r="E1122" s="103">
        <v>10749434</v>
      </c>
      <c r="F1122" s="103">
        <v>3204266</v>
      </c>
      <c r="G1122" s="103"/>
      <c r="H1122" s="103"/>
      <c r="I1122" s="103"/>
      <c r="J1122" s="103"/>
      <c r="K1122" s="103"/>
      <c r="L1122" s="103"/>
      <c r="M1122" s="103"/>
      <c r="N1122" s="103"/>
      <c r="O1122" s="103"/>
      <c r="P1122" s="103"/>
    </row>
    <row r="1123" spans="1:16">
      <c r="A1123" s="101" t="s">
        <v>3558</v>
      </c>
      <c r="B1123" s="102" t="s">
        <v>4389</v>
      </c>
      <c r="C1123" s="101" t="s">
        <v>5359</v>
      </c>
      <c r="D1123" s="101" t="s">
        <v>5360</v>
      </c>
      <c r="E1123" s="103">
        <v>-15828968</v>
      </c>
      <c r="F1123" s="103">
        <v>-6109482</v>
      </c>
      <c r="G1123" s="103">
        <v>3984074</v>
      </c>
      <c r="H1123" s="103">
        <v>-2625007</v>
      </c>
      <c r="I1123" s="103">
        <v>-1986689</v>
      </c>
      <c r="J1123" s="103">
        <v>-1780265</v>
      </c>
      <c r="K1123" s="103">
        <v>-8665984</v>
      </c>
      <c r="L1123" s="103">
        <v>-4911182</v>
      </c>
      <c r="M1123" s="103">
        <v>-3902680</v>
      </c>
      <c r="N1123" s="103">
        <v>-34345245</v>
      </c>
      <c r="O1123" s="103">
        <v>-13722927</v>
      </c>
      <c r="P1123" s="103">
        <v>1583813</v>
      </c>
    </row>
    <row r="1124" spans="1:16">
      <c r="A1124" s="101" t="s">
        <v>1844</v>
      </c>
      <c r="B1124" s="102" t="s">
        <v>1845</v>
      </c>
      <c r="C1124" s="101" t="s">
        <v>5359</v>
      </c>
      <c r="D1124" s="101" t="s">
        <v>5360</v>
      </c>
      <c r="E1124" s="103">
        <v>12115749</v>
      </c>
      <c r="F1124" s="103">
        <v>7830188</v>
      </c>
      <c r="G1124" s="103">
        <v>1376888</v>
      </c>
      <c r="H1124" s="103">
        <v>-15783115</v>
      </c>
      <c r="I1124" s="103">
        <v>-2757116</v>
      </c>
      <c r="J1124" s="103">
        <v>8528632</v>
      </c>
      <c r="K1124" s="103">
        <v>4619542</v>
      </c>
      <c r="L1124" s="103">
        <v>-4845622</v>
      </c>
      <c r="M1124" s="103">
        <v>8876593</v>
      </c>
      <c r="N1124" s="103">
        <v>61871</v>
      </c>
      <c r="O1124" s="103">
        <v>-4379952</v>
      </c>
      <c r="P1124" s="103">
        <v>6651271</v>
      </c>
    </row>
    <row r="1125" spans="1:16">
      <c r="A1125" s="101" t="s">
        <v>1539</v>
      </c>
      <c r="B1125" s="102" t="s">
        <v>1540</v>
      </c>
      <c r="C1125" s="101" t="s">
        <v>5359</v>
      </c>
      <c r="D1125" s="101" t="s">
        <v>5360</v>
      </c>
      <c r="E1125" s="103">
        <v>-594399</v>
      </c>
      <c r="F1125" s="103">
        <v>258281</v>
      </c>
      <c r="G1125" s="103">
        <v>2823733</v>
      </c>
      <c r="H1125" s="103">
        <v>2975320</v>
      </c>
      <c r="I1125" s="103">
        <v>-8138366</v>
      </c>
      <c r="J1125" s="103">
        <v>-3174128</v>
      </c>
      <c r="K1125" s="103">
        <v>1054462</v>
      </c>
      <c r="L1125" s="103">
        <v>3725124</v>
      </c>
      <c r="M1125" s="103">
        <v>-3204377</v>
      </c>
      <c r="N1125" s="103">
        <v>744480</v>
      </c>
      <c r="O1125" s="103">
        <v>-2364430</v>
      </c>
      <c r="P1125" s="103">
        <v>6032313</v>
      </c>
    </row>
    <row r="1126" spans="1:16">
      <c r="A1126" s="101" t="s">
        <v>3509</v>
      </c>
      <c r="B1126" s="102" t="s">
        <v>3510</v>
      </c>
      <c r="C1126" s="101" t="s">
        <v>5359</v>
      </c>
      <c r="D1126" s="101" t="s">
        <v>5360</v>
      </c>
      <c r="E1126" s="103">
        <v>-3552563</v>
      </c>
      <c r="F1126" s="103">
        <v>452263</v>
      </c>
      <c r="G1126" s="103">
        <v>-5638646</v>
      </c>
      <c r="H1126" s="103">
        <v>-6824999</v>
      </c>
      <c r="I1126" s="103">
        <v>3083581</v>
      </c>
      <c r="J1126" s="103">
        <v>4890307</v>
      </c>
      <c r="K1126" s="103">
        <v>5787503</v>
      </c>
      <c r="L1126" s="103">
        <v>2605439</v>
      </c>
      <c r="M1126" s="103">
        <v>1191702</v>
      </c>
      <c r="N1126" s="103">
        <v>1023319</v>
      </c>
      <c r="O1126" s="103">
        <v>622270</v>
      </c>
      <c r="P1126" s="103">
        <v>-2959036</v>
      </c>
    </row>
    <row r="1127" spans="1:16">
      <c r="A1127" s="101" t="s">
        <v>591</v>
      </c>
      <c r="B1127" s="102" t="s">
        <v>592</v>
      </c>
      <c r="C1127" s="101" t="s">
        <v>5359</v>
      </c>
      <c r="D1127" s="101" t="s">
        <v>5360</v>
      </c>
      <c r="E1127" s="103">
        <v>21833695</v>
      </c>
      <c r="F1127" s="103">
        <v>-306193716</v>
      </c>
      <c r="G1127" s="103">
        <v>-16723560</v>
      </c>
      <c r="H1127" s="103">
        <v>119052624</v>
      </c>
      <c r="I1127" s="103">
        <v>87640083</v>
      </c>
      <c r="J1127" s="103">
        <v>68444471</v>
      </c>
      <c r="K1127" s="103">
        <v>70846704</v>
      </c>
      <c r="L1127" s="103">
        <v>60829077</v>
      </c>
      <c r="M1127" s="103"/>
      <c r="N1127" s="103"/>
      <c r="O1127" s="103"/>
      <c r="P1127" s="103"/>
    </row>
    <row r="1128" spans="1:16">
      <c r="A1128" s="101" t="s">
        <v>2995</v>
      </c>
      <c r="B1128" s="102" t="s">
        <v>2996</v>
      </c>
      <c r="C1128" s="101" t="s">
        <v>5359</v>
      </c>
      <c r="D1128" s="101" t="s">
        <v>5360</v>
      </c>
      <c r="E1128" s="103">
        <v>7932233</v>
      </c>
      <c r="F1128" s="103">
        <v>6335468</v>
      </c>
      <c r="G1128" s="103">
        <v>3816289</v>
      </c>
      <c r="H1128" s="103">
        <v>6206511</v>
      </c>
      <c r="I1128" s="103">
        <v>5493420</v>
      </c>
      <c r="J1128" s="103">
        <v>2090084</v>
      </c>
      <c r="K1128" s="103">
        <v>3980698</v>
      </c>
      <c r="L1128" s="103">
        <v>7045167</v>
      </c>
      <c r="M1128" s="103">
        <v>2410557</v>
      </c>
      <c r="N1128" s="103">
        <v>3230853</v>
      </c>
      <c r="O1128" s="103">
        <v>1782201</v>
      </c>
      <c r="P1128" s="103">
        <v>2493775</v>
      </c>
    </row>
    <row r="1129" spans="1:16">
      <c r="A1129" s="101" t="s">
        <v>2966</v>
      </c>
      <c r="B1129" s="102" t="s">
        <v>2967</v>
      </c>
      <c r="C1129" s="101" t="s">
        <v>5359</v>
      </c>
      <c r="D1129" s="101" t="s">
        <v>5360</v>
      </c>
      <c r="E1129" s="103">
        <v>1662834</v>
      </c>
      <c r="F1129" s="103">
        <v>4300448</v>
      </c>
      <c r="G1129" s="103">
        <v>1147816</v>
      </c>
      <c r="H1129" s="103">
        <v>2997184</v>
      </c>
      <c r="I1129" s="103">
        <v>-7267938</v>
      </c>
      <c r="J1129" s="103">
        <v>-31842090</v>
      </c>
      <c r="K1129" s="103">
        <v>1657067</v>
      </c>
      <c r="L1129" s="103">
        <v>603531</v>
      </c>
      <c r="M1129" s="103">
        <v>2007465</v>
      </c>
      <c r="N1129" s="103">
        <v>2613670</v>
      </c>
      <c r="O1129" s="103">
        <v>2551409</v>
      </c>
      <c r="P1129" s="103">
        <v>-1634462</v>
      </c>
    </row>
    <row r="1130" spans="1:16">
      <c r="A1130" s="101" t="s">
        <v>2052</v>
      </c>
      <c r="B1130" s="102" t="s">
        <v>2053</v>
      </c>
      <c r="C1130" s="101" t="s">
        <v>5359</v>
      </c>
      <c r="D1130" s="101" t="s">
        <v>5360</v>
      </c>
      <c r="E1130" s="103">
        <v>-14418909</v>
      </c>
      <c r="F1130" s="103">
        <v>-5372140</v>
      </c>
      <c r="G1130" s="103">
        <v>-13559180</v>
      </c>
      <c r="H1130" s="103">
        <v>-7152484</v>
      </c>
      <c r="I1130" s="103">
        <v>-8022354</v>
      </c>
      <c r="J1130" s="103">
        <v>-5628812</v>
      </c>
      <c r="K1130" s="103">
        <v>-2008631</v>
      </c>
      <c r="L1130" s="103">
        <v>5533042</v>
      </c>
      <c r="M1130" s="103">
        <v>-3564665</v>
      </c>
      <c r="N1130" s="103">
        <v>-6348728</v>
      </c>
      <c r="O1130" s="103">
        <v>-6917709</v>
      </c>
      <c r="P1130" s="103">
        <v>318188</v>
      </c>
    </row>
    <row r="1131" spans="1:16">
      <c r="A1131" s="101" t="s">
        <v>1589</v>
      </c>
      <c r="B1131" s="102" t="s">
        <v>1590</v>
      </c>
      <c r="C1131" s="101" t="s">
        <v>5359</v>
      </c>
      <c r="D1131" s="101" t="s">
        <v>5360</v>
      </c>
      <c r="E1131" s="103">
        <v>22741014</v>
      </c>
      <c r="F1131" s="103">
        <v>13166447</v>
      </c>
      <c r="G1131" s="103">
        <v>4749166</v>
      </c>
      <c r="H1131" s="103">
        <v>1912932</v>
      </c>
      <c r="I1131" s="103">
        <v>6808691</v>
      </c>
      <c r="J1131" s="103">
        <v>12109601</v>
      </c>
      <c r="K1131" s="103">
        <v>10465178</v>
      </c>
      <c r="L1131" s="103">
        <v>5799750</v>
      </c>
      <c r="M1131" s="103">
        <v>6292496</v>
      </c>
      <c r="N1131" s="103">
        <v>7048763</v>
      </c>
      <c r="O1131" s="103">
        <v>5459768</v>
      </c>
      <c r="P1131" s="103">
        <v>4157843</v>
      </c>
    </row>
    <row r="1132" spans="1:16">
      <c r="A1132" s="101" t="s">
        <v>3455</v>
      </c>
      <c r="B1132" s="102" t="s">
        <v>3456</v>
      </c>
      <c r="C1132" s="101" t="s">
        <v>5359</v>
      </c>
      <c r="D1132" s="101" t="s">
        <v>5360</v>
      </c>
      <c r="E1132" s="103">
        <v>219325</v>
      </c>
      <c r="F1132" s="103">
        <v>833479</v>
      </c>
      <c r="G1132" s="103">
        <v>-1464052</v>
      </c>
      <c r="H1132" s="103">
        <v>-2516798</v>
      </c>
      <c r="I1132" s="103">
        <v>-1208993</v>
      </c>
      <c r="J1132" s="103">
        <v>1597932</v>
      </c>
      <c r="K1132" s="103">
        <v>1487140</v>
      </c>
      <c r="L1132" s="103">
        <v>2749979</v>
      </c>
      <c r="M1132" s="103">
        <v>2613812</v>
      </c>
      <c r="N1132" s="103">
        <v>1252584</v>
      </c>
      <c r="O1132" s="103">
        <v>43150</v>
      </c>
      <c r="P1132" s="103">
        <v>-115182</v>
      </c>
    </row>
    <row r="1133" spans="1:16">
      <c r="A1133" s="101" t="s">
        <v>3243</v>
      </c>
      <c r="B1133" s="102" t="s">
        <v>4390</v>
      </c>
      <c r="C1133" s="101" t="s">
        <v>5359</v>
      </c>
      <c r="D1133" s="101" t="s">
        <v>5360</v>
      </c>
      <c r="E1133" s="103">
        <v>6934307</v>
      </c>
      <c r="F1133" s="103">
        <v>-2700976</v>
      </c>
      <c r="G1133" s="103">
        <v>582513</v>
      </c>
      <c r="H1133" s="103">
        <v>-14581622</v>
      </c>
      <c r="I1133" s="103">
        <v>2487460</v>
      </c>
      <c r="J1133" s="103">
        <v>3220965</v>
      </c>
      <c r="K1133" s="103">
        <v>975230</v>
      </c>
      <c r="L1133" s="103">
        <v>8340758</v>
      </c>
      <c r="M1133" s="103">
        <v>-4395267</v>
      </c>
      <c r="N1133" s="103">
        <v>11655465</v>
      </c>
      <c r="O1133" s="103">
        <v>7847550</v>
      </c>
      <c r="P1133" s="103">
        <v>5415766</v>
      </c>
    </row>
    <row r="1134" spans="1:16">
      <c r="A1134" s="101" t="s">
        <v>3771</v>
      </c>
      <c r="B1134" s="102" t="s">
        <v>3772</v>
      </c>
      <c r="C1134" s="101" t="s">
        <v>5359</v>
      </c>
      <c r="D1134" s="101" t="s">
        <v>5360</v>
      </c>
      <c r="E1134" s="103">
        <v>969310</v>
      </c>
      <c r="F1134" s="103">
        <v>1309155</v>
      </c>
      <c r="G1134" s="103">
        <v>749034</v>
      </c>
      <c r="H1134" s="103">
        <v>1024786</v>
      </c>
      <c r="I1134" s="103">
        <v>1703691</v>
      </c>
      <c r="J1134" s="103">
        <v>1604475</v>
      </c>
      <c r="K1134" s="103">
        <v>1710853</v>
      </c>
      <c r="L1134" s="103">
        <v>980675</v>
      </c>
      <c r="M1134" s="103">
        <v>761246</v>
      </c>
      <c r="N1134" s="103">
        <v>911994</v>
      </c>
      <c r="O1134" s="103">
        <v>508514</v>
      </c>
      <c r="P1134" s="103">
        <v>108971</v>
      </c>
    </row>
    <row r="1135" spans="1:16">
      <c r="A1135" s="101" t="s">
        <v>767</v>
      </c>
      <c r="B1135" s="102" t="s">
        <v>768</v>
      </c>
      <c r="C1135" s="101" t="s">
        <v>5359</v>
      </c>
      <c r="D1135" s="101" t="s">
        <v>5360</v>
      </c>
      <c r="E1135" s="103">
        <v>33562855</v>
      </c>
      <c r="F1135" s="103">
        <v>85581861</v>
      </c>
      <c r="G1135" s="103">
        <v>61381741</v>
      </c>
      <c r="H1135" s="103">
        <v>33706126</v>
      </c>
      <c r="I1135" s="103">
        <v>21624864</v>
      </c>
      <c r="J1135" s="103">
        <v>39792089</v>
      </c>
      <c r="K1135" s="103">
        <v>33002149</v>
      </c>
      <c r="L1135" s="103">
        <v>9899794</v>
      </c>
      <c r="M1135" s="103">
        <v>38014360</v>
      </c>
      <c r="N1135" s="103">
        <v>46481768</v>
      </c>
      <c r="O1135" s="103">
        <v>10005945</v>
      </c>
      <c r="P1135" s="103">
        <v>7515082</v>
      </c>
    </row>
    <row r="1136" spans="1:16">
      <c r="A1136" s="101" t="s">
        <v>2831</v>
      </c>
      <c r="B1136" s="102" t="s">
        <v>2832</v>
      </c>
      <c r="C1136" s="101" t="s">
        <v>5359</v>
      </c>
      <c r="D1136" s="101" t="s">
        <v>5360</v>
      </c>
      <c r="E1136" s="103">
        <v>-5963059</v>
      </c>
      <c r="F1136" s="103">
        <v>1345896</v>
      </c>
      <c r="G1136" s="103">
        <v>-8230813</v>
      </c>
      <c r="H1136" s="103">
        <v>1199053</v>
      </c>
      <c r="I1136" s="103">
        <v>4369516</v>
      </c>
      <c r="J1136" s="103">
        <v>6490269</v>
      </c>
      <c r="K1136" s="103">
        <v>4590251</v>
      </c>
      <c r="L1136" s="103">
        <v>-13148235</v>
      </c>
      <c r="M1136" s="103">
        <v>-5642234</v>
      </c>
      <c r="N1136" s="103">
        <v>-13798837</v>
      </c>
      <c r="O1136" s="103">
        <v>2588329</v>
      </c>
      <c r="P1136" s="103">
        <v>6780392</v>
      </c>
    </row>
    <row r="1137" spans="1:16">
      <c r="A1137" s="101" t="s">
        <v>2686</v>
      </c>
      <c r="B1137" s="102" t="s">
        <v>2687</v>
      </c>
      <c r="C1137" s="101" t="s">
        <v>5359</v>
      </c>
      <c r="D1137" s="101" t="s">
        <v>5360</v>
      </c>
      <c r="E1137" s="103">
        <v>10436256</v>
      </c>
      <c r="F1137" s="103">
        <v>10973408</v>
      </c>
      <c r="G1137" s="103">
        <v>2714237</v>
      </c>
      <c r="H1137" s="103">
        <v>3542274</v>
      </c>
      <c r="I1137" s="103">
        <v>3405830</v>
      </c>
      <c r="J1137" s="103">
        <v>4652309</v>
      </c>
      <c r="K1137" s="103">
        <v>5183614</v>
      </c>
      <c r="L1137" s="103">
        <v>13130278</v>
      </c>
      <c r="M1137" s="103">
        <v>5158068</v>
      </c>
      <c r="N1137" s="103">
        <v>2788626</v>
      </c>
      <c r="O1137" s="103">
        <v>3730578</v>
      </c>
      <c r="P1137" s="103">
        <v>12022519</v>
      </c>
    </row>
    <row r="1138" spans="1:16">
      <c r="A1138" s="101" t="s">
        <v>1150</v>
      </c>
      <c r="B1138" s="102" t="s">
        <v>4391</v>
      </c>
      <c r="C1138" s="101" t="s">
        <v>5359</v>
      </c>
      <c r="D1138" s="101" t="s">
        <v>5360</v>
      </c>
      <c r="E1138" s="103">
        <v>-3674609</v>
      </c>
      <c r="F1138" s="103">
        <v>-3784751</v>
      </c>
      <c r="G1138" s="103">
        <v>438831</v>
      </c>
      <c r="H1138" s="103">
        <v>3363651</v>
      </c>
      <c r="I1138" s="103">
        <v>2820819</v>
      </c>
      <c r="J1138" s="103">
        <v>3915081</v>
      </c>
      <c r="K1138" s="103">
        <v>5481736</v>
      </c>
      <c r="L1138" s="103">
        <v>325465</v>
      </c>
      <c r="M1138" s="103">
        <v>-944816</v>
      </c>
      <c r="N1138" s="103">
        <v>3249579</v>
      </c>
      <c r="O1138" s="103">
        <v>2991307</v>
      </c>
      <c r="P1138" s="103">
        <v>1869535</v>
      </c>
    </row>
    <row r="1139" spans="1:16">
      <c r="A1139" s="101" t="s">
        <v>1697</v>
      </c>
      <c r="B1139" s="102" t="s">
        <v>1698</v>
      </c>
      <c r="C1139" s="101" t="s">
        <v>5359</v>
      </c>
      <c r="D1139" s="101" t="s">
        <v>5360</v>
      </c>
      <c r="E1139" s="103">
        <v>-977496</v>
      </c>
      <c r="F1139" s="103">
        <v>-22297560</v>
      </c>
      <c r="G1139" s="103">
        <v>-16193966</v>
      </c>
      <c r="H1139" s="103">
        <v>-685046</v>
      </c>
      <c r="I1139" s="103">
        <v>-4678012</v>
      </c>
      <c r="J1139" s="103">
        <v>-1108864</v>
      </c>
      <c r="K1139" s="103">
        <v>-10995432</v>
      </c>
      <c r="L1139" s="103">
        <v>-6249227</v>
      </c>
      <c r="M1139" s="103">
        <v>-48202787</v>
      </c>
      <c r="N1139" s="103">
        <v>-6746415</v>
      </c>
      <c r="O1139" s="103">
        <v>-21766811</v>
      </c>
      <c r="P1139" s="103">
        <v>1669652</v>
      </c>
    </row>
    <row r="1140" spans="1:16">
      <c r="A1140" s="101" t="s">
        <v>2320</v>
      </c>
      <c r="B1140" s="102" t="s">
        <v>4392</v>
      </c>
      <c r="C1140" s="101" t="s">
        <v>5359</v>
      </c>
      <c r="D1140" s="101" t="s">
        <v>5360</v>
      </c>
      <c r="E1140" s="103">
        <v>-5075801</v>
      </c>
      <c r="F1140" s="103">
        <v>-6513835</v>
      </c>
      <c r="G1140" s="103">
        <v>-1043214</v>
      </c>
      <c r="H1140" s="103">
        <v>-3077270</v>
      </c>
      <c r="I1140" s="103">
        <v>-2652259</v>
      </c>
      <c r="J1140" s="103">
        <v>166214</v>
      </c>
      <c r="K1140" s="103">
        <v>267887</v>
      </c>
      <c r="L1140" s="103">
        <v>-7880661</v>
      </c>
      <c r="M1140" s="103">
        <v>-16544740</v>
      </c>
      <c r="N1140" s="103">
        <v>-292713</v>
      </c>
      <c r="O1140" s="103">
        <v>413873</v>
      </c>
      <c r="P1140" s="103">
        <v>1517982</v>
      </c>
    </row>
    <row r="1141" spans="1:16">
      <c r="A1141" s="101" t="s">
        <v>3736</v>
      </c>
      <c r="B1141" s="102" t="s">
        <v>3737</v>
      </c>
      <c r="C1141" s="101" t="s">
        <v>5359</v>
      </c>
      <c r="D1141" s="101" t="s">
        <v>5360</v>
      </c>
      <c r="E1141" s="103"/>
      <c r="F1141" s="103"/>
      <c r="G1141" s="103">
        <v>-4256032</v>
      </c>
      <c r="H1141" s="103">
        <v>-6069495</v>
      </c>
      <c r="I1141" s="103">
        <v>-4991362</v>
      </c>
      <c r="J1141" s="103">
        <v>-1237668</v>
      </c>
      <c r="K1141" s="103">
        <v>-1910850</v>
      </c>
      <c r="L1141" s="103">
        <v>592684</v>
      </c>
      <c r="M1141" s="103">
        <v>-27947209</v>
      </c>
      <c r="N1141" s="103">
        <v>-9538092</v>
      </c>
      <c r="O1141" s="103">
        <v>-795949</v>
      </c>
      <c r="P1141" s="103">
        <v>-4928543</v>
      </c>
    </row>
    <row r="1142" spans="1:16">
      <c r="A1142" s="101" t="s">
        <v>5522</v>
      </c>
      <c r="B1142" s="102" t="s">
        <v>5523</v>
      </c>
      <c r="C1142" s="101" t="s">
        <v>5359</v>
      </c>
      <c r="D1142" s="101" t="s">
        <v>5360</v>
      </c>
      <c r="E1142" s="103"/>
      <c r="F1142" s="103"/>
      <c r="G1142" s="103"/>
      <c r="H1142" s="103"/>
      <c r="I1142" s="103"/>
      <c r="J1142" s="103">
        <v>-11202630</v>
      </c>
      <c r="K1142" s="103">
        <v>-8431897</v>
      </c>
      <c r="L1142" s="103">
        <v>-4585886</v>
      </c>
      <c r="M1142" s="103">
        <v>-15468370</v>
      </c>
      <c r="N1142" s="103">
        <v>-5452696</v>
      </c>
      <c r="O1142" s="103">
        <v>-3670860</v>
      </c>
      <c r="P1142" s="103">
        <v>-4948587</v>
      </c>
    </row>
    <row r="1143" spans="1:16">
      <c r="A1143" s="101" t="s">
        <v>2682</v>
      </c>
      <c r="B1143" s="102" t="s">
        <v>2683</v>
      </c>
      <c r="C1143" s="101" t="s">
        <v>5359</v>
      </c>
      <c r="D1143" s="101" t="s">
        <v>5360</v>
      </c>
      <c r="E1143" s="103">
        <v>1354430</v>
      </c>
      <c r="F1143" s="103">
        <v>5892841</v>
      </c>
      <c r="G1143" s="103">
        <v>1935372</v>
      </c>
      <c r="H1143" s="103">
        <v>6481846</v>
      </c>
      <c r="I1143" s="103">
        <v>4437645</v>
      </c>
      <c r="J1143" s="103">
        <v>-3500506</v>
      </c>
      <c r="K1143" s="103">
        <v>8700460</v>
      </c>
      <c r="L1143" s="103">
        <v>8818643</v>
      </c>
      <c r="M1143" s="103">
        <v>7612021</v>
      </c>
      <c r="N1143" s="103">
        <v>7808845</v>
      </c>
      <c r="O1143" s="103">
        <v>9094728</v>
      </c>
      <c r="P1143" s="103">
        <v>6124928</v>
      </c>
    </row>
    <row r="1144" spans="1:16">
      <c r="A1144" s="101" t="s">
        <v>3270</v>
      </c>
      <c r="B1144" s="102" t="s">
        <v>3271</v>
      </c>
      <c r="C1144" s="101" t="s">
        <v>5359</v>
      </c>
      <c r="D1144" s="101" t="s">
        <v>5360</v>
      </c>
      <c r="E1144" s="103">
        <v>-999533</v>
      </c>
      <c r="F1144" s="103">
        <v>2342439</v>
      </c>
      <c r="G1144" s="103">
        <v>-13336209</v>
      </c>
      <c r="H1144" s="103">
        <v>180090</v>
      </c>
      <c r="I1144" s="103">
        <v>-1394526</v>
      </c>
      <c r="J1144" s="103">
        <v>1163741</v>
      </c>
      <c r="K1144" s="103">
        <v>-9647290</v>
      </c>
      <c r="L1144" s="103">
        <v>1576594</v>
      </c>
      <c r="M1144" s="103">
        <v>-24876997</v>
      </c>
      <c r="N1144" s="103">
        <v>-42365463</v>
      </c>
      <c r="O1144" s="103">
        <v>-17946873</v>
      </c>
      <c r="P1144" s="103">
        <v>-3543404</v>
      </c>
    </row>
    <row r="1145" spans="1:16">
      <c r="A1145" s="101" t="s">
        <v>3526</v>
      </c>
      <c r="B1145" s="102" t="s">
        <v>3527</v>
      </c>
      <c r="C1145" s="101" t="s">
        <v>5359</v>
      </c>
      <c r="D1145" s="101" t="s">
        <v>5360</v>
      </c>
      <c r="E1145" s="103">
        <v>-1033233</v>
      </c>
      <c r="F1145" s="103">
        <v>24554</v>
      </c>
      <c r="G1145" s="103">
        <v>-6940653</v>
      </c>
      <c r="H1145" s="103">
        <v>1347137</v>
      </c>
      <c r="I1145" s="103">
        <v>-2963508</v>
      </c>
      <c r="J1145" s="103">
        <v>43244</v>
      </c>
      <c r="K1145" s="103">
        <v>285165</v>
      </c>
      <c r="L1145" s="103">
        <v>1047225</v>
      </c>
      <c r="M1145" s="103">
        <v>-4601420</v>
      </c>
      <c r="N1145" s="103">
        <v>582412</v>
      </c>
      <c r="O1145" s="103">
        <v>-1582302</v>
      </c>
      <c r="P1145" s="103">
        <v>1012276</v>
      </c>
    </row>
    <row r="1146" spans="1:16">
      <c r="A1146" s="101" t="s">
        <v>3081</v>
      </c>
      <c r="B1146" s="102" t="s">
        <v>3082</v>
      </c>
      <c r="C1146" s="101" t="s">
        <v>5359</v>
      </c>
      <c r="D1146" s="101" t="s">
        <v>5360</v>
      </c>
      <c r="E1146" s="103">
        <v>-822482</v>
      </c>
      <c r="F1146" s="103">
        <v>1455369</v>
      </c>
      <c r="G1146" s="103">
        <v>1798137</v>
      </c>
      <c r="H1146" s="103">
        <v>1158268</v>
      </c>
      <c r="I1146" s="103">
        <v>-5227409</v>
      </c>
      <c r="J1146" s="103">
        <v>-2496796</v>
      </c>
      <c r="K1146" s="103">
        <v>2432334</v>
      </c>
      <c r="L1146" s="103">
        <v>5065616</v>
      </c>
      <c r="M1146" s="103">
        <v>3129842</v>
      </c>
      <c r="N1146" s="103">
        <v>3527209</v>
      </c>
      <c r="O1146" s="103">
        <v>3472556</v>
      </c>
      <c r="P1146" s="103">
        <v>3402564</v>
      </c>
    </row>
    <row r="1147" spans="1:16">
      <c r="A1147" s="101" t="s">
        <v>3782</v>
      </c>
      <c r="B1147" s="102" t="s">
        <v>3783</v>
      </c>
      <c r="C1147" s="101" t="s">
        <v>5359</v>
      </c>
      <c r="D1147" s="101" t="s">
        <v>5360</v>
      </c>
      <c r="E1147" s="103">
        <v>-4464079</v>
      </c>
      <c r="F1147" s="103">
        <v>1322464</v>
      </c>
      <c r="G1147" s="103">
        <v>-33095</v>
      </c>
      <c r="H1147" s="103">
        <v>-499099</v>
      </c>
      <c r="I1147" s="103">
        <v>228442</v>
      </c>
      <c r="J1147" s="103">
        <v>-39512394</v>
      </c>
      <c r="K1147" s="103">
        <v>-17361264</v>
      </c>
      <c r="L1147" s="103">
        <v>2861483</v>
      </c>
      <c r="M1147" s="103">
        <v>4622920</v>
      </c>
      <c r="N1147" s="103">
        <v>5445081</v>
      </c>
      <c r="O1147" s="103">
        <v>3544749</v>
      </c>
      <c r="P1147" s="103">
        <v>1906909</v>
      </c>
    </row>
    <row r="1148" spans="1:16">
      <c r="A1148" s="101" t="s">
        <v>1615</v>
      </c>
      <c r="B1148" s="102" t="s">
        <v>1616</v>
      </c>
      <c r="C1148" s="101" t="s">
        <v>5359</v>
      </c>
      <c r="D1148" s="101" t="s">
        <v>5360</v>
      </c>
      <c r="E1148" s="103">
        <v>11066711</v>
      </c>
      <c r="F1148" s="103">
        <v>6531479</v>
      </c>
      <c r="G1148" s="103">
        <v>1382173</v>
      </c>
      <c r="H1148" s="103">
        <v>-262545</v>
      </c>
      <c r="I1148" s="103">
        <v>11054863</v>
      </c>
      <c r="J1148" s="103">
        <v>8771718</v>
      </c>
      <c r="K1148" s="103">
        <v>7052324</v>
      </c>
      <c r="L1148" s="103">
        <v>6778959</v>
      </c>
      <c r="M1148" s="103">
        <v>4074321</v>
      </c>
      <c r="N1148" s="103">
        <v>2476307</v>
      </c>
      <c r="O1148" s="103">
        <v>1893803</v>
      </c>
      <c r="P1148" s="103">
        <v>2339758</v>
      </c>
    </row>
    <row r="1149" spans="1:16">
      <c r="A1149" s="101" t="s">
        <v>2101</v>
      </c>
      <c r="B1149" s="102" t="s">
        <v>2102</v>
      </c>
      <c r="C1149" s="101" t="s">
        <v>5359</v>
      </c>
      <c r="D1149" s="101" t="s">
        <v>5360</v>
      </c>
      <c r="E1149" s="103">
        <v>6854422</v>
      </c>
      <c r="F1149" s="103">
        <v>8162629</v>
      </c>
      <c r="G1149" s="103">
        <v>14560606</v>
      </c>
      <c r="H1149" s="103">
        <v>8025762</v>
      </c>
      <c r="I1149" s="103">
        <v>9698932</v>
      </c>
      <c r="J1149" s="103">
        <v>5815699</v>
      </c>
      <c r="K1149" s="103">
        <v>2883659</v>
      </c>
      <c r="L1149" s="103">
        <v>2923379</v>
      </c>
      <c r="M1149" s="103">
        <v>4152590</v>
      </c>
      <c r="N1149" s="103">
        <v>4502314</v>
      </c>
      <c r="O1149" s="103">
        <v>5976495</v>
      </c>
      <c r="P1149" s="103">
        <v>4060031</v>
      </c>
    </row>
    <row r="1150" spans="1:16">
      <c r="A1150" s="101" t="s">
        <v>2596</v>
      </c>
      <c r="B1150" s="102" t="s">
        <v>2597</v>
      </c>
      <c r="C1150" s="101" t="s">
        <v>5359</v>
      </c>
      <c r="D1150" s="101" t="s">
        <v>5360</v>
      </c>
      <c r="E1150" s="103">
        <v>-11030251</v>
      </c>
      <c r="F1150" s="103">
        <v>-13683600</v>
      </c>
      <c r="G1150" s="103">
        <v>-4686634</v>
      </c>
      <c r="H1150" s="103">
        <v>-5678489</v>
      </c>
      <c r="I1150" s="103">
        <v>-5254181</v>
      </c>
      <c r="J1150" s="103">
        <v>783557</v>
      </c>
      <c r="K1150" s="103">
        <v>166645</v>
      </c>
      <c r="L1150" s="103">
        <v>1035190</v>
      </c>
      <c r="M1150" s="103">
        <v>-3911486</v>
      </c>
      <c r="N1150" s="103">
        <v>-1285356</v>
      </c>
      <c r="O1150" s="103">
        <v>1665198</v>
      </c>
      <c r="P1150" s="103">
        <v>962478</v>
      </c>
    </row>
    <row r="1151" spans="1:16">
      <c r="A1151" s="101" t="s">
        <v>2517</v>
      </c>
      <c r="B1151" s="102" t="s">
        <v>2518</v>
      </c>
      <c r="C1151" s="101" t="s">
        <v>5359</v>
      </c>
      <c r="D1151" s="101" t="s">
        <v>5360</v>
      </c>
      <c r="E1151" s="103">
        <v>6838652</v>
      </c>
      <c r="F1151" s="103">
        <v>6076121</v>
      </c>
      <c r="G1151" s="103">
        <v>6791172</v>
      </c>
      <c r="H1151" s="103">
        <v>7685220</v>
      </c>
      <c r="I1151" s="103">
        <v>8173040</v>
      </c>
      <c r="J1151" s="103">
        <v>8038254</v>
      </c>
      <c r="K1151" s="103">
        <v>7803221</v>
      </c>
      <c r="L1151" s="103">
        <v>7787107</v>
      </c>
      <c r="M1151" s="103">
        <v>7770696</v>
      </c>
      <c r="N1151" s="103">
        <v>2335763</v>
      </c>
      <c r="O1151" s="103">
        <v>2575527</v>
      </c>
      <c r="P1151" s="103">
        <v>4501604</v>
      </c>
    </row>
    <row r="1152" spans="1:16">
      <c r="A1152" s="101" t="s">
        <v>1747</v>
      </c>
      <c r="B1152" s="102" t="s">
        <v>1748</v>
      </c>
      <c r="C1152" s="101" t="s">
        <v>5359</v>
      </c>
      <c r="D1152" s="101" t="s">
        <v>5360</v>
      </c>
      <c r="E1152" s="103">
        <v>-5943998</v>
      </c>
      <c r="F1152" s="103">
        <v>-2433429</v>
      </c>
      <c r="G1152" s="103">
        <v>-8027316</v>
      </c>
      <c r="H1152" s="103">
        <v>-9277171</v>
      </c>
      <c r="I1152" s="103">
        <v>-4763276</v>
      </c>
      <c r="J1152" s="103">
        <v>-4617160</v>
      </c>
      <c r="K1152" s="103">
        <v>-4858616</v>
      </c>
      <c r="L1152" s="103">
        <v>-5614325</v>
      </c>
      <c r="M1152" s="103">
        <v>-4455939</v>
      </c>
      <c r="N1152" s="103">
        <v>188198</v>
      </c>
      <c r="O1152" s="103">
        <v>603790</v>
      </c>
      <c r="P1152" s="103">
        <v>-3233787</v>
      </c>
    </row>
    <row r="1153" spans="1:16">
      <c r="A1153" s="101" t="s">
        <v>2203</v>
      </c>
      <c r="B1153" s="102" t="s">
        <v>2204</v>
      </c>
      <c r="C1153" s="101" t="s">
        <v>5359</v>
      </c>
      <c r="D1153" s="101" t="s">
        <v>5360</v>
      </c>
      <c r="E1153" s="103">
        <v>-3961206</v>
      </c>
      <c r="F1153" s="103">
        <v>-1707931</v>
      </c>
      <c r="G1153" s="103">
        <v>-8502442</v>
      </c>
      <c r="H1153" s="103">
        <v>-2015059</v>
      </c>
      <c r="I1153" s="103">
        <v>-2148757</v>
      </c>
      <c r="J1153" s="103">
        <v>684158</v>
      </c>
      <c r="K1153" s="103">
        <v>-1361731</v>
      </c>
      <c r="L1153" s="103">
        <v>-1252307</v>
      </c>
      <c r="M1153" s="103">
        <v>-7373812</v>
      </c>
      <c r="N1153" s="103">
        <v>-2576834</v>
      </c>
      <c r="O1153" s="103">
        <v>-2355559</v>
      </c>
      <c r="P1153" s="103">
        <v>-3569959</v>
      </c>
    </row>
    <row r="1154" spans="1:16">
      <c r="A1154" s="101" t="s">
        <v>4393</v>
      </c>
      <c r="B1154" s="102" t="s">
        <v>4394</v>
      </c>
      <c r="C1154" s="101" t="s">
        <v>5359</v>
      </c>
      <c r="D1154" s="101" t="s">
        <v>5360</v>
      </c>
      <c r="E1154" s="103">
        <v>371660</v>
      </c>
      <c r="F1154" s="103">
        <v>-58309</v>
      </c>
      <c r="G1154" s="103"/>
      <c r="H1154" s="103"/>
      <c r="I1154" s="103"/>
      <c r="J1154" s="103"/>
      <c r="K1154" s="103"/>
      <c r="L1154" s="103"/>
      <c r="M1154" s="103"/>
      <c r="N1154" s="103"/>
      <c r="O1154" s="103"/>
      <c r="P1154" s="103"/>
    </row>
    <row r="1155" spans="1:16">
      <c r="A1155" s="101" t="s">
        <v>1810</v>
      </c>
      <c r="B1155" s="102" t="s">
        <v>1811</v>
      </c>
      <c r="C1155" s="101" t="s">
        <v>5359</v>
      </c>
      <c r="D1155" s="101" t="s">
        <v>5360</v>
      </c>
      <c r="E1155" s="103">
        <v>14023395</v>
      </c>
      <c r="F1155" s="103">
        <v>12857247</v>
      </c>
      <c r="G1155" s="103">
        <v>8740627</v>
      </c>
      <c r="H1155" s="103">
        <v>13746747</v>
      </c>
      <c r="I1155" s="103">
        <v>8706193</v>
      </c>
      <c r="J1155" s="103">
        <v>10241635</v>
      </c>
      <c r="K1155" s="103">
        <v>26845622</v>
      </c>
      <c r="L1155" s="103">
        <v>30415705</v>
      </c>
      <c r="M1155" s="103">
        <v>9127840</v>
      </c>
      <c r="N1155" s="103">
        <v>11575481</v>
      </c>
      <c r="O1155" s="103">
        <v>7064817</v>
      </c>
      <c r="P1155" s="103">
        <v>9932842</v>
      </c>
    </row>
    <row r="1156" spans="1:16">
      <c r="A1156" s="101" t="s">
        <v>3201</v>
      </c>
      <c r="B1156" s="102" t="s">
        <v>3202</v>
      </c>
      <c r="C1156" s="101" t="s">
        <v>5359</v>
      </c>
      <c r="D1156" s="101" t="s">
        <v>5360</v>
      </c>
      <c r="E1156" s="103">
        <v>2536253</v>
      </c>
      <c r="F1156" s="103">
        <v>3503760</v>
      </c>
      <c r="G1156" s="103">
        <v>3185777</v>
      </c>
      <c r="H1156" s="103">
        <v>-4781727</v>
      </c>
      <c r="I1156" s="103">
        <v>741053</v>
      </c>
      <c r="J1156" s="103">
        <v>3490113</v>
      </c>
      <c r="K1156" s="103">
        <v>8473598</v>
      </c>
      <c r="L1156" s="103">
        <v>13804477</v>
      </c>
      <c r="M1156" s="103">
        <v>13162397</v>
      </c>
      <c r="N1156" s="103">
        <v>9048620</v>
      </c>
      <c r="O1156" s="103">
        <v>4366062</v>
      </c>
      <c r="P1156" s="103">
        <v>5384149</v>
      </c>
    </row>
    <row r="1157" spans="1:16">
      <c r="A1157" s="101" t="s">
        <v>3139</v>
      </c>
      <c r="B1157" s="102" t="s">
        <v>3140</v>
      </c>
      <c r="C1157" s="101" t="s">
        <v>5359</v>
      </c>
      <c r="D1157" s="101" t="s">
        <v>5360</v>
      </c>
      <c r="E1157" s="103">
        <v>8833717</v>
      </c>
      <c r="F1157" s="103">
        <v>2907557</v>
      </c>
      <c r="G1157" s="103">
        <v>2463639</v>
      </c>
      <c r="H1157" s="103">
        <v>1551701</v>
      </c>
      <c r="I1157" s="103">
        <v>874323</v>
      </c>
      <c r="J1157" s="103">
        <v>562584</v>
      </c>
      <c r="K1157" s="103">
        <v>1020133</v>
      </c>
      <c r="L1157" s="103">
        <v>6574213</v>
      </c>
      <c r="M1157" s="103">
        <v>20784567</v>
      </c>
      <c r="N1157" s="103">
        <v>3562672</v>
      </c>
      <c r="O1157" s="103">
        <v>4657452</v>
      </c>
      <c r="P1157" s="103">
        <v>5086492</v>
      </c>
    </row>
    <row r="1158" spans="1:16">
      <c r="A1158" s="101" t="s">
        <v>3501</v>
      </c>
      <c r="B1158" s="102" t="s">
        <v>3502</v>
      </c>
      <c r="C1158" s="101" t="s">
        <v>5359</v>
      </c>
      <c r="D1158" s="101" t="s">
        <v>5360</v>
      </c>
      <c r="E1158" s="103">
        <v>-7827815</v>
      </c>
      <c r="F1158" s="103">
        <v>-8718868</v>
      </c>
      <c r="G1158" s="103">
        <v>-14439856</v>
      </c>
      <c r="H1158" s="103">
        <v>-15399016</v>
      </c>
      <c r="I1158" s="103">
        <v>-5274433</v>
      </c>
      <c r="J1158" s="103">
        <v>-5180222</v>
      </c>
      <c r="K1158" s="103">
        <v>3598619</v>
      </c>
      <c r="L1158" s="103">
        <v>1978521</v>
      </c>
      <c r="M1158" s="103">
        <v>-203429</v>
      </c>
      <c r="N1158" s="103">
        <v>5348649</v>
      </c>
      <c r="O1158" s="103">
        <v>5147566</v>
      </c>
      <c r="P1158" s="103">
        <v>8979077</v>
      </c>
    </row>
    <row r="1159" spans="1:16">
      <c r="A1159" s="101" t="s">
        <v>2788</v>
      </c>
      <c r="B1159" s="102" t="s">
        <v>4395</v>
      </c>
      <c r="C1159" s="101" t="s">
        <v>5359</v>
      </c>
      <c r="D1159" s="101" t="s">
        <v>5360</v>
      </c>
      <c r="E1159" s="103">
        <v>-10290551</v>
      </c>
      <c r="F1159" s="103">
        <v>4304054</v>
      </c>
      <c r="G1159" s="103">
        <v>3539353</v>
      </c>
      <c r="H1159" s="103">
        <v>-7147706</v>
      </c>
      <c r="I1159" s="103">
        <v>-4419037</v>
      </c>
      <c r="J1159" s="103">
        <v>-2060268</v>
      </c>
      <c r="K1159" s="103">
        <v>1389067</v>
      </c>
      <c r="L1159" s="103">
        <v>715631</v>
      </c>
      <c r="M1159" s="103">
        <v>-1387655</v>
      </c>
      <c r="N1159" s="103">
        <v>728807</v>
      </c>
      <c r="O1159" s="103">
        <v>941693</v>
      </c>
      <c r="P1159" s="103">
        <v>729830</v>
      </c>
    </row>
    <row r="1160" spans="1:16">
      <c r="A1160" s="101" t="s">
        <v>2373</v>
      </c>
      <c r="B1160" s="102" t="s">
        <v>2374</v>
      </c>
      <c r="C1160" s="101" t="s">
        <v>5359</v>
      </c>
      <c r="D1160" s="101" t="s">
        <v>5360</v>
      </c>
      <c r="E1160" s="103">
        <v>-691821</v>
      </c>
      <c r="F1160" s="103">
        <v>348874</v>
      </c>
      <c r="G1160" s="103">
        <v>-3218600</v>
      </c>
      <c r="H1160" s="103">
        <v>-1751294</v>
      </c>
      <c r="I1160" s="103">
        <v>192219</v>
      </c>
      <c r="J1160" s="103">
        <v>-1522198</v>
      </c>
      <c r="K1160" s="103">
        <v>-792422</v>
      </c>
      <c r="L1160" s="103">
        <v>6814828</v>
      </c>
      <c r="M1160" s="103">
        <v>-4292077</v>
      </c>
      <c r="N1160" s="103">
        <v>-2236173</v>
      </c>
      <c r="O1160" s="103">
        <v>-4771108</v>
      </c>
      <c r="P1160" s="103">
        <v>-4441388</v>
      </c>
    </row>
    <row r="1161" spans="1:16">
      <c r="A1161" s="101" t="s">
        <v>3541</v>
      </c>
      <c r="B1161" s="102" t="s">
        <v>4396</v>
      </c>
      <c r="C1161" s="101" t="s">
        <v>5359</v>
      </c>
      <c r="D1161" s="101" t="s">
        <v>5360</v>
      </c>
      <c r="E1161" s="103">
        <v>-3474116</v>
      </c>
      <c r="F1161" s="103">
        <v>8059610</v>
      </c>
      <c r="G1161" s="103">
        <v>-11549655</v>
      </c>
      <c r="H1161" s="103">
        <v>-26606222</v>
      </c>
      <c r="I1161" s="103">
        <v>-1780489</v>
      </c>
      <c r="J1161" s="103">
        <v>-3134889</v>
      </c>
      <c r="K1161" s="103">
        <v>4356334</v>
      </c>
      <c r="L1161" s="103">
        <v>5688644</v>
      </c>
      <c r="M1161" s="103">
        <v>-13245176</v>
      </c>
      <c r="N1161" s="103">
        <v>-2560588</v>
      </c>
      <c r="O1161" s="103">
        <v>3189125</v>
      </c>
      <c r="P1161" s="103">
        <v>6129115</v>
      </c>
    </row>
    <row r="1162" spans="1:16">
      <c r="A1162" s="101" t="s">
        <v>2579</v>
      </c>
      <c r="B1162" s="102" t="s">
        <v>2580</v>
      </c>
      <c r="C1162" s="101" t="s">
        <v>5359</v>
      </c>
      <c r="D1162" s="101" t="s">
        <v>5360</v>
      </c>
      <c r="E1162" s="103">
        <v>4094216</v>
      </c>
      <c r="F1162" s="103">
        <v>3964156</v>
      </c>
      <c r="G1162" s="103">
        <v>3410601</v>
      </c>
      <c r="H1162" s="103">
        <v>-1079844</v>
      </c>
      <c r="I1162" s="103">
        <v>-3064048</v>
      </c>
      <c r="J1162" s="103">
        <v>2263748</v>
      </c>
      <c r="K1162" s="103">
        <v>7769395</v>
      </c>
      <c r="L1162" s="103">
        <v>4977382</v>
      </c>
      <c r="M1162" s="103">
        <v>3790527</v>
      </c>
      <c r="N1162" s="103">
        <v>5710072</v>
      </c>
      <c r="O1162" s="103">
        <v>5392184</v>
      </c>
      <c r="P1162" s="103">
        <v>4481136</v>
      </c>
    </row>
    <row r="1163" spans="1:16">
      <c r="A1163" s="101" t="s">
        <v>3069</v>
      </c>
      <c r="B1163" s="102" t="s">
        <v>3070</v>
      </c>
      <c r="C1163" s="101" t="s">
        <v>5359</v>
      </c>
      <c r="D1163" s="101" t="s">
        <v>5360</v>
      </c>
      <c r="E1163" s="103">
        <v>1418695</v>
      </c>
      <c r="F1163" s="103">
        <v>1385003</v>
      </c>
      <c r="G1163" s="103">
        <v>3185609</v>
      </c>
      <c r="H1163" s="103">
        <v>3720560</v>
      </c>
      <c r="I1163" s="103">
        <v>2023806</v>
      </c>
      <c r="J1163" s="103">
        <v>4363818</v>
      </c>
      <c r="K1163" s="103">
        <v>4713970</v>
      </c>
      <c r="L1163" s="103">
        <v>1070069</v>
      </c>
      <c r="M1163" s="103">
        <v>1345041</v>
      </c>
      <c r="N1163" s="103">
        <v>931796</v>
      </c>
      <c r="O1163" s="103">
        <v>2555937</v>
      </c>
      <c r="P1163" s="103">
        <v>4174600</v>
      </c>
    </row>
    <row r="1164" spans="1:16">
      <c r="A1164" s="101" t="s">
        <v>2856</v>
      </c>
      <c r="B1164" s="102" t="s">
        <v>4397</v>
      </c>
      <c r="C1164" s="101" t="s">
        <v>5359</v>
      </c>
      <c r="D1164" s="101" t="s">
        <v>5360</v>
      </c>
      <c r="E1164" s="103">
        <v>-9683220</v>
      </c>
      <c r="F1164" s="103">
        <v>963684</v>
      </c>
      <c r="G1164" s="103">
        <v>1212901</v>
      </c>
      <c r="H1164" s="103">
        <v>-3825677</v>
      </c>
      <c r="I1164" s="103">
        <v>-7672760</v>
      </c>
      <c r="J1164" s="103">
        <v>-6247430</v>
      </c>
      <c r="K1164" s="103">
        <v>-23411939</v>
      </c>
      <c r="L1164" s="103">
        <v>1666580</v>
      </c>
      <c r="M1164" s="103">
        <v>-2351058</v>
      </c>
      <c r="N1164" s="103">
        <v>-3798456</v>
      </c>
      <c r="O1164" s="103">
        <v>-5464524</v>
      </c>
      <c r="P1164" s="103">
        <v>-760653</v>
      </c>
    </row>
    <row r="1165" spans="1:16">
      <c r="A1165" s="101" t="s">
        <v>3774</v>
      </c>
      <c r="B1165" s="102" t="s">
        <v>5528</v>
      </c>
      <c r="C1165" s="101" t="s">
        <v>5359</v>
      </c>
      <c r="D1165" s="101" t="s">
        <v>5360</v>
      </c>
      <c r="E1165" s="103">
        <v>-10489670</v>
      </c>
      <c r="F1165" s="103">
        <v>-6774868</v>
      </c>
      <c r="G1165" s="103">
        <v>-15554302</v>
      </c>
      <c r="H1165" s="103">
        <v>506219</v>
      </c>
      <c r="I1165" s="103">
        <v>-13997611</v>
      </c>
      <c r="J1165" s="103"/>
      <c r="K1165" s="103">
        <v>-7061476</v>
      </c>
      <c r="L1165" s="103">
        <v>-3198701</v>
      </c>
      <c r="M1165" s="103">
        <v>-45527882</v>
      </c>
      <c r="N1165" s="103">
        <v>-27414857</v>
      </c>
      <c r="O1165" s="103">
        <v>-7023820</v>
      </c>
      <c r="P1165" s="103">
        <v>-3609605</v>
      </c>
    </row>
    <row r="1166" spans="1:16">
      <c r="A1166" s="101" t="s">
        <v>386</v>
      </c>
      <c r="B1166" s="102" t="s">
        <v>387</v>
      </c>
      <c r="C1166" s="101" t="s">
        <v>5359</v>
      </c>
      <c r="D1166" s="101" t="s">
        <v>5360</v>
      </c>
      <c r="E1166" s="103">
        <v>76879000</v>
      </c>
      <c r="F1166" s="103">
        <v>124394000</v>
      </c>
      <c r="G1166" s="103">
        <v>399350000</v>
      </c>
      <c r="H1166" s="103">
        <v>176768000</v>
      </c>
      <c r="I1166" s="103">
        <v>92382000</v>
      </c>
      <c r="J1166" s="103">
        <v>-469624000</v>
      </c>
      <c r="K1166" s="103">
        <v>1226962000</v>
      </c>
      <c r="L1166" s="103">
        <v>2287485000</v>
      </c>
      <c r="M1166" s="103">
        <v>438535000</v>
      </c>
      <c r="N1166" s="103">
        <v>1228922000</v>
      </c>
      <c r="O1166" s="103">
        <v>245203000</v>
      </c>
      <c r="P1166" s="103">
        <v>605562000</v>
      </c>
    </row>
    <row r="1167" spans="1:16">
      <c r="A1167" s="101" t="s">
        <v>3421</v>
      </c>
      <c r="B1167" s="102" t="s">
        <v>3422</v>
      </c>
      <c r="C1167" s="101" t="s">
        <v>5359</v>
      </c>
      <c r="D1167" s="101" t="s">
        <v>5360</v>
      </c>
      <c r="E1167" s="103">
        <v>5259785</v>
      </c>
      <c r="F1167" s="103">
        <v>2391130</v>
      </c>
      <c r="G1167" s="103">
        <v>4009695</v>
      </c>
      <c r="H1167" s="103">
        <v>2620663</v>
      </c>
      <c r="I1167" s="103">
        <v>-1113898</v>
      </c>
      <c r="J1167" s="103">
        <v>1063062</v>
      </c>
      <c r="K1167" s="103">
        <v>4406887</v>
      </c>
      <c r="L1167" s="103">
        <v>-2276898</v>
      </c>
      <c r="M1167" s="103">
        <v>-2265772</v>
      </c>
      <c r="N1167" s="103">
        <v>1986365</v>
      </c>
      <c r="O1167" s="103">
        <v>2097797</v>
      </c>
      <c r="P1167" s="103">
        <v>572454</v>
      </c>
    </row>
    <row r="1168" spans="1:16">
      <c r="A1168" s="101" t="s">
        <v>1806</v>
      </c>
      <c r="B1168" s="102" t="s">
        <v>1807</v>
      </c>
      <c r="C1168" s="101" t="s">
        <v>5359</v>
      </c>
      <c r="D1168" s="101" t="s">
        <v>5360</v>
      </c>
      <c r="E1168" s="103">
        <v>10738135</v>
      </c>
      <c r="F1168" s="103">
        <v>10768050</v>
      </c>
      <c r="G1168" s="103">
        <v>10942079</v>
      </c>
      <c r="H1168" s="103">
        <v>10935895</v>
      </c>
      <c r="I1168" s="103">
        <v>7693678</v>
      </c>
      <c r="J1168" s="103">
        <v>6055732</v>
      </c>
      <c r="K1168" s="103">
        <v>5511506</v>
      </c>
      <c r="L1168" s="103">
        <v>5072819</v>
      </c>
      <c r="M1168" s="103">
        <v>3819937</v>
      </c>
      <c r="N1168" s="103">
        <v>4580072</v>
      </c>
      <c r="O1168" s="103">
        <v>3272492</v>
      </c>
      <c r="P1168" s="103">
        <v>2926505</v>
      </c>
    </row>
    <row r="1169" spans="1:16">
      <c r="A1169" s="101" t="s">
        <v>2299</v>
      </c>
      <c r="B1169" s="102" t="s">
        <v>2300</v>
      </c>
      <c r="C1169" s="101" t="s">
        <v>5359</v>
      </c>
      <c r="D1169" s="101" t="s">
        <v>5360</v>
      </c>
      <c r="E1169" s="103">
        <v>3972166</v>
      </c>
      <c r="F1169" s="103">
        <v>14999232</v>
      </c>
      <c r="G1169" s="103">
        <v>15700599</v>
      </c>
      <c r="H1169" s="103">
        <v>26550008</v>
      </c>
      <c r="I1169" s="103">
        <v>17049952</v>
      </c>
      <c r="J1169" s="103">
        <v>5962040</v>
      </c>
      <c r="K1169" s="103">
        <v>10304275</v>
      </c>
      <c r="L1169" s="103">
        <v>12293083</v>
      </c>
      <c r="M1169" s="103">
        <v>647462</v>
      </c>
      <c r="N1169" s="103">
        <v>3753670</v>
      </c>
      <c r="O1169" s="103">
        <v>2490096</v>
      </c>
      <c r="P1169" s="103">
        <v>9865611</v>
      </c>
    </row>
    <row r="1170" spans="1:16">
      <c r="A1170" s="101" t="s">
        <v>1421</v>
      </c>
      <c r="B1170" s="102" t="s">
        <v>1422</v>
      </c>
      <c r="C1170" s="101" t="s">
        <v>5359</v>
      </c>
      <c r="D1170" s="101" t="s">
        <v>5360</v>
      </c>
      <c r="E1170" s="103">
        <v>2228665</v>
      </c>
      <c r="F1170" s="103">
        <v>-8170530</v>
      </c>
      <c r="G1170" s="103">
        <v>1598183</v>
      </c>
      <c r="H1170" s="103">
        <v>1326847</v>
      </c>
      <c r="I1170" s="103">
        <v>-9103964</v>
      </c>
      <c r="J1170" s="103">
        <v>-5220405</v>
      </c>
      <c r="K1170" s="103">
        <v>526300</v>
      </c>
      <c r="L1170" s="103">
        <v>281852</v>
      </c>
      <c r="M1170" s="103">
        <v>-1203876</v>
      </c>
      <c r="N1170" s="103">
        <v>-3109706</v>
      </c>
      <c r="O1170" s="103">
        <v>-2985068</v>
      </c>
      <c r="P1170" s="103">
        <v>-9202202</v>
      </c>
    </row>
    <row r="1171" spans="1:16">
      <c r="A1171" s="101" t="s">
        <v>2740</v>
      </c>
      <c r="B1171" s="102" t="s">
        <v>2741</v>
      </c>
      <c r="C1171" s="101" t="s">
        <v>5359</v>
      </c>
      <c r="D1171" s="101" t="s">
        <v>5360</v>
      </c>
      <c r="E1171" s="103">
        <v>-2073070</v>
      </c>
      <c r="F1171" s="103">
        <v>-1339275</v>
      </c>
      <c r="G1171" s="103">
        <v>-3822994</v>
      </c>
      <c r="H1171" s="103">
        <v>-2645841</v>
      </c>
      <c r="I1171" s="103">
        <v>35747</v>
      </c>
      <c r="J1171" s="103">
        <v>-3362395</v>
      </c>
      <c r="K1171" s="103">
        <v>645648</v>
      </c>
      <c r="L1171" s="103">
        <v>-8377734</v>
      </c>
      <c r="M1171" s="103">
        <v>265797</v>
      </c>
      <c r="N1171" s="103">
        <v>2465474</v>
      </c>
      <c r="O1171" s="103">
        <v>665125</v>
      </c>
      <c r="P1171" s="103">
        <v>-3562303</v>
      </c>
    </row>
    <row r="1172" spans="1:16">
      <c r="A1172" s="101" t="s">
        <v>5529</v>
      </c>
      <c r="B1172" s="102" t="s">
        <v>5530</v>
      </c>
      <c r="C1172" s="101" t="s">
        <v>5359</v>
      </c>
      <c r="D1172" s="101" t="s">
        <v>5360</v>
      </c>
      <c r="E1172" s="103">
        <v>-858579</v>
      </c>
      <c r="F1172" s="103"/>
      <c r="G1172" s="103"/>
      <c r="H1172" s="103"/>
      <c r="I1172" s="103"/>
      <c r="J1172" s="103"/>
      <c r="K1172" s="103"/>
      <c r="L1172" s="103"/>
      <c r="M1172" s="103"/>
      <c r="N1172" s="103"/>
      <c r="O1172" s="103"/>
      <c r="P1172" s="103"/>
    </row>
    <row r="1173" spans="1:16">
      <c r="A1173" s="101" t="s">
        <v>2193</v>
      </c>
      <c r="B1173" s="102" t="s">
        <v>2194</v>
      </c>
      <c r="C1173" s="101" t="s">
        <v>5359</v>
      </c>
      <c r="D1173" s="101" t="s">
        <v>5360</v>
      </c>
      <c r="E1173" s="103">
        <v>2443882</v>
      </c>
      <c r="F1173" s="103">
        <v>7638157</v>
      </c>
      <c r="G1173" s="103">
        <v>-1715202</v>
      </c>
      <c r="H1173" s="103">
        <v>20608617</v>
      </c>
      <c r="I1173" s="103">
        <v>20933343</v>
      </c>
      <c r="J1173" s="103">
        <v>2612801</v>
      </c>
      <c r="K1173" s="103">
        <v>11436247</v>
      </c>
      <c r="L1173" s="103">
        <v>14899797</v>
      </c>
      <c r="M1173" s="103">
        <v>7202223</v>
      </c>
      <c r="N1173" s="103">
        <v>1127688</v>
      </c>
      <c r="O1173" s="103">
        <v>-35056847</v>
      </c>
      <c r="P1173" s="103">
        <v>4632459</v>
      </c>
    </row>
    <row r="1174" spans="1:16">
      <c r="A1174" s="101" t="s">
        <v>2418</v>
      </c>
      <c r="B1174" s="102" t="s">
        <v>2419</v>
      </c>
      <c r="C1174" s="101" t="s">
        <v>5359</v>
      </c>
      <c r="D1174" s="101" t="s">
        <v>5360</v>
      </c>
      <c r="E1174" s="103">
        <v>1766273</v>
      </c>
      <c r="F1174" s="103">
        <v>9302729</v>
      </c>
      <c r="G1174" s="103">
        <v>-4966814</v>
      </c>
      <c r="H1174" s="103">
        <v>-10060951</v>
      </c>
      <c r="I1174" s="103">
        <v>-58481</v>
      </c>
      <c r="J1174" s="103">
        <v>12926</v>
      </c>
      <c r="K1174" s="103">
        <v>-20950720</v>
      </c>
      <c r="L1174" s="103">
        <v>-7861161</v>
      </c>
      <c r="M1174" s="103">
        <v>-19269221</v>
      </c>
      <c r="N1174" s="103">
        <v>127900</v>
      </c>
      <c r="O1174" s="103">
        <v>150512</v>
      </c>
      <c r="P1174" s="103">
        <v>-6733853</v>
      </c>
    </row>
    <row r="1175" spans="1:16">
      <c r="A1175" s="101" t="s">
        <v>2209</v>
      </c>
      <c r="B1175" s="102" t="s">
        <v>2210</v>
      </c>
      <c r="C1175" s="101" t="s">
        <v>5359</v>
      </c>
      <c r="D1175" s="101" t="s">
        <v>5360</v>
      </c>
      <c r="E1175" s="103">
        <v>5688979</v>
      </c>
      <c r="F1175" s="103">
        <v>-3542397</v>
      </c>
      <c r="G1175" s="103">
        <v>-1393705</v>
      </c>
      <c r="H1175" s="103">
        <v>-7328975</v>
      </c>
      <c r="I1175" s="103">
        <v>255501</v>
      </c>
      <c r="J1175" s="103">
        <v>583877</v>
      </c>
      <c r="K1175" s="103">
        <v>1925792</v>
      </c>
      <c r="L1175" s="103">
        <v>2140944</v>
      </c>
      <c r="M1175" s="103">
        <v>1644725</v>
      </c>
      <c r="N1175" s="103">
        <v>-5644302</v>
      </c>
      <c r="O1175" s="103">
        <v>803439</v>
      </c>
      <c r="P1175" s="103">
        <v>3939027</v>
      </c>
    </row>
    <row r="1176" spans="1:16">
      <c r="A1176" s="101" t="s">
        <v>1974</v>
      </c>
      <c r="B1176" s="102" t="s">
        <v>4398</v>
      </c>
      <c r="C1176" s="101" t="s">
        <v>5359</v>
      </c>
      <c r="D1176" s="101" t="s">
        <v>5360</v>
      </c>
      <c r="E1176" s="103">
        <v>999587</v>
      </c>
      <c r="F1176" s="103">
        <v>2137400</v>
      </c>
      <c r="G1176" s="103">
        <v>-26657982</v>
      </c>
      <c r="H1176" s="103">
        <v>2643437</v>
      </c>
      <c r="I1176" s="103">
        <v>-7668263</v>
      </c>
      <c r="J1176" s="103">
        <v>-2873137</v>
      </c>
      <c r="K1176" s="103">
        <v>-14393945</v>
      </c>
      <c r="L1176" s="103">
        <v>-9423662</v>
      </c>
      <c r="M1176" s="103">
        <v>-18397909</v>
      </c>
      <c r="N1176" s="103">
        <v>-637230</v>
      </c>
      <c r="O1176" s="103">
        <v>-1706305</v>
      </c>
      <c r="P1176" s="103">
        <v>-5402208</v>
      </c>
    </row>
    <row r="1177" spans="1:16">
      <c r="A1177" s="101" t="s">
        <v>1151</v>
      </c>
      <c r="B1177" s="102" t="s">
        <v>1152</v>
      </c>
      <c r="C1177" s="101" t="s">
        <v>5359</v>
      </c>
      <c r="D1177" s="101" t="s">
        <v>5360</v>
      </c>
      <c r="E1177" s="103">
        <v>-5329639</v>
      </c>
      <c r="F1177" s="103">
        <v>1073890</v>
      </c>
      <c r="G1177" s="103">
        <v>3424755</v>
      </c>
      <c r="H1177" s="103">
        <v>-9331582</v>
      </c>
      <c r="I1177" s="103">
        <v>7762415</v>
      </c>
      <c r="J1177" s="103">
        <v>6611848</v>
      </c>
      <c r="K1177" s="103">
        <v>1906092</v>
      </c>
      <c r="L1177" s="103">
        <v>6584277</v>
      </c>
      <c r="M1177" s="103">
        <v>-4032202</v>
      </c>
      <c r="N1177" s="103">
        <v>6329670</v>
      </c>
      <c r="O1177" s="103">
        <v>11009216</v>
      </c>
      <c r="P1177" s="103">
        <v>5243206</v>
      </c>
    </row>
    <row r="1178" spans="1:16">
      <c r="A1178" s="101" t="s">
        <v>3348</v>
      </c>
      <c r="B1178" s="102" t="s">
        <v>3349</v>
      </c>
      <c r="C1178" s="101" t="s">
        <v>5361</v>
      </c>
      <c r="D1178" s="101" t="s">
        <v>5360</v>
      </c>
      <c r="E1178" s="103"/>
      <c r="F1178" s="103">
        <v>5000936</v>
      </c>
      <c r="G1178" s="103">
        <v>4649798</v>
      </c>
      <c r="H1178" s="103">
        <v>4380888</v>
      </c>
      <c r="I1178" s="103">
        <v>3461566</v>
      </c>
      <c r="J1178" s="103">
        <v>2961578</v>
      </c>
      <c r="K1178" s="103">
        <v>2580680</v>
      </c>
      <c r="L1178" s="103">
        <v>2020876</v>
      </c>
      <c r="M1178" s="103">
        <v>2673911</v>
      </c>
      <c r="N1178" s="103">
        <v>3317993</v>
      </c>
      <c r="O1178" s="103">
        <v>2664686</v>
      </c>
      <c r="P1178" s="103">
        <v>1679518</v>
      </c>
    </row>
    <row r="1179" spans="1:16">
      <c r="A1179" s="101" t="s">
        <v>1254</v>
      </c>
      <c r="B1179" s="102" t="s">
        <v>1255</v>
      </c>
      <c r="C1179" s="101" t="s">
        <v>5359</v>
      </c>
      <c r="D1179" s="101" t="s">
        <v>5360</v>
      </c>
      <c r="E1179" s="103">
        <v>3729449</v>
      </c>
      <c r="F1179" s="103">
        <v>3911014</v>
      </c>
      <c r="G1179" s="103">
        <v>-102031</v>
      </c>
      <c r="H1179" s="103">
        <v>1675547</v>
      </c>
      <c r="I1179" s="103">
        <v>3147936</v>
      </c>
      <c r="J1179" s="103">
        <v>3368369</v>
      </c>
      <c r="K1179" s="103">
        <v>4527048</v>
      </c>
      <c r="L1179" s="103">
        <v>4007919</v>
      </c>
      <c r="M1179" s="103">
        <v>2009370</v>
      </c>
      <c r="N1179" s="103">
        <v>3419458</v>
      </c>
      <c r="O1179" s="103">
        <v>3054664</v>
      </c>
      <c r="P1179" s="103">
        <v>2878783</v>
      </c>
    </row>
    <row r="1180" spans="1:16">
      <c r="A1180" s="101" t="s">
        <v>1303</v>
      </c>
      <c r="B1180" s="102" t="s">
        <v>1304</v>
      </c>
      <c r="C1180" s="101" t="s">
        <v>5359</v>
      </c>
      <c r="D1180" s="101" t="s">
        <v>5360</v>
      </c>
      <c r="E1180" s="103">
        <v>10242630</v>
      </c>
      <c r="F1180" s="103">
        <v>4935455</v>
      </c>
      <c r="G1180" s="103">
        <v>3181151</v>
      </c>
      <c r="H1180" s="103">
        <v>316374</v>
      </c>
      <c r="I1180" s="103">
        <v>1883206</v>
      </c>
      <c r="J1180" s="103">
        <v>718384</v>
      </c>
      <c r="K1180" s="103">
        <v>7152007</v>
      </c>
      <c r="L1180" s="103">
        <v>6262283</v>
      </c>
      <c r="M1180" s="103">
        <v>4332274</v>
      </c>
      <c r="N1180" s="103">
        <v>2465095</v>
      </c>
      <c r="O1180" s="103">
        <v>2278538</v>
      </c>
      <c r="P1180" s="103">
        <v>1417462</v>
      </c>
    </row>
    <row r="1181" spans="1:16">
      <c r="A1181" s="101" t="s">
        <v>2538</v>
      </c>
      <c r="B1181" s="102" t="s">
        <v>2539</v>
      </c>
      <c r="C1181" s="101" t="s">
        <v>5359</v>
      </c>
      <c r="D1181" s="101" t="s">
        <v>5360</v>
      </c>
      <c r="E1181" s="103">
        <v>10557192</v>
      </c>
      <c r="F1181" s="103">
        <v>1890642</v>
      </c>
      <c r="G1181" s="103">
        <v>1204283</v>
      </c>
      <c r="H1181" s="103">
        <v>369918</v>
      </c>
      <c r="I1181" s="103">
        <v>-511140</v>
      </c>
      <c r="J1181" s="103">
        <v>35815294</v>
      </c>
      <c r="K1181" s="103">
        <v>894146</v>
      </c>
      <c r="L1181" s="103">
        <v>1824734</v>
      </c>
      <c r="M1181" s="103">
        <v>2220714</v>
      </c>
      <c r="N1181" s="103">
        <v>2942803</v>
      </c>
      <c r="O1181" s="103">
        <v>3346797</v>
      </c>
      <c r="P1181" s="103">
        <v>1531629</v>
      </c>
    </row>
    <row r="1182" spans="1:16">
      <c r="A1182" s="101" t="s">
        <v>1139</v>
      </c>
      <c r="B1182" s="102" t="s">
        <v>4399</v>
      </c>
      <c r="C1182" s="101" t="s">
        <v>5359</v>
      </c>
      <c r="D1182" s="101" t="s">
        <v>5360</v>
      </c>
      <c r="E1182" s="103">
        <v>12814009</v>
      </c>
      <c r="F1182" s="103">
        <v>10398265</v>
      </c>
      <c r="G1182" s="103">
        <v>10422727</v>
      </c>
      <c r="H1182" s="103">
        <v>6191690</v>
      </c>
      <c r="I1182" s="103">
        <v>9026828</v>
      </c>
      <c r="J1182" s="103">
        <v>5245538</v>
      </c>
      <c r="K1182" s="103">
        <v>4260904</v>
      </c>
      <c r="L1182" s="103">
        <v>5373717</v>
      </c>
      <c r="M1182" s="103">
        <v>5848088</v>
      </c>
      <c r="N1182" s="103">
        <v>11028012</v>
      </c>
      <c r="O1182" s="103">
        <v>8377553</v>
      </c>
      <c r="P1182" s="103">
        <v>6506053</v>
      </c>
    </row>
    <row r="1183" spans="1:16">
      <c r="A1183" s="101" t="s">
        <v>1322</v>
      </c>
      <c r="B1183" s="102" t="s">
        <v>4400</v>
      </c>
      <c r="C1183" s="101" t="s">
        <v>5359</v>
      </c>
      <c r="D1183" s="101" t="s">
        <v>5360</v>
      </c>
      <c r="E1183" s="103">
        <v>-481752</v>
      </c>
      <c r="F1183" s="103">
        <v>255854</v>
      </c>
      <c r="G1183" s="103">
        <v>-527315</v>
      </c>
      <c r="H1183" s="103">
        <v>-3068026</v>
      </c>
      <c r="I1183" s="103">
        <v>-2335021</v>
      </c>
      <c r="J1183" s="103">
        <v>-2196045</v>
      </c>
      <c r="K1183" s="103">
        <v>2441548</v>
      </c>
      <c r="L1183" s="103">
        <v>1625966</v>
      </c>
      <c r="M1183" s="103">
        <v>-5696029</v>
      </c>
      <c r="N1183" s="103">
        <v>-2746657</v>
      </c>
      <c r="O1183" s="103">
        <v>-1789332</v>
      </c>
      <c r="P1183" s="103">
        <v>271654</v>
      </c>
    </row>
    <row r="1184" spans="1:16">
      <c r="A1184" s="101" t="s">
        <v>1511</v>
      </c>
      <c r="B1184" s="102" t="s">
        <v>1512</v>
      </c>
      <c r="C1184" s="101" t="s">
        <v>5359</v>
      </c>
      <c r="D1184" s="101" t="s">
        <v>5360</v>
      </c>
      <c r="E1184" s="103">
        <v>-27970392</v>
      </c>
      <c r="F1184" s="103">
        <v>2700173</v>
      </c>
      <c r="G1184" s="103">
        <v>8431351</v>
      </c>
      <c r="H1184" s="103">
        <v>-20186030</v>
      </c>
      <c r="I1184" s="103">
        <v>-9980376</v>
      </c>
      <c r="J1184" s="103">
        <v>8756400</v>
      </c>
      <c r="K1184" s="103">
        <v>21786527</v>
      </c>
      <c r="L1184" s="103">
        <v>-2262781</v>
      </c>
      <c r="M1184" s="103">
        <v>-10047287</v>
      </c>
      <c r="N1184" s="103">
        <v>3414357</v>
      </c>
      <c r="O1184" s="103">
        <v>5430877</v>
      </c>
      <c r="P1184" s="103">
        <v>9056115</v>
      </c>
    </row>
    <row r="1185" spans="1:16">
      <c r="A1185" s="101" t="s">
        <v>5533</v>
      </c>
      <c r="B1185" s="102" t="s">
        <v>5534</v>
      </c>
      <c r="C1185" s="101" t="s">
        <v>5359</v>
      </c>
      <c r="D1185" s="101" t="s">
        <v>5360</v>
      </c>
      <c r="E1185" s="103">
        <v>-1611414</v>
      </c>
      <c r="F1185" s="103">
        <v>-1086909</v>
      </c>
      <c r="G1185" s="103">
        <v>1394179</v>
      </c>
      <c r="H1185" s="103">
        <v>647963</v>
      </c>
      <c r="I1185" s="103"/>
      <c r="J1185" s="103"/>
      <c r="K1185" s="103"/>
      <c r="L1185" s="103"/>
      <c r="M1185" s="103"/>
      <c r="N1185" s="103"/>
      <c r="O1185" s="103"/>
      <c r="P1185" s="103"/>
    </row>
    <row r="1186" spans="1:16">
      <c r="A1186" s="101" t="s">
        <v>1555</v>
      </c>
      <c r="B1186" s="102" t="s">
        <v>1556</v>
      </c>
      <c r="C1186" s="101" t="s">
        <v>5359</v>
      </c>
      <c r="D1186" s="101" t="s">
        <v>5360</v>
      </c>
      <c r="E1186" s="103">
        <v>7257259</v>
      </c>
      <c r="F1186" s="103">
        <v>2544908</v>
      </c>
      <c r="G1186" s="103">
        <v>-7881921</v>
      </c>
      <c r="H1186" s="103"/>
      <c r="I1186" s="103"/>
      <c r="J1186" s="103"/>
      <c r="K1186" s="103"/>
      <c r="L1186" s="103"/>
      <c r="M1186" s="103"/>
      <c r="N1186" s="103"/>
      <c r="O1186" s="103"/>
      <c r="P1186" s="103"/>
    </row>
    <row r="1187" spans="1:16">
      <c r="A1187" s="101" t="s">
        <v>1880</v>
      </c>
      <c r="B1187" s="102" t="s">
        <v>1881</v>
      </c>
      <c r="C1187" s="101" t="s">
        <v>5359</v>
      </c>
      <c r="D1187" s="101" t="s">
        <v>5360</v>
      </c>
      <c r="E1187" s="103">
        <v>31044703</v>
      </c>
      <c r="F1187" s="103">
        <v>-6724034</v>
      </c>
      <c r="G1187" s="103">
        <v>-9260744</v>
      </c>
      <c r="H1187" s="103">
        <v>17230449</v>
      </c>
      <c r="I1187" s="103">
        <v>19143180</v>
      </c>
      <c r="J1187" s="103">
        <v>6616372</v>
      </c>
      <c r="K1187" s="103">
        <v>7955473</v>
      </c>
      <c r="L1187" s="103">
        <v>5971587</v>
      </c>
      <c r="M1187" s="103">
        <v>7273423</v>
      </c>
      <c r="N1187" s="103">
        <v>998068</v>
      </c>
      <c r="O1187" s="103">
        <v>3459746</v>
      </c>
      <c r="P1187" s="103"/>
    </row>
    <row r="1188" spans="1:16">
      <c r="A1188" s="101" t="s">
        <v>3417</v>
      </c>
      <c r="B1188" s="102" t="s">
        <v>4401</v>
      </c>
      <c r="C1188" s="101" t="s">
        <v>5359</v>
      </c>
      <c r="D1188" s="101" t="s">
        <v>5360</v>
      </c>
      <c r="E1188" s="103">
        <v>-1251318</v>
      </c>
      <c r="F1188" s="103">
        <v>-17040985</v>
      </c>
      <c r="G1188" s="103">
        <v>1403064</v>
      </c>
      <c r="H1188" s="103">
        <v>-4073954</v>
      </c>
      <c r="I1188" s="103">
        <v>-8350037</v>
      </c>
      <c r="J1188" s="103">
        <v>-4022889</v>
      </c>
      <c r="K1188" s="103">
        <v>1828428</v>
      </c>
      <c r="L1188" s="103">
        <v>-977763</v>
      </c>
      <c r="M1188" s="103">
        <v>3239611</v>
      </c>
      <c r="N1188" s="103">
        <v>1826627</v>
      </c>
      <c r="O1188" s="103">
        <v>1844161</v>
      </c>
      <c r="P1188" s="103">
        <v>1107514</v>
      </c>
    </row>
    <row r="1189" spans="1:16">
      <c r="A1189" s="101" t="s">
        <v>4402</v>
      </c>
      <c r="B1189" s="102" t="s">
        <v>4403</v>
      </c>
      <c r="C1189" s="101" t="s">
        <v>5359</v>
      </c>
      <c r="D1189" s="101" t="s">
        <v>5360</v>
      </c>
      <c r="E1189" s="103">
        <v>582732</v>
      </c>
      <c r="F1189" s="103">
        <v>603200</v>
      </c>
      <c r="G1189" s="103"/>
      <c r="H1189" s="103"/>
      <c r="I1189" s="103"/>
      <c r="J1189" s="103"/>
      <c r="K1189" s="103"/>
      <c r="L1189" s="103"/>
      <c r="M1189" s="103"/>
      <c r="N1189" s="103"/>
      <c r="O1189" s="103"/>
      <c r="P1189" s="103"/>
    </row>
    <row r="1190" spans="1:16">
      <c r="A1190" s="101" t="s">
        <v>3617</v>
      </c>
      <c r="B1190" s="102" t="s">
        <v>3618</v>
      </c>
      <c r="C1190" s="101" t="s">
        <v>5359</v>
      </c>
      <c r="D1190" s="101" t="s">
        <v>5360</v>
      </c>
      <c r="E1190" s="103">
        <v>-449021</v>
      </c>
      <c r="F1190" s="103">
        <v>-5566473</v>
      </c>
      <c r="G1190" s="103">
        <v>804116</v>
      </c>
      <c r="H1190" s="103">
        <v>-4317239</v>
      </c>
      <c r="I1190" s="103">
        <v>-2072783</v>
      </c>
      <c r="J1190" s="103">
        <v>1319282</v>
      </c>
      <c r="K1190" s="103">
        <v>4173256</v>
      </c>
      <c r="L1190" s="103">
        <v>3521390</v>
      </c>
      <c r="M1190" s="103">
        <v>4918380</v>
      </c>
      <c r="N1190" s="103">
        <v>4803094</v>
      </c>
      <c r="O1190" s="103">
        <v>2681042</v>
      </c>
      <c r="P1190" s="103">
        <v>2906483</v>
      </c>
    </row>
    <row r="1191" spans="1:16">
      <c r="A1191" s="101" t="s">
        <v>1359</v>
      </c>
      <c r="B1191" s="102" t="s">
        <v>1360</v>
      </c>
      <c r="C1191" s="101" t="s">
        <v>5359</v>
      </c>
      <c r="D1191" s="101" t="s">
        <v>5360</v>
      </c>
      <c r="E1191" s="103">
        <v>27084469</v>
      </c>
      <c r="F1191" s="103">
        <v>25728289</v>
      </c>
      <c r="G1191" s="103">
        <v>25178635</v>
      </c>
      <c r="H1191" s="103">
        <v>21555114</v>
      </c>
      <c r="I1191" s="103">
        <v>18047805</v>
      </c>
      <c r="J1191" s="103">
        <v>16019785</v>
      </c>
      <c r="K1191" s="103">
        <v>10468503</v>
      </c>
      <c r="L1191" s="103">
        <v>8212037</v>
      </c>
      <c r="M1191" s="103">
        <v>219085</v>
      </c>
      <c r="N1191" s="103">
        <v>3594478</v>
      </c>
      <c r="O1191" s="103">
        <v>5382630</v>
      </c>
      <c r="P1191" s="103">
        <v>3826592</v>
      </c>
    </row>
    <row r="1192" spans="1:16">
      <c r="A1192" s="101" t="s">
        <v>2848</v>
      </c>
      <c r="B1192" s="102" t="s">
        <v>2849</v>
      </c>
      <c r="C1192" s="101" t="s">
        <v>5359</v>
      </c>
      <c r="D1192" s="101" t="s">
        <v>5360</v>
      </c>
      <c r="E1192" s="103">
        <v>5622717</v>
      </c>
      <c r="F1192" s="103">
        <v>3845592</v>
      </c>
      <c r="G1192" s="103">
        <v>3748802</v>
      </c>
      <c r="H1192" s="103">
        <v>4965119</v>
      </c>
      <c r="I1192" s="103">
        <v>4340140</v>
      </c>
      <c r="J1192" s="103">
        <v>4013946</v>
      </c>
      <c r="K1192" s="103">
        <v>3238514</v>
      </c>
      <c r="L1192" s="103">
        <v>2533955</v>
      </c>
      <c r="M1192" s="103">
        <v>-2372108</v>
      </c>
      <c r="N1192" s="103">
        <v>2322423</v>
      </c>
      <c r="O1192" s="103">
        <v>2705835</v>
      </c>
      <c r="P1192" s="103">
        <v>4380318</v>
      </c>
    </row>
    <row r="1193" spans="1:16">
      <c r="A1193" s="101" t="s">
        <v>3085</v>
      </c>
      <c r="B1193" s="102" t="s">
        <v>3086</v>
      </c>
      <c r="C1193" s="101" t="s">
        <v>5359</v>
      </c>
      <c r="D1193" s="101" t="s">
        <v>5360</v>
      </c>
      <c r="E1193" s="103">
        <v>3543089</v>
      </c>
      <c r="F1193" s="103">
        <v>-3819087</v>
      </c>
      <c r="G1193" s="103">
        <v>-10207913</v>
      </c>
      <c r="H1193" s="103">
        <v>197170</v>
      </c>
      <c r="I1193" s="103">
        <v>3698841</v>
      </c>
      <c r="J1193" s="103">
        <v>2714769</v>
      </c>
      <c r="K1193" s="103">
        <v>4898755</v>
      </c>
      <c r="L1193" s="103">
        <v>3880594</v>
      </c>
      <c r="M1193" s="103">
        <v>2312602</v>
      </c>
      <c r="N1193" s="103">
        <v>2038659</v>
      </c>
      <c r="O1193" s="103">
        <v>826119</v>
      </c>
      <c r="P1193" s="103">
        <v>159329</v>
      </c>
    </row>
    <row r="1194" spans="1:16">
      <c r="A1194" s="101" t="s">
        <v>1966</v>
      </c>
      <c r="B1194" s="102" t="s">
        <v>1967</v>
      </c>
      <c r="C1194" s="101" t="s">
        <v>5359</v>
      </c>
      <c r="D1194" s="101" t="s">
        <v>5360</v>
      </c>
      <c r="E1194" s="103">
        <v>-1635373</v>
      </c>
      <c r="F1194" s="103">
        <v>4320171</v>
      </c>
      <c r="G1194" s="103">
        <v>310907</v>
      </c>
      <c r="H1194" s="103">
        <v>-1055904</v>
      </c>
      <c r="I1194" s="103">
        <v>3757607</v>
      </c>
      <c r="J1194" s="103">
        <v>3759969</v>
      </c>
      <c r="K1194" s="103">
        <v>7723048</v>
      </c>
      <c r="L1194" s="103">
        <v>1029171</v>
      </c>
      <c r="M1194" s="103">
        <v>-3947276</v>
      </c>
      <c r="N1194" s="103">
        <v>-4575514</v>
      </c>
      <c r="O1194" s="103">
        <v>-5994471</v>
      </c>
      <c r="P1194" s="103">
        <v>-6353965</v>
      </c>
    </row>
    <row r="1195" spans="1:16">
      <c r="A1195" s="101" t="s">
        <v>2960</v>
      </c>
      <c r="B1195" s="102" t="s">
        <v>2961</v>
      </c>
      <c r="C1195" s="101" t="s">
        <v>5359</v>
      </c>
      <c r="D1195" s="101" t="s">
        <v>5360</v>
      </c>
      <c r="E1195" s="103">
        <v>657940</v>
      </c>
      <c r="F1195" s="103">
        <v>-7023119</v>
      </c>
      <c r="G1195" s="103">
        <v>263223</v>
      </c>
      <c r="H1195" s="103">
        <v>-2250057</v>
      </c>
      <c r="I1195" s="103">
        <v>136946</v>
      </c>
      <c r="J1195" s="103">
        <v>322116</v>
      </c>
      <c r="K1195" s="103">
        <v>-324683</v>
      </c>
      <c r="L1195" s="103">
        <v>429166</v>
      </c>
      <c r="M1195" s="103">
        <v>-76975</v>
      </c>
      <c r="N1195" s="103">
        <v>390636</v>
      </c>
      <c r="O1195" s="103">
        <v>3582221</v>
      </c>
      <c r="P1195" s="103">
        <v>2589884</v>
      </c>
    </row>
    <row r="1196" spans="1:16">
      <c r="A1196" s="101" t="s">
        <v>1181</v>
      </c>
      <c r="B1196" s="102" t="s">
        <v>1182</v>
      </c>
      <c r="C1196" s="101" t="s">
        <v>5359</v>
      </c>
      <c r="D1196" s="101" t="s">
        <v>5360</v>
      </c>
      <c r="E1196" s="103">
        <v>7048719</v>
      </c>
      <c r="F1196" s="103">
        <v>8494151</v>
      </c>
      <c r="G1196" s="103">
        <v>5903002</v>
      </c>
      <c r="H1196" s="103">
        <v>5635920</v>
      </c>
      <c r="I1196" s="103">
        <v>5310432</v>
      </c>
      <c r="J1196" s="103">
        <v>3655521</v>
      </c>
      <c r="K1196" s="103">
        <v>4774349</v>
      </c>
      <c r="L1196" s="103">
        <v>3319410</v>
      </c>
      <c r="M1196" s="103">
        <v>683967</v>
      </c>
      <c r="N1196" s="103">
        <v>502167</v>
      </c>
      <c r="O1196" s="103">
        <v>1022574</v>
      </c>
      <c r="P1196" s="103">
        <v>1057706</v>
      </c>
    </row>
    <row r="1197" spans="1:16">
      <c r="A1197" s="101" t="s">
        <v>388</v>
      </c>
      <c r="B1197" s="102" t="s">
        <v>389</v>
      </c>
      <c r="C1197" s="101" t="s">
        <v>5359</v>
      </c>
      <c r="D1197" s="101" t="s">
        <v>5360</v>
      </c>
      <c r="E1197" s="103">
        <v>177994502</v>
      </c>
      <c r="F1197" s="103">
        <v>154089612</v>
      </c>
      <c r="G1197" s="103">
        <v>112676335</v>
      </c>
      <c r="H1197" s="103">
        <v>102454821</v>
      </c>
      <c r="I1197" s="103">
        <v>174431166</v>
      </c>
      <c r="J1197" s="103">
        <v>167808722</v>
      </c>
      <c r="K1197" s="103">
        <v>109077525</v>
      </c>
      <c r="L1197" s="103">
        <v>58544421</v>
      </c>
      <c r="M1197" s="103">
        <v>14571059</v>
      </c>
      <c r="N1197" s="103">
        <v>2287845</v>
      </c>
      <c r="O1197" s="103">
        <v>1870543</v>
      </c>
      <c r="P1197" s="103">
        <v>2582936</v>
      </c>
    </row>
    <row r="1198" spans="1:16">
      <c r="A1198" s="101" t="s">
        <v>2122</v>
      </c>
      <c r="B1198" s="102" t="s">
        <v>2123</v>
      </c>
      <c r="C1198" s="101" t="s">
        <v>5359</v>
      </c>
      <c r="D1198" s="101" t="s">
        <v>5360</v>
      </c>
      <c r="E1198" s="103">
        <v>5600123</v>
      </c>
      <c r="F1198" s="103">
        <v>3699703</v>
      </c>
      <c r="G1198" s="103">
        <v>4530151</v>
      </c>
      <c r="H1198" s="103">
        <v>3035716</v>
      </c>
      <c r="I1198" s="103">
        <v>3697880</v>
      </c>
      <c r="J1198" s="103">
        <v>5825731</v>
      </c>
      <c r="K1198" s="103">
        <v>6052556</v>
      </c>
      <c r="L1198" s="103">
        <v>8182418</v>
      </c>
      <c r="M1198" s="103">
        <v>4657207</v>
      </c>
      <c r="N1198" s="103">
        <v>2291601</v>
      </c>
      <c r="O1198" s="103">
        <v>3907408</v>
      </c>
      <c r="P1198" s="103">
        <v>1932765</v>
      </c>
    </row>
    <row r="1199" spans="1:16">
      <c r="A1199" s="101" t="s">
        <v>3042</v>
      </c>
      <c r="B1199" s="102" t="s">
        <v>3043</v>
      </c>
      <c r="C1199" s="101" t="s">
        <v>5359</v>
      </c>
      <c r="D1199" s="101" t="s">
        <v>5360</v>
      </c>
      <c r="E1199" s="103">
        <v>2691490</v>
      </c>
      <c r="F1199" s="103">
        <v>2556216</v>
      </c>
      <c r="G1199" s="103">
        <v>1865512</v>
      </c>
      <c r="H1199" s="103">
        <v>997146</v>
      </c>
      <c r="I1199" s="103">
        <v>1579738</v>
      </c>
      <c r="J1199" s="103">
        <v>819011</v>
      </c>
      <c r="K1199" s="103">
        <v>1944738</v>
      </c>
      <c r="L1199" s="103">
        <v>2711979</v>
      </c>
      <c r="M1199" s="103">
        <v>1567192</v>
      </c>
      <c r="N1199" s="103">
        <v>1946932</v>
      </c>
      <c r="O1199" s="103">
        <v>1048941</v>
      </c>
      <c r="P1199" s="103">
        <v>907802</v>
      </c>
    </row>
    <row r="1200" spans="1:16">
      <c r="A1200" s="101" t="s">
        <v>1111</v>
      </c>
      <c r="B1200" s="102" t="s">
        <v>1112</v>
      </c>
      <c r="C1200" s="101" t="s">
        <v>5359</v>
      </c>
      <c r="D1200" s="101" t="s">
        <v>5360</v>
      </c>
      <c r="E1200" s="103">
        <v>7977180</v>
      </c>
      <c r="F1200" s="103">
        <v>17501690</v>
      </c>
      <c r="G1200" s="103">
        <v>19037051</v>
      </c>
      <c r="H1200" s="103">
        <v>18008835</v>
      </c>
      <c r="I1200" s="103">
        <v>17327889</v>
      </c>
      <c r="J1200" s="103">
        <v>14167731</v>
      </c>
      <c r="K1200" s="103">
        <v>12439871</v>
      </c>
      <c r="L1200" s="103"/>
      <c r="M1200" s="103"/>
      <c r="N1200" s="103"/>
      <c r="O1200" s="103"/>
      <c r="P1200" s="103"/>
    </row>
    <row r="1201" spans="1:16">
      <c r="A1201" s="101" t="s">
        <v>5535</v>
      </c>
      <c r="B1201" s="102" t="s">
        <v>5536</v>
      </c>
      <c r="C1201" s="101" t="s">
        <v>5359</v>
      </c>
      <c r="D1201" s="101" t="s">
        <v>5360</v>
      </c>
      <c r="E1201" s="103"/>
      <c r="F1201" s="103"/>
      <c r="G1201" s="103">
        <v>1163472</v>
      </c>
      <c r="H1201" s="103">
        <v>92364</v>
      </c>
      <c r="I1201" s="103">
        <v>-9106154</v>
      </c>
      <c r="J1201" s="103">
        <v>-8500876</v>
      </c>
      <c r="K1201" s="103">
        <v>-13940148</v>
      </c>
      <c r="L1201" s="103">
        <v>-5142134</v>
      </c>
      <c r="M1201" s="103">
        <v>-35408513</v>
      </c>
      <c r="N1201" s="103">
        <v>6873612</v>
      </c>
      <c r="O1201" s="103">
        <v>-7115710</v>
      </c>
      <c r="P1201" s="103">
        <v>10855166</v>
      </c>
    </row>
    <row r="1202" spans="1:16">
      <c r="A1202" s="101" t="s">
        <v>5537</v>
      </c>
      <c r="B1202" s="102" t="s">
        <v>5538</v>
      </c>
      <c r="C1202" s="101" t="s">
        <v>5359</v>
      </c>
      <c r="D1202" s="101" t="s">
        <v>5360</v>
      </c>
      <c r="E1202" s="103"/>
      <c r="F1202" s="103"/>
      <c r="G1202" s="103"/>
      <c r="H1202" s="103"/>
      <c r="I1202" s="103"/>
      <c r="J1202" s="103"/>
      <c r="K1202" s="103">
        <v>6102317</v>
      </c>
      <c r="L1202" s="103">
        <v>5275552</v>
      </c>
      <c r="M1202" s="103">
        <v>3600793</v>
      </c>
      <c r="N1202" s="103">
        <v>4360531</v>
      </c>
      <c r="O1202" s="103">
        <v>4111026</v>
      </c>
      <c r="P1202" s="103">
        <v>2085870</v>
      </c>
    </row>
    <row r="1203" spans="1:16">
      <c r="A1203" s="101" t="s">
        <v>1082</v>
      </c>
      <c r="B1203" s="102" t="s">
        <v>1083</v>
      </c>
      <c r="C1203" s="101" t="s">
        <v>5359</v>
      </c>
      <c r="D1203" s="101" t="s">
        <v>5360</v>
      </c>
      <c r="E1203" s="103">
        <v>2915526</v>
      </c>
      <c r="F1203" s="103">
        <v>6733914</v>
      </c>
      <c r="G1203" s="103">
        <v>5869448</v>
      </c>
      <c r="H1203" s="103">
        <v>2613059</v>
      </c>
      <c r="I1203" s="103">
        <v>3551937</v>
      </c>
      <c r="J1203" s="103">
        <v>3434231</v>
      </c>
      <c r="K1203" s="103">
        <v>5666139</v>
      </c>
      <c r="L1203" s="103">
        <v>1307242</v>
      </c>
      <c r="M1203" s="103">
        <v>-4558240</v>
      </c>
      <c r="N1203" s="103">
        <v>-3823792</v>
      </c>
      <c r="O1203" s="103">
        <v>4232756</v>
      </c>
      <c r="P1203" s="103">
        <v>3857550</v>
      </c>
    </row>
    <row r="1204" spans="1:16">
      <c r="A1204" s="101" t="s">
        <v>2464</v>
      </c>
      <c r="B1204" s="102" t="s">
        <v>2465</v>
      </c>
      <c r="C1204" s="101" t="s">
        <v>5359</v>
      </c>
      <c r="D1204" s="101" t="s">
        <v>5360</v>
      </c>
      <c r="E1204" s="103">
        <v>36096322</v>
      </c>
      <c r="F1204" s="103">
        <v>11706300</v>
      </c>
      <c r="G1204" s="103">
        <v>-35974923</v>
      </c>
      <c r="H1204" s="103">
        <v>-9868209</v>
      </c>
      <c r="I1204" s="103">
        <v>-44488845</v>
      </c>
      <c r="J1204" s="103">
        <v>-3800644</v>
      </c>
      <c r="K1204" s="103">
        <v>13646902</v>
      </c>
      <c r="L1204" s="103">
        <v>2987057</v>
      </c>
      <c r="M1204" s="103">
        <v>19911741</v>
      </c>
      <c r="N1204" s="103">
        <v>7937552</v>
      </c>
      <c r="O1204" s="103">
        <v>17966874</v>
      </c>
      <c r="P1204" s="103">
        <v>22280538</v>
      </c>
    </row>
    <row r="1205" spans="1:16">
      <c r="A1205" s="101" t="s">
        <v>2386</v>
      </c>
      <c r="B1205" s="102" t="s">
        <v>2387</v>
      </c>
      <c r="C1205" s="101" t="s">
        <v>5359</v>
      </c>
      <c r="D1205" s="101" t="s">
        <v>5360</v>
      </c>
      <c r="E1205" s="103">
        <v>6997213</v>
      </c>
      <c r="F1205" s="103">
        <v>5205757</v>
      </c>
      <c r="G1205" s="103">
        <v>5011686</v>
      </c>
      <c r="H1205" s="103">
        <v>4684614</v>
      </c>
      <c r="I1205" s="103">
        <v>3156691</v>
      </c>
      <c r="J1205" s="103">
        <v>2399876</v>
      </c>
      <c r="K1205" s="103">
        <v>532195</v>
      </c>
      <c r="L1205" s="103">
        <v>192946</v>
      </c>
      <c r="M1205" s="103">
        <v>-875426</v>
      </c>
      <c r="N1205" s="103">
        <v>-624477</v>
      </c>
      <c r="O1205" s="103">
        <v>2133232</v>
      </c>
      <c r="P1205" s="103">
        <v>2400655</v>
      </c>
    </row>
    <row r="1206" spans="1:16">
      <c r="A1206" s="101" t="s">
        <v>2852</v>
      </c>
      <c r="B1206" s="102" t="s">
        <v>2853</v>
      </c>
      <c r="C1206" s="101" t="s">
        <v>5359</v>
      </c>
      <c r="D1206" s="101" t="s">
        <v>5360</v>
      </c>
      <c r="E1206" s="103">
        <v>249934</v>
      </c>
      <c r="F1206" s="103">
        <v>631685</v>
      </c>
      <c r="G1206" s="103">
        <v>-1654319</v>
      </c>
      <c r="H1206" s="103">
        <v>453682</v>
      </c>
      <c r="I1206" s="103">
        <v>5347059</v>
      </c>
      <c r="J1206" s="103">
        <v>6110648</v>
      </c>
      <c r="K1206" s="103">
        <v>3727114</v>
      </c>
      <c r="L1206" s="103">
        <v>2424351</v>
      </c>
      <c r="M1206" s="103">
        <v>603309</v>
      </c>
      <c r="N1206" s="103">
        <v>1254857</v>
      </c>
      <c r="O1206" s="103">
        <v>2144377</v>
      </c>
      <c r="P1206" s="103">
        <v>-5453628</v>
      </c>
    </row>
    <row r="1207" spans="1:16">
      <c r="A1207" s="101" t="s">
        <v>647</v>
      </c>
      <c r="B1207" s="102" t="s">
        <v>648</v>
      </c>
      <c r="C1207" s="101" t="s">
        <v>5359</v>
      </c>
      <c r="D1207" s="101" t="s">
        <v>5360</v>
      </c>
      <c r="E1207" s="103">
        <v>45186160</v>
      </c>
      <c r="F1207" s="103">
        <v>60487169</v>
      </c>
      <c r="G1207" s="103">
        <v>8346574</v>
      </c>
      <c r="H1207" s="103">
        <v>1834361</v>
      </c>
      <c r="I1207" s="103">
        <v>2271363</v>
      </c>
      <c r="J1207" s="103">
        <v>5606581</v>
      </c>
      <c r="K1207" s="103">
        <v>-12381411</v>
      </c>
      <c r="L1207" s="103">
        <v>6971094</v>
      </c>
      <c r="M1207" s="103">
        <v>-14265625</v>
      </c>
      <c r="N1207" s="103">
        <v>-9535766</v>
      </c>
      <c r="O1207" s="103">
        <v>-31518646</v>
      </c>
      <c r="P1207" s="103">
        <v>-13205449</v>
      </c>
    </row>
    <row r="1208" spans="1:16">
      <c r="A1208" s="101" t="s">
        <v>884</v>
      </c>
      <c r="B1208" s="102" t="s">
        <v>885</v>
      </c>
      <c r="C1208" s="101" t="s">
        <v>5359</v>
      </c>
      <c r="D1208" s="101" t="s">
        <v>5360</v>
      </c>
      <c r="E1208" s="103">
        <v>6893073</v>
      </c>
      <c r="F1208" s="103">
        <v>5110248</v>
      </c>
      <c r="G1208" s="103">
        <v>533873</v>
      </c>
      <c r="H1208" s="103">
        <v>-2666643</v>
      </c>
      <c r="I1208" s="103">
        <v>179674</v>
      </c>
      <c r="J1208" s="103">
        <v>52861</v>
      </c>
      <c r="K1208" s="103">
        <v>-2230909</v>
      </c>
      <c r="L1208" s="103">
        <v>-2253213</v>
      </c>
      <c r="M1208" s="103">
        <v>-3372034</v>
      </c>
      <c r="N1208" s="103">
        <v>-3936640</v>
      </c>
      <c r="O1208" s="103">
        <v>-3377233</v>
      </c>
      <c r="P1208" s="103">
        <v>-642977</v>
      </c>
    </row>
    <row r="1209" spans="1:16">
      <c r="A1209" s="101" t="s">
        <v>3615</v>
      </c>
      <c r="B1209" s="102" t="s">
        <v>3616</v>
      </c>
      <c r="C1209" s="101" t="s">
        <v>5359</v>
      </c>
      <c r="D1209" s="101" t="s">
        <v>5360</v>
      </c>
      <c r="E1209" s="103">
        <v>2261420</v>
      </c>
      <c r="F1209" s="103">
        <v>983503</v>
      </c>
      <c r="G1209" s="103">
        <v>-8673212</v>
      </c>
      <c r="H1209" s="103">
        <v>-3219792</v>
      </c>
      <c r="I1209" s="103">
        <v>-1159803</v>
      </c>
      <c r="J1209" s="103">
        <v>3287005</v>
      </c>
      <c r="K1209" s="103">
        <v>3599628</v>
      </c>
      <c r="L1209" s="103">
        <v>3508358</v>
      </c>
      <c r="M1209" s="103">
        <v>1901276</v>
      </c>
      <c r="N1209" s="103">
        <v>244321</v>
      </c>
      <c r="O1209" s="103">
        <v>715046</v>
      </c>
      <c r="P1209" s="103">
        <v>682581</v>
      </c>
    </row>
    <row r="1210" spans="1:16">
      <c r="A1210" s="101" t="s">
        <v>685</v>
      </c>
      <c r="B1210" s="102" t="s">
        <v>686</v>
      </c>
      <c r="C1210" s="101" t="s">
        <v>5359</v>
      </c>
      <c r="D1210" s="101" t="s">
        <v>5360</v>
      </c>
      <c r="E1210" s="103">
        <v>43115991</v>
      </c>
      <c r="F1210" s="103">
        <v>36632027</v>
      </c>
      <c r="G1210" s="103">
        <v>40577556</v>
      </c>
      <c r="H1210" s="103">
        <v>53939303</v>
      </c>
      <c r="I1210" s="103">
        <v>53466750</v>
      </c>
      <c r="J1210" s="103">
        <v>51094989</v>
      </c>
      <c r="K1210" s="103">
        <v>67616785</v>
      </c>
      <c r="L1210" s="103">
        <v>66495900</v>
      </c>
      <c r="M1210" s="103">
        <v>40225924</v>
      </c>
      <c r="N1210" s="103">
        <v>28280578</v>
      </c>
      <c r="O1210" s="103">
        <v>15144386</v>
      </c>
      <c r="P1210" s="103">
        <v>8281114</v>
      </c>
    </row>
    <row r="1211" spans="1:16">
      <c r="A1211" s="101" t="s">
        <v>2814</v>
      </c>
      <c r="B1211" s="102" t="s">
        <v>2815</v>
      </c>
      <c r="C1211" s="101" t="s">
        <v>5359</v>
      </c>
      <c r="D1211" s="101" t="s">
        <v>5360</v>
      </c>
      <c r="E1211" s="103">
        <v>-4859745</v>
      </c>
      <c r="F1211" s="103">
        <v>-2929739</v>
      </c>
      <c r="G1211" s="103">
        <v>3592199</v>
      </c>
      <c r="H1211" s="103">
        <v>14128006</v>
      </c>
      <c r="I1211" s="103">
        <v>12449349</v>
      </c>
      <c r="J1211" s="103">
        <v>8135100</v>
      </c>
      <c r="K1211" s="103">
        <v>-110359</v>
      </c>
      <c r="L1211" s="103">
        <v>3616823</v>
      </c>
      <c r="M1211" s="103">
        <v>3150136</v>
      </c>
      <c r="N1211" s="103">
        <v>-2508813</v>
      </c>
      <c r="O1211" s="103">
        <v>808783</v>
      </c>
      <c r="P1211" s="103">
        <v>2032869</v>
      </c>
    </row>
    <row r="1212" spans="1:16">
      <c r="A1212" s="101" t="s">
        <v>2337</v>
      </c>
      <c r="B1212" s="102" t="s">
        <v>2338</v>
      </c>
      <c r="C1212" s="101" t="s">
        <v>5359</v>
      </c>
      <c r="D1212" s="101" t="s">
        <v>5360</v>
      </c>
      <c r="E1212" s="103">
        <v>287242</v>
      </c>
      <c r="F1212" s="103">
        <v>-2687091</v>
      </c>
      <c r="G1212" s="103">
        <v>4998687</v>
      </c>
      <c r="H1212" s="103">
        <v>7072522</v>
      </c>
      <c r="I1212" s="103">
        <v>6727890</v>
      </c>
      <c r="J1212" s="103">
        <v>5675373</v>
      </c>
      <c r="K1212" s="103">
        <v>4625313</v>
      </c>
      <c r="L1212" s="103">
        <v>-3672008</v>
      </c>
      <c r="M1212" s="103">
        <v>-3867918</v>
      </c>
      <c r="N1212" s="103">
        <v>958406</v>
      </c>
      <c r="O1212" s="103">
        <v>2144239</v>
      </c>
      <c r="P1212" s="103">
        <v>1072888</v>
      </c>
    </row>
    <row r="1213" spans="1:16">
      <c r="A1213" s="101" t="s">
        <v>3169</v>
      </c>
      <c r="B1213" s="102" t="s">
        <v>3170</v>
      </c>
      <c r="C1213" s="101" t="s">
        <v>5359</v>
      </c>
      <c r="D1213" s="101" t="s">
        <v>5360</v>
      </c>
      <c r="E1213" s="103">
        <v>-2212358</v>
      </c>
      <c r="F1213" s="103">
        <v>-977344</v>
      </c>
      <c r="G1213" s="103">
        <v>-13279488</v>
      </c>
      <c r="H1213" s="103">
        <v>-612483</v>
      </c>
      <c r="I1213" s="103">
        <v>2242643</v>
      </c>
      <c r="J1213" s="103">
        <v>4470657</v>
      </c>
      <c r="K1213" s="103">
        <v>9974410</v>
      </c>
      <c r="L1213" s="103">
        <v>5808825</v>
      </c>
      <c r="M1213" s="103">
        <v>-14968370</v>
      </c>
      <c r="N1213" s="103">
        <v>2424002</v>
      </c>
      <c r="O1213" s="103">
        <v>1601308</v>
      </c>
      <c r="P1213" s="103">
        <v>4049707</v>
      </c>
    </row>
    <row r="1214" spans="1:16">
      <c r="A1214" s="101" t="s">
        <v>2097</v>
      </c>
      <c r="B1214" s="102" t="s">
        <v>2098</v>
      </c>
      <c r="C1214" s="101" t="s">
        <v>5359</v>
      </c>
      <c r="D1214" s="101" t="s">
        <v>5360</v>
      </c>
      <c r="E1214" s="103">
        <v>14748422</v>
      </c>
      <c r="F1214" s="103">
        <v>14184852</v>
      </c>
      <c r="G1214" s="103">
        <v>13020712</v>
      </c>
      <c r="H1214" s="103">
        <v>10086407</v>
      </c>
      <c r="I1214" s="103">
        <v>8838232</v>
      </c>
      <c r="J1214" s="103">
        <v>12144197</v>
      </c>
      <c r="K1214" s="103">
        <v>24566086</v>
      </c>
      <c r="L1214" s="103">
        <v>11678665</v>
      </c>
      <c r="M1214" s="103">
        <v>4847240</v>
      </c>
      <c r="N1214" s="103">
        <v>6445059</v>
      </c>
      <c r="O1214" s="103">
        <v>699642</v>
      </c>
      <c r="P1214" s="103">
        <v>1553487</v>
      </c>
    </row>
    <row r="1215" spans="1:16">
      <c r="A1215" s="101" t="s">
        <v>3517</v>
      </c>
      <c r="B1215" s="102" t="s">
        <v>4406</v>
      </c>
      <c r="C1215" s="101" t="s">
        <v>5359</v>
      </c>
      <c r="D1215" s="101" t="s">
        <v>5360</v>
      </c>
      <c r="E1215" s="103">
        <v>594760</v>
      </c>
      <c r="F1215" s="103">
        <v>-4374841</v>
      </c>
      <c r="G1215" s="103">
        <v>3224365</v>
      </c>
      <c r="H1215" s="103">
        <v>2541090</v>
      </c>
      <c r="I1215" s="103">
        <v>5317813</v>
      </c>
      <c r="J1215" s="103">
        <v>4790313</v>
      </c>
      <c r="K1215" s="103">
        <v>4710228</v>
      </c>
      <c r="L1215" s="103">
        <v>2619351</v>
      </c>
      <c r="M1215" s="103">
        <v>1244914</v>
      </c>
      <c r="N1215" s="103">
        <v>-1913424</v>
      </c>
      <c r="O1215" s="103">
        <v>-8255408</v>
      </c>
      <c r="P1215" s="103">
        <v>-2851750</v>
      </c>
    </row>
    <row r="1216" spans="1:16">
      <c r="A1216" s="101" t="s">
        <v>771</v>
      </c>
      <c r="B1216" s="102" t="s">
        <v>772</v>
      </c>
      <c r="C1216" s="101" t="s">
        <v>5359</v>
      </c>
      <c r="D1216" s="101" t="s">
        <v>5360</v>
      </c>
      <c r="E1216" s="103">
        <v>26969821</v>
      </c>
      <c r="F1216" s="103">
        <v>42930060</v>
      </c>
      <c r="G1216" s="103">
        <v>31544475</v>
      </c>
      <c r="H1216" s="103">
        <v>58399565</v>
      </c>
      <c r="I1216" s="103">
        <v>34079294</v>
      </c>
      <c r="J1216" s="103">
        <v>51270264</v>
      </c>
      <c r="K1216" s="103">
        <v>17645406</v>
      </c>
      <c r="L1216" s="103">
        <v>49467008</v>
      </c>
      <c r="M1216" s="103">
        <v>32930963</v>
      </c>
      <c r="N1216" s="103">
        <v>58948245</v>
      </c>
      <c r="O1216" s="103">
        <v>48523054</v>
      </c>
      <c r="P1216" s="103">
        <v>35236108</v>
      </c>
    </row>
    <row r="1217" spans="1:16">
      <c r="A1217" s="101" t="s">
        <v>1651</v>
      </c>
      <c r="B1217" s="102" t="s">
        <v>1652</v>
      </c>
      <c r="C1217" s="101" t="s">
        <v>5359</v>
      </c>
      <c r="D1217" s="101" t="s">
        <v>5360</v>
      </c>
      <c r="E1217" s="103">
        <v>5009356</v>
      </c>
      <c r="F1217" s="103">
        <v>3646473</v>
      </c>
      <c r="G1217" s="103">
        <v>1812439</v>
      </c>
      <c r="H1217" s="103">
        <v>8978872</v>
      </c>
      <c r="I1217" s="103">
        <v>9394643</v>
      </c>
      <c r="J1217" s="103">
        <v>13139705</v>
      </c>
      <c r="K1217" s="103">
        <v>14391057</v>
      </c>
      <c r="L1217" s="103">
        <v>11103632</v>
      </c>
      <c r="M1217" s="103">
        <v>1052181</v>
      </c>
      <c r="N1217" s="103">
        <v>7732693</v>
      </c>
      <c r="O1217" s="103">
        <v>6400576</v>
      </c>
      <c r="P1217" s="103">
        <v>9112986</v>
      </c>
    </row>
    <row r="1218" spans="1:16">
      <c r="A1218" s="101" t="s">
        <v>2859</v>
      </c>
      <c r="B1218" s="102" t="s">
        <v>2860</v>
      </c>
      <c r="C1218" s="101" t="s">
        <v>5359</v>
      </c>
      <c r="D1218" s="101" t="s">
        <v>5360</v>
      </c>
      <c r="E1218" s="103">
        <v>8688443</v>
      </c>
      <c r="F1218" s="103">
        <v>9867098</v>
      </c>
      <c r="G1218" s="103">
        <v>7298960</v>
      </c>
      <c r="H1218" s="103">
        <v>1814361</v>
      </c>
      <c r="I1218" s="103">
        <v>1236450</v>
      </c>
      <c r="J1218" s="103">
        <v>9433793</v>
      </c>
      <c r="K1218" s="103"/>
      <c r="L1218" s="103">
        <v>16536458</v>
      </c>
      <c r="M1218" s="103">
        <v>18175961</v>
      </c>
      <c r="N1218" s="103">
        <v>4722112</v>
      </c>
      <c r="O1218" s="103">
        <v>1158747</v>
      </c>
      <c r="P1218" s="103">
        <v>2132550</v>
      </c>
    </row>
    <row r="1219" spans="1:16">
      <c r="A1219" s="101" t="s">
        <v>2105</v>
      </c>
      <c r="B1219" s="102" t="s">
        <v>2106</v>
      </c>
      <c r="C1219" s="101" t="s">
        <v>5359</v>
      </c>
      <c r="D1219" s="101" t="s">
        <v>5360</v>
      </c>
      <c r="E1219" s="103">
        <v>1788065</v>
      </c>
      <c r="F1219" s="103">
        <v>-585150</v>
      </c>
      <c r="G1219" s="103">
        <v>-1036163</v>
      </c>
      <c r="H1219" s="103">
        <v>-5615788</v>
      </c>
      <c r="I1219" s="103">
        <v>-3357709</v>
      </c>
      <c r="J1219" s="103">
        <v>-378581</v>
      </c>
      <c r="K1219" s="103">
        <v>-555401</v>
      </c>
      <c r="L1219" s="103">
        <v>-4716700</v>
      </c>
      <c r="M1219" s="103">
        <v>-5523769</v>
      </c>
      <c r="N1219" s="103">
        <v>2428587</v>
      </c>
      <c r="O1219" s="103">
        <v>3139885</v>
      </c>
      <c r="P1219" s="103">
        <v>873193</v>
      </c>
    </row>
    <row r="1220" spans="1:16">
      <c r="A1220" s="101" t="s">
        <v>478</v>
      </c>
      <c r="B1220" s="102" t="s">
        <v>479</v>
      </c>
      <c r="C1220" s="101" t="s">
        <v>5359</v>
      </c>
      <c r="D1220" s="101" t="s">
        <v>5360</v>
      </c>
      <c r="E1220" s="103">
        <v>275776228</v>
      </c>
      <c r="F1220" s="103">
        <v>240906745</v>
      </c>
      <c r="G1220" s="103">
        <v>268416037</v>
      </c>
      <c r="H1220" s="103">
        <v>298870195</v>
      </c>
      <c r="I1220" s="103">
        <v>321901822</v>
      </c>
      <c r="J1220" s="103">
        <v>346414333</v>
      </c>
      <c r="K1220" s="103">
        <v>336078472</v>
      </c>
      <c r="L1220" s="103">
        <v>237206549</v>
      </c>
      <c r="M1220" s="103">
        <v>222326368</v>
      </c>
      <c r="N1220" s="103">
        <v>183521858</v>
      </c>
      <c r="O1220" s="103">
        <v>173826467</v>
      </c>
      <c r="P1220" s="103">
        <v>156426736</v>
      </c>
    </row>
    <row r="1221" spans="1:16">
      <c r="A1221" s="101" t="s">
        <v>5539</v>
      </c>
      <c r="B1221" s="102" t="s">
        <v>5540</v>
      </c>
      <c r="C1221" s="101" t="s">
        <v>5359</v>
      </c>
      <c r="D1221" s="101" t="s">
        <v>5360</v>
      </c>
      <c r="E1221" s="103"/>
      <c r="F1221" s="103"/>
      <c r="G1221" s="103"/>
      <c r="H1221" s="103"/>
      <c r="I1221" s="103"/>
      <c r="J1221" s="103"/>
      <c r="K1221" s="103"/>
      <c r="L1221" s="103">
        <v>-26657213</v>
      </c>
      <c r="M1221" s="103">
        <v>1446727</v>
      </c>
      <c r="N1221" s="103">
        <v>529405</v>
      </c>
      <c r="O1221" s="103">
        <v>115378</v>
      </c>
      <c r="P1221" s="103">
        <v>-3673347</v>
      </c>
    </row>
    <row r="1222" spans="1:16">
      <c r="A1222" s="101" t="s">
        <v>3525</v>
      </c>
      <c r="B1222" s="102" t="s">
        <v>4409</v>
      </c>
      <c r="C1222" s="101" t="s">
        <v>5359</v>
      </c>
      <c r="D1222" s="101" t="s">
        <v>5360</v>
      </c>
      <c r="E1222" s="103">
        <v>-7842990</v>
      </c>
      <c r="F1222" s="103">
        <v>2106190</v>
      </c>
      <c r="G1222" s="103">
        <v>-2892336</v>
      </c>
      <c r="H1222" s="103">
        <v>2084022</v>
      </c>
      <c r="I1222" s="103">
        <v>-525929</v>
      </c>
      <c r="J1222" s="103">
        <v>4921586</v>
      </c>
      <c r="K1222" s="103">
        <v>718223</v>
      </c>
      <c r="L1222" s="103">
        <v>2386445</v>
      </c>
      <c r="M1222" s="103">
        <v>1940472</v>
      </c>
      <c r="N1222" s="103">
        <v>252631</v>
      </c>
      <c r="O1222" s="103"/>
      <c r="P1222" s="103"/>
    </row>
    <row r="1223" spans="1:16">
      <c r="A1223" s="101" t="s">
        <v>3388</v>
      </c>
      <c r="B1223" s="102" t="s">
        <v>3389</v>
      </c>
      <c r="C1223" s="101" t="s">
        <v>5359</v>
      </c>
      <c r="D1223" s="101" t="s">
        <v>5360</v>
      </c>
      <c r="E1223" s="103">
        <v>-4985507</v>
      </c>
      <c r="F1223" s="103">
        <v>3641315</v>
      </c>
      <c r="G1223" s="103">
        <v>1487459</v>
      </c>
      <c r="H1223" s="103">
        <v>1956877</v>
      </c>
      <c r="I1223" s="103">
        <v>-2587267</v>
      </c>
      <c r="J1223" s="103">
        <v>1521531</v>
      </c>
      <c r="K1223" s="103">
        <v>2167870</v>
      </c>
      <c r="L1223" s="103">
        <v>2641074</v>
      </c>
      <c r="M1223" s="103">
        <v>1678664</v>
      </c>
      <c r="N1223" s="103">
        <v>2369870</v>
      </c>
      <c r="O1223" s="103">
        <v>4230818</v>
      </c>
      <c r="P1223" s="103">
        <v>-7474473</v>
      </c>
    </row>
    <row r="1224" spans="1:16">
      <c r="A1224" s="101" t="s">
        <v>4410</v>
      </c>
      <c r="B1224" s="102" t="s">
        <v>4411</v>
      </c>
      <c r="C1224" s="101" t="s">
        <v>5359</v>
      </c>
      <c r="D1224" s="101" t="s">
        <v>5360</v>
      </c>
      <c r="E1224" s="103">
        <v>14319675</v>
      </c>
      <c r="F1224" s="103">
        <v>11614471</v>
      </c>
      <c r="G1224" s="103">
        <v>3959718</v>
      </c>
      <c r="H1224" s="103">
        <v>11721642</v>
      </c>
      <c r="I1224" s="103"/>
      <c r="J1224" s="103"/>
      <c r="K1224" s="103"/>
      <c r="L1224" s="103"/>
      <c r="M1224" s="103"/>
      <c r="N1224" s="103"/>
      <c r="O1224" s="103"/>
      <c r="P1224" s="103"/>
    </row>
    <row r="1225" spans="1:16">
      <c r="A1225" s="101" t="s">
        <v>3063</v>
      </c>
      <c r="B1225" s="102" t="s">
        <v>3064</v>
      </c>
      <c r="C1225" s="101" t="s">
        <v>5359</v>
      </c>
      <c r="D1225" s="101" t="s">
        <v>5360</v>
      </c>
      <c r="E1225" s="103">
        <v>3898514</v>
      </c>
      <c r="F1225" s="103">
        <v>-8473107</v>
      </c>
      <c r="G1225" s="103">
        <v>-478686</v>
      </c>
      <c r="H1225" s="103">
        <v>-2503061</v>
      </c>
      <c r="I1225" s="103">
        <v>2080555</v>
      </c>
      <c r="J1225" s="103">
        <v>1861464</v>
      </c>
      <c r="K1225" s="103">
        <v>-2552094</v>
      </c>
      <c r="L1225" s="103">
        <v>-4339750</v>
      </c>
      <c r="M1225" s="103">
        <v>2318244</v>
      </c>
      <c r="N1225" s="103">
        <v>1384845</v>
      </c>
      <c r="O1225" s="103">
        <v>2166113</v>
      </c>
      <c r="P1225" s="103">
        <v>-1781250</v>
      </c>
    </row>
    <row r="1226" spans="1:16">
      <c r="A1226" s="101" t="s">
        <v>1441</v>
      </c>
      <c r="B1226" s="102" t="s">
        <v>1442</v>
      </c>
      <c r="C1226" s="101" t="s">
        <v>5359</v>
      </c>
      <c r="D1226" s="101" t="s">
        <v>5360</v>
      </c>
      <c r="E1226" s="103">
        <v>7106165</v>
      </c>
      <c r="F1226" s="103">
        <v>5654858</v>
      </c>
      <c r="G1226" s="103">
        <v>2212772</v>
      </c>
      <c r="H1226" s="103">
        <v>8932236</v>
      </c>
      <c r="I1226" s="103">
        <v>-6936490</v>
      </c>
      <c r="J1226" s="103">
        <v>-3193285</v>
      </c>
      <c r="K1226" s="103">
        <v>5032147</v>
      </c>
      <c r="L1226" s="103">
        <v>4541717</v>
      </c>
      <c r="M1226" s="103">
        <v>1856112</v>
      </c>
      <c r="N1226" s="103">
        <v>114819</v>
      </c>
      <c r="O1226" s="103">
        <v>1134341</v>
      </c>
      <c r="P1226" s="103">
        <v>2509283</v>
      </c>
    </row>
    <row r="1227" spans="1:16">
      <c r="A1227" s="101" t="s">
        <v>3563</v>
      </c>
      <c r="B1227" s="102" t="s">
        <v>3564</v>
      </c>
      <c r="C1227" s="101" t="s">
        <v>5359</v>
      </c>
      <c r="D1227" s="101" t="s">
        <v>5360</v>
      </c>
      <c r="E1227" s="103">
        <v>4056272</v>
      </c>
      <c r="F1227" s="103">
        <v>1727158</v>
      </c>
      <c r="G1227" s="103">
        <v>-2707201</v>
      </c>
      <c r="H1227" s="103">
        <v>4010377</v>
      </c>
      <c r="I1227" s="103">
        <v>845228</v>
      </c>
      <c r="J1227" s="103">
        <v>3417648</v>
      </c>
      <c r="K1227" s="103">
        <v>3774286</v>
      </c>
      <c r="L1227" s="103">
        <v>-2931448</v>
      </c>
      <c r="M1227" s="103">
        <v>2392121</v>
      </c>
      <c r="N1227" s="103">
        <v>2566434</v>
      </c>
      <c r="O1227" s="103">
        <v>665745</v>
      </c>
      <c r="P1227" s="103">
        <v>1491794</v>
      </c>
    </row>
    <row r="1228" spans="1:16">
      <c r="A1228" s="101" t="s">
        <v>809</v>
      </c>
      <c r="B1228" s="102" t="s">
        <v>810</v>
      </c>
      <c r="C1228" s="101" t="s">
        <v>5359</v>
      </c>
      <c r="D1228" s="101" t="s">
        <v>5360</v>
      </c>
      <c r="E1228" s="103">
        <v>126707327</v>
      </c>
      <c r="F1228" s="103">
        <v>115819123</v>
      </c>
      <c r="G1228" s="103">
        <v>66301834</v>
      </c>
      <c r="H1228" s="103">
        <v>114986844</v>
      </c>
      <c r="I1228" s="103">
        <v>147181933</v>
      </c>
      <c r="J1228" s="103">
        <v>3137538</v>
      </c>
      <c r="K1228" s="103">
        <v>99701648</v>
      </c>
      <c r="L1228" s="103">
        <v>151825966</v>
      </c>
      <c r="M1228" s="103">
        <v>10752627</v>
      </c>
      <c r="N1228" s="103">
        <v>16588421</v>
      </c>
      <c r="O1228" s="103">
        <v>31396148</v>
      </c>
      <c r="P1228" s="103">
        <v>29423870</v>
      </c>
    </row>
    <row r="1229" spans="1:16">
      <c r="A1229" s="101" t="s">
        <v>4412</v>
      </c>
      <c r="B1229" s="102" t="s">
        <v>4413</v>
      </c>
      <c r="C1229" s="101" t="s">
        <v>5359</v>
      </c>
      <c r="D1229" s="101" t="s">
        <v>5360</v>
      </c>
      <c r="E1229" s="103">
        <v>2545901</v>
      </c>
      <c r="F1229" s="103">
        <v>11824283</v>
      </c>
      <c r="G1229" s="103">
        <v>-17986268</v>
      </c>
      <c r="H1229" s="103">
        <v>11118323</v>
      </c>
      <c r="I1229" s="103">
        <v>12977808</v>
      </c>
      <c r="J1229" s="103"/>
      <c r="K1229" s="103"/>
      <c r="L1229" s="103"/>
      <c r="M1229" s="103"/>
      <c r="N1229" s="103"/>
      <c r="O1229" s="103"/>
      <c r="P1229" s="103"/>
    </row>
    <row r="1230" spans="1:16">
      <c r="A1230" s="101" t="s">
        <v>2950</v>
      </c>
      <c r="B1230" s="102" t="s">
        <v>2951</v>
      </c>
      <c r="C1230" s="101" t="s">
        <v>5359</v>
      </c>
      <c r="D1230" s="101" t="s">
        <v>5360</v>
      </c>
      <c r="E1230" s="103">
        <v>1283217</v>
      </c>
      <c r="F1230" s="103">
        <v>-2888952</v>
      </c>
      <c r="G1230" s="103">
        <v>606048</v>
      </c>
      <c r="H1230" s="103">
        <v>-1000282</v>
      </c>
      <c r="I1230" s="103">
        <v>-4151156</v>
      </c>
      <c r="J1230" s="103">
        <v>11277743</v>
      </c>
      <c r="K1230" s="103">
        <v>19240874</v>
      </c>
      <c r="L1230" s="103">
        <v>9522143</v>
      </c>
      <c r="M1230" s="103">
        <v>7930331</v>
      </c>
      <c r="N1230" s="103">
        <v>4252629</v>
      </c>
      <c r="O1230" s="103">
        <v>1032650</v>
      </c>
      <c r="P1230" s="103">
        <v>-2346161</v>
      </c>
    </row>
    <row r="1231" spans="1:16">
      <c r="A1231" s="101" t="s">
        <v>584</v>
      </c>
      <c r="B1231" s="102" t="s">
        <v>585</v>
      </c>
      <c r="C1231" s="101" t="s">
        <v>5359</v>
      </c>
      <c r="D1231" s="101" t="s">
        <v>5360</v>
      </c>
      <c r="E1231" s="103">
        <v>121428017</v>
      </c>
      <c r="F1231" s="103">
        <v>106594717</v>
      </c>
      <c r="G1231" s="103">
        <v>96437767</v>
      </c>
      <c r="H1231" s="103">
        <v>129108679</v>
      </c>
      <c r="I1231" s="103">
        <v>69581665</v>
      </c>
      <c r="J1231" s="103">
        <v>140719631</v>
      </c>
      <c r="K1231" s="103">
        <v>106881388</v>
      </c>
      <c r="L1231" s="103">
        <v>62885035</v>
      </c>
      <c r="M1231" s="103">
        <v>-62142704</v>
      </c>
      <c r="N1231" s="103">
        <v>73845564</v>
      </c>
      <c r="O1231" s="103">
        <v>86990519</v>
      </c>
      <c r="P1231" s="103">
        <v>66421127</v>
      </c>
    </row>
    <row r="1232" spans="1:16">
      <c r="A1232" s="101" t="s">
        <v>2265</v>
      </c>
      <c r="B1232" s="102" t="s">
        <v>2266</v>
      </c>
      <c r="C1232" s="101" t="s">
        <v>5359</v>
      </c>
      <c r="D1232" s="101" t="s">
        <v>5360</v>
      </c>
      <c r="E1232" s="103">
        <v>7429423</v>
      </c>
      <c r="F1232" s="103">
        <v>9835870</v>
      </c>
      <c r="G1232" s="103">
        <v>7645647</v>
      </c>
      <c r="H1232" s="103">
        <v>9471901</v>
      </c>
      <c r="I1232" s="103">
        <v>6822242</v>
      </c>
      <c r="J1232" s="103">
        <v>5469169</v>
      </c>
      <c r="K1232" s="103">
        <v>5715603</v>
      </c>
      <c r="L1232" s="103">
        <v>1274552</v>
      </c>
      <c r="M1232" s="103">
        <v>739261</v>
      </c>
      <c r="N1232" s="103">
        <v>3102079</v>
      </c>
      <c r="O1232" s="103">
        <v>2317314</v>
      </c>
      <c r="P1232" s="103">
        <v>843549</v>
      </c>
    </row>
    <row r="1233" spans="1:16">
      <c r="A1233" s="101" t="s">
        <v>2612</v>
      </c>
      <c r="B1233" s="102" t="s">
        <v>2613</v>
      </c>
      <c r="C1233" s="101" t="s">
        <v>5359</v>
      </c>
      <c r="D1233" s="101" t="s">
        <v>5360</v>
      </c>
      <c r="E1233" s="103">
        <v>-7647535</v>
      </c>
      <c r="F1233" s="103">
        <v>-10789713</v>
      </c>
      <c r="G1233" s="103">
        <v>589909</v>
      </c>
      <c r="H1233" s="103">
        <v>-8080021</v>
      </c>
      <c r="I1233" s="103">
        <v>339954</v>
      </c>
      <c r="J1233" s="103">
        <v>1205264</v>
      </c>
      <c r="K1233" s="103">
        <v>952501</v>
      </c>
      <c r="L1233" s="103">
        <v>1118032</v>
      </c>
      <c r="M1233" s="103">
        <v>-7623678</v>
      </c>
      <c r="N1233" s="103">
        <v>910972</v>
      </c>
      <c r="O1233" s="103">
        <v>3619785</v>
      </c>
      <c r="P1233" s="103">
        <v>5193729</v>
      </c>
    </row>
    <row r="1234" spans="1:16">
      <c r="A1234" s="101" t="s">
        <v>1389</v>
      </c>
      <c r="B1234" s="102" t="s">
        <v>1390</v>
      </c>
      <c r="C1234" s="101" t="s">
        <v>5359</v>
      </c>
      <c r="D1234" s="101" t="s">
        <v>5360</v>
      </c>
      <c r="E1234" s="103">
        <v>-718303976</v>
      </c>
      <c r="F1234" s="103">
        <v>-4918846</v>
      </c>
      <c r="G1234" s="103">
        <v>-125791882</v>
      </c>
      <c r="H1234" s="103">
        <v>-468668713</v>
      </c>
      <c r="I1234" s="103">
        <v>-122875398</v>
      </c>
      <c r="J1234" s="103">
        <v>7349912</v>
      </c>
      <c r="K1234" s="103">
        <v>8815431</v>
      </c>
      <c r="L1234" s="103">
        <v>32027814</v>
      </c>
      <c r="M1234" s="103">
        <v>51175781</v>
      </c>
      <c r="N1234" s="103">
        <v>37497592</v>
      </c>
      <c r="O1234" s="103">
        <v>8366978</v>
      </c>
      <c r="P1234" s="103">
        <v>4243367</v>
      </c>
    </row>
    <row r="1235" spans="1:16">
      <c r="A1235" s="101" t="s">
        <v>2159</v>
      </c>
      <c r="B1235" s="102" t="s">
        <v>2160</v>
      </c>
      <c r="C1235" s="101" t="s">
        <v>5359</v>
      </c>
      <c r="D1235" s="101" t="s">
        <v>5360</v>
      </c>
      <c r="E1235" s="103">
        <v>6209262</v>
      </c>
      <c r="F1235" s="103">
        <v>3254318</v>
      </c>
      <c r="G1235" s="103">
        <v>4284499</v>
      </c>
      <c r="H1235" s="103">
        <v>4449623</v>
      </c>
      <c r="I1235" s="103">
        <v>4371766</v>
      </c>
      <c r="J1235" s="103">
        <v>2367509</v>
      </c>
      <c r="K1235" s="103">
        <v>4579914</v>
      </c>
      <c r="L1235" s="103">
        <v>5311375</v>
      </c>
      <c r="M1235" s="103">
        <v>4715672</v>
      </c>
      <c r="N1235" s="103">
        <v>3503130</v>
      </c>
      <c r="O1235" s="103">
        <v>2386682</v>
      </c>
      <c r="P1235" s="103">
        <v>758722</v>
      </c>
    </row>
    <row r="1236" spans="1:16">
      <c r="A1236" s="101" t="s">
        <v>2573</v>
      </c>
      <c r="B1236" s="102" t="s">
        <v>2574</v>
      </c>
      <c r="C1236" s="101" t="s">
        <v>5359</v>
      </c>
      <c r="D1236" s="101" t="s">
        <v>5360</v>
      </c>
      <c r="E1236" s="103">
        <v>-4284252</v>
      </c>
      <c r="F1236" s="103">
        <v>1464102</v>
      </c>
      <c r="G1236" s="103">
        <v>-9659539</v>
      </c>
      <c r="H1236" s="103">
        <v>-3547984</v>
      </c>
      <c r="I1236" s="103">
        <v>-9003343</v>
      </c>
      <c r="J1236" s="103">
        <v>1440028</v>
      </c>
      <c r="K1236" s="103">
        <v>3671860</v>
      </c>
      <c r="L1236" s="103">
        <v>9805573</v>
      </c>
      <c r="M1236" s="103">
        <v>9237720</v>
      </c>
      <c r="N1236" s="103">
        <v>10967392</v>
      </c>
      <c r="O1236" s="103">
        <v>6371428</v>
      </c>
      <c r="P1236" s="103">
        <v>7476753</v>
      </c>
    </row>
    <row r="1237" spans="1:16">
      <c r="A1237" s="101" t="s">
        <v>1690</v>
      </c>
      <c r="B1237" s="102" t="s">
        <v>4414</v>
      </c>
      <c r="C1237" s="101" t="s">
        <v>5359</v>
      </c>
      <c r="D1237" s="101" t="s">
        <v>5360</v>
      </c>
      <c r="E1237" s="103">
        <v>8125454</v>
      </c>
      <c r="F1237" s="103">
        <v>24021748</v>
      </c>
      <c r="G1237" s="103">
        <v>14149486</v>
      </c>
      <c r="H1237" s="103">
        <v>12433869</v>
      </c>
      <c r="I1237" s="103">
        <v>6207179</v>
      </c>
      <c r="J1237" s="103">
        <v>5937304</v>
      </c>
      <c r="K1237" s="103">
        <v>4669620</v>
      </c>
      <c r="L1237" s="103">
        <v>763667</v>
      </c>
      <c r="M1237" s="103">
        <v>-7172979</v>
      </c>
      <c r="N1237" s="103">
        <v>1787273</v>
      </c>
      <c r="O1237" s="103">
        <v>394531</v>
      </c>
      <c r="P1237" s="103">
        <v>662018</v>
      </c>
    </row>
    <row r="1238" spans="1:16">
      <c r="A1238" s="101" t="s">
        <v>3350</v>
      </c>
      <c r="B1238" s="102" t="s">
        <v>4415</v>
      </c>
      <c r="C1238" s="101" t="s">
        <v>5359</v>
      </c>
      <c r="D1238" s="101" t="s">
        <v>5360</v>
      </c>
      <c r="E1238" s="103">
        <v>-10574238</v>
      </c>
      <c r="F1238" s="103">
        <v>-33692906</v>
      </c>
      <c r="G1238" s="103">
        <v>-33997411</v>
      </c>
      <c r="H1238" s="103">
        <v>-2142112</v>
      </c>
      <c r="I1238" s="103">
        <v>1928483</v>
      </c>
      <c r="J1238" s="103">
        <v>4042771</v>
      </c>
      <c r="K1238" s="103">
        <v>-4366213</v>
      </c>
      <c r="L1238" s="103">
        <v>-10287777</v>
      </c>
      <c r="M1238" s="103">
        <v>-4699186</v>
      </c>
      <c r="N1238" s="103">
        <v>7594352</v>
      </c>
      <c r="O1238" s="103">
        <v>1511385</v>
      </c>
      <c r="P1238" s="103">
        <v>5637174</v>
      </c>
    </row>
    <row r="1239" spans="1:16">
      <c r="A1239" s="101" t="s">
        <v>5541</v>
      </c>
      <c r="B1239" s="102" t="s">
        <v>5542</v>
      </c>
      <c r="C1239" s="101" t="s">
        <v>5359</v>
      </c>
      <c r="D1239" s="101" t="s">
        <v>5360</v>
      </c>
      <c r="E1239" s="103"/>
      <c r="F1239" s="103"/>
      <c r="G1239" s="103"/>
      <c r="H1239" s="103"/>
      <c r="I1239" s="103"/>
      <c r="J1239" s="103">
        <v>1531594</v>
      </c>
      <c r="K1239" s="103">
        <v>3720033</v>
      </c>
      <c r="L1239" s="103"/>
      <c r="M1239" s="103">
        <v>-4721388</v>
      </c>
      <c r="N1239" s="103"/>
      <c r="O1239" s="103"/>
      <c r="P1239" s="103"/>
    </row>
    <row r="1240" spans="1:16">
      <c r="A1240" s="101" t="s">
        <v>931</v>
      </c>
      <c r="B1240" s="102" t="s">
        <v>932</v>
      </c>
      <c r="C1240" s="101" t="s">
        <v>5359</v>
      </c>
      <c r="D1240" s="101" t="s">
        <v>5360</v>
      </c>
      <c r="E1240" s="103">
        <v>79356540</v>
      </c>
      <c r="F1240" s="103">
        <v>47600211</v>
      </c>
      <c r="G1240" s="103">
        <v>25648568</v>
      </c>
      <c r="H1240" s="103">
        <v>48769019</v>
      </c>
      <c r="I1240" s="103">
        <v>14689346</v>
      </c>
      <c r="J1240" s="103">
        <v>41977565</v>
      </c>
      <c r="K1240" s="103">
        <v>62881379</v>
      </c>
      <c r="L1240" s="103">
        <v>56808643</v>
      </c>
      <c r="M1240" s="103">
        <v>46416392</v>
      </c>
      <c r="N1240" s="103">
        <v>39724433</v>
      </c>
      <c r="O1240" s="103">
        <v>49322161</v>
      </c>
      <c r="P1240" s="103">
        <v>44917873</v>
      </c>
    </row>
    <row r="1241" spans="1:16">
      <c r="A1241" s="101" t="s">
        <v>3524</v>
      </c>
      <c r="B1241" s="102" t="s">
        <v>4416</v>
      </c>
      <c r="C1241" s="101" t="s">
        <v>5359</v>
      </c>
      <c r="D1241" s="101" t="s">
        <v>5360</v>
      </c>
      <c r="E1241" s="103">
        <v>1132978</v>
      </c>
      <c r="F1241" s="103">
        <v>160184</v>
      </c>
      <c r="G1241" s="103">
        <v>-590194</v>
      </c>
      <c r="H1241" s="103">
        <v>338875</v>
      </c>
      <c r="I1241" s="103">
        <v>327331</v>
      </c>
      <c r="J1241" s="103">
        <v>2771035</v>
      </c>
      <c r="K1241" s="103">
        <v>-18235106</v>
      </c>
      <c r="L1241" s="103">
        <v>-4955677</v>
      </c>
      <c r="M1241" s="103">
        <v>-3537162</v>
      </c>
      <c r="N1241" s="103">
        <v>360331</v>
      </c>
      <c r="O1241" s="103">
        <v>1872361</v>
      </c>
      <c r="P1241" s="103">
        <v>1399233</v>
      </c>
    </row>
    <row r="1242" spans="1:16">
      <c r="A1242" s="101" t="s">
        <v>1021</v>
      </c>
      <c r="B1242" s="102" t="s">
        <v>1022</v>
      </c>
      <c r="C1242" s="101" t="s">
        <v>5359</v>
      </c>
      <c r="D1242" s="101" t="s">
        <v>5360</v>
      </c>
      <c r="E1242" s="103">
        <v>-1165722</v>
      </c>
      <c r="F1242" s="103">
        <v>112867023</v>
      </c>
      <c r="G1242" s="103">
        <v>38452524</v>
      </c>
      <c r="H1242" s="103">
        <v>38039437</v>
      </c>
      <c r="I1242" s="103">
        <v>50773408</v>
      </c>
      <c r="J1242" s="103">
        <v>68296564</v>
      </c>
      <c r="K1242" s="103">
        <v>60727882</v>
      </c>
      <c r="L1242" s="103">
        <v>68284085</v>
      </c>
      <c r="M1242" s="103">
        <v>51541347</v>
      </c>
      <c r="N1242" s="103">
        <v>46223356</v>
      </c>
      <c r="O1242" s="103">
        <v>26467033</v>
      </c>
      <c r="P1242" s="103">
        <v>20990277</v>
      </c>
    </row>
    <row r="1243" spans="1:16">
      <c r="A1243" s="101" t="s">
        <v>5543</v>
      </c>
      <c r="B1243" s="102" t="s">
        <v>5544</v>
      </c>
      <c r="C1243" s="101" t="s">
        <v>5359</v>
      </c>
      <c r="D1243" s="101" t="s">
        <v>5360</v>
      </c>
      <c r="E1243" s="103"/>
      <c r="F1243" s="103"/>
      <c r="G1243" s="103"/>
      <c r="H1243" s="103"/>
      <c r="I1243" s="103"/>
      <c r="J1243" s="103"/>
      <c r="K1243" s="103">
        <v>157007</v>
      </c>
      <c r="L1243" s="103">
        <v>-105595</v>
      </c>
      <c r="M1243" s="103">
        <v>-1081017</v>
      </c>
      <c r="N1243" s="103">
        <v>-658851</v>
      </c>
      <c r="O1243" s="103">
        <v>34531</v>
      </c>
      <c r="P1243" s="103">
        <v>213221</v>
      </c>
    </row>
    <row r="1244" spans="1:16">
      <c r="A1244" s="101" t="s">
        <v>3639</v>
      </c>
      <c r="B1244" s="102" t="s">
        <v>3640</v>
      </c>
      <c r="C1244" s="101" t="s">
        <v>5359</v>
      </c>
      <c r="D1244" s="101" t="s">
        <v>5360</v>
      </c>
      <c r="E1244" s="103">
        <v>2894734</v>
      </c>
      <c r="F1244" s="103">
        <v>2768988</v>
      </c>
      <c r="G1244" s="103">
        <v>6276504</v>
      </c>
      <c r="H1244" s="103">
        <v>1341892</v>
      </c>
      <c r="I1244" s="103">
        <v>3012670</v>
      </c>
      <c r="J1244" s="103"/>
      <c r="K1244" s="103"/>
      <c r="L1244" s="103"/>
      <c r="M1244" s="103"/>
      <c r="N1244" s="103"/>
      <c r="O1244" s="103"/>
      <c r="P1244" s="103"/>
    </row>
    <row r="1245" spans="1:16">
      <c r="A1245" s="101" t="s">
        <v>4417</v>
      </c>
      <c r="B1245" s="102" t="s">
        <v>4418</v>
      </c>
      <c r="C1245" s="101" t="s">
        <v>5359</v>
      </c>
      <c r="D1245" s="101" t="s">
        <v>5360</v>
      </c>
      <c r="E1245" s="103">
        <v>4184436</v>
      </c>
      <c r="F1245" s="103">
        <v>4901171</v>
      </c>
      <c r="G1245" s="103">
        <v>2872714</v>
      </c>
      <c r="H1245" s="103"/>
      <c r="I1245" s="103"/>
      <c r="J1245" s="103"/>
      <c r="K1245" s="103"/>
      <c r="L1245" s="103"/>
      <c r="M1245" s="103"/>
      <c r="N1245" s="103"/>
      <c r="O1245" s="103"/>
      <c r="P1245" s="103"/>
    </row>
    <row r="1246" spans="1:16">
      <c r="A1246" s="101" t="s">
        <v>3511</v>
      </c>
      <c r="B1246" s="102" t="s">
        <v>3512</v>
      </c>
      <c r="C1246" s="101" t="s">
        <v>5359</v>
      </c>
      <c r="D1246" s="101" t="s">
        <v>5360</v>
      </c>
      <c r="E1246" s="103">
        <v>-60170670</v>
      </c>
      <c r="F1246" s="103">
        <v>-2526027</v>
      </c>
      <c r="G1246" s="103">
        <v>-852944</v>
      </c>
      <c r="H1246" s="103">
        <v>1600022</v>
      </c>
      <c r="I1246" s="103">
        <v>405977</v>
      </c>
      <c r="J1246" s="103">
        <v>6909025</v>
      </c>
      <c r="K1246" s="103">
        <v>-692700</v>
      </c>
      <c r="L1246" s="103">
        <v>18088805</v>
      </c>
      <c r="M1246" s="103">
        <v>-36213648</v>
      </c>
      <c r="N1246" s="103">
        <v>-549262</v>
      </c>
      <c r="O1246" s="103">
        <v>5873365</v>
      </c>
      <c r="P1246" s="103">
        <v>4275938</v>
      </c>
    </row>
    <row r="1247" spans="1:16">
      <c r="A1247" s="101" t="s">
        <v>2620</v>
      </c>
      <c r="B1247" s="102" t="s">
        <v>2621</v>
      </c>
      <c r="C1247" s="101" t="s">
        <v>5359</v>
      </c>
      <c r="D1247" s="101" t="s">
        <v>5360</v>
      </c>
      <c r="E1247" s="103">
        <v>5276676</v>
      </c>
      <c r="F1247" s="103">
        <v>3582119</v>
      </c>
      <c r="G1247" s="103">
        <v>6186341</v>
      </c>
      <c r="H1247" s="103">
        <v>2033610</v>
      </c>
      <c r="I1247" s="103">
        <v>4341359</v>
      </c>
      <c r="J1247" s="103">
        <v>1840837</v>
      </c>
      <c r="K1247" s="103">
        <v>4334338</v>
      </c>
      <c r="L1247" s="103">
        <v>2955912</v>
      </c>
      <c r="M1247" s="103">
        <v>1877174</v>
      </c>
      <c r="N1247" s="103">
        <v>2461087</v>
      </c>
      <c r="O1247" s="103">
        <v>3034664</v>
      </c>
      <c r="P1247" s="103">
        <v>2529370</v>
      </c>
    </row>
    <row r="1248" spans="1:16">
      <c r="A1248" s="101" t="s">
        <v>1842</v>
      </c>
      <c r="B1248" s="102" t="s">
        <v>1843</v>
      </c>
      <c r="C1248" s="101" t="s">
        <v>5359</v>
      </c>
      <c r="D1248" s="101" t="s">
        <v>5360</v>
      </c>
      <c r="E1248" s="103">
        <v>-11666567</v>
      </c>
      <c r="F1248" s="103">
        <v>6907435</v>
      </c>
      <c r="G1248" s="103">
        <v>22651235</v>
      </c>
      <c r="H1248" s="103">
        <v>15541007</v>
      </c>
      <c r="I1248" s="103">
        <v>9244601</v>
      </c>
      <c r="J1248" s="103">
        <v>9446175</v>
      </c>
      <c r="K1248" s="103">
        <v>18349497</v>
      </c>
      <c r="L1248" s="103">
        <v>10385739</v>
      </c>
      <c r="M1248" s="103">
        <v>3377218</v>
      </c>
      <c r="N1248" s="103">
        <v>4033208</v>
      </c>
      <c r="O1248" s="103">
        <v>5018039</v>
      </c>
      <c r="P1248" s="103">
        <v>1871183</v>
      </c>
    </row>
    <row r="1249" spans="1:16">
      <c r="A1249" s="101" t="s">
        <v>3574</v>
      </c>
      <c r="B1249" s="102" t="s">
        <v>3575</v>
      </c>
      <c r="C1249" s="101" t="s">
        <v>5359</v>
      </c>
      <c r="D1249" s="101" t="s">
        <v>5360</v>
      </c>
      <c r="E1249" s="103">
        <v>-5559384</v>
      </c>
      <c r="F1249" s="103">
        <v>-3391069</v>
      </c>
      <c r="G1249" s="103">
        <v>-3770373</v>
      </c>
      <c r="H1249" s="103">
        <v>-773240</v>
      </c>
      <c r="I1249" s="103">
        <v>-116079</v>
      </c>
      <c r="J1249" s="103">
        <v>2433126</v>
      </c>
      <c r="K1249" s="103">
        <v>2944872</v>
      </c>
      <c r="L1249" s="103">
        <v>2580232</v>
      </c>
      <c r="M1249" s="103">
        <v>3686150</v>
      </c>
      <c r="N1249" s="103">
        <v>5535248</v>
      </c>
      <c r="O1249" s="103">
        <v>6813524</v>
      </c>
      <c r="P1249" s="103">
        <v>6600895</v>
      </c>
    </row>
    <row r="1250" spans="1:16">
      <c r="A1250" s="101" t="s">
        <v>612</v>
      </c>
      <c r="B1250" s="102" t="s">
        <v>613</v>
      </c>
      <c r="C1250" s="101" t="s">
        <v>5359</v>
      </c>
      <c r="D1250" s="101" t="s">
        <v>5360</v>
      </c>
      <c r="E1250" s="103">
        <v>-36049356</v>
      </c>
      <c r="F1250" s="103">
        <v>-69366651</v>
      </c>
      <c r="G1250" s="103">
        <v>129550575</v>
      </c>
      <c r="H1250" s="103">
        <v>95440649</v>
      </c>
      <c r="I1250" s="103">
        <v>123666893</v>
      </c>
      <c r="J1250" s="103">
        <v>-33562354</v>
      </c>
      <c r="K1250" s="103">
        <v>-55442254</v>
      </c>
      <c r="L1250" s="103">
        <v>-794503937</v>
      </c>
      <c r="M1250" s="103">
        <v>-186080363</v>
      </c>
      <c r="N1250" s="103">
        <v>-40142814</v>
      </c>
      <c r="O1250" s="103">
        <v>-30346777</v>
      </c>
      <c r="P1250" s="103">
        <v>96163015</v>
      </c>
    </row>
    <row r="1251" spans="1:16">
      <c r="A1251" s="101" t="s">
        <v>2559</v>
      </c>
      <c r="B1251" s="102" t="s">
        <v>2560</v>
      </c>
      <c r="C1251" s="101" t="s">
        <v>5359</v>
      </c>
      <c r="D1251" s="101" t="s">
        <v>5360</v>
      </c>
      <c r="E1251" s="103">
        <v>-9818488</v>
      </c>
      <c r="F1251" s="103">
        <v>-4480904</v>
      </c>
      <c r="G1251" s="103">
        <v>1780490</v>
      </c>
      <c r="H1251" s="103">
        <v>4576959</v>
      </c>
      <c r="I1251" s="103">
        <v>9522259</v>
      </c>
      <c r="J1251" s="103">
        <v>14412783</v>
      </c>
      <c r="K1251" s="103">
        <v>9194927</v>
      </c>
      <c r="L1251" s="103">
        <v>-286913</v>
      </c>
      <c r="M1251" s="103">
        <v>1686398</v>
      </c>
      <c r="N1251" s="103">
        <v>8800561</v>
      </c>
      <c r="O1251" s="103">
        <v>2729785</v>
      </c>
      <c r="P1251" s="103">
        <v>5676687</v>
      </c>
    </row>
    <row r="1252" spans="1:16">
      <c r="A1252" s="101" t="s">
        <v>3447</v>
      </c>
      <c r="B1252" s="102" t="s">
        <v>3448</v>
      </c>
      <c r="C1252" s="101" t="s">
        <v>5359</v>
      </c>
      <c r="D1252" s="101" t="s">
        <v>5360</v>
      </c>
      <c r="E1252" s="103">
        <v>-4127102</v>
      </c>
      <c r="F1252" s="103">
        <v>235206</v>
      </c>
      <c r="G1252" s="103">
        <v>2650537</v>
      </c>
      <c r="H1252" s="103">
        <v>8140978</v>
      </c>
      <c r="I1252" s="103">
        <v>9128450</v>
      </c>
      <c r="J1252" s="103">
        <v>-626080</v>
      </c>
      <c r="K1252" s="103">
        <v>1093118</v>
      </c>
      <c r="L1252" s="103">
        <v>669930</v>
      </c>
      <c r="M1252" s="103">
        <v>1241384</v>
      </c>
      <c r="N1252" s="103">
        <v>-222777</v>
      </c>
      <c r="O1252" s="103">
        <v>2205414</v>
      </c>
      <c r="P1252" s="103">
        <v>1209851</v>
      </c>
    </row>
    <row r="1253" spans="1:16">
      <c r="A1253" s="101" t="s">
        <v>4419</v>
      </c>
      <c r="B1253" s="102" t="s">
        <v>4420</v>
      </c>
      <c r="C1253" s="101" t="s">
        <v>5359</v>
      </c>
      <c r="D1253" s="101" t="s">
        <v>5360</v>
      </c>
      <c r="E1253" s="103">
        <v>12978906</v>
      </c>
      <c r="F1253" s="103">
        <v>14502688</v>
      </c>
      <c r="G1253" s="103">
        <v>20597858</v>
      </c>
      <c r="H1253" s="103"/>
      <c r="I1253" s="103"/>
      <c r="J1253" s="103"/>
      <c r="K1253" s="103"/>
      <c r="L1253" s="103"/>
      <c r="M1253" s="103"/>
      <c r="N1253" s="103"/>
      <c r="O1253" s="103"/>
      <c r="P1253" s="103"/>
    </row>
    <row r="1254" spans="1:16">
      <c r="A1254" s="101" t="s">
        <v>3804</v>
      </c>
      <c r="B1254" s="102" t="s">
        <v>3805</v>
      </c>
      <c r="C1254" s="101" t="s">
        <v>5359</v>
      </c>
      <c r="D1254" s="101" t="s">
        <v>5360</v>
      </c>
      <c r="E1254" s="103">
        <v>-11298279</v>
      </c>
      <c r="F1254" s="103">
        <v>-89574</v>
      </c>
      <c r="G1254" s="103">
        <v>-25855173</v>
      </c>
      <c r="H1254" s="103">
        <v>-16359144</v>
      </c>
      <c r="I1254" s="103">
        <v>-12919162</v>
      </c>
      <c r="J1254" s="103">
        <v>1143311</v>
      </c>
      <c r="K1254" s="103">
        <v>1976917</v>
      </c>
      <c r="L1254" s="103">
        <v>3845794</v>
      </c>
      <c r="M1254" s="103">
        <v>-22005201</v>
      </c>
      <c r="N1254" s="103">
        <v>2295906</v>
      </c>
      <c r="O1254" s="103">
        <v>1913997</v>
      </c>
      <c r="P1254" s="103">
        <v>7625696</v>
      </c>
    </row>
    <row r="1255" spans="1:16">
      <c r="A1255" s="101" t="s">
        <v>3622</v>
      </c>
      <c r="B1255" s="102" t="s">
        <v>3623</v>
      </c>
      <c r="C1255" s="101" t="s">
        <v>5359</v>
      </c>
      <c r="D1255" s="101" t="s">
        <v>5360</v>
      </c>
      <c r="E1255" s="103">
        <v>-8304705</v>
      </c>
      <c r="F1255" s="103">
        <v>-29055382</v>
      </c>
      <c r="G1255" s="103">
        <v>-11734834</v>
      </c>
      <c r="H1255" s="103">
        <v>-5411397</v>
      </c>
      <c r="I1255" s="103">
        <v>2894712</v>
      </c>
      <c r="J1255" s="103">
        <v>1265846</v>
      </c>
      <c r="K1255" s="103">
        <v>1922521</v>
      </c>
      <c r="L1255" s="103">
        <v>-8797256</v>
      </c>
      <c r="M1255" s="103">
        <v>-7011238</v>
      </c>
      <c r="N1255" s="103">
        <v>-370315</v>
      </c>
      <c r="O1255" s="103">
        <v>4686472</v>
      </c>
      <c r="P1255" s="103">
        <v>5661292</v>
      </c>
    </row>
    <row r="1256" spans="1:16">
      <c r="A1256" s="101" t="s">
        <v>5545</v>
      </c>
      <c r="B1256" s="102" t="s">
        <v>5546</v>
      </c>
      <c r="C1256" s="101" t="s">
        <v>5359</v>
      </c>
      <c r="D1256" s="101" t="s">
        <v>5360</v>
      </c>
      <c r="E1256" s="103">
        <v>104206</v>
      </c>
      <c r="F1256" s="103">
        <v>4216274</v>
      </c>
      <c r="G1256" s="103">
        <v>11620591</v>
      </c>
      <c r="H1256" s="103">
        <v>19051496</v>
      </c>
      <c r="I1256" s="103">
        <v>14132785</v>
      </c>
      <c r="J1256" s="103">
        <v>-30810024</v>
      </c>
      <c r="K1256" s="103">
        <v>-22005146</v>
      </c>
      <c r="L1256" s="103">
        <v>-10692130</v>
      </c>
      <c r="M1256" s="103">
        <v>-4809651</v>
      </c>
      <c r="N1256" s="103">
        <v>7816820</v>
      </c>
      <c r="O1256" s="103">
        <v>7777438</v>
      </c>
      <c r="P1256" s="103">
        <v>5824312</v>
      </c>
    </row>
    <row r="1257" spans="1:16">
      <c r="A1257" s="101" t="s">
        <v>5549</v>
      </c>
      <c r="B1257" s="102" t="s">
        <v>5550</v>
      </c>
      <c r="C1257" s="101" t="s">
        <v>5359</v>
      </c>
      <c r="D1257" s="101" t="s">
        <v>5360</v>
      </c>
      <c r="E1257" s="103"/>
      <c r="F1257" s="103"/>
      <c r="G1257" s="103"/>
      <c r="H1257" s="103">
        <v>-3936152</v>
      </c>
      <c r="I1257" s="103">
        <v>-16374377</v>
      </c>
      <c r="J1257" s="103">
        <v>-58809834</v>
      </c>
      <c r="K1257" s="103">
        <v>-18478706</v>
      </c>
      <c r="L1257" s="103">
        <v>-16314915</v>
      </c>
      <c r="M1257" s="103">
        <v>-59685962</v>
      </c>
      <c r="N1257" s="103">
        <v>-7093412</v>
      </c>
      <c r="O1257" s="103">
        <v>2700867</v>
      </c>
      <c r="P1257" s="103">
        <v>32693852</v>
      </c>
    </row>
    <row r="1258" spans="1:16">
      <c r="A1258" s="101" t="s">
        <v>2236</v>
      </c>
      <c r="B1258" s="102" t="s">
        <v>2237</v>
      </c>
      <c r="C1258" s="101" t="s">
        <v>5359</v>
      </c>
      <c r="D1258" s="101" t="s">
        <v>5360</v>
      </c>
      <c r="E1258" s="103">
        <v>-3741557</v>
      </c>
      <c r="F1258" s="103">
        <v>-2824996</v>
      </c>
      <c r="G1258" s="103">
        <v>-8100079</v>
      </c>
      <c r="H1258" s="103">
        <v>-13759924</v>
      </c>
      <c r="I1258" s="103">
        <v>-27562326</v>
      </c>
      <c r="J1258" s="103">
        <v>-10203934</v>
      </c>
      <c r="K1258" s="103">
        <v>-11166596</v>
      </c>
      <c r="L1258" s="103">
        <v>-5877927</v>
      </c>
      <c r="M1258" s="103">
        <v>-11217309</v>
      </c>
      <c r="N1258" s="103">
        <v>1227354</v>
      </c>
      <c r="O1258" s="103">
        <v>-2311894</v>
      </c>
      <c r="P1258" s="103">
        <v>-1443682</v>
      </c>
    </row>
    <row r="1259" spans="1:16">
      <c r="A1259" s="101" t="s">
        <v>1649</v>
      </c>
      <c r="B1259" s="102" t="s">
        <v>1650</v>
      </c>
      <c r="C1259" s="101" t="s">
        <v>5359</v>
      </c>
      <c r="D1259" s="101" t="s">
        <v>5360</v>
      </c>
      <c r="E1259" s="103">
        <v>43598111</v>
      </c>
      <c r="F1259" s="103">
        <v>15323629</v>
      </c>
      <c r="G1259" s="103">
        <v>8144101</v>
      </c>
      <c r="H1259" s="103">
        <v>6673735</v>
      </c>
      <c r="I1259" s="103">
        <v>4497289</v>
      </c>
      <c r="J1259" s="103">
        <v>13539485</v>
      </c>
      <c r="K1259" s="103">
        <v>2026694</v>
      </c>
      <c r="L1259" s="103">
        <v>-8550383</v>
      </c>
      <c r="M1259" s="103">
        <v>3122347</v>
      </c>
      <c r="N1259" s="103">
        <v>8714274</v>
      </c>
      <c r="O1259" s="103">
        <v>9930203</v>
      </c>
      <c r="P1259" s="103">
        <v>7424139</v>
      </c>
    </row>
    <row r="1260" spans="1:16">
      <c r="A1260" s="101" t="s">
        <v>3719</v>
      </c>
      <c r="B1260" s="102" t="s">
        <v>3720</v>
      </c>
      <c r="C1260" s="101" t="s">
        <v>5359</v>
      </c>
      <c r="D1260" s="101" t="s">
        <v>5360</v>
      </c>
      <c r="E1260" s="103">
        <v>2068330</v>
      </c>
      <c r="F1260" s="103">
        <v>708432</v>
      </c>
      <c r="G1260" s="103">
        <v>757671</v>
      </c>
      <c r="H1260" s="103">
        <v>-1253885</v>
      </c>
      <c r="I1260" s="103">
        <v>-3646535</v>
      </c>
      <c r="J1260" s="103">
        <v>-5256139</v>
      </c>
      <c r="K1260" s="103">
        <v>-2408434</v>
      </c>
      <c r="L1260" s="103">
        <v>-5338442</v>
      </c>
      <c r="M1260" s="103">
        <v>-7372605</v>
      </c>
      <c r="N1260" s="103">
        <v>-16906718</v>
      </c>
      <c r="O1260" s="103">
        <v>-10747770</v>
      </c>
      <c r="P1260" s="103">
        <v>329412</v>
      </c>
    </row>
    <row r="1261" spans="1:16">
      <c r="A1261" s="101" t="s">
        <v>2882</v>
      </c>
      <c r="B1261" s="102" t="s">
        <v>2883</v>
      </c>
      <c r="C1261" s="101" t="s">
        <v>5359</v>
      </c>
      <c r="D1261" s="101" t="s">
        <v>5360</v>
      </c>
      <c r="E1261" s="103">
        <v>2614219</v>
      </c>
      <c r="F1261" s="103">
        <v>1611172</v>
      </c>
      <c r="G1261" s="103">
        <v>517855</v>
      </c>
      <c r="H1261" s="103">
        <v>4896887</v>
      </c>
      <c r="I1261" s="103">
        <v>7148515</v>
      </c>
      <c r="J1261" s="103">
        <v>3284482</v>
      </c>
      <c r="K1261" s="103">
        <v>4321071</v>
      </c>
      <c r="L1261" s="103">
        <v>2529748</v>
      </c>
      <c r="M1261" s="103">
        <v>4232072</v>
      </c>
      <c r="N1261" s="103">
        <v>3532862</v>
      </c>
      <c r="O1261" s="103">
        <v>6962367</v>
      </c>
      <c r="P1261" s="103">
        <v>9069620</v>
      </c>
    </row>
    <row r="1262" spans="1:16">
      <c r="A1262" s="101" t="s">
        <v>1617</v>
      </c>
      <c r="B1262" s="102" t="s">
        <v>1618</v>
      </c>
      <c r="C1262" s="101" t="s">
        <v>5359</v>
      </c>
      <c r="D1262" s="101" t="s">
        <v>5360</v>
      </c>
      <c r="E1262" s="103">
        <v>22558484</v>
      </c>
      <c r="F1262" s="103">
        <v>24779057</v>
      </c>
      <c r="G1262" s="103">
        <v>23829718</v>
      </c>
      <c r="H1262" s="103">
        <v>21223359</v>
      </c>
      <c r="I1262" s="103">
        <v>11248344</v>
      </c>
      <c r="J1262" s="103">
        <v>13612995</v>
      </c>
      <c r="K1262" s="103">
        <v>11122664</v>
      </c>
      <c r="L1262" s="103">
        <v>9144257</v>
      </c>
      <c r="M1262" s="103">
        <v>16961806</v>
      </c>
      <c r="N1262" s="103">
        <v>17678714</v>
      </c>
      <c r="O1262" s="103">
        <v>13745672</v>
      </c>
      <c r="P1262" s="103">
        <v>12533976</v>
      </c>
    </row>
    <row r="1263" spans="1:16">
      <c r="A1263" s="101" t="s">
        <v>4421</v>
      </c>
      <c r="B1263" s="102" t="s">
        <v>4422</v>
      </c>
      <c r="C1263" s="101" t="s">
        <v>5359</v>
      </c>
      <c r="D1263" s="101" t="s">
        <v>5360</v>
      </c>
      <c r="E1263" s="103">
        <v>14146953</v>
      </c>
      <c r="F1263" s="103">
        <v>19807411</v>
      </c>
      <c r="G1263" s="103">
        <v>15331265</v>
      </c>
      <c r="H1263" s="103">
        <v>8780588</v>
      </c>
      <c r="I1263" s="103"/>
      <c r="J1263" s="103"/>
      <c r="K1263" s="103"/>
      <c r="L1263" s="103"/>
      <c r="M1263" s="103"/>
      <c r="N1263" s="103"/>
      <c r="O1263" s="103"/>
      <c r="P1263" s="103"/>
    </row>
    <row r="1264" spans="1:16">
      <c r="A1264" s="101" t="s">
        <v>3395</v>
      </c>
      <c r="B1264" s="102" t="s">
        <v>3396</v>
      </c>
      <c r="C1264" s="101" t="s">
        <v>5359</v>
      </c>
      <c r="D1264" s="101" t="s">
        <v>5360</v>
      </c>
      <c r="E1264" s="103">
        <v>1807994</v>
      </c>
      <c r="F1264" s="103">
        <v>-1468338</v>
      </c>
      <c r="G1264" s="103">
        <v>1792439</v>
      </c>
      <c r="H1264" s="103">
        <v>-834434</v>
      </c>
      <c r="I1264" s="103">
        <v>898730</v>
      </c>
      <c r="J1264" s="103">
        <v>3781258</v>
      </c>
      <c r="K1264" s="103">
        <v>5501300</v>
      </c>
      <c r="L1264" s="103">
        <v>1442255</v>
      </c>
      <c r="M1264" s="103">
        <v>5586684</v>
      </c>
      <c r="N1264" s="103">
        <v>3096946</v>
      </c>
      <c r="O1264" s="103">
        <v>2842682</v>
      </c>
      <c r="P1264" s="103">
        <v>2024103</v>
      </c>
    </row>
    <row r="1265" spans="1:16">
      <c r="A1265" s="101" t="s">
        <v>3018</v>
      </c>
      <c r="B1265" s="102" t="s">
        <v>3019</v>
      </c>
      <c r="C1265" s="101" t="s">
        <v>5359</v>
      </c>
      <c r="D1265" s="101" t="s">
        <v>5360</v>
      </c>
      <c r="E1265" s="103">
        <v>-37728</v>
      </c>
      <c r="F1265" s="103">
        <v>-2257485</v>
      </c>
      <c r="G1265" s="103">
        <v>-6672616</v>
      </c>
      <c r="H1265" s="103">
        <v>8792239</v>
      </c>
      <c r="I1265" s="103">
        <v>9224941</v>
      </c>
      <c r="J1265" s="103">
        <v>5476998</v>
      </c>
      <c r="K1265" s="103">
        <v>-861402</v>
      </c>
      <c r="L1265" s="103">
        <v>3200900</v>
      </c>
      <c r="M1265" s="103">
        <v>5158114</v>
      </c>
      <c r="N1265" s="103">
        <v>3371053</v>
      </c>
      <c r="O1265" s="103">
        <v>2116276</v>
      </c>
      <c r="P1265" s="103">
        <v>2128729</v>
      </c>
    </row>
    <row r="1266" spans="1:16">
      <c r="A1266" s="101" t="s">
        <v>5553</v>
      </c>
      <c r="B1266" s="102" t="s">
        <v>5554</v>
      </c>
      <c r="C1266" s="101" t="s">
        <v>5359</v>
      </c>
      <c r="D1266" s="101" t="s">
        <v>5360</v>
      </c>
      <c r="E1266" s="103">
        <v>6245468</v>
      </c>
      <c r="F1266" s="103">
        <v>2936904</v>
      </c>
      <c r="G1266" s="103"/>
      <c r="H1266" s="103"/>
      <c r="I1266" s="103"/>
      <c r="J1266" s="103"/>
      <c r="K1266" s="103"/>
      <c r="L1266" s="103"/>
      <c r="M1266" s="103"/>
      <c r="N1266" s="103"/>
      <c r="O1266" s="103"/>
      <c r="P1266" s="103"/>
    </row>
    <row r="1267" spans="1:16">
      <c r="A1267" s="101" t="s">
        <v>2234</v>
      </c>
      <c r="B1267" s="102" t="s">
        <v>2235</v>
      </c>
      <c r="C1267" s="101" t="s">
        <v>5359</v>
      </c>
      <c r="D1267" s="101" t="s">
        <v>5360</v>
      </c>
      <c r="E1267" s="103">
        <v>1947266</v>
      </c>
      <c r="F1267" s="103">
        <v>2939544</v>
      </c>
      <c r="G1267" s="103">
        <v>3073260</v>
      </c>
      <c r="H1267" s="103">
        <v>14172794</v>
      </c>
      <c r="I1267" s="103">
        <v>4937971</v>
      </c>
      <c r="J1267" s="103">
        <v>1922647</v>
      </c>
      <c r="K1267" s="103"/>
      <c r="L1267" s="103"/>
      <c r="M1267" s="103"/>
      <c r="N1267" s="103"/>
      <c r="O1267" s="103"/>
      <c r="P1267" s="103"/>
    </row>
    <row r="1268" spans="1:16">
      <c r="A1268" s="101" t="s">
        <v>3572</v>
      </c>
      <c r="B1268" s="102" t="s">
        <v>3573</v>
      </c>
      <c r="C1268" s="101" t="s">
        <v>5359</v>
      </c>
      <c r="D1268" s="101" t="s">
        <v>5360</v>
      </c>
      <c r="E1268" s="103">
        <v>-746164</v>
      </c>
      <c r="F1268" s="103">
        <v>-2567732</v>
      </c>
      <c r="G1268" s="103">
        <v>-2521789</v>
      </c>
      <c r="H1268" s="103">
        <v>-4181300</v>
      </c>
      <c r="I1268" s="103">
        <v>-2431793</v>
      </c>
      <c r="J1268" s="103">
        <v>1204550</v>
      </c>
      <c r="K1268" s="103">
        <v>-5552805</v>
      </c>
      <c r="L1268" s="103">
        <v>-8508365</v>
      </c>
      <c r="M1268" s="103">
        <v>1615183</v>
      </c>
      <c r="N1268" s="103">
        <v>4442702</v>
      </c>
      <c r="O1268" s="103">
        <v>4886607</v>
      </c>
      <c r="P1268" s="103">
        <v>3188182</v>
      </c>
    </row>
    <row r="1269" spans="1:16">
      <c r="A1269" s="101" t="s">
        <v>1836</v>
      </c>
      <c r="B1269" s="102" t="s">
        <v>1837</v>
      </c>
      <c r="C1269" s="101" t="s">
        <v>5359</v>
      </c>
      <c r="D1269" s="101" t="s">
        <v>5360</v>
      </c>
      <c r="E1269" s="103">
        <v>-7440874</v>
      </c>
      <c r="F1269" s="103">
        <v>-12163786</v>
      </c>
      <c r="G1269" s="103">
        <v>41380586</v>
      </c>
      <c r="H1269" s="103">
        <v>30679483</v>
      </c>
      <c r="I1269" s="103">
        <v>41838426</v>
      </c>
      <c r="J1269" s="103">
        <v>34567623</v>
      </c>
      <c r="K1269" s="103">
        <v>15934842</v>
      </c>
      <c r="L1269" s="103">
        <v>4739420</v>
      </c>
      <c r="M1269" s="103">
        <v>-2179123</v>
      </c>
      <c r="N1269" s="103">
        <v>9150876</v>
      </c>
      <c r="O1269" s="103">
        <v>8155422</v>
      </c>
      <c r="P1269" s="103">
        <v>633686</v>
      </c>
    </row>
    <row r="1270" spans="1:16">
      <c r="A1270" s="101" t="s">
        <v>1848</v>
      </c>
      <c r="B1270" s="102" t="s">
        <v>1849</v>
      </c>
      <c r="C1270" s="101" t="s">
        <v>5359</v>
      </c>
      <c r="D1270" s="101" t="s">
        <v>5360</v>
      </c>
      <c r="E1270" s="103">
        <v>4317042</v>
      </c>
      <c r="F1270" s="103">
        <v>2320143</v>
      </c>
      <c r="G1270" s="103">
        <v>15350816</v>
      </c>
      <c r="H1270" s="103">
        <v>26950200</v>
      </c>
      <c r="I1270" s="103">
        <v>19058771</v>
      </c>
      <c r="J1270" s="103">
        <v>13247331</v>
      </c>
      <c r="K1270" s="103">
        <v>5541579</v>
      </c>
      <c r="L1270" s="103">
        <v>7830903</v>
      </c>
      <c r="M1270" s="103">
        <v>12041797</v>
      </c>
      <c r="N1270" s="103">
        <v>10308526</v>
      </c>
      <c r="O1270" s="103">
        <v>9308540</v>
      </c>
      <c r="P1270" s="103">
        <v>10013756</v>
      </c>
    </row>
    <row r="1271" spans="1:16">
      <c r="A1271" s="101" t="s">
        <v>839</v>
      </c>
      <c r="B1271" s="102" t="s">
        <v>840</v>
      </c>
      <c r="C1271" s="101" t="s">
        <v>5359</v>
      </c>
      <c r="D1271" s="101" t="s">
        <v>5360</v>
      </c>
      <c r="E1271" s="103">
        <v>-27950900</v>
      </c>
      <c r="F1271" s="103">
        <v>35017464</v>
      </c>
      <c r="G1271" s="103">
        <v>-74401707</v>
      </c>
      <c r="H1271" s="103">
        <v>-833238852</v>
      </c>
      <c r="I1271" s="103">
        <v>-53409615</v>
      </c>
      <c r="J1271" s="103">
        <v>68490038</v>
      </c>
      <c r="K1271" s="103">
        <v>24937969</v>
      </c>
      <c r="L1271" s="103">
        <v>63035623</v>
      </c>
      <c r="M1271" s="103">
        <v>96747090</v>
      </c>
      <c r="N1271" s="103">
        <v>80871905</v>
      </c>
      <c r="O1271" s="103">
        <v>42568041</v>
      </c>
      <c r="P1271" s="103">
        <v>-104037</v>
      </c>
    </row>
    <row r="1272" spans="1:16">
      <c r="A1272" s="101" t="s">
        <v>1960</v>
      </c>
      <c r="B1272" s="102" t="s">
        <v>1961</v>
      </c>
      <c r="C1272" s="101" t="s">
        <v>5359</v>
      </c>
      <c r="D1272" s="101" t="s">
        <v>5360</v>
      </c>
      <c r="E1272" s="103">
        <v>4503624</v>
      </c>
      <c r="F1272" s="103">
        <v>7786158</v>
      </c>
      <c r="G1272" s="103">
        <v>7610954</v>
      </c>
      <c r="H1272" s="103">
        <v>10839720</v>
      </c>
      <c r="I1272" s="103">
        <v>6773394</v>
      </c>
      <c r="J1272" s="103">
        <v>5553885</v>
      </c>
      <c r="K1272" s="103">
        <v>3263958</v>
      </c>
      <c r="L1272" s="103">
        <v>5660439</v>
      </c>
      <c r="M1272" s="103">
        <v>7767197</v>
      </c>
      <c r="N1272" s="103">
        <v>7592288</v>
      </c>
      <c r="O1272" s="103">
        <v>8262766</v>
      </c>
      <c r="P1272" s="103">
        <v>13274125</v>
      </c>
    </row>
    <row r="1273" spans="1:16">
      <c r="A1273" s="101" t="s">
        <v>1469</v>
      </c>
      <c r="B1273" s="102" t="s">
        <v>4423</v>
      </c>
      <c r="C1273" s="101" t="s">
        <v>5359</v>
      </c>
      <c r="D1273" s="101" t="s">
        <v>5360</v>
      </c>
      <c r="E1273" s="103">
        <v>23925422</v>
      </c>
      <c r="F1273" s="103">
        <v>29510236</v>
      </c>
      <c r="G1273" s="103">
        <v>21465876</v>
      </c>
      <c r="H1273" s="103">
        <v>21022186</v>
      </c>
      <c r="I1273" s="103">
        <v>15106801</v>
      </c>
      <c r="J1273" s="103">
        <v>16035729</v>
      </c>
      <c r="K1273" s="103">
        <v>20017469</v>
      </c>
      <c r="L1273" s="103">
        <v>26313586</v>
      </c>
      <c r="M1273" s="103">
        <v>13010953</v>
      </c>
      <c r="N1273" s="103">
        <v>18463729</v>
      </c>
      <c r="O1273" s="103">
        <v>14009645</v>
      </c>
      <c r="P1273" s="103">
        <v>9479761</v>
      </c>
    </row>
    <row r="1274" spans="1:16">
      <c r="A1274" s="101" t="s">
        <v>3578</v>
      </c>
      <c r="B1274" s="102" t="s">
        <v>3579</v>
      </c>
      <c r="C1274" s="101" t="s">
        <v>5359</v>
      </c>
      <c r="D1274" s="101" t="s">
        <v>5360</v>
      </c>
      <c r="E1274" s="103">
        <v>-316143</v>
      </c>
      <c r="F1274" s="103">
        <v>14592969</v>
      </c>
      <c r="G1274" s="103">
        <v>-3616835</v>
      </c>
      <c r="H1274" s="103">
        <v>3642505</v>
      </c>
      <c r="I1274" s="103">
        <v>-838967</v>
      </c>
      <c r="J1274" s="103">
        <v>-5515052</v>
      </c>
      <c r="K1274" s="103">
        <v>941746</v>
      </c>
      <c r="L1274" s="103">
        <v>12458417</v>
      </c>
      <c r="M1274" s="103">
        <v>-3799205</v>
      </c>
      <c r="N1274" s="103">
        <v>-15741216</v>
      </c>
      <c r="O1274" s="103">
        <v>-6760176</v>
      </c>
      <c r="P1274" s="103">
        <v>3540943</v>
      </c>
    </row>
    <row r="1275" spans="1:16">
      <c r="A1275" s="101" t="s">
        <v>1643</v>
      </c>
      <c r="B1275" s="102" t="s">
        <v>1644</v>
      </c>
      <c r="C1275" s="101" t="s">
        <v>5359</v>
      </c>
      <c r="D1275" s="101" t="s">
        <v>5360</v>
      </c>
      <c r="E1275" s="103">
        <v>8387313</v>
      </c>
      <c r="F1275" s="103">
        <v>7151696</v>
      </c>
      <c r="G1275" s="103">
        <v>5445842</v>
      </c>
      <c r="H1275" s="103">
        <v>4994282</v>
      </c>
      <c r="I1275" s="103">
        <v>3368846</v>
      </c>
      <c r="J1275" s="103">
        <v>3149776</v>
      </c>
      <c r="K1275" s="103">
        <v>3557617</v>
      </c>
      <c r="L1275" s="103">
        <v>3351323</v>
      </c>
      <c r="M1275" s="103">
        <v>2279271</v>
      </c>
      <c r="N1275" s="103">
        <v>1687903</v>
      </c>
      <c r="O1275" s="103">
        <v>1637469</v>
      </c>
      <c r="P1275" s="103">
        <v>1706582</v>
      </c>
    </row>
    <row r="1276" spans="1:16">
      <c r="A1276" s="101" t="s">
        <v>2285</v>
      </c>
      <c r="B1276" s="102" t="s">
        <v>2286</v>
      </c>
      <c r="C1276" s="101" t="s">
        <v>5359</v>
      </c>
      <c r="D1276" s="101" t="s">
        <v>5360</v>
      </c>
      <c r="E1276" s="103">
        <v>29384760</v>
      </c>
      <c r="F1276" s="103">
        <v>6840427</v>
      </c>
      <c r="G1276" s="103">
        <v>1334555</v>
      </c>
      <c r="H1276" s="103">
        <v>21375326</v>
      </c>
      <c r="I1276" s="103">
        <v>-10243700</v>
      </c>
      <c r="J1276" s="103">
        <v>-4408188</v>
      </c>
      <c r="K1276" s="103"/>
      <c r="L1276" s="103">
        <v>-3214659</v>
      </c>
      <c r="M1276" s="103">
        <v>-32177795</v>
      </c>
      <c r="N1276" s="103">
        <v>-5231713</v>
      </c>
      <c r="O1276" s="103">
        <v>-2091315</v>
      </c>
      <c r="P1276" s="103">
        <v>364750</v>
      </c>
    </row>
    <row r="1277" spans="1:16">
      <c r="A1277" s="101" t="s">
        <v>793</v>
      </c>
      <c r="B1277" s="102" t="s">
        <v>794</v>
      </c>
      <c r="C1277" s="101" t="s">
        <v>5359</v>
      </c>
      <c r="D1277" s="101" t="s">
        <v>5360</v>
      </c>
      <c r="E1277" s="103">
        <v>-5366613</v>
      </c>
      <c r="F1277" s="103">
        <v>2778635</v>
      </c>
      <c r="G1277" s="103">
        <v>-1851347</v>
      </c>
      <c r="H1277" s="103">
        <v>995638</v>
      </c>
      <c r="I1277" s="103">
        <v>1696271</v>
      </c>
      <c r="J1277" s="103">
        <v>4402806</v>
      </c>
      <c r="K1277" s="103">
        <v>1688206</v>
      </c>
      <c r="L1277" s="103">
        <v>-923805</v>
      </c>
      <c r="M1277" s="103">
        <v>240461</v>
      </c>
      <c r="N1277" s="103">
        <v>2136960</v>
      </c>
      <c r="O1277" s="103">
        <v>-2449342</v>
      </c>
      <c r="P1277" s="103">
        <v>-3865663</v>
      </c>
    </row>
    <row r="1278" spans="1:16">
      <c r="A1278" s="101" t="s">
        <v>580</v>
      </c>
      <c r="B1278" s="102" t="s">
        <v>581</v>
      </c>
      <c r="C1278" s="101" t="s">
        <v>5359</v>
      </c>
      <c r="D1278" s="101" t="s">
        <v>5360</v>
      </c>
      <c r="E1278" s="103">
        <v>151767135</v>
      </c>
      <c r="F1278" s="103">
        <v>125815627</v>
      </c>
      <c r="G1278" s="103">
        <v>79262228</v>
      </c>
      <c r="H1278" s="103">
        <v>19543765</v>
      </c>
      <c r="I1278" s="103">
        <v>20460502</v>
      </c>
      <c r="J1278" s="103">
        <v>4146283</v>
      </c>
      <c r="K1278" s="103">
        <v>4142862</v>
      </c>
      <c r="L1278" s="103">
        <v>5886721</v>
      </c>
      <c r="M1278" s="103">
        <v>7827559</v>
      </c>
      <c r="N1278" s="103">
        <v>6505967</v>
      </c>
      <c r="O1278" s="103">
        <v>3748585</v>
      </c>
      <c r="P1278" s="103">
        <v>1135014</v>
      </c>
    </row>
    <row r="1279" spans="1:16">
      <c r="A1279" s="101" t="s">
        <v>2982</v>
      </c>
      <c r="B1279" s="102" t="s">
        <v>2983</v>
      </c>
      <c r="C1279" s="101" t="s">
        <v>5359</v>
      </c>
      <c r="D1279" s="101" t="s">
        <v>5360</v>
      </c>
      <c r="E1279" s="103">
        <v>-692244</v>
      </c>
      <c r="F1279" s="103">
        <v>4388567</v>
      </c>
      <c r="G1279" s="103">
        <v>6033999</v>
      </c>
      <c r="H1279" s="103">
        <v>1875902</v>
      </c>
      <c r="I1279" s="103">
        <v>-3087633</v>
      </c>
      <c r="J1279" s="103">
        <v>-537289</v>
      </c>
      <c r="K1279" s="103">
        <v>2964226</v>
      </c>
      <c r="L1279" s="103">
        <v>3048035</v>
      </c>
      <c r="M1279" s="103">
        <v>-6375293</v>
      </c>
      <c r="N1279" s="103">
        <v>2561088</v>
      </c>
      <c r="O1279" s="103">
        <v>4101870</v>
      </c>
      <c r="P1279" s="103">
        <v>-62611</v>
      </c>
    </row>
    <row r="1280" spans="1:16">
      <c r="A1280" s="101" t="s">
        <v>989</v>
      </c>
      <c r="B1280" s="102" t="s">
        <v>990</v>
      </c>
      <c r="C1280" s="101" t="s">
        <v>5359</v>
      </c>
      <c r="D1280" s="101" t="s">
        <v>5360</v>
      </c>
      <c r="E1280" s="103">
        <v>18015173</v>
      </c>
      <c r="F1280" s="103">
        <v>15589448</v>
      </c>
      <c r="G1280" s="103">
        <v>2567388</v>
      </c>
      <c r="H1280" s="103">
        <v>12592991</v>
      </c>
      <c r="I1280" s="103">
        <v>41986427</v>
      </c>
      <c r="J1280" s="103">
        <v>28035005</v>
      </c>
      <c r="K1280" s="103">
        <v>24461332</v>
      </c>
      <c r="L1280" s="103">
        <v>17829193</v>
      </c>
      <c r="M1280" s="103">
        <v>7976206</v>
      </c>
      <c r="N1280" s="103">
        <v>-1630160</v>
      </c>
      <c r="O1280" s="103">
        <v>-12657454</v>
      </c>
      <c r="P1280" s="103">
        <v>4536134</v>
      </c>
    </row>
    <row r="1281" spans="1:16">
      <c r="A1281" s="101" t="s">
        <v>3694</v>
      </c>
      <c r="B1281" s="102" t="s">
        <v>3695</v>
      </c>
      <c r="C1281" s="101" t="s">
        <v>5359</v>
      </c>
      <c r="D1281" s="101" t="s">
        <v>5360</v>
      </c>
      <c r="E1281" s="103">
        <v>2493577</v>
      </c>
      <c r="F1281" s="103">
        <v>1319839</v>
      </c>
      <c r="G1281" s="103">
        <v>675613</v>
      </c>
      <c r="H1281" s="103">
        <v>-725212</v>
      </c>
      <c r="I1281" s="103">
        <v>796618</v>
      </c>
      <c r="J1281" s="103">
        <v>2442175</v>
      </c>
      <c r="K1281" s="103">
        <v>-1680306</v>
      </c>
      <c r="L1281" s="103">
        <v>-21391873</v>
      </c>
      <c r="M1281" s="103">
        <v>-2466878</v>
      </c>
      <c r="N1281" s="103">
        <v>-341869</v>
      </c>
      <c r="O1281" s="103">
        <v>-201401</v>
      </c>
      <c r="P1281" s="103">
        <v>541888</v>
      </c>
    </row>
    <row r="1282" spans="1:16">
      <c r="A1282" s="101" t="s">
        <v>2684</v>
      </c>
      <c r="B1282" s="102" t="s">
        <v>2685</v>
      </c>
      <c r="C1282" s="101" t="s">
        <v>5359</v>
      </c>
      <c r="D1282" s="101" t="s">
        <v>5360</v>
      </c>
      <c r="E1282" s="103">
        <v>706298</v>
      </c>
      <c r="F1282" s="103">
        <v>-4802753</v>
      </c>
      <c r="G1282" s="103">
        <v>-6349324</v>
      </c>
      <c r="H1282" s="103">
        <v>-807487</v>
      </c>
      <c r="I1282" s="103">
        <v>4701247</v>
      </c>
      <c r="J1282" s="103">
        <v>4820143</v>
      </c>
      <c r="K1282" s="103">
        <v>1785422</v>
      </c>
      <c r="L1282" s="103">
        <v>-3456857</v>
      </c>
      <c r="M1282" s="103">
        <v>-5246751</v>
      </c>
      <c r="N1282" s="103">
        <v>169509</v>
      </c>
      <c r="O1282" s="103">
        <v>84411</v>
      </c>
      <c r="P1282" s="103">
        <v>4329062</v>
      </c>
    </row>
    <row r="1283" spans="1:16">
      <c r="A1283" s="101" t="s">
        <v>3204</v>
      </c>
      <c r="B1283" s="102" t="s">
        <v>3205</v>
      </c>
      <c r="C1283" s="101" t="s">
        <v>5359</v>
      </c>
      <c r="D1283" s="101" t="s">
        <v>5360</v>
      </c>
      <c r="E1283" s="103">
        <v>-15579666</v>
      </c>
      <c r="F1283" s="103">
        <v>-13333966</v>
      </c>
      <c r="G1283" s="103">
        <v>-7293264</v>
      </c>
      <c r="H1283" s="103">
        <v>9251891</v>
      </c>
      <c r="I1283" s="103">
        <v>2036175</v>
      </c>
      <c r="J1283" s="103">
        <v>-5144929</v>
      </c>
      <c r="K1283" s="103">
        <v>1436537</v>
      </c>
      <c r="L1283" s="103">
        <v>4712160</v>
      </c>
      <c r="M1283" s="103">
        <v>-864298</v>
      </c>
      <c r="N1283" s="103">
        <v>607354</v>
      </c>
      <c r="O1283" s="103">
        <v>717485</v>
      </c>
      <c r="P1283" s="103">
        <v>-1912936</v>
      </c>
    </row>
    <row r="1284" spans="1:16">
      <c r="A1284" s="101" t="s">
        <v>2869</v>
      </c>
      <c r="B1284" s="102" t="s">
        <v>4424</v>
      </c>
      <c r="C1284" s="101" t="s">
        <v>5359</v>
      </c>
      <c r="D1284" s="101" t="s">
        <v>5360</v>
      </c>
      <c r="E1284" s="103">
        <v>-4774296</v>
      </c>
      <c r="F1284" s="103">
        <v>1638348</v>
      </c>
      <c r="G1284" s="103">
        <v>-5481321</v>
      </c>
      <c r="H1284" s="103">
        <v>-1429740</v>
      </c>
      <c r="I1284" s="103">
        <v>436586</v>
      </c>
      <c r="J1284" s="103">
        <v>-51603</v>
      </c>
      <c r="K1284" s="103">
        <v>-9527583</v>
      </c>
      <c r="L1284" s="103">
        <v>-3812334</v>
      </c>
      <c r="M1284" s="103">
        <v>1606040</v>
      </c>
      <c r="N1284" s="103">
        <v>2434244</v>
      </c>
      <c r="O1284" s="103">
        <v>2214080</v>
      </c>
      <c r="P1284" s="103">
        <v>1228329</v>
      </c>
    </row>
    <row r="1285" spans="1:16">
      <c r="A1285" s="101" t="s">
        <v>1933</v>
      </c>
      <c r="B1285" s="102" t="s">
        <v>1934</v>
      </c>
      <c r="C1285" s="101" t="s">
        <v>5359</v>
      </c>
      <c r="D1285" s="101" t="s">
        <v>5360</v>
      </c>
      <c r="E1285" s="103">
        <v>17953266</v>
      </c>
      <c r="F1285" s="103">
        <v>9804432</v>
      </c>
      <c r="G1285" s="103">
        <v>11367058</v>
      </c>
      <c r="H1285" s="103">
        <v>7475052</v>
      </c>
      <c r="I1285" s="103">
        <v>4403357</v>
      </c>
      <c r="J1285" s="103">
        <v>-8682555</v>
      </c>
      <c r="K1285" s="103">
        <v>7233161</v>
      </c>
      <c r="L1285" s="103">
        <v>-1388722</v>
      </c>
      <c r="M1285" s="103">
        <v>-9331884</v>
      </c>
      <c r="N1285" s="103">
        <v>7556240</v>
      </c>
      <c r="O1285" s="103">
        <v>1674684</v>
      </c>
      <c r="P1285" s="103">
        <v>6335554</v>
      </c>
    </row>
    <row r="1286" spans="1:16">
      <c r="A1286" s="101" t="s">
        <v>461</v>
      </c>
      <c r="B1286" s="102" t="s">
        <v>462</v>
      </c>
      <c r="C1286" s="101" t="s">
        <v>5359</v>
      </c>
      <c r="D1286" s="101" t="s">
        <v>5360</v>
      </c>
      <c r="E1286" s="103">
        <v>805703000</v>
      </c>
      <c r="F1286" s="103">
        <v>492204000</v>
      </c>
      <c r="G1286" s="103">
        <v>-346929000</v>
      </c>
      <c r="H1286" s="103">
        <v>357814000</v>
      </c>
      <c r="I1286" s="103">
        <v>494030000</v>
      </c>
      <c r="J1286" s="103">
        <v>773672000</v>
      </c>
      <c r="K1286" s="103">
        <v>798149000</v>
      </c>
      <c r="L1286" s="103">
        <v>488954000</v>
      </c>
      <c r="M1286" s="103">
        <v>112183000</v>
      </c>
      <c r="N1286" s="103">
        <v>373067000</v>
      </c>
      <c r="O1286" s="103">
        <v>403966000</v>
      </c>
      <c r="P1286" s="103">
        <v>379697000</v>
      </c>
    </row>
    <row r="1287" spans="1:16">
      <c r="A1287" s="101" t="s">
        <v>3684</v>
      </c>
      <c r="B1287" s="102" t="s">
        <v>3685</v>
      </c>
      <c r="C1287" s="101" t="s">
        <v>5359</v>
      </c>
      <c r="D1287" s="101" t="s">
        <v>5360</v>
      </c>
      <c r="E1287" s="103">
        <v>-14486764</v>
      </c>
      <c r="F1287" s="103">
        <v>-266926</v>
      </c>
      <c r="G1287" s="103">
        <v>-6654218</v>
      </c>
      <c r="H1287" s="103">
        <v>-3807111</v>
      </c>
      <c r="I1287" s="103">
        <v>-4589010</v>
      </c>
      <c r="J1287" s="103">
        <v>-20738631</v>
      </c>
      <c r="K1287" s="103">
        <v>-9112896</v>
      </c>
      <c r="L1287" s="103">
        <v>1790793</v>
      </c>
      <c r="M1287" s="103">
        <v>-5247833</v>
      </c>
      <c r="N1287" s="103">
        <v>-5685904</v>
      </c>
      <c r="O1287" s="103">
        <v>-10173</v>
      </c>
      <c r="P1287" s="103">
        <v>2451862</v>
      </c>
    </row>
    <row r="1288" spans="1:16">
      <c r="A1288" s="101" t="s">
        <v>2318</v>
      </c>
      <c r="B1288" s="102" t="s">
        <v>2319</v>
      </c>
      <c r="C1288" s="101" t="s">
        <v>5359</v>
      </c>
      <c r="D1288" s="101" t="s">
        <v>5360</v>
      </c>
      <c r="E1288" s="103">
        <v>3394837</v>
      </c>
      <c r="F1288" s="103">
        <v>5234250</v>
      </c>
      <c r="G1288" s="103">
        <v>6881272</v>
      </c>
      <c r="H1288" s="103">
        <v>3314582</v>
      </c>
      <c r="I1288" s="103">
        <v>3262412</v>
      </c>
      <c r="J1288" s="103">
        <v>8223020</v>
      </c>
      <c r="K1288" s="103">
        <v>4748527</v>
      </c>
      <c r="L1288" s="103">
        <v>4345343</v>
      </c>
      <c r="M1288" s="103">
        <v>5084110</v>
      </c>
      <c r="N1288" s="103">
        <v>3690893</v>
      </c>
      <c r="O1288" s="103">
        <v>3041918</v>
      </c>
      <c r="P1288" s="103">
        <v>2842460</v>
      </c>
    </row>
    <row r="1289" spans="1:16">
      <c r="A1289" s="101" t="s">
        <v>614</v>
      </c>
      <c r="B1289" s="102" t="s">
        <v>615</v>
      </c>
      <c r="C1289" s="101" t="s">
        <v>5359</v>
      </c>
      <c r="D1289" s="101" t="s">
        <v>5360</v>
      </c>
      <c r="E1289" s="103">
        <v>12338131</v>
      </c>
      <c r="F1289" s="103">
        <v>51943907</v>
      </c>
      <c r="G1289" s="103">
        <v>16657220</v>
      </c>
      <c r="H1289" s="103">
        <v>12682158</v>
      </c>
      <c r="I1289" s="103">
        <v>54152709</v>
      </c>
      <c r="J1289" s="103">
        <v>18477026</v>
      </c>
      <c r="K1289" s="103">
        <v>33649796</v>
      </c>
      <c r="L1289" s="103">
        <v>40660259</v>
      </c>
      <c r="M1289" s="103">
        <v>20028333</v>
      </c>
      <c r="N1289" s="103">
        <v>12167590</v>
      </c>
      <c r="O1289" s="103">
        <v>22864649</v>
      </c>
      <c r="P1289" s="103">
        <v>23739219</v>
      </c>
    </row>
    <row r="1290" spans="1:16">
      <c r="A1290" s="101" t="s">
        <v>3432</v>
      </c>
      <c r="B1290" s="102" t="s">
        <v>3433</v>
      </c>
      <c r="C1290" s="101" t="s">
        <v>5359</v>
      </c>
      <c r="D1290" s="101" t="s">
        <v>5360</v>
      </c>
      <c r="E1290" s="103">
        <v>2026042</v>
      </c>
      <c r="F1290" s="103">
        <v>-1656998</v>
      </c>
      <c r="G1290" s="103">
        <v>979313</v>
      </c>
      <c r="H1290" s="103">
        <v>1832467</v>
      </c>
      <c r="I1290" s="103">
        <v>349586</v>
      </c>
      <c r="J1290" s="103">
        <v>859967</v>
      </c>
      <c r="K1290" s="103">
        <v>1466941</v>
      </c>
      <c r="L1290" s="103">
        <v>1518008</v>
      </c>
      <c r="M1290" s="103">
        <v>3608063</v>
      </c>
      <c r="N1290" s="103">
        <v>3134759</v>
      </c>
      <c r="O1290" s="103">
        <v>5453163</v>
      </c>
      <c r="P1290" s="103">
        <v>1900566</v>
      </c>
    </row>
    <row r="1291" spans="1:16">
      <c r="A1291" s="101" t="s">
        <v>3024</v>
      </c>
      <c r="B1291" s="102" t="s">
        <v>3025</v>
      </c>
      <c r="C1291" s="101" t="s">
        <v>5359</v>
      </c>
      <c r="D1291" s="101" t="s">
        <v>5360</v>
      </c>
      <c r="E1291" s="103">
        <v>2174364</v>
      </c>
      <c r="F1291" s="103">
        <v>-6930238</v>
      </c>
      <c r="G1291" s="103">
        <v>-10990230</v>
      </c>
      <c r="H1291" s="103">
        <v>4106602</v>
      </c>
      <c r="I1291" s="103">
        <v>-4033087</v>
      </c>
      <c r="J1291" s="103">
        <v>-3425414</v>
      </c>
      <c r="K1291" s="103">
        <v>-313592</v>
      </c>
      <c r="L1291" s="103">
        <v>6511767</v>
      </c>
      <c r="M1291" s="103">
        <v>2538659</v>
      </c>
      <c r="N1291" s="103">
        <v>2232845</v>
      </c>
      <c r="O1291" s="103">
        <v>871874</v>
      </c>
      <c r="P1291" s="103">
        <v>5611752</v>
      </c>
    </row>
    <row r="1292" spans="1:16">
      <c r="A1292" s="101" t="s">
        <v>1741</v>
      </c>
      <c r="B1292" s="102" t="s">
        <v>1742</v>
      </c>
      <c r="C1292" s="101" t="s">
        <v>5359</v>
      </c>
      <c r="D1292" s="101" t="s">
        <v>5360</v>
      </c>
      <c r="E1292" s="103">
        <v>19497865</v>
      </c>
      <c r="F1292" s="103">
        <v>20182153</v>
      </c>
      <c r="G1292" s="103">
        <v>16961594</v>
      </c>
      <c r="H1292" s="103">
        <v>17320993</v>
      </c>
      <c r="I1292" s="103">
        <v>2577724</v>
      </c>
      <c r="J1292" s="103">
        <v>11148944</v>
      </c>
      <c r="K1292" s="103">
        <v>11692809</v>
      </c>
      <c r="L1292" s="103">
        <v>3852230</v>
      </c>
      <c r="M1292" s="103">
        <v>-5400257</v>
      </c>
      <c r="N1292" s="103">
        <v>1707197</v>
      </c>
      <c r="O1292" s="103">
        <v>6841681</v>
      </c>
      <c r="P1292" s="103">
        <v>13762222</v>
      </c>
    </row>
    <row r="1293" spans="1:16">
      <c r="A1293" s="101" t="s">
        <v>791</v>
      </c>
      <c r="B1293" s="102" t="s">
        <v>792</v>
      </c>
      <c r="C1293" s="101" t="s">
        <v>5359</v>
      </c>
      <c r="D1293" s="101" t="s">
        <v>5360</v>
      </c>
      <c r="E1293" s="103">
        <v>33163883</v>
      </c>
      <c r="F1293" s="103">
        <v>28826960</v>
      </c>
      <c r="G1293" s="103">
        <v>26937832</v>
      </c>
      <c r="H1293" s="103">
        <v>7270240</v>
      </c>
      <c r="I1293" s="103">
        <v>3627904</v>
      </c>
      <c r="J1293" s="103">
        <v>7237214</v>
      </c>
      <c r="K1293" s="103">
        <v>14880605</v>
      </c>
      <c r="L1293" s="103">
        <v>20190039</v>
      </c>
      <c r="M1293" s="103">
        <v>18097581</v>
      </c>
      <c r="N1293" s="103">
        <v>15845807</v>
      </c>
      <c r="O1293" s="103">
        <v>13050558</v>
      </c>
      <c r="P1293" s="103">
        <v>12351117</v>
      </c>
    </row>
    <row r="1294" spans="1:16">
      <c r="A1294" s="101" t="s">
        <v>4425</v>
      </c>
      <c r="B1294" s="102" t="s">
        <v>4426</v>
      </c>
      <c r="C1294" s="101" t="s">
        <v>5359</v>
      </c>
      <c r="D1294" s="101" t="s">
        <v>5360</v>
      </c>
      <c r="E1294" s="103">
        <v>77051466</v>
      </c>
      <c r="F1294" s="103">
        <v>83022325</v>
      </c>
      <c r="G1294" s="103">
        <v>50554089</v>
      </c>
      <c r="H1294" s="103">
        <v>53774597</v>
      </c>
      <c r="I1294" s="103">
        <v>23197188</v>
      </c>
      <c r="J1294" s="103"/>
      <c r="K1294" s="103"/>
      <c r="L1294" s="103"/>
      <c r="M1294" s="103"/>
      <c r="N1294" s="103"/>
      <c r="O1294" s="103"/>
      <c r="P1294" s="103"/>
    </row>
    <row r="1295" spans="1:16">
      <c r="A1295" s="101" t="s">
        <v>2952</v>
      </c>
      <c r="B1295" s="102" t="s">
        <v>2953</v>
      </c>
      <c r="C1295" s="101" t="s">
        <v>5359</v>
      </c>
      <c r="D1295" s="101" t="s">
        <v>5360</v>
      </c>
      <c r="E1295" s="103">
        <v>8771687</v>
      </c>
      <c r="F1295" s="103">
        <v>8992592</v>
      </c>
      <c r="G1295" s="103">
        <v>7131495</v>
      </c>
      <c r="H1295" s="103">
        <v>5495127</v>
      </c>
      <c r="I1295" s="103">
        <v>7524546</v>
      </c>
      <c r="J1295" s="103">
        <v>4032082</v>
      </c>
      <c r="K1295" s="103">
        <v>213098</v>
      </c>
      <c r="L1295" s="103">
        <v>1932254</v>
      </c>
      <c r="M1295" s="103">
        <v>2112189</v>
      </c>
      <c r="N1295" s="103">
        <v>1929866</v>
      </c>
      <c r="O1295" s="103">
        <v>-773600</v>
      </c>
      <c r="P1295" s="103">
        <v>-587782</v>
      </c>
    </row>
    <row r="1296" spans="1:16">
      <c r="A1296" s="101" t="s">
        <v>1868</v>
      </c>
      <c r="B1296" s="102" t="s">
        <v>1869</v>
      </c>
      <c r="C1296" s="101" t="s">
        <v>5359</v>
      </c>
      <c r="D1296" s="101" t="s">
        <v>5360</v>
      </c>
      <c r="E1296" s="103">
        <v>1184124</v>
      </c>
      <c r="F1296" s="103">
        <v>20313371</v>
      </c>
      <c r="G1296" s="103">
        <v>11370715</v>
      </c>
      <c r="H1296" s="103">
        <v>-16756877</v>
      </c>
      <c r="I1296" s="103">
        <v>2752053</v>
      </c>
      <c r="J1296" s="103">
        <v>2670141</v>
      </c>
      <c r="K1296" s="103">
        <v>16472901</v>
      </c>
      <c r="L1296" s="103">
        <v>29403273</v>
      </c>
      <c r="M1296" s="103">
        <v>-11770636</v>
      </c>
      <c r="N1296" s="103">
        <v>5223545</v>
      </c>
      <c r="O1296" s="103">
        <v>2029080</v>
      </c>
      <c r="P1296" s="103">
        <v>-3955693</v>
      </c>
    </row>
    <row r="1297" spans="1:16">
      <c r="A1297" s="101" t="s">
        <v>3766</v>
      </c>
      <c r="B1297" s="102" t="s">
        <v>3767</v>
      </c>
      <c r="C1297" s="101" t="s">
        <v>5359</v>
      </c>
      <c r="D1297" s="101" t="s">
        <v>5360</v>
      </c>
      <c r="E1297" s="103">
        <v>-5961423</v>
      </c>
      <c r="F1297" s="103">
        <v>3705449</v>
      </c>
      <c r="G1297" s="103">
        <v>-2187461</v>
      </c>
      <c r="H1297" s="103">
        <v>-1505340</v>
      </c>
      <c r="I1297" s="103">
        <v>1000409</v>
      </c>
      <c r="J1297" s="103">
        <v>-1027597</v>
      </c>
      <c r="K1297" s="103">
        <v>6122771</v>
      </c>
      <c r="L1297" s="103">
        <v>-1001556</v>
      </c>
      <c r="M1297" s="103">
        <v>4016262</v>
      </c>
      <c r="N1297" s="103">
        <v>-4186532</v>
      </c>
      <c r="O1297" s="103">
        <v>1622426</v>
      </c>
      <c r="P1297" s="103">
        <v>1153147</v>
      </c>
    </row>
    <row r="1298" spans="1:16">
      <c r="A1298" s="101" t="s">
        <v>2481</v>
      </c>
      <c r="B1298" s="102" t="s">
        <v>2482</v>
      </c>
      <c r="C1298" s="101" t="s">
        <v>5359</v>
      </c>
      <c r="D1298" s="101" t="s">
        <v>5360</v>
      </c>
      <c r="E1298" s="103">
        <v>5517258</v>
      </c>
      <c r="F1298" s="103">
        <v>5723622</v>
      </c>
      <c r="G1298" s="103">
        <v>3517220</v>
      </c>
      <c r="H1298" s="103">
        <v>5971576</v>
      </c>
      <c r="I1298" s="103">
        <v>6686529</v>
      </c>
      <c r="J1298" s="103">
        <v>4552133</v>
      </c>
      <c r="K1298" s="103">
        <v>4140610</v>
      </c>
      <c r="L1298" s="103">
        <v>3172344</v>
      </c>
      <c r="M1298" s="103">
        <v>1995064</v>
      </c>
      <c r="N1298" s="103">
        <v>2756808</v>
      </c>
      <c r="O1298" s="103">
        <v>1994345</v>
      </c>
      <c r="P1298" s="103">
        <v>1648518</v>
      </c>
    </row>
    <row r="1299" spans="1:16">
      <c r="A1299" s="101" t="s">
        <v>2094</v>
      </c>
      <c r="B1299" s="102" t="s">
        <v>4427</v>
      </c>
      <c r="C1299" s="101" t="s">
        <v>5359</v>
      </c>
      <c r="D1299" s="101" t="s">
        <v>5360</v>
      </c>
      <c r="E1299" s="103">
        <v>8328575</v>
      </c>
      <c r="F1299" s="103">
        <v>1210060</v>
      </c>
      <c r="G1299" s="103">
        <v>-4023576</v>
      </c>
      <c r="H1299" s="103">
        <v>4636562</v>
      </c>
      <c r="I1299" s="103">
        <v>-20104282</v>
      </c>
      <c r="J1299" s="103">
        <v>-1736572</v>
      </c>
      <c r="K1299" s="103">
        <v>14133968</v>
      </c>
      <c r="L1299" s="103">
        <v>-15326316</v>
      </c>
      <c r="M1299" s="103">
        <v>10168560</v>
      </c>
      <c r="N1299" s="103">
        <v>-9812810</v>
      </c>
      <c r="O1299" s="103">
        <v>3146730</v>
      </c>
      <c r="P1299" s="103">
        <v>6755012</v>
      </c>
    </row>
    <row r="1300" spans="1:16">
      <c r="A1300" s="101" t="s">
        <v>2246</v>
      </c>
      <c r="B1300" s="102" t="s">
        <v>2247</v>
      </c>
      <c r="C1300" s="101" t="s">
        <v>5359</v>
      </c>
      <c r="D1300" s="101" t="s">
        <v>5360</v>
      </c>
      <c r="E1300" s="103">
        <v>15494450</v>
      </c>
      <c r="F1300" s="103">
        <v>17674655</v>
      </c>
      <c r="G1300" s="103">
        <v>10529419</v>
      </c>
      <c r="H1300" s="103">
        <v>27109931</v>
      </c>
      <c r="I1300" s="103">
        <v>13492004</v>
      </c>
      <c r="J1300" s="103">
        <v>23165048</v>
      </c>
      <c r="K1300" s="103">
        <v>12354423</v>
      </c>
      <c r="L1300" s="103">
        <v>11776172</v>
      </c>
      <c r="M1300" s="103">
        <v>7491327</v>
      </c>
      <c r="N1300" s="103">
        <v>12049036</v>
      </c>
      <c r="O1300" s="103">
        <v>10594363</v>
      </c>
      <c r="P1300" s="103">
        <v>14282419</v>
      </c>
    </row>
    <row r="1301" spans="1:16">
      <c r="A1301" s="101" t="s">
        <v>3179</v>
      </c>
      <c r="B1301" s="102" t="s">
        <v>3180</v>
      </c>
      <c r="C1301" s="101" t="s">
        <v>5359</v>
      </c>
      <c r="D1301" s="101" t="s">
        <v>5360</v>
      </c>
      <c r="E1301" s="103">
        <v>-487711</v>
      </c>
      <c r="F1301" s="103">
        <v>1844632</v>
      </c>
      <c r="G1301" s="103">
        <v>2398781</v>
      </c>
      <c r="H1301" s="103">
        <v>3036791</v>
      </c>
      <c r="I1301" s="103">
        <v>3139678</v>
      </c>
      <c r="J1301" s="103">
        <v>2390669</v>
      </c>
      <c r="K1301" s="103">
        <v>1903352</v>
      </c>
      <c r="L1301" s="103">
        <v>2143264</v>
      </c>
      <c r="M1301" s="103">
        <v>1592456</v>
      </c>
      <c r="N1301" s="103">
        <v>343032</v>
      </c>
      <c r="O1301" s="103">
        <v>734357</v>
      </c>
      <c r="P1301" s="103">
        <v>533702</v>
      </c>
    </row>
    <row r="1302" spans="1:16">
      <c r="A1302" s="101" t="s">
        <v>1137</v>
      </c>
      <c r="B1302" s="102" t="s">
        <v>1138</v>
      </c>
      <c r="C1302" s="101" t="s">
        <v>5359</v>
      </c>
      <c r="D1302" s="101" t="s">
        <v>5360</v>
      </c>
      <c r="E1302" s="103">
        <v>8791393</v>
      </c>
      <c r="F1302" s="103">
        <v>20946206</v>
      </c>
      <c r="G1302" s="103">
        <v>28028245</v>
      </c>
      <c r="H1302" s="103">
        <v>37060783</v>
      </c>
      <c r="I1302" s="103">
        <v>52462082</v>
      </c>
      <c r="J1302" s="103">
        <v>69587269</v>
      </c>
      <c r="K1302" s="103">
        <v>17709497</v>
      </c>
      <c r="L1302" s="103">
        <v>3572975</v>
      </c>
      <c r="M1302" s="103">
        <v>-26797646</v>
      </c>
      <c r="N1302" s="103">
        <v>-40769538</v>
      </c>
      <c r="O1302" s="103">
        <v>-117038798</v>
      </c>
      <c r="P1302" s="103">
        <v>-22233348</v>
      </c>
    </row>
    <row r="1303" spans="1:16">
      <c r="A1303" s="101" t="s">
        <v>2364</v>
      </c>
      <c r="B1303" s="102" t="s">
        <v>2365</v>
      </c>
      <c r="C1303" s="101" t="s">
        <v>5359</v>
      </c>
      <c r="D1303" s="101" t="s">
        <v>5360</v>
      </c>
      <c r="E1303" s="103">
        <v>-18144133</v>
      </c>
      <c r="F1303" s="103">
        <v>1814554</v>
      </c>
      <c r="G1303" s="103">
        <v>-12953777</v>
      </c>
      <c r="H1303" s="103">
        <v>8077993</v>
      </c>
      <c r="I1303" s="103">
        <v>-26232527</v>
      </c>
      <c r="J1303" s="103">
        <v>-16825836</v>
      </c>
      <c r="K1303" s="103">
        <v>7565149</v>
      </c>
      <c r="L1303" s="103">
        <v>-7225553</v>
      </c>
      <c r="M1303" s="103">
        <v>9294653</v>
      </c>
      <c r="N1303" s="103">
        <v>-9021409</v>
      </c>
      <c r="O1303" s="103">
        <v>4787744</v>
      </c>
      <c r="P1303" s="103">
        <v>17008468</v>
      </c>
    </row>
    <row r="1304" spans="1:16">
      <c r="A1304" s="101" t="s">
        <v>3266</v>
      </c>
      <c r="B1304" s="102" t="s">
        <v>3267</v>
      </c>
      <c r="C1304" s="101" t="s">
        <v>5359</v>
      </c>
      <c r="D1304" s="101" t="s">
        <v>5360</v>
      </c>
      <c r="E1304" s="103">
        <v>5787671</v>
      </c>
      <c r="F1304" s="103">
        <v>2781944</v>
      </c>
      <c r="G1304" s="103">
        <v>2512563</v>
      </c>
      <c r="H1304" s="103">
        <v>2028077</v>
      </c>
      <c r="I1304" s="103">
        <v>2296954</v>
      </c>
      <c r="J1304" s="103">
        <v>2888391</v>
      </c>
      <c r="K1304" s="103">
        <v>5743125</v>
      </c>
      <c r="L1304" s="103">
        <v>3556810</v>
      </c>
      <c r="M1304" s="103">
        <v>3621424</v>
      </c>
      <c r="N1304" s="103">
        <v>4038172</v>
      </c>
      <c r="O1304" s="103">
        <v>3611027</v>
      </c>
      <c r="P1304" s="103">
        <v>1733852</v>
      </c>
    </row>
    <row r="1305" spans="1:16">
      <c r="A1305" s="101" t="s">
        <v>966</v>
      </c>
      <c r="B1305" s="102" t="s">
        <v>967</v>
      </c>
      <c r="C1305" s="101" t="s">
        <v>5359</v>
      </c>
      <c r="D1305" s="101" t="s">
        <v>5360</v>
      </c>
      <c r="E1305" s="103">
        <v>16763890</v>
      </c>
      <c r="F1305" s="103">
        <v>13240166</v>
      </c>
      <c r="G1305" s="103">
        <v>15343077</v>
      </c>
      <c r="H1305" s="103">
        <v>16097858</v>
      </c>
      <c r="I1305" s="103">
        <v>17574618</v>
      </c>
      <c r="J1305" s="103">
        <v>13552936</v>
      </c>
      <c r="K1305" s="103">
        <v>14863731</v>
      </c>
      <c r="L1305" s="103">
        <v>1213633</v>
      </c>
      <c r="M1305" s="103">
        <v>619061</v>
      </c>
      <c r="N1305" s="103">
        <v>11367805</v>
      </c>
      <c r="O1305" s="103">
        <v>8174394</v>
      </c>
      <c r="P1305" s="103">
        <v>2931363</v>
      </c>
    </row>
    <row r="1306" spans="1:16">
      <c r="A1306" s="101" t="s">
        <v>2362</v>
      </c>
      <c r="B1306" s="102" t="s">
        <v>2363</v>
      </c>
      <c r="C1306" s="101" t="s">
        <v>5359</v>
      </c>
      <c r="D1306" s="101" t="s">
        <v>5360</v>
      </c>
      <c r="E1306" s="103">
        <v>-756354</v>
      </c>
      <c r="F1306" s="103">
        <v>-602242</v>
      </c>
      <c r="G1306" s="103">
        <v>-124296</v>
      </c>
      <c r="H1306" s="103">
        <v>-9739312</v>
      </c>
      <c r="I1306" s="103">
        <v>-10182684</v>
      </c>
      <c r="J1306" s="103">
        <v>13163482</v>
      </c>
      <c r="K1306" s="103">
        <v>12258419</v>
      </c>
      <c r="L1306" s="103">
        <v>-13302191</v>
      </c>
      <c r="M1306" s="103">
        <v>-24675275</v>
      </c>
      <c r="N1306" s="103">
        <v>-15869776</v>
      </c>
      <c r="O1306" s="103">
        <v>-6288089</v>
      </c>
      <c r="P1306" s="103">
        <v>10655714</v>
      </c>
    </row>
    <row r="1307" spans="1:16">
      <c r="A1307" s="101" t="s">
        <v>1358</v>
      </c>
      <c r="B1307" s="102" t="s">
        <v>4428</v>
      </c>
      <c r="C1307" s="101" t="s">
        <v>5359</v>
      </c>
      <c r="D1307" s="101" t="s">
        <v>5360</v>
      </c>
      <c r="E1307" s="103">
        <v>21904437</v>
      </c>
      <c r="F1307" s="103">
        <v>11213032</v>
      </c>
      <c r="G1307" s="103">
        <v>18387491</v>
      </c>
      <c r="H1307" s="103">
        <v>18579507</v>
      </c>
      <c r="I1307" s="103">
        <v>14313685</v>
      </c>
      <c r="J1307" s="103">
        <v>17656853</v>
      </c>
      <c r="K1307" s="103">
        <v>7446225</v>
      </c>
      <c r="L1307" s="103">
        <v>10718030</v>
      </c>
      <c r="M1307" s="103">
        <v>2882161</v>
      </c>
      <c r="N1307" s="103">
        <v>3934274</v>
      </c>
      <c r="O1307" s="103">
        <v>13733524</v>
      </c>
      <c r="P1307" s="103">
        <v>8964890</v>
      </c>
    </row>
    <row r="1308" spans="1:16">
      <c r="A1308" s="101" t="s">
        <v>3890</v>
      </c>
      <c r="B1308" s="102" t="s">
        <v>5559</v>
      </c>
      <c r="C1308" s="101" t="s">
        <v>5359</v>
      </c>
      <c r="D1308" s="101" t="s">
        <v>5360</v>
      </c>
      <c r="E1308" s="103">
        <v>-7076486</v>
      </c>
      <c r="F1308" s="103">
        <v>-2303409</v>
      </c>
      <c r="G1308" s="103">
        <v>-13608015</v>
      </c>
      <c r="H1308" s="103">
        <v>-20849905</v>
      </c>
      <c r="I1308" s="103">
        <v>-14500848</v>
      </c>
      <c r="J1308" s="103">
        <v>-4985942</v>
      </c>
      <c r="K1308" s="103">
        <v>-15878301</v>
      </c>
      <c r="L1308" s="103">
        <v>1018798</v>
      </c>
      <c r="M1308" s="103">
        <v>-1038178</v>
      </c>
      <c r="N1308" s="103">
        <v>-3853549</v>
      </c>
      <c r="O1308" s="103">
        <v>-28085590</v>
      </c>
      <c r="P1308" s="103">
        <v>-3694028</v>
      </c>
    </row>
    <row r="1309" spans="1:16">
      <c r="A1309" s="101" t="s">
        <v>3497</v>
      </c>
      <c r="B1309" s="102" t="s">
        <v>3498</v>
      </c>
      <c r="C1309" s="101" t="s">
        <v>5359</v>
      </c>
      <c r="D1309" s="101" t="s">
        <v>5360</v>
      </c>
      <c r="E1309" s="103">
        <v>1315854</v>
      </c>
      <c r="F1309" s="103">
        <v>1100740</v>
      </c>
      <c r="G1309" s="103">
        <v>1541994</v>
      </c>
      <c r="H1309" s="103">
        <v>4130806</v>
      </c>
      <c r="I1309" s="103">
        <v>6425384</v>
      </c>
      <c r="J1309" s="103">
        <v>4459435</v>
      </c>
      <c r="K1309" s="103">
        <v>3068001</v>
      </c>
      <c r="L1309" s="103">
        <v>1060554</v>
      </c>
      <c r="M1309" s="103">
        <v>1350535</v>
      </c>
      <c r="N1309" s="103">
        <v>2183371</v>
      </c>
      <c r="O1309" s="103">
        <v>2194716</v>
      </c>
      <c r="P1309" s="103">
        <v>1555291</v>
      </c>
    </row>
    <row r="1310" spans="1:16">
      <c r="A1310" s="101" t="s">
        <v>2066</v>
      </c>
      <c r="B1310" s="102" t="s">
        <v>2067</v>
      </c>
      <c r="C1310" s="101" t="s">
        <v>5359</v>
      </c>
      <c r="D1310" s="101" t="s">
        <v>5360</v>
      </c>
      <c r="E1310" s="103">
        <v>10089205</v>
      </c>
      <c r="F1310" s="103">
        <v>9156504</v>
      </c>
      <c r="G1310" s="103">
        <v>7846737</v>
      </c>
      <c r="H1310" s="103">
        <v>10949495</v>
      </c>
      <c r="I1310" s="103">
        <v>8862847</v>
      </c>
      <c r="J1310" s="103">
        <v>5826421</v>
      </c>
      <c r="K1310" s="103">
        <v>17907768</v>
      </c>
      <c r="L1310" s="103">
        <v>7980977</v>
      </c>
      <c r="M1310" s="103">
        <v>4559760</v>
      </c>
      <c r="N1310" s="103">
        <v>3773994</v>
      </c>
      <c r="O1310" s="103">
        <v>2436037</v>
      </c>
      <c r="P1310" s="103">
        <v>1804957</v>
      </c>
    </row>
    <row r="1311" spans="1:16">
      <c r="A1311" s="101" t="s">
        <v>3122</v>
      </c>
      <c r="B1311" s="102" t="s">
        <v>4429</v>
      </c>
      <c r="C1311" s="101" t="s">
        <v>5359</v>
      </c>
      <c r="D1311" s="101" t="s">
        <v>5360</v>
      </c>
      <c r="E1311" s="103">
        <v>-11340819</v>
      </c>
      <c r="F1311" s="103">
        <v>-4905874</v>
      </c>
      <c r="G1311" s="103">
        <v>29160</v>
      </c>
      <c r="H1311" s="103">
        <v>125438</v>
      </c>
      <c r="I1311" s="103">
        <v>-6278323</v>
      </c>
      <c r="J1311" s="103">
        <v>3447199</v>
      </c>
      <c r="K1311" s="103">
        <v>6752642</v>
      </c>
      <c r="L1311" s="103">
        <v>3968616</v>
      </c>
      <c r="M1311" s="103">
        <v>1492804</v>
      </c>
      <c r="N1311" s="103">
        <v>394059</v>
      </c>
      <c r="O1311" s="103">
        <v>74540</v>
      </c>
      <c r="P1311" s="103">
        <v>1423581</v>
      </c>
    </row>
    <row r="1312" spans="1:16">
      <c r="A1312" s="101" t="s">
        <v>2240</v>
      </c>
      <c r="B1312" s="102" t="s">
        <v>2241</v>
      </c>
      <c r="C1312" s="101" t="s">
        <v>5359</v>
      </c>
      <c r="D1312" s="101" t="s">
        <v>5360</v>
      </c>
      <c r="E1312" s="103">
        <v>-9766301</v>
      </c>
      <c r="F1312" s="103">
        <v>-5308860</v>
      </c>
      <c r="G1312" s="103">
        <v>5008274</v>
      </c>
      <c r="H1312" s="103">
        <v>1439878</v>
      </c>
      <c r="I1312" s="103">
        <v>1472306</v>
      </c>
      <c r="J1312" s="103"/>
      <c r="K1312" s="103"/>
      <c r="L1312" s="103"/>
      <c r="M1312" s="103"/>
      <c r="N1312" s="103"/>
      <c r="O1312" s="103"/>
      <c r="P1312" s="103"/>
    </row>
    <row r="1313" spans="1:16">
      <c r="A1313" s="101" t="s">
        <v>5560</v>
      </c>
      <c r="B1313" s="102" t="s">
        <v>5561</v>
      </c>
      <c r="C1313" s="101" t="s">
        <v>5359</v>
      </c>
      <c r="D1313" s="101" t="s">
        <v>5360</v>
      </c>
      <c r="E1313" s="103">
        <v>7994848</v>
      </c>
      <c r="F1313" s="103">
        <v>1807910</v>
      </c>
      <c r="G1313" s="103"/>
      <c r="H1313" s="103"/>
      <c r="I1313" s="103"/>
      <c r="J1313" s="103"/>
      <c r="K1313" s="103"/>
      <c r="L1313" s="103"/>
      <c r="M1313" s="103"/>
      <c r="N1313" s="103"/>
      <c r="O1313" s="103"/>
      <c r="P1313" s="103"/>
    </row>
    <row r="1314" spans="1:16">
      <c r="A1314" s="101" t="s">
        <v>2462</v>
      </c>
      <c r="B1314" s="102" t="s">
        <v>2463</v>
      </c>
      <c r="C1314" s="101" t="s">
        <v>5359</v>
      </c>
      <c r="D1314" s="101" t="s">
        <v>5360</v>
      </c>
      <c r="E1314" s="103">
        <v>4659207</v>
      </c>
      <c r="F1314" s="103">
        <v>10750575</v>
      </c>
      <c r="G1314" s="103">
        <v>3823004</v>
      </c>
      <c r="H1314" s="103">
        <v>3322312</v>
      </c>
      <c r="I1314" s="103">
        <v>7831959</v>
      </c>
      <c r="J1314" s="103">
        <v>12002334</v>
      </c>
      <c r="K1314" s="103">
        <v>11482844</v>
      </c>
      <c r="L1314" s="103">
        <v>-9080356</v>
      </c>
      <c r="M1314" s="103">
        <v>6282283</v>
      </c>
      <c r="N1314" s="103">
        <v>21286359</v>
      </c>
      <c r="O1314" s="103">
        <v>2938586</v>
      </c>
      <c r="P1314" s="103">
        <v>4200067</v>
      </c>
    </row>
    <row r="1315" spans="1:16">
      <c r="A1315" s="101" t="s">
        <v>3561</v>
      </c>
      <c r="B1315" s="102" t="s">
        <v>3562</v>
      </c>
      <c r="C1315" s="101" t="s">
        <v>5359</v>
      </c>
      <c r="D1315" s="101" t="s">
        <v>5360</v>
      </c>
      <c r="E1315" s="103">
        <v>1377882</v>
      </c>
      <c r="F1315" s="103">
        <v>1104379</v>
      </c>
      <c r="G1315" s="103">
        <v>1384660</v>
      </c>
      <c r="H1315" s="103">
        <v>581674</v>
      </c>
      <c r="I1315" s="103">
        <v>2491320</v>
      </c>
      <c r="J1315" s="103">
        <v>4551076</v>
      </c>
      <c r="K1315" s="103">
        <v>4256528</v>
      </c>
      <c r="L1315" s="103">
        <v>4065519</v>
      </c>
      <c r="M1315" s="103">
        <v>3441440</v>
      </c>
      <c r="N1315" s="103">
        <v>5219950</v>
      </c>
      <c r="O1315" s="103">
        <v>2461609</v>
      </c>
      <c r="P1315" s="103">
        <v>1684546</v>
      </c>
    </row>
    <row r="1316" spans="1:16">
      <c r="A1316" s="101" t="s">
        <v>2702</v>
      </c>
      <c r="B1316" s="102" t="s">
        <v>2703</v>
      </c>
      <c r="C1316" s="101" t="s">
        <v>5359</v>
      </c>
      <c r="D1316" s="101" t="s">
        <v>5360</v>
      </c>
      <c r="E1316" s="103">
        <v>12874647</v>
      </c>
      <c r="F1316" s="103">
        <v>10989050</v>
      </c>
      <c r="G1316" s="103">
        <v>10392221</v>
      </c>
      <c r="H1316" s="103">
        <v>7344540</v>
      </c>
      <c r="I1316" s="103">
        <v>4355735</v>
      </c>
      <c r="J1316" s="103">
        <v>7406368</v>
      </c>
      <c r="K1316" s="103">
        <v>2481926</v>
      </c>
      <c r="L1316" s="103">
        <v>8810592</v>
      </c>
      <c r="M1316" s="103">
        <v>9065188</v>
      </c>
      <c r="N1316" s="103">
        <v>4324453</v>
      </c>
      <c r="O1316" s="103">
        <v>3584647</v>
      </c>
      <c r="P1316" s="103">
        <v>-131531</v>
      </c>
    </row>
    <row r="1317" spans="1:16">
      <c r="A1317" s="101" t="s">
        <v>676</v>
      </c>
      <c r="B1317" s="102" t="s">
        <v>677</v>
      </c>
      <c r="C1317" s="101" t="s">
        <v>5359</v>
      </c>
      <c r="D1317" s="101" t="s">
        <v>5360</v>
      </c>
      <c r="E1317" s="103">
        <v>323344136</v>
      </c>
      <c r="F1317" s="103">
        <v>-132820031</v>
      </c>
      <c r="G1317" s="103">
        <v>55874383</v>
      </c>
      <c r="H1317" s="103">
        <v>96699363</v>
      </c>
      <c r="I1317" s="103">
        <v>122028463</v>
      </c>
      <c r="J1317" s="103">
        <v>2175897</v>
      </c>
      <c r="K1317" s="103">
        <v>83448838</v>
      </c>
      <c r="L1317" s="103">
        <v>38435124</v>
      </c>
      <c r="M1317" s="103">
        <v>7501851</v>
      </c>
      <c r="N1317" s="103">
        <v>21793983</v>
      </c>
      <c r="O1317" s="103">
        <v>15325502</v>
      </c>
      <c r="P1317" s="103">
        <v>12564236</v>
      </c>
    </row>
    <row r="1318" spans="1:16">
      <c r="A1318" s="101" t="s">
        <v>3626</v>
      </c>
      <c r="B1318" s="102" t="s">
        <v>3627</v>
      </c>
      <c r="C1318" s="101" t="s">
        <v>5359</v>
      </c>
      <c r="D1318" s="101" t="s">
        <v>5360</v>
      </c>
      <c r="E1318" s="103">
        <v>458137</v>
      </c>
      <c r="F1318" s="103">
        <v>442773</v>
      </c>
      <c r="G1318" s="103">
        <v>1039154</v>
      </c>
      <c r="H1318" s="103">
        <v>1525722</v>
      </c>
      <c r="I1318" s="103">
        <v>2657966</v>
      </c>
      <c r="J1318" s="103">
        <v>3087987</v>
      </c>
      <c r="K1318" s="103">
        <v>2911369</v>
      </c>
      <c r="L1318" s="103">
        <v>2919162</v>
      </c>
      <c r="M1318" s="103">
        <v>2561466</v>
      </c>
      <c r="N1318" s="103">
        <v>2897452</v>
      </c>
      <c r="O1318" s="103">
        <v>2215231</v>
      </c>
      <c r="P1318" s="103">
        <v>1350991</v>
      </c>
    </row>
    <row r="1319" spans="1:16">
      <c r="A1319" s="101" t="s">
        <v>1924</v>
      </c>
      <c r="B1319" s="102" t="s">
        <v>1925</v>
      </c>
      <c r="C1319" s="101" t="s">
        <v>5359</v>
      </c>
      <c r="D1319" s="101" t="s">
        <v>5360</v>
      </c>
      <c r="E1319" s="103">
        <v>5539215</v>
      </c>
      <c r="F1319" s="103">
        <v>1694253</v>
      </c>
      <c r="G1319" s="103">
        <v>-30802949</v>
      </c>
      <c r="H1319" s="103">
        <v>15525765</v>
      </c>
      <c r="I1319" s="103">
        <v>10112851</v>
      </c>
      <c r="J1319" s="103">
        <v>7460813</v>
      </c>
      <c r="K1319" s="103">
        <v>7802257</v>
      </c>
      <c r="L1319" s="103">
        <v>5079359</v>
      </c>
      <c r="M1319" s="103">
        <v>-4483505</v>
      </c>
      <c r="N1319" s="103">
        <v>-7835043</v>
      </c>
      <c r="O1319" s="103">
        <v>1013224</v>
      </c>
      <c r="P1319" s="103">
        <v>4226903</v>
      </c>
    </row>
    <row r="1320" spans="1:16">
      <c r="A1320" s="101" t="s">
        <v>891</v>
      </c>
      <c r="B1320" s="102" t="s">
        <v>892</v>
      </c>
      <c r="C1320" s="101" t="s">
        <v>5359</v>
      </c>
      <c r="D1320" s="101" t="s">
        <v>5360</v>
      </c>
      <c r="E1320" s="103">
        <v>-20946704</v>
      </c>
      <c r="F1320" s="103">
        <v>-2452756</v>
      </c>
      <c r="G1320" s="103">
        <v>-31997174</v>
      </c>
      <c r="H1320" s="103">
        <v>1255844</v>
      </c>
      <c r="I1320" s="103">
        <v>-8998481</v>
      </c>
      <c r="J1320" s="103">
        <v>-9227250</v>
      </c>
      <c r="K1320" s="103">
        <v>-9663321</v>
      </c>
      <c r="L1320" s="103">
        <v>-13521140</v>
      </c>
      <c r="M1320" s="103">
        <v>744721</v>
      </c>
      <c r="N1320" s="103">
        <v>2228144</v>
      </c>
      <c r="O1320" s="103">
        <v>3592507</v>
      </c>
      <c r="P1320" s="103">
        <v>1650932</v>
      </c>
    </row>
    <row r="1321" spans="1:16">
      <c r="A1321" s="101" t="s">
        <v>3262</v>
      </c>
      <c r="B1321" s="102" t="s">
        <v>3263</v>
      </c>
      <c r="C1321" s="101" t="s">
        <v>5359</v>
      </c>
      <c r="D1321" s="101" t="s">
        <v>5360</v>
      </c>
      <c r="E1321" s="103">
        <v>-6508331</v>
      </c>
      <c r="F1321" s="103">
        <v>126053</v>
      </c>
      <c r="G1321" s="103">
        <v>5855195</v>
      </c>
      <c r="H1321" s="103">
        <v>6684938</v>
      </c>
      <c r="I1321" s="103">
        <v>733648</v>
      </c>
      <c r="J1321" s="103">
        <v>-13955528</v>
      </c>
      <c r="K1321" s="103">
        <v>-1139349</v>
      </c>
      <c r="L1321" s="103">
        <v>4407701</v>
      </c>
      <c r="M1321" s="103">
        <v>7806016</v>
      </c>
      <c r="N1321" s="103">
        <v>-19609845</v>
      </c>
      <c r="O1321" s="103">
        <v>-5884913</v>
      </c>
      <c r="P1321" s="103">
        <v>5383828</v>
      </c>
    </row>
    <row r="1322" spans="1:16">
      <c r="A1322" s="101" t="s">
        <v>925</v>
      </c>
      <c r="B1322" s="102" t="s">
        <v>926</v>
      </c>
      <c r="C1322" s="101" t="s">
        <v>5359</v>
      </c>
      <c r="D1322" s="101" t="s">
        <v>5360</v>
      </c>
      <c r="E1322" s="103">
        <v>-181226463</v>
      </c>
      <c r="F1322" s="103">
        <v>-125442489</v>
      </c>
      <c r="G1322" s="103">
        <v>-42230894</v>
      </c>
      <c r="H1322" s="103">
        <v>-5236332</v>
      </c>
      <c r="I1322" s="103">
        <v>190379558</v>
      </c>
      <c r="J1322" s="103">
        <v>224775863</v>
      </c>
      <c r="K1322" s="103">
        <v>200705700</v>
      </c>
      <c r="L1322" s="103">
        <v>-249695256</v>
      </c>
      <c r="M1322" s="103">
        <v>-512779969</v>
      </c>
      <c r="N1322" s="103">
        <v>103001092</v>
      </c>
      <c r="O1322" s="103">
        <v>52418002</v>
      </c>
      <c r="P1322" s="103">
        <v>21111237</v>
      </c>
    </row>
    <row r="1323" spans="1:16">
      <c r="A1323" s="101" t="s">
        <v>2826</v>
      </c>
      <c r="B1323" s="102" t="s">
        <v>2827</v>
      </c>
      <c r="C1323" s="101" t="s">
        <v>5359</v>
      </c>
      <c r="D1323" s="101" t="s">
        <v>5360</v>
      </c>
      <c r="E1323" s="103">
        <v>-1781196</v>
      </c>
      <c r="F1323" s="103">
        <v>-9699364</v>
      </c>
      <c r="G1323" s="103">
        <v>-1298295</v>
      </c>
      <c r="H1323" s="103">
        <v>-2544252</v>
      </c>
      <c r="I1323" s="103">
        <v>1083699</v>
      </c>
      <c r="J1323" s="103">
        <v>-9415946</v>
      </c>
      <c r="K1323" s="103"/>
      <c r="L1323" s="103">
        <v>-12682433</v>
      </c>
      <c r="M1323" s="103">
        <v>-14454910</v>
      </c>
      <c r="N1323" s="103">
        <v>-5987143</v>
      </c>
      <c r="O1323" s="103">
        <v>-5382605</v>
      </c>
      <c r="P1323" s="103">
        <v>1108381</v>
      </c>
    </row>
    <row r="1324" spans="1:16">
      <c r="A1324" s="101" t="s">
        <v>2078</v>
      </c>
      <c r="B1324" s="102" t="s">
        <v>2079</v>
      </c>
      <c r="C1324" s="101" t="s">
        <v>5359</v>
      </c>
      <c r="D1324" s="101" t="s">
        <v>5360</v>
      </c>
      <c r="E1324" s="103">
        <v>-39915534</v>
      </c>
      <c r="F1324" s="103">
        <v>-28887396</v>
      </c>
      <c r="G1324" s="103">
        <v>-29307627</v>
      </c>
      <c r="H1324" s="103">
        <v>-10886075</v>
      </c>
      <c r="I1324" s="103">
        <v>-4160117</v>
      </c>
      <c r="J1324" s="103">
        <v>3620246</v>
      </c>
      <c r="K1324" s="103">
        <v>3897280</v>
      </c>
      <c r="L1324" s="103">
        <v>32535046</v>
      </c>
      <c r="M1324" s="103">
        <v>20037716</v>
      </c>
      <c r="N1324" s="103">
        <v>15293614</v>
      </c>
      <c r="O1324" s="103">
        <v>18934946</v>
      </c>
      <c r="P1324" s="103">
        <v>14335848</v>
      </c>
    </row>
    <row r="1325" spans="1:16">
      <c r="A1325" s="101" t="s">
        <v>2279</v>
      </c>
      <c r="B1325" s="102" t="s">
        <v>2280</v>
      </c>
      <c r="C1325" s="101" t="s">
        <v>5364</v>
      </c>
      <c r="D1325" s="101" t="s">
        <v>5360</v>
      </c>
      <c r="E1325" s="103">
        <v>14134494</v>
      </c>
      <c r="F1325" s="103">
        <v>10078315</v>
      </c>
      <c r="G1325" s="103">
        <v>893600</v>
      </c>
      <c r="H1325" s="103">
        <v>6240535</v>
      </c>
      <c r="I1325" s="103">
        <v>7165666</v>
      </c>
      <c r="J1325" s="103">
        <v>7295183</v>
      </c>
      <c r="K1325" s="103">
        <v>6815741</v>
      </c>
      <c r="L1325" s="103">
        <v>6690568</v>
      </c>
      <c r="M1325" s="103">
        <v>6043661</v>
      </c>
      <c r="N1325" s="103">
        <v>973938</v>
      </c>
      <c r="O1325" s="103">
        <v>72111</v>
      </c>
      <c r="P1325" s="103">
        <v>443509</v>
      </c>
    </row>
    <row r="1326" spans="1:16">
      <c r="A1326" s="101" t="s">
        <v>2421</v>
      </c>
      <c r="B1326" s="102" t="s">
        <v>2422</v>
      </c>
      <c r="C1326" s="101" t="s">
        <v>5359</v>
      </c>
      <c r="D1326" s="101" t="s">
        <v>5360</v>
      </c>
      <c r="E1326" s="103">
        <v>8221512</v>
      </c>
      <c r="F1326" s="103">
        <v>8192202</v>
      </c>
      <c r="G1326" s="103">
        <v>4916809</v>
      </c>
      <c r="H1326" s="103">
        <v>3146642</v>
      </c>
      <c r="I1326" s="103">
        <v>4927363</v>
      </c>
      <c r="J1326" s="103">
        <v>3890290</v>
      </c>
      <c r="K1326" s="103">
        <v>10232320</v>
      </c>
      <c r="L1326" s="103">
        <v>1615954</v>
      </c>
      <c r="M1326" s="103">
        <v>-1293011</v>
      </c>
      <c r="N1326" s="103">
        <v>4291630</v>
      </c>
      <c r="O1326" s="103">
        <v>4770366</v>
      </c>
      <c r="P1326" s="103">
        <v>5213410</v>
      </c>
    </row>
    <row r="1327" spans="1:16">
      <c r="A1327" s="101" t="s">
        <v>2165</v>
      </c>
      <c r="B1327" s="102" t="s">
        <v>2166</v>
      </c>
      <c r="C1327" s="101" t="s">
        <v>5359</v>
      </c>
      <c r="D1327" s="101" t="s">
        <v>5360</v>
      </c>
      <c r="E1327" s="103">
        <v>2874117</v>
      </c>
      <c r="F1327" s="103">
        <v>3536460</v>
      </c>
      <c r="G1327" s="103">
        <v>12980074</v>
      </c>
      <c r="H1327" s="103">
        <v>10700909</v>
      </c>
      <c r="I1327" s="103">
        <v>11700487</v>
      </c>
      <c r="J1327" s="103">
        <v>10943454</v>
      </c>
      <c r="K1327" s="103">
        <v>12966678</v>
      </c>
      <c r="L1327" s="103">
        <v>8670907</v>
      </c>
      <c r="M1327" s="103">
        <v>1086303</v>
      </c>
      <c r="N1327" s="103">
        <v>5407437</v>
      </c>
      <c r="O1327" s="103">
        <v>3871993</v>
      </c>
      <c r="P1327" s="103">
        <v>4198475</v>
      </c>
    </row>
    <row r="1328" spans="1:16">
      <c r="A1328" s="101" t="s">
        <v>2857</v>
      </c>
      <c r="B1328" s="102" t="s">
        <v>2858</v>
      </c>
      <c r="C1328" s="101" t="s">
        <v>5359</v>
      </c>
      <c r="D1328" s="101" t="s">
        <v>5360</v>
      </c>
      <c r="E1328" s="103">
        <v>4046763</v>
      </c>
      <c r="F1328" s="103">
        <v>5267334</v>
      </c>
      <c r="G1328" s="103">
        <v>7214659</v>
      </c>
      <c r="H1328" s="103">
        <v>5390433</v>
      </c>
      <c r="I1328" s="103">
        <v>6492805</v>
      </c>
      <c r="J1328" s="103">
        <v>3106718</v>
      </c>
      <c r="K1328" s="103">
        <v>6446529</v>
      </c>
      <c r="L1328" s="103">
        <v>1609316</v>
      </c>
      <c r="M1328" s="103">
        <v>-141495</v>
      </c>
      <c r="N1328" s="103">
        <v>3540635</v>
      </c>
      <c r="O1328" s="103">
        <v>4773404</v>
      </c>
      <c r="P1328" s="103">
        <v>1908453</v>
      </c>
    </row>
    <row r="1329" spans="1:16">
      <c r="A1329" s="101" t="s">
        <v>2941</v>
      </c>
      <c r="B1329" s="102" t="s">
        <v>2942</v>
      </c>
      <c r="C1329" s="101" t="s">
        <v>5359</v>
      </c>
      <c r="D1329" s="101" t="s">
        <v>5360</v>
      </c>
      <c r="E1329" s="103">
        <v>-3129844</v>
      </c>
      <c r="F1329" s="103">
        <v>4747455</v>
      </c>
      <c r="G1329" s="103">
        <v>8521711</v>
      </c>
      <c r="H1329" s="103">
        <v>434685</v>
      </c>
      <c r="I1329" s="103">
        <v>2803864</v>
      </c>
      <c r="J1329" s="103">
        <v>-7934377</v>
      </c>
      <c r="K1329" s="103">
        <v>-10150377</v>
      </c>
      <c r="L1329" s="103">
        <v>-4896824</v>
      </c>
      <c r="M1329" s="103">
        <v>945938</v>
      </c>
      <c r="N1329" s="103">
        <v>3207114</v>
      </c>
      <c r="O1329" s="103">
        <v>542385</v>
      </c>
      <c r="P1329" s="103">
        <v>1721107</v>
      </c>
    </row>
    <row r="1330" spans="1:16">
      <c r="A1330" s="101" t="s">
        <v>4430</v>
      </c>
      <c r="B1330" s="102" t="s">
        <v>4431</v>
      </c>
      <c r="C1330" s="101" t="s">
        <v>5359</v>
      </c>
      <c r="D1330" s="101" t="s">
        <v>5360</v>
      </c>
      <c r="E1330" s="103">
        <v>8274238</v>
      </c>
      <c r="F1330" s="103"/>
      <c r="G1330" s="103">
        <v>-6260945</v>
      </c>
      <c r="H1330" s="103">
        <v>208433</v>
      </c>
      <c r="I1330" s="103">
        <v>961956</v>
      </c>
      <c r="J1330" s="103">
        <v>5144748</v>
      </c>
      <c r="K1330" s="103">
        <v>3787214</v>
      </c>
      <c r="L1330" s="103"/>
      <c r="M1330" s="103"/>
      <c r="N1330" s="103"/>
      <c r="O1330" s="103"/>
      <c r="P1330" s="103"/>
    </row>
    <row r="1331" spans="1:16">
      <c r="A1331" s="101" t="s">
        <v>3212</v>
      </c>
      <c r="B1331" s="102" t="s">
        <v>3213</v>
      </c>
      <c r="C1331" s="101" t="s">
        <v>5359</v>
      </c>
      <c r="D1331" s="101" t="s">
        <v>5360</v>
      </c>
      <c r="E1331" s="103">
        <v>3621519</v>
      </c>
      <c r="F1331" s="103">
        <v>6600261</v>
      </c>
      <c r="G1331" s="103">
        <v>2860209</v>
      </c>
      <c r="H1331" s="103">
        <v>2228828</v>
      </c>
      <c r="I1331" s="103">
        <v>2296194</v>
      </c>
      <c r="J1331" s="103">
        <v>4614476</v>
      </c>
      <c r="K1331" s="103">
        <v>7079791</v>
      </c>
      <c r="L1331" s="103">
        <v>4195028</v>
      </c>
      <c r="M1331" s="103">
        <v>2199577</v>
      </c>
      <c r="N1331" s="103">
        <v>-2451619</v>
      </c>
      <c r="O1331" s="103">
        <v>4570167</v>
      </c>
      <c r="P1331" s="103">
        <v>4507299</v>
      </c>
    </row>
    <row r="1332" spans="1:16">
      <c r="A1332" s="101" t="s">
        <v>2994</v>
      </c>
      <c r="B1332" s="102" t="s">
        <v>4432</v>
      </c>
      <c r="C1332" s="101" t="s">
        <v>5359</v>
      </c>
      <c r="D1332" s="101" t="s">
        <v>5360</v>
      </c>
      <c r="E1332" s="103">
        <v>-789238</v>
      </c>
      <c r="F1332" s="103">
        <v>2181498</v>
      </c>
      <c r="G1332" s="103">
        <v>2374364</v>
      </c>
      <c r="H1332" s="103">
        <v>3256353</v>
      </c>
      <c r="I1332" s="103">
        <v>2331238</v>
      </c>
      <c r="J1332" s="103">
        <v>2256016</v>
      </c>
      <c r="K1332" s="103">
        <v>2643587</v>
      </c>
      <c r="L1332" s="103">
        <v>2849928</v>
      </c>
      <c r="M1332" s="103">
        <v>193460</v>
      </c>
      <c r="N1332" s="103">
        <v>3231984</v>
      </c>
      <c r="O1332" s="103">
        <v>2536214</v>
      </c>
      <c r="P1332" s="103">
        <v>3397289</v>
      </c>
    </row>
    <row r="1333" spans="1:16">
      <c r="A1333" s="101" t="s">
        <v>2454</v>
      </c>
      <c r="B1333" s="102" t="s">
        <v>2455</v>
      </c>
      <c r="C1333" s="101" t="s">
        <v>5359</v>
      </c>
      <c r="D1333" s="101" t="s">
        <v>5360</v>
      </c>
      <c r="E1333" s="103">
        <v>10181723</v>
      </c>
      <c r="F1333" s="103">
        <v>-67842824</v>
      </c>
      <c r="G1333" s="103">
        <v>-19227723</v>
      </c>
      <c r="H1333" s="103">
        <v>18233267</v>
      </c>
      <c r="I1333" s="103">
        <v>24356714</v>
      </c>
      <c r="J1333" s="103">
        <v>8509913</v>
      </c>
      <c r="K1333" s="103">
        <v>21374808</v>
      </c>
      <c r="L1333" s="103">
        <v>22538161</v>
      </c>
      <c r="M1333" s="103">
        <v>-8810127</v>
      </c>
      <c r="N1333" s="103">
        <v>3067999</v>
      </c>
      <c r="O1333" s="103">
        <v>6405776</v>
      </c>
      <c r="P1333" s="103">
        <v>8315533</v>
      </c>
    </row>
    <row r="1334" spans="1:16">
      <c r="A1334" s="101" t="s">
        <v>3768</v>
      </c>
      <c r="B1334" s="102" t="s">
        <v>4433</v>
      </c>
      <c r="C1334" s="101" t="s">
        <v>5359</v>
      </c>
      <c r="D1334" s="101" t="s">
        <v>5360</v>
      </c>
      <c r="E1334" s="103">
        <v>-5102487</v>
      </c>
      <c r="F1334" s="103">
        <v>340818</v>
      </c>
      <c r="G1334" s="103">
        <v>-770019</v>
      </c>
      <c r="H1334" s="103">
        <v>-732158</v>
      </c>
      <c r="I1334" s="103">
        <v>-8311108</v>
      </c>
      <c r="J1334" s="103">
        <v>-3471758</v>
      </c>
      <c r="K1334" s="103">
        <v>-3629729</v>
      </c>
      <c r="L1334" s="103">
        <v>-6834886</v>
      </c>
      <c r="M1334" s="103">
        <v>41940</v>
      </c>
      <c r="N1334" s="103">
        <v>1939623</v>
      </c>
      <c r="O1334" s="103">
        <v>1854686</v>
      </c>
      <c r="P1334" s="103">
        <v>1380845</v>
      </c>
    </row>
    <row r="1335" spans="1:16">
      <c r="A1335" s="101" t="s">
        <v>1256</v>
      </c>
      <c r="B1335" s="102" t="s">
        <v>1257</v>
      </c>
      <c r="C1335" s="101" t="s">
        <v>5359</v>
      </c>
      <c r="D1335" s="101" t="s">
        <v>5360</v>
      </c>
      <c r="E1335" s="103">
        <v>-2179460</v>
      </c>
      <c r="F1335" s="103">
        <v>-4849955</v>
      </c>
      <c r="G1335" s="103">
        <v>-11930796</v>
      </c>
      <c r="H1335" s="103">
        <v>-11405566</v>
      </c>
      <c r="I1335" s="103">
        <v>-11793963</v>
      </c>
      <c r="J1335" s="103">
        <v>-8635374</v>
      </c>
      <c r="K1335" s="103">
        <v>-7218759</v>
      </c>
      <c r="L1335" s="103">
        <v>3354862</v>
      </c>
      <c r="M1335" s="103">
        <v>-7416338</v>
      </c>
      <c r="N1335" s="103">
        <v>-3098524</v>
      </c>
      <c r="O1335" s="103">
        <v>-2688485</v>
      </c>
      <c r="P1335" s="103">
        <v>-1941167</v>
      </c>
    </row>
    <row r="1336" spans="1:16">
      <c r="A1336" s="101" t="s">
        <v>2672</v>
      </c>
      <c r="B1336" s="102" t="s">
        <v>2673</v>
      </c>
      <c r="C1336" s="101" t="s">
        <v>5359</v>
      </c>
      <c r="D1336" s="101" t="s">
        <v>5360</v>
      </c>
      <c r="E1336" s="103">
        <v>13899356</v>
      </c>
      <c r="F1336" s="103">
        <v>9873632</v>
      </c>
      <c r="G1336" s="103">
        <v>7158114</v>
      </c>
      <c r="H1336" s="103">
        <v>-14958779</v>
      </c>
      <c r="I1336" s="103">
        <v>-223074</v>
      </c>
      <c r="J1336" s="103">
        <v>8866047</v>
      </c>
      <c r="K1336" s="103">
        <v>15005844</v>
      </c>
      <c r="L1336" s="103">
        <v>11281190</v>
      </c>
      <c r="M1336" s="103">
        <v>6939729</v>
      </c>
      <c r="N1336" s="103">
        <v>161427</v>
      </c>
      <c r="O1336" s="103">
        <v>-4598973</v>
      </c>
      <c r="P1336" s="103">
        <v>471266</v>
      </c>
    </row>
    <row r="1337" spans="1:16">
      <c r="A1337" s="101" t="s">
        <v>1753</v>
      </c>
      <c r="B1337" s="102" t="s">
        <v>1754</v>
      </c>
      <c r="C1337" s="101" t="s">
        <v>5359</v>
      </c>
      <c r="D1337" s="101" t="s">
        <v>5360</v>
      </c>
      <c r="E1337" s="103">
        <v>39982766</v>
      </c>
      <c r="F1337" s="103">
        <v>35923674</v>
      </c>
      <c r="G1337" s="103">
        <v>-826183</v>
      </c>
      <c r="H1337" s="103">
        <v>15535601</v>
      </c>
      <c r="I1337" s="103">
        <v>31035799</v>
      </c>
      <c r="J1337" s="103">
        <v>8950652</v>
      </c>
      <c r="K1337" s="103">
        <v>15340703</v>
      </c>
      <c r="L1337" s="103">
        <v>55792516</v>
      </c>
      <c r="M1337" s="103">
        <v>85692561</v>
      </c>
      <c r="N1337" s="103">
        <v>18071551</v>
      </c>
      <c r="O1337" s="103">
        <v>21656876</v>
      </c>
      <c r="P1337" s="103">
        <v>27115267</v>
      </c>
    </row>
    <row r="1338" spans="1:16">
      <c r="A1338" s="101" t="s">
        <v>757</v>
      </c>
      <c r="B1338" s="102" t="s">
        <v>4434</v>
      </c>
      <c r="C1338" s="101" t="s">
        <v>5359</v>
      </c>
      <c r="D1338" s="101" t="s">
        <v>5360</v>
      </c>
      <c r="E1338" s="103">
        <v>514638477</v>
      </c>
      <c r="F1338" s="103">
        <v>32384338</v>
      </c>
      <c r="G1338" s="103">
        <v>20932847</v>
      </c>
      <c r="H1338" s="103">
        <v>17382521</v>
      </c>
      <c r="I1338" s="103">
        <v>6667125</v>
      </c>
      <c r="J1338" s="103">
        <v>4117626</v>
      </c>
      <c r="K1338" s="103"/>
      <c r="L1338" s="103">
        <v>7050837</v>
      </c>
      <c r="M1338" s="103">
        <v>12253907</v>
      </c>
      <c r="N1338" s="103">
        <v>10546453</v>
      </c>
      <c r="O1338" s="103">
        <v>7608045</v>
      </c>
      <c r="P1338" s="103">
        <v>5626142</v>
      </c>
    </row>
    <row r="1339" spans="1:16">
      <c r="A1339" s="101" t="s">
        <v>3553</v>
      </c>
      <c r="B1339" s="102" t="s">
        <v>3554</v>
      </c>
      <c r="C1339" s="101" t="s">
        <v>5359</v>
      </c>
      <c r="D1339" s="101" t="s">
        <v>5360</v>
      </c>
      <c r="E1339" s="103">
        <v>2371005</v>
      </c>
      <c r="F1339" s="103">
        <v>2038974</v>
      </c>
      <c r="G1339" s="103">
        <v>2382628</v>
      </c>
      <c r="H1339" s="103">
        <v>2135870</v>
      </c>
      <c r="I1339" s="103">
        <v>2008359</v>
      </c>
      <c r="J1339" s="103">
        <v>4106958</v>
      </c>
      <c r="K1339" s="103">
        <v>-23537594</v>
      </c>
      <c r="L1339" s="103">
        <v>2261169</v>
      </c>
      <c r="M1339" s="103">
        <v>2810775</v>
      </c>
      <c r="N1339" s="103">
        <v>2368667</v>
      </c>
      <c r="O1339" s="103">
        <v>5248843</v>
      </c>
      <c r="P1339" s="103">
        <v>2739966</v>
      </c>
    </row>
    <row r="1340" spans="1:16">
      <c r="A1340" s="101" t="s">
        <v>1161</v>
      </c>
      <c r="B1340" s="102" t="s">
        <v>1162</v>
      </c>
      <c r="C1340" s="101" t="s">
        <v>5359</v>
      </c>
      <c r="D1340" s="101" t="s">
        <v>5360</v>
      </c>
      <c r="E1340" s="103">
        <v>32367496</v>
      </c>
      <c r="F1340" s="103">
        <v>20446179</v>
      </c>
      <c r="G1340" s="103">
        <v>15532725</v>
      </c>
      <c r="H1340" s="103">
        <v>38331695</v>
      </c>
      <c r="I1340" s="103">
        <v>50491950</v>
      </c>
      <c r="J1340" s="103">
        <v>25719036</v>
      </c>
      <c r="K1340" s="103">
        <v>16371641</v>
      </c>
      <c r="L1340" s="103">
        <v>6123276</v>
      </c>
      <c r="M1340" s="103">
        <v>-1221734</v>
      </c>
      <c r="N1340" s="103">
        <v>6055251</v>
      </c>
      <c r="O1340" s="103">
        <v>3513841</v>
      </c>
      <c r="P1340" s="103">
        <v>4551159</v>
      </c>
    </row>
    <row r="1341" spans="1:16">
      <c r="A1341" s="101" t="s">
        <v>3854</v>
      </c>
      <c r="B1341" s="102" t="s">
        <v>3855</v>
      </c>
      <c r="C1341" s="101" t="s">
        <v>5384</v>
      </c>
      <c r="D1341" s="101" t="s">
        <v>5360</v>
      </c>
      <c r="E1341" s="103">
        <v>-6563732</v>
      </c>
      <c r="F1341" s="103">
        <v>-3366044</v>
      </c>
      <c r="G1341" s="103">
        <v>300411</v>
      </c>
      <c r="H1341" s="103"/>
      <c r="I1341" s="103"/>
      <c r="J1341" s="103"/>
      <c r="K1341" s="103"/>
      <c r="L1341" s="103"/>
      <c r="M1341" s="103"/>
      <c r="N1341" s="103"/>
      <c r="O1341" s="103"/>
      <c r="P1341" s="103"/>
    </row>
    <row r="1342" spans="1:16">
      <c r="A1342" s="101" t="s">
        <v>1866</v>
      </c>
      <c r="B1342" s="102" t="s">
        <v>1867</v>
      </c>
      <c r="C1342" s="101" t="s">
        <v>5359</v>
      </c>
      <c r="D1342" s="101" t="s">
        <v>5360</v>
      </c>
      <c r="E1342" s="103">
        <v>723513</v>
      </c>
      <c r="F1342" s="103">
        <v>1626384</v>
      </c>
      <c r="G1342" s="103">
        <v>2420131</v>
      </c>
      <c r="H1342" s="103">
        <v>1259931</v>
      </c>
      <c r="I1342" s="103">
        <v>959271</v>
      </c>
      <c r="J1342" s="103">
        <v>997452</v>
      </c>
      <c r="K1342" s="103">
        <v>-1015626</v>
      </c>
      <c r="L1342" s="103">
        <v>2427132</v>
      </c>
      <c r="M1342" s="103">
        <v>1411074</v>
      </c>
      <c r="N1342" s="103">
        <v>1254606</v>
      </c>
      <c r="O1342" s="103">
        <v>702613</v>
      </c>
      <c r="P1342" s="103"/>
    </row>
    <row r="1343" spans="1:16">
      <c r="A1343" s="101" t="s">
        <v>2283</v>
      </c>
      <c r="B1343" s="102" t="s">
        <v>2284</v>
      </c>
      <c r="C1343" s="101" t="s">
        <v>5359</v>
      </c>
      <c r="D1343" s="101" t="s">
        <v>5360</v>
      </c>
      <c r="E1343" s="103">
        <v>7016235</v>
      </c>
      <c r="F1343" s="103">
        <v>15810072</v>
      </c>
      <c r="G1343" s="103">
        <v>11719203</v>
      </c>
      <c r="H1343" s="103">
        <v>7034055</v>
      </c>
      <c r="I1343" s="103">
        <v>6872053</v>
      </c>
      <c r="J1343" s="103">
        <v>699626</v>
      </c>
      <c r="K1343" s="103">
        <v>22364397</v>
      </c>
      <c r="L1343" s="103">
        <v>13823532</v>
      </c>
      <c r="M1343" s="103">
        <v>9449182</v>
      </c>
      <c r="N1343" s="103">
        <v>7902474</v>
      </c>
      <c r="O1343" s="103">
        <v>2881084</v>
      </c>
      <c r="P1343" s="103">
        <v>706354</v>
      </c>
    </row>
    <row r="1344" spans="1:16">
      <c r="A1344" s="101" t="s">
        <v>1601</v>
      </c>
      <c r="B1344" s="102" t="s">
        <v>1602</v>
      </c>
      <c r="C1344" s="101" t="s">
        <v>5359</v>
      </c>
      <c r="D1344" s="101" t="s">
        <v>5360</v>
      </c>
      <c r="E1344" s="103">
        <v>2076548</v>
      </c>
      <c r="F1344" s="103">
        <v>-2436193</v>
      </c>
      <c r="G1344" s="103">
        <v>3967999</v>
      </c>
      <c r="H1344" s="103">
        <v>-14773063</v>
      </c>
      <c r="I1344" s="103">
        <v>-16553669</v>
      </c>
      <c r="J1344" s="103">
        <v>-6463271</v>
      </c>
      <c r="K1344" s="103">
        <v>-8939100</v>
      </c>
      <c r="L1344" s="103">
        <v>-8822348</v>
      </c>
      <c r="M1344" s="103">
        <v>-70736754</v>
      </c>
      <c r="N1344" s="103">
        <v>-1978118</v>
      </c>
      <c r="O1344" s="103">
        <v>236259</v>
      </c>
      <c r="P1344" s="103">
        <v>-2985073</v>
      </c>
    </row>
    <row r="1345" spans="1:16">
      <c r="A1345" s="101" t="s">
        <v>703</v>
      </c>
      <c r="B1345" s="102" t="s">
        <v>704</v>
      </c>
      <c r="C1345" s="101" t="s">
        <v>5359</v>
      </c>
      <c r="D1345" s="101" t="s">
        <v>5360</v>
      </c>
      <c r="E1345" s="103">
        <v>28719703</v>
      </c>
      <c r="F1345" s="103">
        <v>24421557</v>
      </c>
      <c r="G1345" s="103">
        <v>36435707</v>
      </c>
      <c r="H1345" s="103">
        <v>28267697</v>
      </c>
      <c r="I1345" s="103">
        <v>35059543</v>
      </c>
      <c r="J1345" s="103">
        <v>24918586</v>
      </c>
      <c r="K1345" s="103">
        <v>16969275</v>
      </c>
      <c r="L1345" s="103">
        <v>5548347</v>
      </c>
      <c r="M1345" s="103">
        <v>13996921</v>
      </c>
      <c r="N1345" s="103">
        <v>20906846</v>
      </c>
      <c r="O1345" s="103">
        <v>5507824</v>
      </c>
      <c r="P1345" s="103">
        <v>5967296</v>
      </c>
    </row>
    <row r="1346" spans="1:16">
      <c r="A1346" s="101" t="s">
        <v>2467</v>
      </c>
      <c r="B1346" s="102" t="s">
        <v>2468</v>
      </c>
      <c r="C1346" s="101" t="s">
        <v>5359</v>
      </c>
      <c r="D1346" s="101" t="s">
        <v>5360</v>
      </c>
      <c r="E1346" s="103">
        <v>2215358</v>
      </c>
      <c r="F1346" s="103">
        <v>913126</v>
      </c>
      <c r="G1346" s="103">
        <v>953947</v>
      </c>
      <c r="H1346" s="103">
        <v>-2719680</v>
      </c>
      <c r="I1346" s="103">
        <v>4675699</v>
      </c>
      <c r="J1346" s="103">
        <v>6276563</v>
      </c>
      <c r="K1346" s="103">
        <v>18054011</v>
      </c>
      <c r="L1346" s="103">
        <v>13482565</v>
      </c>
      <c r="M1346" s="103">
        <v>10714058</v>
      </c>
      <c r="N1346" s="103">
        <v>17192432</v>
      </c>
      <c r="O1346" s="103">
        <v>10278056</v>
      </c>
      <c r="P1346" s="103">
        <v>3728895</v>
      </c>
    </row>
    <row r="1347" spans="1:16">
      <c r="A1347" s="101" t="s">
        <v>1086</v>
      </c>
      <c r="B1347" s="102" t="s">
        <v>4435</v>
      </c>
      <c r="C1347" s="101" t="s">
        <v>5359</v>
      </c>
      <c r="D1347" s="101" t="s">
        <v>5360</v>
      </c>
      <c r="E1347" s="103">
        <v>-2908051</v>
      </c>
      <c r="F1347" s="103">
        <v>-12639008</v>
      </c>
      <c r="G1347" s="103">
        <v>20649996</v>
      </c>
      <c r="H1347" s="103">
        <v>36688292</v>
      </c>
      <c r="I1347" s="103">
        <v>14447138</v>
      </c>
      <c r="J1347" s="103">
        <v>17668528</v>
      </c>
      <c r="K1347" s="103">
        <v>6293130</v>
      </c>
      <c r="L1347" s="103">
        <v>9679274</v>
      </c>
      <c r="M1347" s="103">
        <v>-16054005</v>
      </c>
      <c r="N1347" s="103">
        <v>16013660</v>
      </c>
      <c r="O1347" s="103">
        <v>21813596</v>
      </c>
      <c r="P1347" s="103">
        <v>16665158</v>
      </c>
    </row>
    <row r="1348" spans="1:16">
      <c r="A1348" s="101" t="s">
        <v>671</v>
      </c>
      <c r="B1348" s="102" t="s">
        <v>672</v>
      </c>
      <c r="C1348" s="101" t="s">
        <v>5359</v>
      </c>
      <c r="D1348" s="101" t="s">
        <v>5360</v>
      </c>
      <c r="E1348" s="103">
        <v>550028</v>
      </c>
      <c r="F1348" s="103">
        <v>256981</v>
      </c>
      <c r="G1348" s="103">
        <v>158584</v>
      </c>
      <c r="H1348" s="103">
        <v>265716</v>
      </c>
      <c r="I1348" s="103">
        <v>-4632644</v>
      </c>
      <c r="J1348" s="103">
        <v>-10115199</v>
      </c>
      <c r="K1348" s="103">
        <v>-1692400</v>
      </c>
      <c r="L1348" s="103">
        <v>168242</v>
      </c>
      <c r="M1348" s="103">
        <v>-6003965</v>
      </c>
      <c r="N1348" s="103">
        <v>-1495379</v>
      </c>
      <c r="O1348" s="103">
        <v>-1676941</v>
      </c>
      <c r="P1348" s="103">
        <v>-1776653</v>
      </c>
    </row>
    <row r="1349" spans="1:16">
      <c r="A1349" s="101" t="s">
        <v>1517</v>
      </c>
      <c r="B1349" s="102" t="s">
        <v>1518</v>
      </c>
      <c r="C1349" s="101" t="s">
        <v>5359</v>
      </c>
      <c r="D1349" s="101" t="s">
        <v>5360</v>
      </c>
      <c r="E1349" s="103">
        <v>-32396800</v>
      </c>
      <c r="F1349" s="103">
        <v>-4289337</v>
      </c>
      <c r="G1349" s="103">
        <v>6023984</v>
      </c>
      <c r="H1349" s="103">
        <v>-26373557</v>
      </c>
      <c r="I1349" s="103">
        <v>-7582491</v>
      </c>
      <c r="J1349" s="103">
        <v>-925047</v>
      </c>
      <c r="K1349" s="103">
        <v>-3672141</v>
      </c>
      <c r="L1349" s="103">
        <v>-12953626</v>
      </c>
      <c r="M1349" s="103">
        <v>11999220</v>
      </c>
      <c r="N1349" s="103">
        <v>14989952</v>
      </c>
      <c r="O1349" s="103">
        <v>4040073</v>
      </c>
      <c r="P1349" s="103">
        <v>4559250</v>
      </c>
    </row>
    <row r="1350" spans="1:16">
      <c r="A1350" s="101" t="s">
        <v>1071</v>
      </c>
      <c r="B1350" s="102" t="s">
        <v>1072</v>
      </c>
      <c r="C1350" s="101" t="s">
        <v>5359</v>
      </c>
      <c r="D1350" s="101" t="s">
        <v>5360</v>
      </c>
      <c r="E1350" s="103">
        <v>5626900</v>
      </c>
      <c r="F1350" s="103">
        <v>5876156</v>
      </c>
      <c r="G1350" s="103">
        <v>1507388</v>
      </c>
      <c r="H1350" s="103">
        <v>-505591</v>
      </c>
      <c r="I1350" s="103">
        <v>40902</v>
      </c>
      <c r="J1350" s="103">
        <v>-2437207</v>
      </c>
      <c r="K1350" s="103">
        <v>1799514</v>
      </c>
      <c r="L1350" s="103">
        <v>4160620</v>
      </c>
      <c r="M1350" s="103">
        <v>4009702</v>
      </c>
      <c r="N1350" s="103">
        <v>4644659</v>
      </c>
      <c r="O1350" s="103">
        <v>1042349</v>
      </c>
      <c r="P1350" s="103">
        <v>1071197</v>
      </c>
    </row>
    <row r="1351" spans="1:16">
      <c r="A1351" s="101" t="s">
        <v>723</v>
      </c>
      <c r="B1351" s="102" t="s">
        <v>724</v>
      </c>
      <c r="C1351" s="101" t="s">
        <v>5359</v>
      </c>
      <c r="D1351" s="101" t="s">
        <v>5360</v>
      </c>
      <c r="E1351" s="103">
        <v>16879880</v>
      </c>
      <c r="F1351" s="103">
        <v>-14957194</v>
      </c>
      <c r="G1351" s="103">
        <v>-4332815</v>
      </c>
      <c r="H1351" s="103">
        <v>25449329</v>
      </c>
      <c r="I1351" s="103">
        <v>24451159</v>
      </c>
      <c r="J1351" s="103">
        <v>4016296</v>
      </c>
      <c r="K1351" s="103">
        <v>4881746</v>
      </c>
      <c r="L1351" s="103">
        <v>5360436</v>
      </c>
      <c r="M1351" s="103">
        <v>4459015</v>
      </c>
      <c r="N1351" s="103">
        <v>-2997413</v>
      </c>
      <c r="O1351" s="103">
        <v>3174286</v>
      </c>
      <c r="P1351" s="103">
        <v>4192783</v>
      </c>
    </row>
    <row r="1352" spans="1:16">
      <c r="A1352" s="101" t="s">
        <v>3482</v>
      </c>
      <c r="B1352" s="102" t="s">
        <v>3483</v>
      </c>
      <c r="C1352" s="101" t="s">
        <v>5359</v>
      </c>
      <c r="D1352" s="101" t="s">
        <v>5360</v>
      </c>
      <c r="E1352" s="103">
        <v>-2609762</v>
      </c>
      <c r="F1352" s="103">
        <v>-1771683</v>
      </c>
      <c r="G1352" s="103">
        <v>2080349</v>
      </c>
      <c r="H1352" s="103">
        <v>-3587940</v>
      </c>
      <c r="I1352" s="103">
        <v>2234396</v>
      </c>
      <c r="J1352" s="103">
        <v>-616995</v>
      </c>
      <c r="K1352" s="103">
        <v>-1575257</v>
      </c>
      <c r="L1352" s="103">
        <v>-955643</v>
      </c>
      <c r="M1352" s="103">
        <v>-3021347</v>
      </c>
      <c r="N1352" s="103">
        <v>1557118</v>
      </c>
      <c r="O1352" s="103">
        <v>1084192</v>
      </c>
      <c r="P1352" s="103">
        <v>4138603</v>
      </c>
    </row>
    <row r="1353" spans="1:16">
      <c r="A1353" s="101" t="s">
        <v>1491</v>
      </c>
      <c r="B1353" s="102" t="s">
        <v>1492</v>
      </c>
      <c r="C1353" s="101" t="s">
        <v>5359</v>
      </c>
      <c r="D1353" s="101" t="s">
        <v>5360</v>
      </c>
      <c r="E1353" s="103">
        <v>1219503</v>
      </c>
      <c r="F1353" s="103">
        <v>439144</v>
      </c>
      <c r="G1353" s="103">
        <v>13008305</v>
      </c>
      <c r="H1353" s="103">
        <v>16008332</v>
      </c>
      <c r="I1353" s="103">
        <v>4499778</v>
      </c>
      <c r="J1353" s="103">
        <v>7237922</v>
      </c>
      <c r="K1353" s="103">
        <v>5217838</v>
      </c>
      <c r="L1353" s="103"/>
      <c r="M1353" s="103"/>
      <c r="N1353" s="103"/>
      <c r="O1353" s="103"/>
      <c r="P1353" s="103"/>
    </row>
    <row r="1354" spans="1:16">
      <c r="A1354" s="101" t="s">
        <v>2716</v>
      </c>
      <c r="B1354" s="102" t="s">
        <v>2717</v>
      </c>
      <c r="C1354" s="101" t="s">
        <v>5359</v>
      </c>
      <c r="D1354" s="101" t="s">
        <v>5360</v>
      </c>
      <c r="E1354" s="103">
        <v>-1586752</v>
      </c>
      <c r="F1354" s="103">
        <v>-3576647</v>
      </c>
      <c r="G1354" s="103">
        <v>2709346</v>
      </c>
      <c r="H1354" s="103">
        <v>2270938</v>
      </c>
      <c r="I1354" s="103">
        <v>4903936</v>
      </c>
      <c r="J1354" s="103">
        <v>3975553</v>
      </c>
      <c r="K1354" s="103"/>
      <c r="L1354" s="103">
        <v>3339958</v>
      </c>
      <c r="M1354" s="103">
        <v>3733861</v>
      </c>
      <c r="N1354" s="103">
        <v>6999525</v>
      </c>
      <c r="O1354" s="103">
        <v>6182967</v>
      </c>
      <c r="P1354" s="103">
        <v>4126118</v>
      </c>
    </row>
    <row r="1355" spans="1:16">
      <c r="A1355" s="101" t="s">
        <v>3810</v>
      </c>
      <c r="B1355" s="102" t="s">
        <v>3811</v>
      </c>
      <c r="C1355" s="101" t="s">
        <v>5359</v>
      </c>
      <c r="D1355" s="101" t="s">
        <v>5360</v>
      </c>
      <c r="E1355" s="103">
        <v>1691787</v>
      </c>
      <c r="F1355" s="103">
        <v>496006</v>
      </c>
      <c r="G1355" s="103">
        <v>502965</v>
      </c>
      <c r="H1355" s="103">
        <v>812230</v>
      </c>
      <c r="I1355" s="103"/>
      <c r="J1355" s="103"/>
      <c r="K1355" s="103"/>
      <c r="L1355" s="103"/>
      <c r="M1355" s="103"/>
      <c r="N1355" s="103"/>
      <c r="O1355" s="103"/>
      <c r="P1355" s="103"/>
    </row>
    <row r="1356" spans="1:16">
      <c r="A1356" s="101" t="s">
        <v>2900</v>
      </c>
      <c r="B1356" s="102" t="s">
        <v>2901</v>
      </c>
      <c r="C1356" s="101" t="s">
        <v>5359</v>
      </c>
      <c r="D1356" s="101" t="s">
        <v>5360</v>
      </c>
      <c r="E1356" s="103">
        <v>1044761</v>
      </c>
      <c r="F1356" s="103">
        <v>-3905168</v>
      </c>
      <c r="G1356" s="103">
        <v>-4527736</v>
      </c>
      <c r="H1356" s="103">
        <v>-82811</v>
      </c>
      <c r="I1356" s="103">
        <v>1351231</v>
      </c>
      <c r="J1356" s="103">
        <v>3273837</v>
      </c>
      <c r="K1356" s="103">
        <v>353870</v>
      </c>
      <c r="L1356" s="103">
        <v>4141919</v>
      </c>
      <c r="M1356" s="103">
        <v>-9134225</v>
      </c>
      <c r="N1356" s="103">
        <v>150432</v>
      </c>
      <c r="O1356" s="103">
        <v>1287260</v>
      </c>
      <c r="P1356" s="103">
        <v>646920</v>
      </c>
    </row>
    <row r="1357" spans="1:16">
      <c r="A1357" s="101" t="s">
        <v>3606</v>
      </c>
      <c r="B1357" s="102" t="s">
        <v>3607</v>
      </c>
      <c r="C1357" s="101" t="s">
        <v>5359</v>
      </c>
      <c r="D1357" s="101" t="s">
        <v>5360</v>
      </c>
      <c r="E1357" s="103">
        <v>2733747</v>
      </c>
      <c r="F1357" s="103">
        <v>1711800</v>
      </c>
      <c r="G1357" s="103">
        <v>1090627</v>
      </c>
      <c r="H1357" s="103">
        <v>203935</v>
      </c>
      <c r="I1357" s="103">
        <v>598102</v>
      </c>
      <c r="J1357" s="103">
        <v>547783</v>
      </c>
      <c r="K1357" s="103">
        <v>1041796</v>
      </c>
      <c r="L1357" s="103">
        <v>711604</v>
      </c>
      <c r="M1357" s="103">
        <v>302627</v>
      </c>
      <c r="N1357" s="103">
        <v>2468430</v>
      </c>
      <c r="O1357" s="103">
        <v>1907989</v>
      </c>
      <c r="P1357" s="103">
        <v>1400283</v>
      </c>
    </row>
    <row r="1358" spans="1:16">
      <c r="A1358" s="101" t="s">
        <v>5562</v>
      </c>
      <c r="B1358" s="102" t="s">
        <v>5563</v>
      </c>
      <c r="C1358" s="101" t="s">
        <v>5359</v>
      </c>
      <c r="D1358" s="101" t="s">
        <v>5360</v>
      </c>
      <c r="E1358" s="103">
        <v>692210</v>
      </c>
      <c r="F1358" s="103">
        <v>-2032287</v>
      </c>
      <c r="G1358" s="103"/>
      <c r="H1358" s="103"/>
      <c r="I1358" s="103"/>
      <c r="J1358" s="103"/>
      <c r="K1358" s="103">
        <v>-1821842</v>
      </c>
      <c r="L1358" s="103">
        <v>583293</v>
      </c>
      <c r="M1358" s="103">
        <v>-857509</v>
      </c>
      <c r="N1358" s="103">
        <v>790366</v>
      </c>
      <c r="O1358" s="103">
        <v>841336</v>
      </c>
      <c r="P1358" s="103">
        <v>722157</v>
      </c>
    </row>
    <row r="1359" spans="1:16">
      <c r="A1359" s="101" t="s">
        <v>3515</v>
      </c>
      <c r="B1359" s="102" t="s">
        <v>3516</v>
      </c>
      <c r="C1359" s="101" t="s">
        <v>5359</v>
      </c>
      <c r="D1359" s="101" t="s">
        <v>5360</v>
      </c>
      <c r="E1359" s="103">
        <v>-7683233</v>
      </c>
      <c r="F1359" s="103">
        <v>-3506738</v>
      </c>
      <c r="G1359" s="103">
        <v>808712</v>
      </c>
      <c r="H1359" s="103">
        <v>25122928</v>
      </c>
      <c r="I1359" s="103">
        <v>2437484</v>
      </c>
      <c r="J1359" s="103">
        <v>2701149</v>
      </c>
      <c r="K1359" s="103">
        <v>2281323</v>
      </c>
      <c r="L1359" s="103">
        <v>2479362</v>
      </c>
      <c r="M1359" s="103">
        <v>-1796740</v>
      </c>
      <c r="N1359" s="103">
        <v>52867</v>
      </c>
      <c r="O1359" s="103">
        <v>2936448</v>
      </c>
      <c r="P1359" s="103">
        <v>3139130</v>
      </c>
    </row>
    <row r="1360" spans="1:16">
      <c r="A1360" s="101" t="s">
        <v>396</v>
      </c>
      <c r="B1360" s="102" t="s">
        <v>397</v>
      </c>
      <c r="C1360" s="101" t="s">
        <v>5359</v>
      </c>
      <c r="D1360" s="101" t="s">
        <v>5360</v>
      </c>
      <c r="E1360" s="103">
        <v>505613637</v>
      </c>
      <c r="F1360" s="103">
        <v>376964103</v>
      </c>
      <c r="G1360" s="103">
        <v>536239894</v>
      </c>
      <c r="H1360" s="103">
        <v>481280910</v>
      </c>
      <c r="I1360" s="103">
        <v>497669027</v>
      </c>
      <c r="J1360" s="103">
        <v>358807098</v>
      </c>
      <c r="K1360" s="103">
        <v>279155538</v>
      </c>
      <c r="L1360" s="103">
        <v>191656454</v>
      </c>
      <c r="M1360" s="103">
        <v>117293866</v>
      </c>
      <c r="N1360" s="103">
        <v>81669705</v>
      </c>
      <c r="O1360" s="103">
        <v>66982968</v>
      </c>
      <c r="P1360" s="103">
        <v>79965646</v>
      </c>
    </row>
    <row r="1361" spans="1:16">
      <c r="A1361" s="101" t="s">
        <v>1451</v>
      </c>
      <c r="B1361" s="102" t="s">
        <v>1452</v>
      </c>
      <c r="C1361" s="101" t="s">
        <v>5359</v>
      </c>
      <c r="D1361" s="101" t="s">
        <v>5360</v>
      </c>
      <c r="E1361" s="103">
        <v>8370245</v>
      </c>
      <c r="F1361" s="103">
        <v>25874919</v>
      </c>
      <c r="G1361" s="103">
        <v>6488324</v>
      </c>
      <c r="H1361" s="103">
        <v>-8352550</v>
      </c>
      <c r="I1361" s="103">
        <v>2355533</v>
      </c>
      <c r="J1361" s="103">
        <v>8240983</v>
      </c>
      <c r="K1361" s="103">
        <v>4479258</v>
      </c>
      <c r="L1361" s="103">
        <v>-5211015</v>
      </c>
      <c r="M1361" s="103">
        <v>-15602091</v>
      </c>
      <c r="N1361" s="103">
        <v>1463481</v>
      </c>
      <c r="O1361" s="103">
        <v>4606464</v>
      </c>
      <c r="P1361" s="103">
        <v>10536527</v>
      </c>
    </row>
    <row r="1362" spans="1:16">
      <c r="A1362" s="101" t="s">
        <v>917</v>
      </c>
      <c r="B1362" s="102" t="s">
        <v>918</v>
      </c>
      <c r="C1362" s="101" t="s">
        <v>5359</v>
      </c>
      <c r="D1362" s="101" t="s">
        <v>5360</v>
      </c>
      <c r="E1362" s="103">
        <v>40659765</v>
      </c>
      <c r="F1362" s="103">
        <v>27425743</v>
      </c>
      <c r="G1362" s="103">
        <v>21098326</v>
      </c>
      <c r="H1362" s="103">
        <v>16763567</v>
      </c>
      <c r="I1362" s="103">
        <v>22312055</v>
      </c>
      <c r="J1362" s="103">
        <v>20217302</v>
      </c>
      <c r="K1362" s="103">
        <v>17297793</v>
      </c>
      <c r="L1362" s="103">
        <v>12886049</v>
      </c>
      <c r="M1362" s="103">
        <v>10179570</v>
      </c>
      <c r="N1362" s="103">
        <v>10279309</v>
      </c>
      <c r="O1362" s="103">
        <v>6688417</v>
      </c>
      <c r="P1362" s="103">
        <v>6250722</v>
      </c>
    </row>
    <row r="1363" spans="1:16">
      <c r="A1363" s="101" t="s">
        <v>3874</v>
      </c>
      <c r="B1363" s="102" t="s">
        <v>3875</v>
      </c>
      <c r="C1363" s="101" t="s">
        <v>5359</v>
      </c>
      <c r="D1363" s="101" t="s">
        <v>5360</v>
      </c>
      <c r="E1363" s="103">
        <v>-1217336</v>
      </c>
      <c r="F1363" s="103">
        <v>2567821</v>
      </c>
      <c r="G1363" s="103">
        <v>1421293</v>
      </c>
      <c r="H1363" s="103">
        <v>-237481</v>
      </c>
      <c r="I1363" s="103">
        <v>347465</v>
      </c>
      <c r="J1363" s="103">
        <v>462382</v>
      </c>
      <c r="K1363" s="103"/>
      <c r="L1363" s="103"/>
      <c r="M1363" s="103">
        <v>99552</v>
      </c>
      <c r="N1363" s="103">
        <v>577262</v>
      </c>
      <c r="O1363" s="103">
        <v>487399</v>
      </c>
      <c r="P1363" s="103">
        <v>896322</v>
      </c>
    </row>
    <row r="1364" spans="1:16">
      <c r="A1364" s="101" t="s">
        <v>2043</v>
      </c>
      <c r="B1364" s="102" t="s">
        <v>2044</v>
      </c>
      <c r="C1364" s="101" t="s">
        <v>5359</v>
      </c>
      <c r="D1364" s="101" t="s">
        <v>5360</v>
      </c>
      <c r="E1364" s="103">
        <v>-8811949</v>
      </c>
      <c r="F1364" s="103">
        <v>189521</v>
      </c>
      <c r="G1364" s="103">
        <v>1496353</v>
      </c>
      <c r="H1364" s="103">
        <v>-8001781</v>
      </c>
      <c r="I1364" s="103">
        <v>640338</v>
      </c>
      <c r="J1364" s="103">
        <v>785872</v>
      </c>
      <c r="K1364" s="103">
        <v>2113219</v>
      </c>
      <c r="L1364" s="103">
        <v>1377552</v>
      </c>
      <c r="M1364" s="103">
        <v>991980</v>
      </c>
      <c r="N1364" s="103">
        <v>3604777</v>
      </c>
      <c r="O1364" s="103">
        <v>3601734</v>
      </c>
      <c r="P1364" s="103">
        <v>2119809</v>
      </c>
    </row>
    <row r="1365" spans="1:16">
      <c r="A1365" s="101" t="s">
        <v>3116</v>
      </c>
      <c r="B1365" s="102" t="s">
        <v>3117</v>
      </c>
      <c r="C1365" s="101" t="s">
        <v>5359</v>
      </c>
      <c r="D1365" s="101" t="s">
        <v>5360</v>
      </c>
      <c r="E1365" s="103">
        <v>-1014053</v>
      </c>
      <c r="F1365" s="103">
        <v>2516119</v>
      </c>
      <c r="G1365" s="103">
        <v>4296483</v>
      </c>
      <c r="H1365" s="103">
        <v>3632822</v>
      </c>
      <c r="I1365" s="103">
        <v>1574664</v>
      </c>
      <c r="J1365" s="103">
        <v>3434313</v>
      </c>
      <c r="K1365" s="103">
        <v>3873661</v>
      </c>
      <c r="L1365" s="103">
        <v>1169168</v>
      </c>
      <c r="M1365" s="103">
        <v>3112204</v>
      </c>
      <c r="N1365" s="103">
        <v>3289325</v>
      </c>
      <c r="O1365" s="103">
        <v>2874973</v>
      </c>
      <c r="P1365" s="103">
        <v>1612809</v>
      </c>
    </row>
    <row r="1366" spans="1:16">
      <c r="A1366" s="101" t="s">
        <v>3657</v>
      </c>
      <c r="B1366" s="102" t="s">
        <v>4440</v>
      </c>
      <c r="C1366" s="101" t="s">
        <v>5364</v>
      </c>
      <c r="D1366" s="101" t="s">
        <v>5360</v>
      </c>
      <c r="E1366" s="103">
        <v>-13908988</v>
      </c>
      <c r="F1366" s="103">
        <v>-15903726</v>
      </c>
      <c r="G1366" s="103">
        <v>-5197035</v>
      </c>
      <c r="H1366" s="103">
        <v>-30148731</v>
      </c>
      <c r="I1366" s="103">
        <v>-2757844</v>
      </c>
      <c r="J1366" s="103">
        <v>7155320</v>
      </c>
      <c r="K1366" s="103">
        <v>2147458</v>
      </c>
      <c r="L1366" s="103">
        <v>-16610929</v>
      </c>
      <c r="M1366" s="103">
        <v>-2894172</v>
      </c>
      <c r="N1366" s="103">
        <v>4396859</v>
      </c>
      <c r="O1366" s="103">
        <v>5360419</v>
      </c>
      <c r="P1366" s="103">
        <v>5352731</v>
      </c>
    </row>
    <row r="1367" spans="1:16">
      <c r="A1367" s="101" t="s">
        <v>1914</v>
      </c>
      <c r="B1367" s="102" t="s">
        <v>1915</v>
      </c>
      <c r="C1367" s="101" t="s">
        <v>5359</v>
      </c>
      <c r="D1367" s="101" t="s">
        <v>5360</v>
      </c>
      <c r="E1367" s="103">
        <v>-2038393</v>
      </c>
      <c r="F1367" s="103">
        <v>-9773362</v>
      </c>
      <c r="G1367" s="103">
        <v>-11197539</v>
      </c>
      <c r="H1367" s="103">
        <v>-8190513</v>
      </c>
      <c r="I1367" s="103">
        <v>-6374683</v>
      </c>
      <c r="J1367" s="103">
        <v>-5853568</v>
      </c>
      <c r="K1367" s="103">
        <v>-7079080</v>
      </c>
      <c r="L1367" s="103">
        <v>-8722927</v>
      </c>
      <c r="M1367" s="103">
        <v>-6327208</v>
      </c>
      <c r="N1367" s="103">
        <v>-3728076</v>
      </c>
      <c r="O1367" s="103">
        <v>-4502823</v>
      </c>
      <c r="P1367" s="103">
        <v>-3668579</v>
      </c>
    </row>
    <row r="1368" spans="1:16">
      <c r="A1368" s="101" t="s">
        <v>546</v>
      </c>
      <c r="B1368" s="102" t="s">
        <v>547</v>
      </c>
      <c r="C1368" s="101" t="s">
        <v>5359</v>
      </c>
      <c r="D1368" s="101" t="s">
        <v>5360</v>
      </c>
      <c r="E1368" s="103">
        <v>59231020</v>
      </c>
      <c r="F1368" s="103">
        <v>42292785</v>
      </c>
      <c r="G1368" s="103">
        <v>43627868</v>
      </c>
      <c r="H1368" s="103">
        <v>14303536</v>
      </c>
      <c r="I1368" s="103">
        <v>15436738</v>
      </c>
      <c r="J1368" s="103">
        <v>7371928</v>
      </c>
      <c r="K1368" s="103">
        <v>10609334</v>
      </c>
      <c r="L1368" s="103">
        <v>8813717</v>
      </c>
      <c r="M1368" s="103">
        <v>4824312</v>
      </c>
      <c r="N1368" s="103">
        <v>1500498</v>
      </c>
      <c r="O1368" s="103">
        <v>1307169</v>
      </c>
      <c r="P1368" s="103">
        <v>-925486</v>
      </c>
    </row>
    <row r="1369" spans="1:16">
      <c r="A1369" s="101" t="s">
        <v>1672</v>
      </c>
      <c r="B1369" s="102" t="s">
        <v>1673</v>
      </c>
      <c r="C1369" s="101" t="s">
        <v>5359</v>
      </c>
      <c r="D1369" s="101" t="s">
        <v>5360</v>
      </c>
      <c r="E1369" s="103">
        <v>9995635</v>
      </c>
      <c r="F1369" s="103">
        <v>10545671</v>
      </c>
      <c r="G1369" s="103">
        <v>10095059</v>
      </c>
      <c r="H1369" s="103">
        <v>8960352</v>
      </c>
      <c r="I1369" s="103">
        <v>10119112</v>
      </c>
      <c r="J1369" s="103">
        <v>9706708</v>
      </c>
      <c r="K1369" s="103">
        <v>8545352</v>
      </c>
      <c r="L1369" s="103">
        <v>5713957</v>
      </c>
      <c r="M1369" s="103">
        <v>3799028</v>
      </c>
      <c r="N1369" s="103">
        <v>3540041</v>
      </c>
      <c r="O1369" s="103">
        <v>6507214</v>
      </c>
      <c r="P1369" s="103">
        <v>5713882</v>
      </c>
    </row>
    <row r="1370" spans="1:16">
      <c r="A1370" s="101" t="s">
        <v>1209</v>
      </c>
      <c r="B1370" s="102" t="s">
        <v>4441</v>
      </c>
      <c r="C1370" s="101" t="s">
        <v>5359</v>
      </c>
      <c r="D1370" s="101" t="s">
        <v>5360</v>
      </c>
      <c r="E1370" s="103">
        <v>13371879</v>
      </c>
      <c r="F1370" s="103">
        <v>11462720</v>
      </c>
      <c r="G1370" s="103">
        <v>-759871</v>
      </c>
      <c r="H1370" s="103">
        <v>5226493</v>
      </c>
      <c r="I1370" s="103">
        <v>-408695</v>
      </c>
      <c r="J1370" s="103">
        <v>-13716861</v>
      </c>
      <c r="K1370" s="103">
        <v>-11054719</v>
      </c>
      <c r="L1370" s="103">
        <v>-4546102</v>
      </c>
      <c r="M1370" s="103">
        <v>-27507713</v>
      </c>
      <c r="N1370" s="103">
        <v>61652792</v>
      </c>
      <c r="O1370" s="103">
        <v>3854958</v>
      </c>
      <c r="P1370" s="103">
        <v>8369491</v>
      </c>
    </row>
    <row r="1371" spans="1:16">
      <c r="A1371" s="101" t="s">
        <v>4442</v>
      </c>
      <c r="B1371" s="102" t="s">
        <v>4443</v>
      </c>
      <c r="C1371" s="101" t="s">
        <v>5359</v>
      </c>
      <c r="D1371" s="101" t="s">
        <v>5360</v>
      </c>
      <c r="E1371" s="103">
        <v>-3190976</v>
      </c>
      <c r="F1371" s="103">
        <v>-2730420</v>
      </c>
      <c r="G1371" s="103"/>
      <c r="H1371" s="103"/>
      <c r="I1371" s="103"/>
      <c r="J1371" s="103"/>
      <c r="K1371" s="103"/>
      <c r="L1371" s="103"/>
      <c r="M1371" s="103"/>
      <c r="N1371" s="103"/>
      <c r="O1371" s="103"/>
      <c r="P1371" s="103"/>
    </row>
    <row r="1372" spans="1:16">
      <c r="A1372" s="101" t="s">
        <v>2876</v>
      </c>
      <c r="B1372" s="102" t="s">
        <v>2877</v>
      </c>
      <c r="C1372" s="101" t="s">
        <v>5359</v>
      </c>
      <c r="D1372" s="101" t="s">
        <v>5360</v>
      </c>
      <c r="E1372" s="103">
        <v>-47090014</v>
      </c>
      <c r="F1372" s="103">
        <v>-34492823</v>
      </c>
      <c r="G1372" s="103">
        <v>-25579993</v>
      </c>
      <c r="H1372" s="103">
        <v>-11146309</v>
      </c>
      <c r="I1372" s="103">
        <v>6890777</v>
      </c>
      <c r="J1372" s="103">
        <v>6490190</v>
      </c>
      <c r="K1372" s="103">
        <v>-7711189</v>
      </c>
      <c r="L1372" s="103">
        <v>24650326</v>
      </c>
      <c r="M1372" s="103">
        <v>11321018</v>
      </c>
      <c r="N1372" s="103">
        <v>6465664</v>
      </c>
      <c r="O1372" s="103">
        <v>1128919</v>
      </c>
      <c r="P1372" s="103">
        <v>2467606</v>
      </c>
    </row>
    <row r="1373" spans="1:16">
      <c r="A1373" s="101" t="s">
        <v>4444</v>
      </c>
      <c r="B1373" s="102" t="s">
        <v>4445</v>
      </c>
      <c r="C1373" s="101" t="s">
        <v>5359</v>
      </c>
      <c r="D1373" s="101" t="s">
        <v>5360</v>
      </c>
      <c r="E1373" s="103">
        <v>4748319</v>
      </c>
      <c r="F1373" s="103">
        <v>1679195</v>
      </c>
      <c r="G1373" s="103"/>
      <c r="H1373" s="103"/>
      <c r="I1373" s="103"/>
      <c r="J1373" s="103"/>
      <c r="K1373" s="103"/>
      <c r="L1373" s="103"/>
      <c r="M1373" s="103"/>
      <c r="N1373" s="103"/>
      <c r="O1373" s="103"/>
      <c r="P1373" s="103"/>
    </row>
    <row r="1374" spans="1:16">
      <c r="A1374" s="101" t="s">
        <v>4446</v>
      </c>
      <c r="B1374" s="102" t="s">
        <v>4447</v>
      </c>
      <c r="C1374" s="101" t="s">
        <v>5359</v>
      </c>
      <c r="D1374" s="101" t="s">
        <v>5360</v>
      </c>
      <c r="E1374" s="103">
        <v>-6790629</v>
      </c>
      <c r="F1374" s="103">
        <v>11480131</v>
      </c>
      <c r="G1374" s="103">
        <v>19958176</v>
      </c>
      <c r="H1374" s="103">
        <v>37925145</v>
      </c>
      <c r="I1374" s="103"/>
      <c r="J1374" s="103"/>
      <c r="K1374" s="103"/>
      <c r="L1374" s="103"/>
      <c r="M1374" s="103"/>
      <c r="N1374" s="103"/>
      <c r="O1374" s="103"/>
      <c r="P1374" s="103"/>
    </row>
    <row r="1375" spans="1:16">
      <c r="A1375" s="101" t="s">
        <v>3175</v>
      </c>
      <c r="B1375" s="102" t="s">
        <v>3176</v>
      </c>
      <c r="C1375" s="101" t="s">
        <v>5359</v>
      </c>
      <c r="D1375" s="101" t="s">
        <v>5360</v>
      </c>
      <c r="E1375" s="103">
        <v>-673945</v>
      </c>
      <c r="F1375" s="103">
        <v>2452291</v>
      </c>
      <c r="G1375" s="103">
        <v>3553816</v>
      </c>
      <c r="H1375" s="103">
        <v>2111721</v>
      </c>
      <c r="I1375" s="103">
        <v>2170052</v>
      </c>
      <c r="J1375" s="103">
        <v>-1462258</v>
      </c>
      <c r="K1375" s="103">
        <v>-1892112</v>
      </c>
      <c r="L1375" s="103">
        <v>-749984</v>
      </c>
      <c r="M1375" s="103">
        <v>-655474</v>
      </c>
      <c r="N1375" s="103">
        <v>1672171</v>
      </c>
      <c r="O1375" s="103">
        <v>869636</v>
      </c>
      <c r="P1375" s="103">
        <v>1264815</v>
      </c>
    </row>
    <row r="1376" spans="1:16">
      <c r="A1376" s="101" t="s">
        <v>1840</v>
      </c>
      <c r="B1376" s="102" t="s">
        <v>1841</v>
      </c>
      <c r="C1376" s="101" t="s">
        <v>5359</v>
      </c>
      <c r="D1376" s="101" t="s">
        <v>5360</v>
      </c>
      <c r="E1376" s="103">
        <v>24595078</v>
      </c>
      <c r="F1376" s="103">
        <v>9531717</v>
      </c>
      <c r="G1376" s="103">
        <v>6939000</v>
      </c>
      <c r="H1376" s="103">
        <v>8023991</v>
      </c>
      <c r="I1376" s="103">
        <v>3806352</v>
      </c>
      <c r="J1376" s="103">
        <v>4928093</v>
      </c>
      <c r="K1376" s="103">
        <v>6955096</v>
      </c>
      <c r="L1376" s="103">
        <v>6040633</v>
      </c>
      <c r="M1376" s="103">
        <v>-321079</v>
      </c>
      <c r="N1376" s="103">
        <v>4120853</v>
      </c>
      <c r="O1376" s="103">
        <v>3939178</v>
      </c>
      <c r="P1376" s="103">
        <v>2867708</v>
      </c>
    </row>
    <row r="1377" spans="1:16">
      <c r="A1377" s="101" t="s">
        <v>3697</v>
      </c>
      <c r="B1377" s="102" t="s">
        <v>3698</v>
      </c>
      <c r="C1377" s="101" t="s">
        <v>5359</v>
      </c>
      <c r="D1377" s="101" t="s">
        <v>5360</v>
      </c>
      <c r="E1377" s="103">
        <v>-3886128</v>
      </c>
      <c r="F1377" s="103">
        <v>726335</v>
      </c>
      <c r="G1377" s="103">
        <v>-1355821</v>
      </c>
      <c r="H1377" s="103">
        <v>-2793782</v>
      </c>
      <c r="I1377" s="103">
        <v>57470</v>
      </c>
      <c r="J1377" s="103">
        <v>754588</v>
      </c>
      <c r="K1377" s="103">
        <v>738292</v>
      </c>
      <c r="L1377" s="103">
        <v>1060027</v>
      </c>
      <c r="M1377" s="103">
        <v>1139203</v>
      </c>
      <c r="N1377" s="103">
        <v>1281772</v>
      </c>
      <c r="O1377" s="103">
        <v>866384</v>
      </c>
      <c r="P1377" s="103">
        <v>371693</v>
      </c>
    </row>
    <row r="1378" spans="1:16">
      <c r="A1378" s="101" t="s">
        <v>1509</v>
      </c>
      <c r="B1378" s="102" t="s">
        <v>1510</v>
      </c>
      <c r="C1378" s="101" t="s">
        <v>5359</v>
      </c>
      <c r="D1378" s="101" t="s">
        <v>5360</v>
      </c>
      <c r="E1378" s="103">
        <v>6960520</v>
      </c>
      <c r="F1378" s="103">
        <v>10138985</v>
      </c>
      <c r="G1378" s="103">
        <v>15614982</v>
      </c>
      <c r="H1378" s="103">
        <v>27721514</v>
      </c>
      <c r="I1378" s="103">
        <v>12663905</v>
      </c>
      <c r="J1378" s="103">
        <v>9206054</v>
      </c>
      <c r="K1378" s="103">
        <v>9391128</v>
      </c>
      <c r="L1378" s="103">
        <v>4078497</v>
      </c>
      <c r="M1378" s="103">
        <v>-1649715</v>
      </c>
      <c r="N1378" s="103">
        <v>288217</v>
      </c>
      <c r="O1378" s="103">
        <v>1083168</v>
      </c>
      <c r="P1378" s="103">
        <v>3535305</v>
      </c>
    </row>
    <row r="1379" spans="1:16">
      <c r="A1379" s="101" t="s">
        <v>3328</v>
      </c>
      <c r="B1379" s="102" t="s">
        <v>3329</v>
      </c>
      <c r="C1379" s="101" t="s">
        <v>5359</v>
      </c>
      <c r="D1379" s="101" t="s">
        <v>5360</v>
      </c>
      <c r="E1379" s="103">
        <v>8308762</v>
      </c>
      <c r="F1379" s="103">
        <v>3261987</v>
      </c>
      <c r="G1379" s="103">
        <v>7621145</v>
      </c>
      <c r="H1379" s="103">
        <v>208624</v>
      </c>
      <c r="I1379" s="103">
        <v>-4936056</v>
      </c>
      <c r="J1379" s="103">
        <v>7337766</v>
      </c>
      <c r="K1379" s="103">
        <v>12261156</v>
      </c>
      <c r="L1379" s="103">
        <v>3574126</v>
      </c>
      <c r="M1379" s="103">
        <v>-32919935</v>
      </c>
      <c r="N1379" s="103">
        <v>12931197</v>
      </c>
      <c r="O1379" s="103">
        <v>5867651</v>
      </c>
      <c r="P1379" s="103"/>
    </row>
    <row r="1380" spans="1:16">
      <c r="A1380" s="101" t="s">
        <v>2252</v>
      </c>
      <c r="B1380" s="102" t="s">
        <v>2253</v>
      </c>
      <c r="C1380" s="101" t="s">
        <v>5359</v>
      </c>
      <c r="D1380" s="101" t="s">
        <v>5360</v>
      </c>
      <c r="E1380" s="103">
        <v>-32304772</v>
      </c>
      <c r="F1380" s="103">
        <v>10007912</v>
      </c>
      <c r="G1380" s="103">
        <v>11621848</v>
      </c>
      <c r="H1380" s="103">
        <v>10074076</v>
      </c>
      <c r="I1380" s="103">
        <v>-22217040</v>
      </c>
      <c r="J1380" s="103">
        <v>22613228</v>
      </c>
      <c r="K1380" s="103">
        <v>9717882</v>
      </c>
      <c r="L1380" s="103">
        <v>4475243</v>
      </c>
      <c r="M1380" s="103">
        <v>10224172</v>
      </c>
      <c r="N1380" s="103">
        <v>10270221</v>
      </c>
      <c r="O1380" s="103">
        <v>8213029</v>
      </c>
      <c r="P1380" s="103"/>
    </row>
    <row r="1381" spans="1:16">
      <c r="A1381" s="101" t="s">
        <v>2188</v>
      </c>
      <c r="B1381" s="102" t="s">
        <v>4448</v>
      </c>
      <c r="C1381" s="101" t="s">
        <v>5359</v>
      </c>
      <c r="D1381" s="101" t="s">
        <v>5360</v>
      </c>
      <c r="E1381" s="103">
        <v>12948749</v>
      </c>
      <c r="F1381" s="103">
        <v>8315280</v>
      </c>
      <c r="G1381" s="103">
        <v>1662787</v>
      </c>
      <c r="H1381" s="103">
        <v>10480289</v>
      </c>
      <c r="I1381" s="103">
        <v>2387890</v>
      </c>
      <c r="J1381" s="103">
        <v>9239175</v>
      </c>
      <c r="K1381" s="103">
        <v>20425492</v>
      </c>
      <c r="L1381" s="103">
        <v>19347209</v>
      </c>
      <c r="M1381" s="103">
        <v>10875447</v>
      </c>
      <c r="N1381" s="103">
        <v>948465</v>
      </c>
      <c r="O1381" s="103">
        <v>2891957</v>
      </c>
      <c r="P1381" s="103">
        <v>7693608</v>
      </c>
    </row>
    <row r="1382" spans="1:16">
      <c r="A1382" s="101" t="s">
        <v>2310</v>
      </c>
      <c r="B1382" s="102" t="s">
        <v>2311</v>
      </c>
      <c r="C1382" s="101" t="s">
        <v>5359</v>
      </c>
      <c r="D1382" s="101" t="s">
        <v>5360</v>
      </c>
      <c r="E1382" s="103">
        <v>-5975301</v>
      </c>
      <c r="F1382" s="103">
        <v>-9162889</v>
      </c>
      <c r="G1382" s="103">
        <v>-4670721</v>
      </c>
      <c r="H1382" s="103">
        <v>20842098</v>
      </c>
      <c r="I1382" s="103">
        <v>13850636</v>
      </c>
      <c r="J1382" s="103">
        <v>9050080</v>
      </c>
      <c r="K1382" s="103">
        <v>6401556</v>
      </c>
      <c r="L1382" s="103">
        <v>5725117</v>
      </c>
      <c r="M1382" s="103">
        <v>-12885876</v>
      </c>
      <c r="N1382" s="103">
        <v>4836739</v>
      </c>
      <c r="O1382" s="103">
        <v>6771926</v>
      </c>
      <c r="P1382" s="103">
        <v>3714744</v>
      </c>
    </row>
    <row r="1383" spans="1:16">
      <c r="A1383" s="101" t="s">
        <v>1682</v>
      </c>
      <c r="B1383" s="102" t="s">
        <v>1683</v>
      </c>
      <c r="C1383" s="101" t="s">
        <v>5359</v>
      </c>
      <c r="D1383" s="101" t="s">
        <v>5360</v>
      </c>
      <c r="E1383" s="103">
        <v>14776807</v>
      </c>
      <c r="F1383" s="103">
        <v>16747365</v>
      </c>
      <c r="G1383" s="103">
        <v>7890238</v>
      </c>
      <c r="H1383" s="103">
        <v>8915440</v>
      </c>
      <c r="I1383" s="103">
        <v>10655263</v>
      </c>
      <c r="J1383" s="103">
        <v>12475594</v>
      </c>
      <c r="K1383" s="103">
        <v>14484057</v>
      </c>
      <c r="L1383" s="103">
        <v>1455749</v>
      </c>
      <c r="M1383" s="103">
        <v>-23778351</v>
      </c>
      <c r="N1383" s="103">
        <v>3832108</v>
      </c>
      <c r="O1383" s="103">
        <v>6717449</v>
      </c>
      <c r="P1383" s="103">
        <v>4966904</v>
      </c>
    </row>
    <row r="1384" spans="1:16">
      <c r="A1384" s="101" t="s">
        <v>3382</v>
      </c>
      <c r="B1384" s="102" t="s">
        <v>3383</v>
      </c>
      <c r="C1384" s="101" t="s">
        <v>5359</v>
      </c>
      <c r="D1384" s="101" t="s">
        <v>5360</v>
      </c>
      <c r="E1384" s="103">
        <v>17172998</v>
      </c>
      <c r="F1384" s="103">
        <v>1360343</v>
      </c>
      <c r="G1384" s="103">
        <v>3200426</v>
      </c>
      <c r="H1384" s="103">
        <v>2843876</v>
      </c>
      <c r="I1384" s="103">
        <v>2432506</v>
      </c>
      <c r="J1384" s="103">
        <v>3078865</v>
      </c>
      <c r="K1384" s="103">
        <v>2533225</v>
      </c>
      <c r="L1384" s="103">
        <v>1095882</v>
      </c>
      <c r="M1384" s="103">
        <v>2059519</v>
      </c>
      <c r="N1384" s="103">
        <v>2714950</v>
      </c>
      <c r="O1384" s="103">
        <v>2648695</v>
      </c>
      <c r="P1384" s="103">
        <v>1646736</v>
      </c>
    </row>
    <row r="1385" spans="1:16">
      <c r="A1385" s="101" t="s">
        <v>3311</v>
      </c>
      <c r="B1385" s="102" t="s">
        <v>3312</v>
      </c>
      <c r="C1385" s="101" t="s">
        <v>5359</v>
      </c>
      <c r="D1385" s="101" t="s">
        <v>5360</v>
      </c>
      <c r="E1385" s="103">
        <v>1550522</v>
      </c>
      <c r="F1385" s="103">
        <v>1204274</v>
      </c>
      <c r="G1385" s="103">
        <v>2269017</v>
      </c>
      <c r="H1385" s="103">
        <v>2425852</v>
      </c>
      <c r="I1385" s="103">
        <v>4193499</v>
      </c>
      <c r="J1385" s="103">
        <v>1838948</v>
      </c>
      <c r="K1385" s="103">
        <v>3082520</v>
      </c>
      <c r="L1385" s="103">
        <v>1411003</v>
      </c>
      <c r="M1385" s="103">
        <v>3408158</v>
      </c>
      <c r="N1385" s="103">
        <v>4866539</v>
      </c>
      <c r="O1385" s="103">
        <v>6947651</v>
      </c>
      <c r="P1385" s="103">
        <v>2542397</v>
      </c>
    </row>
    <row r="1386" spans="1:16">
      <c r="A1386" s="101" t="s">
        <v>3003</v>
      </c>
      <c r="B1386" s="102" t="s">
        <v>4449</v>
      </c>
      <c r="C1386" s="101" t="s">
        <v>5359</v>
      </c>
      <c r="D1386" s="101" t="s">
        <v>5360</v>
      </c>
      <c r="E1386" s="103">
        <v>3764122</v>
      </c>
      <c r="F1386" s="103">
        <v>-24676333</v>
      </c>
      <c r="G1386" s="103">
        <v>-60856579</v>
      </c>
      <c r="H1386" s="103">
        <v>-28049887</v>
      </c>
      <c r="I1386" s="103">
        <v>-4676405</v>
      </c>
      <c r="J1386" s="103">
        <v>-19955109</v>
      </c>
      <c r="K1386" s="103">
        <v>-16264074</v>
      </c>
      <c r="L1386" s="103">
        <v>3672895</v>
      </c>
      <c r="M1386" s="103">
        <v>10049330</v>
      </c>
      <c r="N1386" s="103">
        <v>3174071</v>
      </c>
      <c r="O1386" s="103">
        <v>3697137</v>
      </c>
      <c r="P1386" s="103">
        <v>3366509</v>
      </c>
    </row>
    <row r="1387" spans="1:16">
      <c r="A1387" s="101" t="s">
        <v>1216</v>
      </c>
      <c r="B1387" s="102" t="s">
        <v>1217</v>
      </c>
      <c r="C1387" s="101" t="s">
        <v>5359</v>
      </c>
      <c r="D1387" s="101" t="s">
        <v>5360</v>
      </c>
      <c r="E1387" s="103">
        <v>51137731</v>
      </c>
      <c r="F1387" s="103">
        <v>44857061</v>
      </c>
      <c r="G1387" s="103">
        <v>27927873</v>
      </c>
      <c r="H1387" s="103">
        <v>22130965</v>
      </c>
      <c r="I1387" s="103">
        <v>18999595</v>
      </c>
      <c r="J1387" s="103">
        <v>13896311</v>
      </c>
      <c r="K1387" s="103">
        <v>10913701</v>
      </c>
      <c r="L1387" s="103">
        <v>8982824</v>
      </c>
      <c r="M1387" s="103">
        <v>8170419</v>
      </c>
      <c r="N1387" s="103">
        <v>6238753</v>
      </c>
      <c r="O1387" s="103">
        <v>4278454</v>
      </c>
      <c r="P1387" s="103">
        <v>5832740</v>
      </c>
    </row>
    <row r="1388" spans="1:16">
      <c r="A1388" s="101" t="s">
        <v>2416</v>
      </c>
      <c r="B1388" s="102" t="s">
        <v>2417</v>
      </c>
      <c r="C1388" s="101" t="s">
        <v>5359</v>
      </c>
      <c r="D1388" s="101" t="s">
        <v>5360</v>
      </c>
      <c r="E1388" s="103">
        <v>-12830658</v>
      </c>
      <c r="F1388" s="103">
        <v>-39001667</v>
      </c>
      <c r="G1388" s="103">
        <v>-20630616</v>
      </c>
      <c r="H1388" s="103">
        <v>-13394368</v>
      </c>
      <c r="I1388" s="103">
        <v>430001</v>
      </c>
      <c r="J1388" s="103">
        <v>9415111</v>
      </c>
      <c r="K1388" s="103">
        <v>9932306</v>
      </c>
      <c r="L1388" s="103">
        <v>2488688</v>
      </c>
      <c r="M1388" s="103">
        <v>-28724154</v>
      </c>
      <c r="N1388" s="103">
        <v>4089583</v>
      </c>
      <c r="O1388" s="103">
        <v>858370</v>
      </c>
      <c r="P1388" s="103">
        <v>2273567</v>
      </c>
    </row>
    <row r="1389" spans="1:16">
      <c r="A1389" s="101" t="s">
        <v>4450</v>
      </c>
      <c r="B1389" s="102" t="s">
        <v>4451</v>
      </c>
      <c r="C1389" s="101" t="s">
        <v>5359</v>
      </c>
      <c r="D1389" s="101" t="s">
        <v>5360</v>
      </c>
      <c r="E1389" s="103">
        <v>52974879</v>
      </c>
      <c r="F1389" s="103">
        <v>47157170</v>
      </c>
      <c r="G1389" s="103"/>
      <c r="H1389" s="103"/>
      <c r="I1389" s="103"/>
      <c r="J1389" s="103"/>
      <c r="K1389" s="103"/>
      <c r="L1389" s="103"/>
      <c r="M1389" s="103"/>
      <c r="N1389" s="103"/>
      <c r="O1389" s="103"/>
      <c r="P1389" s="103"/>
    </row>
    <row r="1390" spans="1:16">
      <c r="A1390" s="101" t="s">
        <v>1417</v>
      </c>
      <c r="B1390" s="102" t="s">
        <v>1418</v>
      </c>
      <c r="C1390" s="101" t="s">
        <v>5359</v>
      </c>
      <c r="D1390" s="101" t="s">
        <v>5360</v>
      </c>
      <c r="E1390" s="103">
        <v>11814903</v>
      </c>
      <c r="F1390" s="103">
        <v>9916024</v>
      </c>
      <c r="G1390" s="103">
        <v>7956451</v>
      </c>
      <c r="H1390" s="103">
        <v>5614730</v>
      </c>
      <c r="I1390" s="103"/>
      <c r="J1390" s="103"/>
      <c r="K1390" s="103"/>
      <c r="L1390" s="103"/>
      <c r="M1390" s="103"/>
      <c r="N1390" s="103"/>
      <c r="O1390" s="103"/>
      <c r="P1390" s="103"/>
    </row>
    <row r="1391" spans="1:16">
      <c r="A1391" s="101" t="s">
        <v>2904</v>
      </c>
      <c r="B1391" s="102" t="s">
        <v>2905</v>
      </c>
      <c r="C1391" s="101" t="s">
        <v>5359</v>
      </c>
      <c r="D1391" s="101" t="s">
        <v>5360</v>
      </c>
      <c r="E1391" s="103">
        <v>-9819049</v>
      </c>
      <c r="F1391" s="103">
        <v>-3543653</v>
      </c>
      <c r="G1391" s="103">
        <v>6414812</v>
      </c>
      <c r="H1391" s="103">
        <v>-2043708</v>
      </c>
      <c r="I1391" s="103">
        <v>1302564</v>
      </c>
      <c r="J1391" s="103">
        <v>4496258</v>
      </c>
      <c r="K1391" s="103">
        <v>-13159580</v>
      </c>
      <c r="L1391" s="103">
        <v>2824480</v>
      </c>
      <c r="M1391" s="103">
        <v>1415304</v>
      </c>
      <c r="N1391" s="103">
        <v>3307889</v>
      </c>
      <c r="O1391" s="103">
        <v>1550995</v>
      </c>
      <c r="P1391" s="103">
        <v>2024046</v>
      </c>
    </row>
    <row r="1392" spans="1:16">
      <c r="A1392" s="101" t="s">
        <v>2666</v>
      </c>
      <c r="B1392" s="102" t="s">
        <v>2667</v>
      </c>
      <c r="C1392" s="101" t="s">
        <v>5359</v>
      </c>
      <c r="D1392" s="101" t="s">
        <v>5360</v>
      </c>
      <c r="E1392" s="103">
        <v>-2008562</v>
      </c>
      <c r="F1392" s="103">
        <v>-7136592</v>
      </c>
      <c r="G1392" s="103">
        <v>-4311438</v>
      </c>
      <c r="H1392" s="103">
        <v>-1144797</v>
      </c>
      <c r="I1392" s="103">
        <v>6572987</v>
      </c>
      <c r="J1392" s="103">
        <v>8873086</v>
      </c>
      <c r="K1392" s="103">
        <v>10294913</v>
      </c>
      <c r="L1392" s="103">
        <v>4511771</v>
      </c>
      <c r="M1392" s="103">
        <v>1865042</v>
      </c>
      <c r="N1392" s="103">
        <v>2060634</v>
      </c>
      <c r="O1392" s="103">
        <v>925251</v>
      </c>
      <c r="P1392" s="103">
        <v>419598</v>
      </c>
    </row>
    <row r="1393" spans="1:16">
      <c r="A1393" s="101" t="s">
        <v>3672</v>
      </c>
      <c r="B1393" s="102" t="s">
        <v>3673</v>
      </c>
      <c r="C1393" s="101" t="s">
        <v>5359</v>
      </c>
      <c r="D1393" s="101" t="s">
        <v>5360</v>
      </c>
      <c r="E1393" s="103">
        <v>-1236662</v>
      </c>
      <c r="F1393" s="103">
        <v>-886867</v>
      </c>
      <c r="G1393" s="103">
        <v>-8654084</v>
      </c>
      <c r="H1393" s="103">
        <v>-10576376</v>
      </c>
      <c r="I1393" s="103">
        <v>6335374</v>
      </c>
      <c r="J1393" s="103">
        <v>4134292</v>
      </c>
      <c r="K1393" s="103">
        <v>922274</v>
      </c>
      <c r="L1393" s="103">
        <v>-2381304</v>
      </c>
      <c r="M1393" s="103">
        <v>-642102</v>
      </c>
      <c r="N1393" s="103">
        <v>1273272</v>
      </c>
      <c r="O1393" s="103">
        <v>1778868</v>
      </c>
      <c r="P1393" s="103">
        <v>3051841</v>
      </c>
    </row>
    <row r="1394" spans="1:16">
      <c r="A1394" s="101" t="s">
        <v>2414</v>
      </c>
      <c r="B1394" s="102" t="s">
        <v>2415</v>
      </c>
      <c r="C1394" s="101" t="s">
        <v>5359</v>
      </c>
      <c r="D1394" s="101" t="s">
        <v>5360</v>
      </c>
      <c r="E1394" s="103">
        <v>5466770</v>
      </c>
      <c r="F1394" s="103">
        <v>7858482</v>
      </c>
      <c r="G1394" s="103">
        <v>4048259</v>
      </c>
      <c r="H1394" s="103">
        <v>6979479</v>
      </c>
      <c r="I1394" s="103">
        <v>4353787</v>
      </c>
      <c r="J1394" s="103">
        <v>5554667</v>
      </c>
      <c r="K1394" s="103">
        <v>5097300</v>
      </c>
      <c r="L1394" s="103">
        <v>4465093</v>
      </c>
      <c r="M1394" s="103">
        <v>1870491</v>
      </c>
      <c r="N1394" s="103">
        <v>1747992</v>
      </c>
      <c r="O1394" s="103">
        <v>2955554</v>
      </c>
      <c r="P1394" s="103">
        <v>4597741</v>
      </c>
    </row>
    <row r="1395" spans="1:16">
      <c r="A1395" s="101" t="s">
        <v>2870</v>
      </c>
      <c r="B1395" s="102" t="s">
        <v>2871</v>
      </c>
      <c r="C1395" s="101" t="s">
        <v>5359</v>
      </c>
      <c r="D1395" s="101" t="s">
        <v>5360</v>
      </c>
      <c r="E1395" s="103">
        <v>1710963</v>
      </c>
      <c r="F1395" s="103">
        <v>2873822</v>
      </c>
      <c r="G1395" s="103">
        <v>-2237125</v>
      </c>
      <c r="H1395" s="103">
        <v>970736</v>
      </c>
      <c r="I1395" s="103">
        <v>-2219367</v>
      </c>
      <c r="J1395" s="103">
        <v>-1023324</v>
      </c>
      <c r="K1395" s="103">
        <v>-106606</v>
      </c>
      <c r="L1395" s="103">
        <v>1164576</v>
      </c>
      <c r="M1395" s="103">
        <v>-3852198</v>
      </c>
      <c r="N1395" s="103">
        <v>-13082540</v>
      </c>
      <c r="O1395" s="103">
        <v>-5294834</v>
      </c>
      <c r="P1395" s="103"/>
    </row>
    <row r="1396" spans="1:16">
      <c r="A1396" s="101" t="s">
        <v>3555</v>
      </c>
      <c r="B1396" s="102" t="s">
        <v>3556</v>
      </c>
      <c r="C1396" s="101" t="s">
        <v>5359</v>
      </c>
      <c r="D1396" s="101" t="s">
        <v>5360</v>
      </c>
      <c r="E1396" s="103">
        <v>2072714</v>
      </c>
      <c r="F1396" s="103">
        <v>923657</v>
      </c>
      <c r="G1396" s="103">
        <v>836213</v>
      </c>
      <c r="H1396" s="103">
        <v>2774304</v>
      </c>
      <c r="I1396" s="103">
        <v>3769421</v>
      </c>
      <c r="J1396" s="103">
        <v>2704112</v>
      </c>
      <c r="K1396" s="103">
        <v>2478092</v>
      </c>
      <c r="L1396" s="103">
        <v>1517720</v>
      </c>
      <c r="M1396" s="103">
        <v>1973913</v>
      </c>
      <c r="N1396" s="103">
        <v>2706524</v>
      </c>
      <c r="O1396" s="103">
        <v>2580771</v>
      </c>
      <c r="P1396" s="103">
        <v>3054924</v>
      </c>
    </row>
    <row r="1397" spans="1:16">
      <c r="A1397" s="101" t="s">
        <v>1551</v>
      </c>
      <c r="B1397" s="102" t="s">
        <v>1552</v>
      </c>
      <c r="C1397" s="101" t="s">
        <v>5359</v>
      </c>
      <c r="D1397" s="101" t="s">
        <v>5360</v>
      </c>
      <c r="E1397" s="103">
        <v>9500106</v>
      </c>
      <c r="F1397" s="103">
        <v>32736913</v>
      </c>
      <c r="G1397" s="103">
        <v>15348682</v>
      </c>
      <c r="H1397" s="103">
        <v>11801316</v>
      </c>
      <c r="I1397" s="103">
        <v>4594714</v>
      </c>
      <c r="J1397" s="103">
        <v>9039926</v>
      </c>
      <c r="K1397" s="103">
        <v>5500300</v>
      </c>
      <c r="L1397" s="103">
        <v>2714925</v>
      </c>
      <c r="M1397" s="103">
        <v>4812855</v>
      </c>
      <c r="N1397" s="103">
        <v>4765748</v>
      </c>
      <c r="O1397" s="103">
        <v>5140467</v>
      </c>
      <c r="P1397" s="103"/>
    </row>
    <row r="1398" spans="1:16">
      <c r="A1398" s="101" t="s">
        <v>3300</v>
      </c>
      <c r="B1398" s="102" t="s">
        <v>3301</v>
      </c>
      <c r="C1398" s="101" t="s">
        <v>5359</v>
      </c>
      <c r="D1398" s="101" t="s">
        <v>5360</v>
      </c>
      <c r="E1398" s="103">
        <v>6739208</v>
      </c>
      <c r="F1398" s="103">
        <v>9586587</v>
      </c>
      <c r="G1398" s="103">
        <v>2156634</v>
      </c>
      <c r="H1398" s="103">
        <v>1094782</v>
      </c>
      <c r="I1398" s="103">
        <v>-3537943</v>
      </c>
      <c r="J1398" s="103">
        <v>6247860</v>
      </c>
      <c r="K1398" s="103">
        <v>7365000</v>
      </c>
      <c r="L1398" s="103">
        <v>1430490</v>
      </c>
      <c r="M1398" s="103">
        <v>828418</v>
      </c>
      <c r="N1398" s="103">
        <v>-997685</v>
      </c>
      <c r="O1398" s="103">
        <v>897957</v>
      </c>
      <c r="P1398" s="103">
        <v>636915</v>
      </c>
    </row>
    <row r="1399" spans="1:16">
      <c r="A1399" s="101" t="s">
        <v>2368</v>
      </c>
      <c r="B1399" s="102" t="s">
        <v>2369</v>
      </c>
      <c r="C1399" s="101" t="s">
        <v>5359</v>
      </c>
      <c r="D1399" s="101" t="s">
        <v>5360</v>
      </c>
      <c r="E1399" s="103">
        <v>-39219757</v>
      </c>
      <c r="F1399" s="103">
        <v>-36710092</v>
      </c>
      <c r="G1399" s="103">
        <v>-4037119</v>
      </c>
      <c r="H1399" s="103">
        <v>-11079980</v>
      </c>
      <c r="I1399" s="103">
        <v>-26417144</v>
      </c>
      <c r="J1399" s="103">
        <v>478478</v>
      </c>
      <c r="K1399" s="103">
        <v>-2405214</v>
      </c>
      <c r="L1399" s="103">
        <v>-4123168</v>
      </c>
      <c r="M1399" s="103">
        <v>1701550</v>
      </c>
      <c r="N1399" s="103">
        <v>11167976</v>
      </c>
      <c r="O1399" s="103">
        <v>13332712</v>
      </c>
      <c r="P1399" s="103">
        <v>8165528</v>
      </c>
    </row>
    <row r="1400" spans="1:16">
      <c r="A1400" s="101" t="s">
        <v>2441</v>
      </c>
      <c r="B1400" s="102" t="s">
        <v>2442</v>
      </c>
      <c r="C1400" s="101" t="s">
        <v>5359</v>
      </c>
      <c r="D1400" s="101" t="s">
        <v>5360</v>
      </c>
      <c r="E1400" s="103">
        <v>-12189253</v>
      </c>
      <c r="F1400" s="103">
        <v>1133072</v>
      </c>
      <c r="G1400" s="103">
        <v>6965177</v>
      </c>
      <c r="H1400" s="103"/>
      <c r="I1400" s="103"/>
      <c r="J1400" s="103"/>
      <c r="K1400" s="103"/>
      <c r="L1400" s="103"/>
      <c r="M1400" s="103"/>
      <c r="N1400" s="103"/>
      <c r="O1400" s="103"/>
      <c r="P1400" s="103"/>
    </row>
    <row r="1401" spans="1:16">
      <c r="A1401" s="101" t="s">
        <v>347</v>
      </c>
      <c r="B1401" s="102" t="s">
        <v>348</v>
      </c>
      <c r="C1401" s="101" t="s">
        <v>5359</v>
      </c>
      <c r="D1401" s="101" t="s">
        <v>5360</v>
      </c>
      <c r="E1401" s="103">
        <v>639254634</v>
      </c>
      <c r="F1401" s="103">
        <v>577523478</v>
      </c>
      <c r="G1401" s="103">
        <v>379104301</v>
      </c>
      <c r="H1401" s="103">
        <v>267975302</v>
      </c>
      <c r="I1401" s="103">
        <v>270429813</v>
      </c>
      <c r="J1401" s="103">
        <v>327028531</v>
      </c>
      <c r="K1401" s="103">
        <v>287751615</v>
      </c>
      <c r="L1401" s="103">
        <v>225877686</v>
      </c>
      <c r="M1401" s="103">
        <v>170235476</v>
      </c>
      <c r="N1401" s="103">
        <v>177855984</v>
      </c>
      <c r="O1401" s="103">
        <v>56103757</v>
      </c>
      <c r="P1401" s="103"/>
    </row>
    <row r="1402" spans="1:16">
      <c r="A1402" s="101" t="s">
        <v>1951</v>
      </c>
      <c r="B1402" s="102" t="s">
        <v>1952</v>
      </c>
      <c r="C1402" s="101" t="s">
        <v>5359</v>
      </c>
      <c r="D1402" s="101" t="s">
        <v>5360</v>
      </c>
      <c r="E1402" s="103">
        <v>-24498437</v>
      </c>
      <c r="F1402" s="103">
        <v>8692616</v>
      </c>
      <c r="G1402" s="103">
        <v>12718210</v>
      </c>
      <c r="H1402" s="103">
        <v>22119875</v>
      </c>
      <c r="I1402" s="103">
        <v>14061730</v>
      </c>
      <c r="J1402" s="103">
        <v>8627731</v>
      </c>
      <c r="K1402" s="103">
        <v>2639868</v>
      </c>
      <c r="L1402" s="103">
        <v>4357742</v>
      </c>
      <c r="M1402" s="103">
        <v>-4987693</v>
      </c>
      <c r="N1402" s="103">
        <v>2043663</v>
      </c>
      <c r="O1402" s="103">
        <v>2919399</v>
      </c>
      <c r="P1402" s="103">
        <v>1184695</v>
      </c>
    </row>
    <row r="1403" spans="1:16">
      <c r="A1403" s="101" t="s">
        <v>2529</v>
      </c>
      <c r="B1403" s="102" t="s">
        <v>4452</v>
      </c>
      <c r="C1403" s="101" t="s">
        <v>5359</v>
      </c>
      <c r="D1403" s="101" t="s">
        <v>5360</v>
      </c>
      <c r="E1403" s="103">
        <v>11856366</v>
      </c>
      <c r="F1403" s="103">
        <v>4638886</v>
      </c>
      <c r="G1403" s="103">
        <v>3720659</v>
      </c>
      <c r="H1403" s="103">
        <v>-4758391</v>
      </c>
      <c r="I1403" s="103">
        <v>5121913</v>
      </c>
      <c r="J1403" s="103">
        <v>4790681</v>
      </c>
      <c r="K1403" s="103"/>
      <c r="L1403" s="103">
        <v>-832095</v>
      </c>
      <c r="M1403" s="103">
        <v>3427155</v>
      </c>
      <c r="N1403" s="103">
        <v>4528611</v>
      </c>
      <c r="O1403" s="103">
        <v>3361690</v>
      </c>
      <c r="P1403" s="103">
        <v>1454612</v>
      </c>
    </row>
    <row r="1404" spans="1:16">
      <c r="A1404" s="101" t="s">
        <v>2748</v>
      </c>
      <c r="B1404" s="102" t="s">
        <v>4453</v>
      </c>
      <c r="C1404" s="101" t="s">
        <v>5359</v>
      </c>
      <c r="D1404" s="101" t="s">
        <v>5360</v>
      </c>
      <c r="E1404" s="103">
        <v>1091841</v>
      </c>
      <c r="F1404" s="103">
        <v>1278796</v>
      </c>
      <c r="G1404" s="103">
        <v>-14468954</v>
      </c>
      <c r="H1404" s="103">
        <v>-5430161</v>
      </c>
      <c r="I1404" s="103">
        <v>-5139974</v>
      </c>
      <c r="J1404" s="103">
        <v>1323555</v>
      </c>
      <c r="K1404" s="103">
        <v>1240383</v>
      </c>
      <c r="L1404" s="103">
        <v>-2617049</v>
      </c>
      <c r="M1404" s="103">
        <v>378811</v>
      </c>
      <c r="N1404" s="103">
        <v>-2984698</v>
      </c>
      <c r="O1404" s="103">
        <v>1737237</v>
      </c>
      <c r="P1404" s="103">
        <v>2953286</v>
      </c>
    </row>
    <row r="1405" spans="1:16">
      <c r="A1405" s="101" t="s">
        <v>2476</v>
      </c>
      <c r="B1405" s="102" t="s">
        <v>4454</v>
      </c>
      <c r="C1405" s="101" t="s">
        <v>5359</v>
      </c>
      <c r="D1405" s="101" t="s">
        <v>5360</v>
      </c>
      <c r="E1405" s="103">
        <v>6771304</v>
      </c>
      <c r="F1405" s="103">
        <v>-2736009</v>
      </c>
      <c r="G1405" s="103">
        <v>4160675</v>
      </c>
      <c r="H1405" s="103">
        <v>7590144</v>
      </c>
      <c r="I1405" s="103">
        <v>12726512</v>
      </c>
      <c r="J1405" s="103">
        <v>18214525</v>
      </c>
      <c r="K1405" s="103">
        <v>25391540</v>
      </c>
      <c r="L1405" s="103">
        <v>8988116</v>
      </c>
      <c r="M1405" s="103">
        <v>41150543</v>
      </c>
      <c r="N1405" s="103">
        <v>8902817</v>
      </c>
      <c r="O1405" s="103">
        <v>-3646362</v>
      </c>
      <c r="P1405" s="103">
        <v>1847692</v>
      </c>
    </row>
    <row r="1406" spans="1:16">
      <c r="A1406" s="101" t="s">
        <v>3155</v>
      </c>
      <c r="B1406" s="102" t="s">
        <v>3156</v>
      </c>
      <c r="C1406" s="101" t="s">
        <v>5359</v>
      </c>
      <c r="D1406" s="101" t="s">
        <v>5360</v>
      </c>
      <c r="E1406" s="103">
        <v>-837957</v>
      </c>
      <c r="F1406" s="103">
        <v>3896017</v>
      </c>
      <c r="G1406" s="103">
        <v>2769570</v>
      </c>
      <c r="H1406" s="103">
        <v>5897505</v>
      </c>
      <c r="I1406" s="103">
        <v>3825929</v>
      </c>
      <c r="J1406" s="103">
        <v>1690547</v>
      </c>
      <c r="K1406" s="103">
        <v>6246365</v>
      </c>
      <c r="L1406" s="103">
        <v>5685198</v>
      </c>
      <c r="M1406" s="103">
        <v>5646166</v>
      </c>
      <c r="N1406" s="103">
        <v>4701078</v>
      </c>
      <c r="O1406" s="103">
        <v>5177773</v>
      </c>
      <c r="P1406" s="103">
        <v>7109836</v>
      </c>
    </row>
    <row r="1407" spans="1:16">
      <c r="A1407" s="101" t="s">
        <v>2406</v>
      </c>
      <c r="B1407" s="102" t="s">
        <v>2407</v>
      </c>
      <c r="C1407" s="101" t="s">
        <v>5359</v>
      </c>
      <c r="D1407" s="101" t="s">
        <v>5360</v>
      </c>
      <c r="E1407" s="103">
        <v>-329584</v>
      </c>
      <c r="F1407" s="103">
        <v>3112044</v>
      </c>
      <c r="G1407" s="103">
        <v>3796286</v>
      </c>
      <c r="H1407" s="103">
        <v>3710157</v>
      </c>
      <c r="I1407" s="103"/>
      <c r="J1407" s="103"/>
      <c r="K1407" s="103"/>
      <c r="L1407" s="103"/>
      <c r="M1407" s="103"/>
      <c r="N1407" s="103"/>
      <c r="O1407" s="103"/>
      <c r="P1407" s="103"/>
    </row>
    <row r="1408" spans="1:16">
      <c r="A1408" s="101" t="s">
        <v>1890</v>
      </c>
      <c r="B1408" s="102" t="s">
        <v>1891</v>
      </c>
      <c r="C1408" s="101" t="s">
        <v>5359</v>
      </c>
      <c r="D1408" s="101" t="s">
        <v>5360</v>
      </c>
      <c r="E1408" s="103">
        <v>-8938728</v>
      </c>
      <c r="F1408" s="103">
        <v>4859009</v>
      </c>
      <c r="G1408" s="103">
        <v>-20672688</v>
      </c>
      <c r="H1408" s="103">
        <v>-22274503</v>
      </c>
      <c r="I1408" s="103">
        <v>542295</v>
      </c>
      <c r="J1408" s="103">
        <v>-24324715</v>
      </c>
      <c r="K1408" s="103">
        <v>-806958</v>
      </c>
      <c r="L1408" s="103">
        <v>2153590</v>
      </c>
      <c r="M1408" s="103">
        <v>13744805</v>
      </c>
      <c r="N1408" s="103">
        <v>13495932</v>
      </c>
      <c r="O1408" s="103">
        <v>6117622</v>
      </c>
      <c r="P1408" s="103"/>
    </row>
    <row r="1409" spans="1:16">
      <c r="A1409" s="101" t="s">
        <v>1587</v>
      </c>
      <c r="B1409" s="102" t="s">
        <v>1588</v>
      </c>
      <c r="C1409" s="101" t="s">
        <v>5359</v>
      </c>
      <c r="D1409" s="101" t="s">
        <v>5360</v>
      </c>
      <c r="E1409" s="103">
        <v>11454575</v>
      </c>
      <c r="F1409" s="103">
        <v>12066594</v>
      </c>
      <c r="G1409" s="103">
        <v>10217485</v>
      </c>
      <c r="H1409" s="103">
        <v>23124496</v>
      </c>
      <c r="I1409" s="103">
        <v>19573701</v>
      </c>
      <c r="J1409" s="103">
        <v>2456147</v>
      </c>
      <c r="K1409" s="103">
        <v>717554</v>
      </c>
      <c r="L1409" s="103">
        <v>2584848</v>
      </c>
      <c r="M1409" s="103">
        <v>5438131</v>
      </c>
      <c r="N1409" s="103">
        <v>3683174</v>
      </c>
      <c r="O1409" s="103">
        <v>3527676</v>
      </c>
      <c r="P1409" s="103">
        <v>2087944</v>
      </c>
    </row>
    <row r="1410" spans="1:16">
      <c r="A1410" s="101" t="s">
        <v>3668</v>
      </c>
      <c r="B1410" s="102" t="s">
        <v>3669</v>
      </c>
      <c r="C1410" s="101" t="s">
        <v>5359</v>
      </c>
      <c r="D1410" s="101" t="s">
        <v>5360</v>
      </c>
      <c r="E1410" s="103">
        <v>-24867800</v>
      </c>
      <c r="F1410" s="103">
        <v>1719616</v>
      </c>
      <c r="G1410" s="103">
        <v>1895103</v>
      </c>
      <c r="H1410" s="103"/>
      <c r="I1410" s="103"/>
      <c r="J1410" s="103"/>
      <c r="K1410" s="103"/>
      <c r="L1410" s="103"/>
      <c r="M1410" s="103"/>
      <c r="N1410" s="103"/>
      <c r="O1410" s="103"/>
      <c r="P1410" s="103"/>
    </row>
    <row r="1411" spans="1:16">
      <c r="A1411" s="101" t="s">
        <v>3530</v>
      </c>
      <c r="B1411" s="102" t="s">
        <v>3531</v>
      </c>
      <c r="C1411" s="101" t="s">
        <v>5359</v>
      </c>
      <c r="D1411" s="101" t="s">
        <v>5360</v>
      </c>
      <c r="E1411" s="103">
        <v>2750304</v>
      </c>
      <c r="F1411" s="103">
        <v>1837455</v>
      </c>
      <c r="G1411" s="103">
        <v>1398263</v>
      </c>
      <c r="H1411" s="103">
        <v>4117630</v>
      </c>
      <c r="I1411" s="103">
        <v>21401</v>
      </c>
      <c r="J1411" s="103">
        <v>1623621</v>
      </c>
      <c r="K1411" s="103">
        <v>4234731</v>
      </c>
      <c r="L1411" s="103">
        <v>3170403</v>
      </c>
      <c r="M1411" s="103">
        <v>3987261</v>
      </c>
      <c r="N1411" s="103">
        <v>2919317</v>
      </c>
      <c r="O1411" s="103">
        <v>3330897</v>
      </c>
      <c r="P1411" s="103">
        <v>2114554</v>
      </c>
    </row>
    <row r="1412" spans="1:16">
      <c r="A1412" s="101" t="s">
        <v>3471</v>
      </c>
      <c r="B1412" s="102" t="s">
        <v>3472</v>
      </c>
      <c r="C1412" s="101" t="s">
        <v>5359</v>
      </c>
      <c r="D1412" s="101" t="s">
        <v>5360</v>
      </c>
      <c r="E1412" s="103">
        <v>-2636350</v>
      </c>
      <c r="F1412" s="103">
        <v>775226</v>
      </c>
      <c r="G1412" s="103">
        <v>2207460</v>
      </c>
      <c r="H1412" s="103">
        <v>324606</v>
      </c>
      <c r="I1412" s="103">
        <v>907853</v>
      </c>
      <c r="J1412" s="103">
        <v>800587</v>
      </c>
      <c r="K1412" s="103">
        <v>1877523</v>
      </c>
      <c r="L1412" s="103">
        <v>1571790</v>
      </c>
      <c r="M1412" s="103">
        <v>1230561</v>
      </c>
      <c r="N1412" s="103">
        <v>3334043</v>
      </c>
      <c r="O1412" s="103">
        <v>3274606</v>
      </c>
      <c r="P1412" s="103">
        <v>2986041</v>
      </c>
    </row>
    <row r="1413" spans="1:16">
      <c r="A1413" s="101" t="s">
        <v>2997</v>
      </c>
      <c r="B1413" s="102" t="s">
        <v>2998</v>
      </c>
      <c r="C1413" s="101" t="s">
        <v>5359</v>
      </c>
      <c r="D1413" s="101" t="s">
        <v>5360</v>
      </c>
      <c r="E1413" s="103">
        <v>-1024356</v>
      </c>
      <c r="F1413" s="103">
        <v>-2380266</v>
      </c>
      <c r="G1413" s="103">
        <v>2456528</v>
      </c>
      <c r="H1413" s="103">
        <v>503314</v>
      </c>
      <c r="I1413" s="103">
        <v>516808</v>
      </c>
      <c r="J1413" s="103">
        <v>5754464</v>
      </c>
      <c r="K1413" s="103">
        <v>3007275</v>
      </c>
      <c r="L1413" s="103">
        <v>3069950</v>
      </c>
      <c r="M1413" s="103">
        <v>-1445801</v>
      </c>
      <c r="N1413" s="103">
        <v>4603722</v>
      </c>
      <c r="O1413" s="103">
        <v>4497625</v>
      </c>
      <c r="P1413" s="103">
        <v>2262629</v>
      </c>
    </row>
    <row r="1414" spans="1:16">
      <c r="A1414" s="101" t="s">
        <v>2656</v>
      </c>
      <c r="B1414" s="102" t="s">
        <v>2657</v>
      </c>
      <c r="C1414" s="101" t="s">
        <v>5359</v>
      </c>
      <c r="D1414" s="101" t="s">
        <v>5360</v>
      </c>
      <c r="E1414" s="103">
        <v>5696215</v>
      </c>
      <c r="F1414" s="103">
        <v>2086598</v>
      </c>
      <c r="G1414" s="103">
        <v>5790592</v>
      </c>
      <c r="H1414" s="103">
        <v>5825997</v>
      </c>
      <c r="I1414" s="103">
        <v>6939512</v>
      </c>
      <c r="J1414" s="103">
        <v>7251025</v>
      </c>
      <c r="K1414" s="103">
        <v>3552881</v>
      </c>
      <c r="L1414" s="103">
        <v>8482525</v>
      </c>
      <c r="M1414" s="103">
        <v>6734751</v>
      </c>
      <c r="N1414" s="103"/>
      <c r="O1414" s="103"/>
      <c r="P1414" s="103"/>
    </row>
    <row r="1415" spans="1:16">
      <c r="A1415" s="101" t="s">
        <v>787</v>
      </c>
      <c r="B1415" s="102" t="s">
        <v>788</v>
      </c>
      <c r="C1415" s="101" t="s">
        <v>5359</v>
      </c>
      <c r="D1415" s="101" t="s">
        <v>5360</v>
      </c>
      <c r="E1415" s="103">
        <v>21782043</v>
      </c>
      <c r="F1415" s="103">
        <v>39793562</v>
      </c>
      <c r="G1415" s="103">
        <v>48402792</v>
      </c>
      <c r="H1415" s="103">
        <v>105955186</v>
      </c>
      <c r="I1415" s="103">
        <v>72216845</v>
      </c>
      <c r="J1415" s="103">
        <v>26226343</v>
      </c>
      <c r="K1415" s="103">
        <v>23412000</v>
      </c>
      <c r="L1415" s="103">
        <v>24109571</v>
      </c>
      <c r="M1415" s="103">
        <v>16588989</v>
      </c>
      <c r="N1415" s="103">
        <v>9696752</v>
      </c>
      <c r="O1415" s="103">
        <v>5574687</v>
      </c>
      <c r="P1415" s="103">
        <v>1532484</v>
      </c>
    </row>
    <row r="1416" spans="1:16">
      <c r="A1416" s="101" t="s">
        <v>3384</v>
      </c>
      <c r="B1416" s="102" t="s">
        <v>3385</v>
      </c>
      <c r="C1416" s="101" t="s">
        <v>5359</v>
      </c>
      <c r="D1416" s="101" t="s">
        <v>5360</v>
      </c>
      <c r="E1416" s="103">
        <v>-4166987</v>
      </c>
      <c r="F1416" s="103">
        <v>-8888828</v>
      </c>
      <c r="G1416" s="103">
        <v>1761173</v>
      </c>
      <c r="H1416" s="103">
        <v>3806363</v>
      </c>
      <c r="I1416" s="103">
        <v>1560693</v>
      </c>
      <c r="J1416" s="103">
        <v>1039165</v>
      </c>
      <c r="K1416" s="103">
        <v>6980852</v>
      </c>
      <c r="L1416" s="103">
        <v>4918082</v>
      </c>
      <c r="M1416" s="103">
        <v>3131008</v>
      </c>
      <c r="N1416" s="103">
        <v>3044761</v>
      </c>
      <c r="O1416" s="103">
        <v>2996431</v>
      </c>
      <c r="P1416" s="103">
        <v>2511084</v>
      </c>
    </row>
    <row r="1417" spans="1:16">
      <c r="A1417" s="101" t="s">
        <v>855</v>
      </c>
      <c r="B1417" s="102" t="s">
        <v>856</v>
      </c>
      <c r="C1417" s="101" t="s">
        <v>5359</v>
      </c>
      <c r="D1417" s="101" t="s">
        <v>5360</v>
      </c>
      <c r="E1417" s="103">
        <v>1588679</v>
      </c>
      <c r="F1417" s="103">
        <v>2065661</v>
      </c>
      <c r="G1417" s="103">
        <v>7563007</v>
      </c>
      <c r="H1417" s="103">
        <v>7574696</v>
      </c>
      <c r="I1417" s="103"/>
      <c r="J1417" s="103"/>
      <c r="K1417" s="103"/>
      <c r="L1417" s="103"/>
      <c r="M1417" s="103"/>
      <c r="N1417" s="103"/>
      <c r="O1417" s="103"/>
      <c r="P1417" s="103"/>
    </row>
    <row r="1418" spans="1:16">
      <c r="A1418" s="101" t="s">
        <v>1471</v>
      </c>
      <c r="B1418" s="102" t="s">
        <v>1472</v>
      </c>
      <c r="C1418" s="101" t="s">
        <v>5359</v>
      </c>
      <c r="D1418" s="101" t="s">
        <v>5360</v>
      </c>
      <c r="E1418" s="103">
        <v>10436018</v>
      </c>
      <c r="F1418" s="103">
        <v>17275227</v>
      </c>
      <c r="G1418" s="103">
        <v>10164762</v>
      </c>
      <c r="H1418" s="103">
        <v>-13446050</v>
      </c>
      <c r="I1418" s="103">
        <v>468978</v>
      </c>
      <c r="J1418" s="103">
        <v>1856452</v>
      </c>
      <c r="K1418" s="103">
        <v>-37519</v>
      </c>
      <c r="L1418" s="103">
        <v>-285464</v>
      </c>
      <c r="M1418" s="103">
        <v>1601671</v>
      </c>
      <c r="N1418" s="103">
        <v>4880760</v>
      </c>
      <c r="O1418" s="103">
        <v>5591467</v>
      </c>
      <c r="P1418" s="103">
        <v>1582226</v>
      </c>
    </row>
    <row r="1419" spans="1:16">
      <c r="A1419" s="101" t="s">
        <v>2039</v>
      </c>
      <c r="B1419" s="102" t="s">
        <v>2040</v>
      </c>
      <c r="C1419" s="101" t="s">
        <v>5359</v>
      </c>
      <c r="D1419" s="101" t="s">
        <v>5360</v>
      </c>
      <c r="E1419" s="103">
        <v>9844628</v>
      </c>
      <c r="F1419" s="103">
        <v>7793160</v>
      </c>
      <c r="G1419" s="103">
        <v>6471624</v>
      </c>
      <c r="H1419" s="103">
        <v>5959282</v>
      </c>
      <c r="I1419" s="103">
        <v>5620143</v>
      </c>
      <c r="J1419" s="103">
        <v>5669127</v>
      </c>
      <c r="K1419" s="103">
        <v>4288663</v>
      </c>
      <c r="L1419" s="103">
        <v>3690642</v>
      </c>
      <c r="M1419" s="103">
        <v>1830728</v>
      </c>
      <c r="N1419" s="103">
        <v>1619519</v>
      </c>
      <c r="O1419" s="103">
        <v>1167808</v>
      </c>
      <c r="P1419" s="103">
        <v>843259</v>
      </c>
    </row>
    <row r="1420" spans="1:16">
      <c r="A1420" s="101" t="s">
        <v>2232</v>
      </c>
      <c r="B1420" s="102" t="s">
        <v>2233</v>
      </c>
      <c r="C1420" s="101" t="s">
        <v>5359</v>
      </c>
      <c r="D1420" s="101" t="s">
        <v>5360</v>
      </c>
      <c r="E1420" s="103">
        <v>7179742</v>
      </c>
      <c r="F1420" s="103">
        <v>10372347</v>
      </c>
      <c r="G1420" s="103">
        <v>122526</v>
      </c>
      <c r="H1420" s="103">
        <v>2100062</v>
      </c>
      <c r="I1420" s="103">
        <v>387000</v>
      </c>
      <c r="J1420" s="103">
        <v>4271013</v>
      </c>
      <c r="K1420" s="103">
        <v>11179636</v>
      </c>
      <c r="L1420" s="103">
        <v>-8055313</v>
      </c>
      <c r="M1420" s="103">
        <v>4095284</v>
      </c>
      <c r="N1420" s="103">
        <v>10372221</v>
      </c>
      <c r="O1420" s="103">
        <v>9102855</v>
      </c>
      <c r="P1420" s="103">
        <v>5790646</v>
      </c>
    </row>
    <row r="1421" spans="1:16">
      <c r="A1421" s="101" t="s">
        <v>2489</v>
      </c>
      <c r="B1421" s="102" t="s">
        <v>2490</v>
      </c>
      <c r="C1421" s="101" t="s">
        <v>5359</v>
      </c>
      <c r="D1421" s="101" t="s">
        <v>5360</v>
      </c>
      <c r="E1421" s="103">
        <v>286960</v>
      </c>
      <c r="F1421" s="103">
        <v>882881</v>
      </c>
      <c r="G1421" s="103">
        <v>5253285</v>
      </c>
      <c r="H1421" s="103">
        <v>-28932639</v>
      </c>
      <c r="I1421" s="103">
        <v>-53317333</v>
      </c>
      <c r="J1421" s="103">
        <v>-36881796</v>
      </c>
      <c r="K1421" s="103">
        <v>-59903660</v>
      </c>
      <c r="L1421" s="103">
        <v>-20013993</v>
      </c>
      <c r="M1421" s="103">
        <v>-1377602</v>
      </c>
      <c r="N1421" s="103">
        <v>1715136</v>
      </c>
      <c r="O1421" s="103">
        <v>-18833796</v>
      </c>
      <c r="P1421" s="103"/>
    </row>
    <row r="1422" spans="1:16">
      <c r="A1422" s="101" t="s">
        <v>1283</v>
      </c>
      <c r="B1422" s="102" t="s">
        <v>1284</v>
      </c>
      <c r="C1422" s="101" t="s">
        <v>5359</v>
      </c>
      <c r="D1422" s="101" t="s">
        <v>5360</v>
      </c>
      <c r="E1422" s="103">
        <v>29574339</v>
      </c>
      <c r="F1422" s="103">
        <v>34010187</v>
      </c>
      <c r="G1422" s="103">
        <v>27430033</v>
      </c>
      <c r="H1422" s="103">
        <v>6779720</v>
      </c>
      <c r="I1422" s="103">
        <v>18255455</v>
      </c>
      <c r="J1422" s="103">
        <v>37898168</v>
      </c>
      <c r="K1422" s="103">
        <v>99761399</v>
      </c>
      <c r="L1422" s="103">
        <v>36070807</v>
      </c>
      <c r="M1422" s="103">
        <v>16460835</v>
      </c>
      <c r="N1422" s="103">
        <v>43222802</v>
      </c>
      <c r="O1422" s="103">
        <v>26291688</v>
      </c>
      <c r="P1422" s="103"/>
    </row>
    <row r="1423" spans="1:16">
      <c r="A1423" s="101" t="s">
        <v>3717</v>
      </c>
      <c r="B1423" s="102" t="s">
        <v>3718</v>
      </c>
      <c r="C1423" s="101" t="s">
        <v>5359</v>
      </c>
      <c r="D1423" s="101" t="s">
        <v>5360</v>
      </c>
      <c r="E1423" s="103">
        <v>2778196</v>
      </c>
      <c r="F1423" s="103">
        <v>52664</v>
      </c>
      <c r="G1423" s="103">
        <v>-3793177</v>
      </c>
      <c r="H1423" s="103">
        <v>-2483410</v>
      </c>
      <c r="I1423" s="103">
        <v>1389912</v>
      </c>
      <c r="J1423" s="103">
        <v>1138531</v>
      </c>
      <c r="K1423" s="103">
        <v>3359801</v>
      </c>
      <c r="L1423" s="103">
        <v>9085847</v>
      </c>
      <c r="M1423" s="103">
        <v>4067276</v>
      </c>
      <c r="N1423" s="103">
        <v>2702227</v>
      </c>
      <c r="O1423" s="103">
        <v>3720697</v>
      </c>
      <c r="P1423" s="103">
        <v>4862303</v>
      </c>
    </row>
    <row r="1424" spans="1:16">
      <c r="A1424" s="101" t="s">
        <v>1467</v>
      </c>
      <c r="B1424" s="102" t="s">
        <v>1468</v>
      </c>
      <c r="C1424" s="101" t="s">
        <v>5361</v>
      </c>
      <c r="D1424" s="101" t="s">
        <v>5360</v>
      </c>
      <c r="E1424" s="103"/>
      <c r="F1424" s="103">
        <v>7413521</v>
      </c>
      <c r="G1424" s="103">
        <v>18539833</v>
      </c>
      <c r="H1424" s="103">
        <v>20287380</v>
      </c>
      <c r="I1424" s="103">
        <v>18478142</v>
      </c>
      <c r="J1424" s="103">
        <v>13060308</v>
      </c>
      <c r="K1424" s="103">
        <v>15929848</v>
      </c>
      <c r="L1424" s="103">
        <v>15963465</v>
      </c>
      <c r="M1424" s="103">
        <v>11117749</v>
      </c>
      <c r="N1424" s="103">
        <v>12160874</v>
      </c>
      <c r="O1424" s="103">
        <v>10975801</v>
      </c>
      <c r="P1424" s="103">
        <v>14431055</v>
      </c>
    </row>
    <row r="1425" spans="1:16">
      <c r="A1425" s="101" t="s">
        <v>2923</v>
      </c>
      <c r="B1425" s="102" t="s">
        <v>2924</v>
      </c>
      <c r="C1425" s="101" t="s">
        <v>5359</v>
      </c>
      <c r="D1425" s="101" t="s">
        <v>5360</v>
      </c>
      <c r="E1425" s="103">
        <v>3484749</v>
      </c>
      <c r="F1425" s="103">
        <v>5690101</v>
      </c>
      <c r="G1425" s="103">
        <v>4275616</v>
      </c>
      <c r="H1425" s="103">
        <v>1040783</v>
      </c>
      <c r="I1425" s="103">
        <v>2740523</v>
      </c>
      <c r="J1425" s="103">
        <v>3719759</v>
      </c>
      <c r="K1425" s="103">
        <v>5708631</v>
      </c>
      <c r="L1425" s="103">
        <v>8688076</v>
      </c>
      <c r="M1425" s="103">
        <v>7453752</v>
      </c>
      <c r="N1425" s="103">
        <v>5190830</v>
      </c>
      <c r="O1425" s="103">
        <v>3436231</v>
      </c>
      <c r="P1425" s="103">
        <v>2496048</v>
      </c>
    </row>
    <row r="1426" spans="1:16">
      <c r="A1426" s="101" t="s">
        <v>5564</v>
      </c>
      <c r="B1426" s="102" t="s">
        <v>5565</v>
      </c>
      <c r="C1426" s="101" t="s">
        <v>5359</v>
      </c>
      <c r="D1426" s="101" t="s">
        <v>5360</v>
      </c>
      <c r="E1426" s="103">
        <v>421173</v>
      </c>
      <c r="F1426" s="103">
        <v>632625</v>
      </c>
      <c r="G1426" s="103"/>
      <c r="H1426" s="103"/>
      <c r="I1426" s="103"/>
      <c r="J1426" s="103"/>
      <c r="K1426" s="103"/>
      <c r="L1426" s="103"/>
      <c r="M1426" s="103"/>
      <c r="N1426" s="103"/>
      <c r="O1426" s="103"/>
      <c r="P1426" s="103"/>
    </row>
    <row r="1427" spans="1:16">
      <c r="A1427" s="101" t="s">
        <v>2425</v>
      </c>
      <c r="B1427" s="102" t="s">
        <v>2426</v>
      </c>
      <c r="C1427" s="101" t="s">
        <v>5359</v>
      </c>
      <c r="D1427" s="101" t="s">
        <v>5360</v>
      </c>
      <c r="E1427" s="103">
        <v>1126114</v>
      </c>
      <c r="F1427" s="103">
        <v>8474735</v>
      </c>
      <c r="G1427" s="103">
        <v>-1907109</v>
      </c>
      <c r="H1427" s="103">
        <v>-18609825</v>
      </c>
      <c r="I1427" s="103">
        <v>3351721</v>
      </c>
      <c r="J1427" s="103">
        <v>6310713</v>
      </c>
      <c r="K1427" s="103">
        <v>10380449</v>
      </c>
      <c r="L1427" s="103">
        <v>8566159</v>
      </c>
      <c r="M1427" s="103">
        <v>1937559</v>
      </c>
      <c r="N1427" s="103">
        <v>5880337</v>
      </c>
      <c r="O1427" s="103">
        <v>6113394</v>
      </c>
      <c r="P1427" s="103">
        <v>4308772</v>
      </c>
    </row>
    <row r="1428" spans="1:16">
      <c r="A1428" s="101" t="s">
        <v>1579</v>
      </c>
      <c r="B1428" s="102" t="s">
        <v>1580</v>
      </c>
      <c r="C1428" s="101" t="s">
        <v>5359</v>
      </c>
      <c r="D1428" s="101" t="s">
        <v>5360</v>
      </c>
      <c r="E1428" s="103">
        <v>7742494</v>
      </c>
      <c r="F1428" s="103">
        <v>3407145</v>
      </c>
      <c r="G1428" s="103">
        <v>2568482</v>
      </c>
      <c r="H1428" s="103">
        <v>1895050</v>
      </c>
      <c r="I1428" s="103">
        <v>647763</v>
      </c>
      <c r="J1428" s="103">
        <v>904242</v>
      </c>
      <c r="K1428" s="103">
        <v>1235873</v>
      </c>
      <c r="L1428" s="103">
        <v>2054958</v>
      </c>
      <c r="M1428" s="103">
        <v>3285857</v>
      </c>
      <c r="N1428" s="103">
        <v>3507594</v>
      </c>
      <c r="O1428" s="103">
        <v>2464713</v>
      </c>
      <c r="P1428" s="103">
        <v>479380</v>
      </c>
    </row>
    <row r="1429" spans="1:16">
      <c r="A1429" s="101" t="s">
        <v>2433</v>
      </c>
      <c r="B1429" s="102" t="s">
        <v>2434</v>
      </c>
      <c r="C1429" s="101" t="s">
        <v>5359</v>
      </c>
      <c r="D1429" s="101" t="s">
        <v>5360</v>
      </c>
      <c r="E1429" s="103">
        <v>5163145</v>
      </c>
      <c r="F1429" s="103">
        <v>6315611</v>
      </c>
      <c r="G1429" s="103">
        <v>6031100</v>
      </c>
      <c r="H1429" s="103">
        <v>2951505</v>
      </c>
      <c r="I1429" s="103">
        <v>5975343</v>
      </c>
      <c r="J1429" s="103">
        <v>2573761</v>
      </c>
      <c r="K1429" s="103"/>
      <c r="L1429" s="103"/>
      <c r="M1429" s="103"/>
      <c r="N1429" s="103"/>
      <c r="O1429" s="103"/>
      <c r="P1429" s="103"/>
    </row>
    <row r="1430" spans="1:16">
      <c r="A1430" s="101" t="s">
        <v>693</v>
      </c>
      <c r="B1430" s="102" t="s">
        <v>694</v>
      </c>
      <c r="C1430" s="101" t="s">
        <v>5359</v>
      </c>
      <c r="D1430" s="101" t="s">
        <v>5360</v>
      </c>
      <c r="E1430" s="103">
        <v>51662347</v>
      </c>
      <c r="F1430" s="103">
        <v>50925340</v>
      </c>
      <c r="G1430" s="103">
        <v>81346052</v>
      </c>
      <c r="H1430" s="103">
        <v>68182603</v>
      </c>
      <c r="I1430" s="103">
        <v>60695669</v>
      </c>
      <c r="J1430" s="103">
        <v>96298126</v>
      </c>
      <c r="K1430" s="103">
        <v>96782892</v>
      </c>
      <c r="L1430" s="103">
        <v>71536519</v>
      </c>
      <c r="M1430" s="103">
        <v>72681055</v>
      </c>
      <c r="N1430" s="103">
        <v>65736459</v>
      </c>
      <c r="O1430" s="103">
        <v>15681338</v>
      </c>
      <c r="P1430" s="103"/>
    </row>
    <row r="1431" spans="1:16">
      <c r="A1431" s="101" t="s">
        <v>2060</v>
      </c>
      <c r="B1431" s="102" t="s">
        <v>2061</v>
      </c>
      <c r="C1431" s="101" t="s">
        <v>5359</v>
      </c>
      <c r="D1431" s="101" t="s">
        <v>5360</v>
      </c>
      <c r="E1431" s="103">
        <v>14261750</v>
      </c>
      <c r="F1431" s="103">
        <v>19429911</v>
      </c>
      <c r="G1431" s="103">
        <v>12927164</v>
      </c>
      <c r="H1431" s="103">
        <v>17002720</v>
      </c>
      <c r="I1431" s="103">
        <v>11998206</v>
      </c>
      <c r="J1431" s="103">
        <v>12006221</v>
      </c>
      <c r="K1431" s="103">
        <v>10853629</v>
      </c>
      <c r="L1431" s="103">
        <v>10961711</v>
      </c>
      <c r="M1431" s="103">
        <v>6296864</v>
      </c>
      <c r="N1431" s="103">
        <v>4545862</v>
      </c>
      <c r="O1431" s="103">
        <v>3401969</v>
      </c>
      <c r="P1431" s="103">
        <v>3060021</v>
      </c>
    </row>
    <row r="1432" spans="1:16">
      <c r="A1432" s="101" t="s">
        <v>3346</v>
      </c>
      <c r="B1432" s="102" t="s">
        <v>3347</v>
      </c>
      <c r="C1432" s="101" t="s">
        <v>5359</v>
      </c>
      <c r="D1432" s="101" t="s">
        <v>5360</v>
      </c>
      <c r="E1432" s="103">
        <v>-13864408</v>
      </c>
      <c r="F1432" s="103">
        <v>-1921090</v>
      </c>
      <c r="G1432" s="103">
        <v>-22260177</v>
      </c>
      <c r="H1432" s="103">
        <v>-15306722</v>
      </c>
      <c r="I1432" s="103">
        <v>-27257277</v>
      </c>
      <c r="J1432" s="103">
        <v>-26697692</v>
      </c>
      <c r="K1432" s="103">
        <v>-11789577</v>
      </c>
      <c r="L1432" s="103">
        <v>9866264</v>
      </c>
      <c r="M1432" s="103">
        <v>18325069</v>
      </c>
      <c r="N1432" s="103">
        <v>16551022</v>
      </c>
      <c r="O1432" s="103">
        <v>17220793</v>
      </c>
      <c r="P1432" s="103">
        <v>6258132</v>
      </c>
    </row>
    <row r="1433" spans="1:16">
      <c r="A1433" s="101" t="s">
        <v>3291</v>
      </c>
      <c r="B1433" s="102" t="s">
        <v>4467</v>
      </c>
      <c r="C1433" s="101" t="s">
        <v>5364</v>
      </c>
      <c r="D1433" s="101" t="s">
        <v>5360</v>
      </c>
      <c r="E1433" s="103">
        <v>-23787585</v>
      </c>
      <c r="F1433" s="103">
        <v>23513444</v>
      </c>
      <c r="G1433" s="103">
        <v>2505094</v>
      </c>
      <c r="H1433" s="103">
        <v>3089288</v>
      </c>
      <c r="I1433" s="103">
        <v>3773670</v>
      </c>
      <c r="J1433" s="103">
        <v>4223194</v>
      </c>
      <c r="K1433" s="103">
        <v>4650723</v>
      </c>
      <c r="L1433" s="103">
        <v>4362118</v>
      </c>
      <c r="M1433" s="103">
        <v>3364542</v>
      </c>
      <c r="N1433" s="103">
        <v>1849298</v>
      </c>
      <c r="O1433" s="103">
        <v>3660118</v>
      </c>
      <c r="P1433" s="103">
        <v>4440208</v>
      </c>
    </row>
    <row r="1434" spans="1:16">
      <c r="A1434" s="101" t="s">
        <v>2458</v>
      </c>
      <c r="B1434" s="102" t="s">
        <v>2459</v>
      </c>
      <c r="C1434" s="101" t="s">
        <v>5359</v>
      </c>
      <c r="D1434" s="101" t="s">
        <v>5360</v>
      </c>
      <c r="E1434" s="103">
        <v>5767589</v>
      </c>
      <c r="F1434" s="103">
        <v>4553188</v>
      </c>
      <c r="G1434" s="103">
        <v>5134698</v>
      </c>
      <c r="H1434" s="103">
        <v>4773177</v>
      </c>
      <c r="I1434" s="103">
        <v>3996353</v>
      </c>
      <c r="J1434" s="103">
        <v>3983605</v>
      </c>
      <c r="K1434" s="103">
        <v>2576765</v>
      </c>
      <c r="L1434" s="103">
        <v>2243167</v>
      </c>
      <c r="M1434" s="103">
        <v>1860759</v>
      </c>
      <c r="N1434" s="103">
        <v>1919962</v>
      </c>
      <c r="O1434" s="103">
        <v>1295946</v>
      </c>
      <c r="P1434" s="103"/>
    </row>
    <row r="1435" spans="1:16">
      <c r="A1435" s="101" t="s">
        <v>1144</v>
      </c>
      <c r="B1435" s="102" t="s">
        <v>1145</v>
      </c>
      <c r="C1435" s="101" t="s">
        <v>5359</v>
      </c>
      <c r="D1435" s="101" t="s">
        <v>5360</v>
      </c>
      <c r="E1435" s="103">
        <v>65016323</v>
      </c>
      <c r="F1435" s="103">
        <v>13938469</v>
      </c>
      <c r="G1435" s="103">
        <v>-68167853</v>
      </c>
      <c r="H1435" s="103">
        <v>-29686591</v>
      </c>
      <c r="I1435" s="103">
        <v>17208372</v>
      </c>
      <c r="J1435" s="103">
        <v>14641199</v>
      </c>
      <c r="K1435" s="103">
        <v>5872348</v>
      </c>
      <c r="L1435" s="103">
        <v>7234662</v>
      </c>
      <c r="M1435" s="103">
        <v>14525613</v>
      </c>
      <c r="N1435" s="103">
        <v>8584648</v>
      </c>
      <c r="O1435" s="103">
        <v>820228</v>
      </c>
      <c r="P1435" s="103"/>
    </row>
    <row r="1436" spans="1:16">
      <c r="A1436" s="101" t="s">
        <v>3522</v>
      </c>
      <c r="B1436" s="102" t="s">
        <v>3523</v>
      </c>
      <c r="C1436" s="101" t="s">
        <v>5566</v>
      </c>
      <c r="D1436" s="101" t="s">
        <v>5360</v>
      </c>
      <c r="E1436" s="103">
        <v>1854960</v>
      </c>
      <c r="F1436" s="103">
        <v>2950194</v>
      </c>
      <c r="G1436" s="103">
        <v>4538807</v>
      </c>
      <c r="H1436" s="103">
        <v>4838687</v>
      </c>
      <c r="I1436" s="103">
        <v>5947042</v>
      </c>
      <c r="J1436" s="103">
        <v>4314123</v>
      </c>
      <c r="K1436" s="103">
        <v>4538595</v>
      </c>
      <c r="L1436" s="103">
        <v>2124851</v>
      </c>
      <c r="M1436" s="103">
        <v>4912088</v>
      </c>
      <c r="N1436" s="103">
        <v>4122360</v>
      </c>
      <c r="O1436" s="103">
        <v>2890010</v>
      </c>
      <c r="P1436" s="103">
        <v>1289074</v>
      </c>
    </row>
    <row r="1437" spans="1:16">
      <c r="A1437" s="101" t="s">
        <v>3133</v>
      </c>
      <c r="B1437" s="102" t="s">
        <v>3134</v>
      </c>
      <c r="C1437" s="101" t="s">
        <v>5359</v>
      </c>
      <c r="D1437" s="101" t="s">
        <v>5360</v>
      </c>
      <c r="E1437" s="103">
        <v>1673663</v>
      </c>
      <c r="F1437" s="103">
        <v>4767075</v>
      </c>
      <c r="G1437" s="103">
        <v>5101809</v>
      </c>
      <c r="H1437" s="103">
        <v>4505956</v>
      </c>
      <c r="I1437" s="103">
        <v>4205737</v>
      </c>
      <c r="J1437" s="103">
        <v>2430639</v>
      </c>
      <c r="K1437" s="103">
        <v>2740576</v>
      </c>
      <c r="L1437" s="103">
        <v>1843188</v>
      </c>
      <c r="M1437" s="103">
        <v>988759</v>
      </c>
      <c r="N1437" s="103">
        <v>2317544</v>
      </c>
      <c r="O1437" s="103">
        <v>-237823</v>
      </c>
      <c r="P1437" s="103"/>
    </row>
    <row r="1438" spans="1:16">
      <c r="A1438" s="101" t="s">
        <v>3729</v>
      </c>
      <c r="B1438" s="102" t="s">
        <v>3730</v>
      </c>
      <c r="C1438" s="101" t="s">
        <v>5359</v>
      </c>
      <c r="D1438" s="101" t="s">
        <v>5360</v>
      </c>
      <c r="E1438" s="103">
        <v>82420</v>
      </c>
      <c r="F1438" s="103">
        <v>-1388875</v>
      </c>
      <c r="G1438" s="103">
        <v>511377</v>
      </c>
      <c r="H1438" s="103">
        <v>295436</v>
      </c>
      <c r="I1438" s="103">
        <v>528053</v>
      </c>
      <c r="J1438" s="103">
        <v>-2234140</v>
      </c>
      <c r="K1438" s="103">
        <v>595611</v>
      </c>
      <c r="L1438" s="103">
        <v>-8084746</v>
      </c>
      <c r="M1438" s="103">
        <v>-4339972</v>
      </c>
      <c r="N1438" s="103">
        <v>3508214</v>
      </c>
      <c r="O1438" s="103">
        <v>4164648</v>
      </c>
      <c r="P1438" s="103">
        <v>921651</v>
      </c>
    </row>
    <row r="1439" spans="1:16">
      <c r="A1439" s="101" t="s">
        <v>5567</v>
      </c>
      <c r="B1439" s="102" t="s">
        <v>5568</v>
      </c>
      <c r="C1439" s="101" t="s">
        <v>5359</v>
      </c>
      <c r="D1439" s="101" t="s">
        <v>5360</v>
      </c>
      <c r="E1439" s="103"/>
      <c r="F1439" s="103"/>
      <c r="G1439" s="103"/>
      <c r="H1439" s="103"/>
      <c r="I1439" s="103"/>
      <c r="J1439" s="103"/>
      <c r="K1439" s="103">
        <v>1008650</v>
      </c>
      <c r="L1439" s="103">
        <v>1005770</v>
      </c>
      <c r="M1439" s="103">
        <v>-10363131</v>
      </c>
      <c r="N1439" s="103">
        <v>-214445</v>
      </c>
      <c r="O1439" s="103">
        <v>1040492</v>
      </c>
      <c r="P1439" s="103">
        <v>2076669</v>
      </c>
    </row>
    <row r="1440" spans="1:16">
      <c r="A1440" s="101" t="s">
        <v>1327</v>
      </c>
      <c r="B1440" s="102" t="s">
        <v>1328</v>
      </c>
      <c r="C1440" s="101" t="s">
        <v>5359</v>
      </c>
      <c r="D1440" s="101" t="s">
        <v>5360</v>
      </c>
      <c r="E1440" s="103">
        <v>19114834</v>
      </c>
      <c r="F1440" s="103">
        <v>24673555</v>
      </c>
      <c r="G1440" s="103">
        <v>30855099</v>
      </c>
      <c r="H1440" s="103">
        <v>26773931</v>
      </c>
      <c r="I1440" s="103">
        <v>10492775</v>
      </c>
      <c r="J1440" s="103">
        <v>9992166</v>
      </c>
      <c r="K1440" s="103">
        <v>4563783</v>
      </c>
      <c r="L1440" s="103">
        <v>4814068</v>
      </c>
      <c r="M1440" s="103">
        <v>12956876</v>
      </c>
      <c r="N1440" s="103">
        <v>8357421</v>
      </c>
      <c r="O1440" s="103">
        <v>9285245</v>
      </c>
      <c r="P1440" s="103">
        <v>8661768</v>
      </c>
    </row>
    <row r="1441" spans="1:16">
      <c r="A1441" s="101" t="s">
        <v>4468</v>
      </c>
      <c r="B1441" s="102" t="s">
        <v>4469</v>
      </c>
      <c r="C1441" s="101" t="s">
        <v>5359</v>
      </c>
      <c r="D1441" s="101" t="s">
        <v>5360</v>
      </c>
      <c r="E1441" s="103">
        <v>1331763</v>
      </c>
      <c r="F1441" s="103">
        <v>8026825</v>
      </c>
      <c r="G1441" s="103"/>
      <c r="H1441" s="103"/>
      <c r="I1441" s="103"/>
      <c r="J1441" s="103"/>
      <c r="K1441" s="103"/>
      <c r="L1441" s="103"/>
      <c r="M1441" s="103"/>
      <c r="N1441" s="103"/>
      <c r="O1441" s="103"/>
      <c r="P1441" s="103"/>
    </row>
    <row r="1442" spans="1:16">
      <c r="A1442" s="101" t="s">
        <v>2515</v>
      </c>
      <c r="B1442" s="102" t="s">
        <v>2516</v>
      </c>
      <c r="C1442" s="101" t="s">
        <v>5359</v>
      </c>
      <c r="D1442" s="101" t="s">
        <v>5360</v>
      </c>
      <c r="E1442" s="103">
        <v>-71721825</v>
      </c>
      <c r="F1442" s="103">
        <v>-34790487</v>
      </c>
      <c r="G1442" s="103">
        <v>1528601</v>
      </c>
      <c r="H1442" s="103">
        <v>-41381015</v>
      </c>
      <c r="I1442" s="103">
        <v>-7392622</v>
      </c>
      <c r="J1442" s="103">
        <v>11188161</v>
      </c>
      <c r="K1442" s="103">
        <v>18589798</v>
      </c>
      <c r="L1442" s="103">
        <v>12887931</v>
      </c>
      <c r="M1442" s="103">
        <v>-16199028</v>
      </c>
      <c r="N1442" s="103">
        <v>6174435</v>
      </c>
      <c r="O1442" s="103">
        <v>7056916</v>
      </c>
      <c r="P1442" s="103">
        <v>1313048</v>
      </c>
    </row>
    <row r="1443" spans="1:16">
      <c r="A1443" s="101" t="s">
        <v>1641</v>
      </c>
      <c r="B1443" s="102" t="s">
        <v>1642</v>
      </c>
      <c r="C1443" s="101" t="s">
        <v>5359</v>
      </c>
      <c r="D1443" s="101" t="s">
        <v>5360</v>
      </c>
      <c r="E1443" s="103">
        <v>7325044</v>
      </c>
      <c r="F1443" s="103">
        <v>7416974</v>
      </c>
      <c r="G1443" s="103">
        <v>8802191</v>
      </c>
      <c r="H1443" s="103">
        <v>7582295</v>
      </c>
      <c r="I1443" s="103">
        <v>4430985</v>
      </c>
      <c r="J1443" s="103">
        <v>5774658</v>
      </c>
      <c r="K1443" s="103">
        <v>-579504</v>
      </c>
      <c r="L1443" s="103">
        <v>-1195626</v>
      </c>
      <c r="M1443" s="103">
        <v>-10583807</v>
      </c>
      <c r="N1443" s="103">
        <v>2183839</v>
      </c>
      <c r="O1443" s="103">
        <v>3138690</v>
      </c>
      <c r="P1443" s="103">
        <v>4217372</v>
      </c>
    </row>
    <row r="1444" spans="1:16">
      <c r="A1444" s="101" t="s">
        <v>3586</v>
      </c>
      <c r="B1444" s="102" t="s">
        <v>3587</v>
      </c>
      <c r="C1444" s="101" t="s">
        <v>5359</v>
      </c>
      <c r="D1444" s="101" t="s">
        <v>5360</v>
      </c>
      <c r="E1444" s="103">
        <v>3554887</v>
      </c>
      <c r="F1444" s="103">
        <v>2914838</v>
      </c>
      <c r="G1444" s="103">
        <v>2518110</v>
      </c>
      <c r="H1444" s="103">
        <v>724320</v>
      </c>
      <c r="I1444" s="103">
        <v>490048</v>
      </c>
      <c r="J1444" s="103">
        <v>1332393</v>
      </c>
      <c r="K1444" s="103">
        <v>2995271</v>
      </c>
      <c r="L1444" s="103"/>
      <c r="M1444" s="103"/>
      <c r="N1444" s="103"/>
      <c r="O1444" s="103"/>
      <c r="P1444" s="103"/>
    </row>
    <row r="1445" spans="1:16">
      <c r="A1445" s="101" t="s">
        <v>1507</v>
      </c>
      <c r="B1445" s="102" t="s">
        <v>1508</v>
      </c>
      <c r="C1445" s="101" t="s">
        <v>5359</v>
      </c>
      <c r="D1445" s="101" t="s">
        <v>5360</v>
      </c>
      <c r="E1445" s="103">
        <v>3728996</v>
      </c>
      <c r="F1445" s="103">
        <v>1585107</v>
      </c>
      <c r="G1445" s="103">
        <v>12727562</v>
      </c>
      <c r="H1445" s="103">
        <v>-12342399</v>
      </c>
      <c r="I1445" s="103">
        <v>-7663626</v>
      </c>
      <c r="J1445" s="103">
        <v>-27467051</v>
      </c>
      <c r="K1445" s="103">
        <v>-14752585</v>
      </c>
      <c r="L1445" s="103">
        <v>-2916584</v>
      </c>
      <c r="M1445" s="103">
        <v>45795</v>
      </c>
      <c r="N1445" s="103">
        <v>264084</v>
      </c>
      <c r="O1445" s="103">
        <v>1805605</v>
      </c>
      <c r="P1445" s="103">
        <v>1991617</v>
      </c>
    </row>
    <row r="1446" spans="1:16">
      <c r="A1446" s="101" t="s">
        <v>2509</v>
      </c>
      <c r="B1446" s="102" t="s">
        <v>2510</v>
      </c>
      <c r="C1446" s="101" t="s">
        <v>5359</v>
      </c>
      <c r="D1446" s="101" t="s">
        <v>5360</v>
      </c>
      <c r="E1446" s="103">
        <v>6662440</v>
      </c>
      <c r="F1446" s="103">
        <v>2925579</v>
      </c>
      <c r="G1446" s="103">
        <v>5251545</v>
      </c>
      <c r="H1446" s="103">
        <v>4438682</v>
      </c>
      <c r="I1446" s="103">
        <v>526365</v>
      </c>
      <c r="J1446" s="103">
        <v>4746732</v>
      </c>
      <c r="K1446" s="103">
        <v>2630002</v>
      </c>
      <c r="L1446" s="103">
        <v>11978265</v>
      </c>
      <c r="M1446" s="103">
        <v>12575896</v>
      </c>
      <c r="N1446" s="103">
        <v>4049845</v>
      </c>
      <c r="O1446" s="103">
        <v>2374037</v>
      </c>
      <c r="P1446" s="103">
        <v>1991863</v>
      </c>
    </row>
    <row r="1447" spans="1:16">
      <c r="A1447" s="101" t="s">
        <v>1093</v>
      </c>
      <c r="B1447" s="102" t="s">
        <v>4470</v>
      </c>
      <c r="C1447" s="101" t="s">
        <v>5359</v>
      </c>
      <c r="D1447" s="101" t="s">
        <v>5360</v>
      </c>
      <c r="E1447" s="103">
        <v>3762206</v>
      </c>
      <c r="F1447" s="103">
        <v>12800856</v>
      </c>
      <c r="G1447" s="103">
        <v>14657901</v>
      </c>
      <c r="H1447" s="103">
        <v>12351907</v>
      </c>
      <c r="I1447" s="103">
        <v>16906179</v>
      </c>
      <c r="J1447" s="103">
        <v>6111402</v>
      </c>
      <c r="K1447" s="103">
        <v>9244123</v>
      </c>
      <c r="L1447" s="103">
        <v>10170136</v>
      </c>
      <c r="M1447" s="103">
        <v>8392017</v>
      </c>
      <c r="N1447" s="103">
        <v>3974414</v>
      </c>
      <c r="O1447" s="103">
        <v>1302106</v>
      </c>
      <c r="P1447" s="103">
        <v>871839</v>
      </c>
    </row>
    <row r="1448" spans="1:16">
      <c r="A1448" s="101" t="s">
        <v>1801</v>
      </c>
      <c r="B1448" s="102" t="s">
        <v>1802</v>
      </c>
      <c r="C1448" s="101" t="s">
        <v>5359</v>
      </c>
      <c r="D1448" s="101" t="s">
        <v>5360</v>
      </c>
      <c r="E1448" s="103">
        <v>6905882</v>
      </c>
      <c r="F1448" s="103">
        <v>5768079</v>
      </c>
      <c r="G1448" s="103">
        <v>3370869</v>
      </c>
      <c r="H1448" s="103">
        <v>4983605</v>
      </c>
      <c r="I1448" s="103">
        <v>8762130</v>
      </c>
      <c r="J1448" s="103">
        <v>1521965</v>
      </c>
      <c r="K1448" s="103">
        <v>1703023</v>
      </c>
      <c r="L1448" s="103">
        <v>-5716726</v>
      </c>
      <c r="M1448" s="103">
        <v>-598707</v>
      </c>
      <c r="N1448" s="103">
        <v>1437742</v>
      </c>
      <c r="O1448" s="103"/>
      <c r="P1448" s="103"/>
    </row>
    <row r="1449" spans="1:16">
      <c r="A1449" s="101" t="s">
        <v>3752</v>
      </c>
      <c r="B1449" s="102" t="s">
        <v>3753</v>
      </c>
      <c r="C1449" s="101" t="s">
        <v>5359</v>
      </c>
      <c r="D1449" s="101" t="s">
        <v>5360</v>
      </c>
      <c r="E1449" s="103">
        <v>674598</v>
      </c>
      <c r="F1449" s="103">
        <v>-3377781</v>
      </c>
      <c r="G1449" s="103">
        <v>-18212371</v>
      </c>
      <c r="H1449" s="103">
        <v>-12396768</v>
      </c>
      <c r="I1449" s="103">
        <v>-2791896</v>
      </c>
      <c r="J1449" s="103">
        <v>671760</v>
      </c>
      <c r="K1449" s="103">
        <v>-3804598</v>
      </c>
      <c r="L1449" s="103">
        <v>-1757054</v>
      </c>
      <c r="M1449" s="103">
        <v>-2643466</v>
      </c>
      <c r="N1449" s="103">
        <v>-4860338</v>
      </c>
      <c r="O1449" s="103"/>
      <c r="P1449" s="103"/>
    </row>
    <row r="1450" spans="1:16">
      <c r="A1450" s="101" t="s">
        <v>3750</v>
      </c>
      <c r="B1450" s="102" t="s">
        <v>3751</v>
      </c>
      <c r="C1450" s="101" t="s">
        <v>5359</v>
      </c>
      <c r="D1450" s="101" t="s">
        <v>5360</v>
      </c>
      <c r="E1450" s="103">
        <v>433504</v>
      </c>
      <c r="F1450" s="103">
        <v>-1080403</v>
      </c>
      <c r="G1450" s="103">
        <v>-1554821</v>
      </c>
      <c r="H1450" s="103">
        <v>2617149</v>
      </c>
      <c r="I1450" s="103">
        <v>2869311</v>
      </c>
      <c r="J1450" s="103">
        <v>1869800</v>
      </c>
      <c r="K1450" s="103">
        <v>-44503</v>
      </c>
      <c r="L1450" s="103">
        <v>1739794</v>
      </c>
      <c r="M1450" s="103">
        <v>1290898</v>
      </c>
      <c r="N1450" s="103">
        <v>3626212</v>
      </c>
      <c r="O1450" s="103">
        <v>1747540</v>
      </c>
      <c r="P1450" s="103">
        <v>1124537</v>
      </c>
    </row>
    <row r="1451" spans="1:16">
      <c r="A1451" s="101" t="s">
        <v>3189</v>
      </c>
      <c r="B1451" s="102" t="s">
        <v>3190</v>
      </c>
      <c r="C1451" s="101" t="s">
        <v>5359</v>
      </c>
      <c r="D1451" s="101" t="s">
        <v>5360</v>
      </c>
      <c r="E1451" s="103">
        <v>721813</v>
      </c>
      <c r="F1451" s="103">
        <v>-7127130</v>
      </c>
      <c r="G1451" s="103">
        <v>4645262</v>
      </c>
      <c r="H1451" s="103">
        <v>4629888</v>
      </c>
      <c r="I1451" s="103">
        <v>2174118</v>
      </c>
      <c r="J1451" s="103">
        <v>-1873048</v>
      </c>
      <c r="K1451" s="103">
        <v>74055</v>
      </c>
      <c r="L1451" s="103">
        <v>2731399</v>
      </c>
      <c r="M1451" s="103">
        <v>3381055</v>
      </c>
      <c r="N1451" s="103">
        <v>2870163</v>
      </c>
      <c r="O1451" s="103">
        <v>4862508</v>
      </c>
      <c r="P1451" s="103">
        <v>4520033</v>
      </c>
    </row>
    <row r="1452" spans="1:16">
      <c r="A1452" s="101" t="s">
        <v>2021</v>
      </c>
      <c r="B1452" s="102" t="s">
        <v>2022</v>
      </c>
      <c r="C1452" s="101" t="s">
        <v>5359</v>
      </c>
      <c r="D1452" s="101" t="s">
        <v>5360</v>
      </c>
      <c r="E1452" s="103">
        <v>-6915813</v>
      </c>
      <c r="F1452" s="103">
        <v>811052</v>
      </c>
      <c r="G1452" s="103">
        <v>1442996</v>
      </c>
      <c r="H1452" s="103">
        <v>1758484</v>
      </c>
      <c r="I1452" s="103">
        <v>4068363</v>
      </c>
      <c r="J1452" s="103">
        <v>2560452</v>
      </c>
      <c r="K1452" s="103">
        <v>5972428</v>
      </c>
      <c r="L1452" s="103">
        <v>301567</v>
      </c>
      <c r="M1452" s="103">
        <v>4310480</v>
      </c>
      <c r="N1452" s="103">
        <v>4435060</v>
      </c>
      <c r="O1452" s="103">
        <v>3205228</v>
      </c>
      <c r="P1452" s="103">
        <v>3451221</v>
      </c>
    </row>
    <row r="1453" spans="1:16">
      <c r="A1453" s="101" t="s">
        <v>1699</v>
      </c>
      <c r="B1453" s="102" t="s">
        <v>1700</v>
      </c>
      <c r="C1453" s="101" t="s">
        <v>5359</v>
      </c>
      <c r="D1453" s="101" t="s">
        <v>5360</v>
      </c>
      <c r="E1453" s="103">
        <v>-3752310</v>
      </c>
      <c r="F1453" s="103">
        <v>-3938705</v>
      </c>
      <c r="G1453" s="103">
        <v>-480684</v>
      </c>
      <c r="H1453" s="103">
        <v>-6288231</v>
      </c>
      <c r="I1453" s="103">
        <v>-1049128</v>
      </c>
      <c r="J1453" s="103">
        <v>-7515650</v>
      </c>
      <c r="K1453" s="103">
        <v>2554391</v>
      </c>
      <c r="L1453" s="103">
        <v>675465</v>
      </c>
      <c r="M1453" s="103">
        <v>1618606</v>
      </c>
      <c r="N1453" s="103">
        <v>814928</v>
      </c>
      <c r="O1453" s="103">
        <v>6492739</v>
      </c>
      <c r="P1453" s="103">
        <v>829743</v>
      </c>
    </row>
    <row r="1454" spans="1:16">
      <c r="A1454" s="101" t="s">
        <v>3794</v>
      </c>
      <c r="B1454" s="102" t="s">
        <v>5569</v>
      </c>
      <c r="C1454" s="101" t="s">
        <v>5359</v>
      </c>
      <c r="D1454" s="101" t="s">
        <v>5360</v>
      </c>
      <c r="E1454" s="103">
        <v>-667914</v>
      </c>
      <c r="F1454" s="103">
        <v>-11597605</v>
      </c>
      <c r="G1454" s="103">
        <v>-4099860</v>
      </c>
      <c r="H1454" s="103">
        <v>-8308936</v>
      </c>
      <c r="I1454" s="103">
        <v>431934</v>
      </c>
      <c r="J1454" s="103">
        <v>-2247618</v>
      </c>
      <c r="K1454" s="103">
        <v>-1635255</v>
      </c>
      <c r="L1454" s="103">
        <v>4405427</v>
      </c>
      <c r="M1454" s="103">
        <v>2520680</v>
      </c>
      <c r="N1454" s="103">
        <v>2595981</v>
      </c>
      <c r="O1454" s="103">
        <v>866172</v>
      </c>
      <c r="P1454" s="103">
        <v>1350485</v>
      </c>
    </row>
    <row r="1455" spans="1:16">
      <c r="A1455" s="101" t="s">
        <v>950</v>
      </c>
      <c r="B1455" s="102" t="s">
        <v>951</v>
      </c>
      <c r="C1455" s="101" t="s">
        <v>5359</v>
      </c>
      <c r="D1455" s="101" t="s">
        <v>5360</v>
      </c>
      <c r="E1455" s="103">
        <v>9829514</v>
      </c>
      <c r="F1455" s="103">
        <v>10624490</v>
      </c>
      <c r="G1455" s="103">
        <v>10499617</v>
      </c>
      <c r="H1455" s="103">
        <v>10439528</v>
      </c>
      <c r="I1455" s="103">
        <v>10318548</v>
      </c>
      <c r="J1455" s="103">
        <v>12414145</v>
      </c>
      <c r="K1455" s="103">
        <v>4609265</v>
      </c>
      <c r="L1455" s="103">
        <v>410778</v>
      </c>
      <c r="M1455" s="103">
        <v>2934805</v>
      </c>
      <c r="N1455" s="103">
        <v>3757808</v>
      </c>
      <c r="O1455" s="103">
        <v>8816907</v>
      </c>
      <c r="P1455" s="103">
        <v>5050432</v>
      </c>
    </row>
    <row r="1456" spans="1:16">
      <c r="A1456" s="101" t="s">
        <v>1737</v>
      </c>
      <c r="B1456" s="102" t="s">
        <v>1738</v>
      </c>
      <c r="C1456" s="101" t="s">
        <v>5359</v>
      </c>
      <c r="D1456" s="101" t="s">
        <v>5360</v>
      </c>
      <c r="E1456" s="103">
        <v>1032138</v>
      </c>
      <c r="F1456" s="103">
        <v>621717</v>
      </c>
      <c r="G1456" s="103">
        <v>-39804004</v>
      </c>
      <c r="H1456" s="103">
        <v>-2612005</v>
      </c>
      <c r="I1456" s="103">
        <v>26865967</v>
      </c>
      <c r="J1456" s="103">
        <v>8310096</v>
      </c>
      <c r="K1456" s="103">
        <v>22499187</v>
      </c>
      <c r="L1456" s="103">
        <v>28285706</v>
      </c>
      <c r="M1456" s="103">
        <v>7475900</v>
      </c>
      <c r="N1456" s="103">
        <v>8391507</v>
      </c>
      <c r="O1456" s="103">
        <v>14260718</v>
      </c>
      <c r="P1456" s="103">
        <v>2196453</v>
      </c>
    </row>
    <row r="1457" spans="1:16">
      <c r="A1457" s="101" t="s">
        <v>4471</v>
      </c>
      <c r="B1457" s="102" t="s">
        <v>4472</v>
      </c>
      <c r="C1457" s="101" t="s">
        <v>5359</v>
      </c>
      <c r="D1457" s="101" t="s">
        <v>5360</v>
      </c>
      <c r="E1457" s="103">
        <v>13503869</v>
      </c>
      <c r="F1457" s="103">
        <v>18824358</v>
      </c>
      <c r="G1457" s="103">
        <v>16561116</v>
      </c>
      <c r="H1457" s="103">
        <v>6286446</v>
      </c>
      <c r="I1457" s="103">
        <v>4742805</v>
      </c>
      <c r="J1457" s="103"/>
      <c r="K1457" s="103"/>
      <c r="L1457" s="103"/>
      <c r="M1457" s="103"/>
      <c r="N1457" s="103"/>
      <c r="O1457" s="103"/>
      <c r="P1457" s="103"/>
    </row>
    <row r="1458" spans="1:16">
      <c r="A1458" s="101" t="s">
        <v>1896</v>
      </c>
      <c r="B1458" s="102" t="s">
        <v>1897</v>
      </c>
      <c r="C1458" s="101" t="s">
        <v>5359</v>
      </c>
      <c r="D1458" s="101" t="s">
        <v>5360</v>
      </c>
      <c r="E1458" s="103">
        <v>31309267</v>
      </c>
      <c r="F1458" s="103">
        <v>12553836</v>
      </c>
      <c r="G1458" s="103">
        <v>14730100</v>
      </c>
      <c r="H1458" s="103">
        <v>4982091</v>
      </c>
      <c r="I1458" s="103">
        <v>1606501</v>
      </c>
      <c r="J1458" s="103">
        <v>5452088</v>
      </c>
      <c r="K1458" s="103">
        <v>6823347</v>
      </c>
      <c r="L1458" s="103">
        <v>-7673388</v>
      </c>
      <c r="M1458" s="103">
        <v>-8995479</v>
      </c>
      <c r="N1458" s="103">
        <v>14969732</v>
      </c>
      <c r="O1458" s="103">
        <v>6638498</v>
      </c>
      <c r="P1458" s="103">
        <v>1757168</v>
      </c>
    </row>
    <row r="1459" spans="1:16">
      <c r="A1459" s="101" t="s">
        <v>935</v>
      </c>
      <c r="B1459" s="102" t="s">
        <v>4473</v>
      </c>
      <c r="C1459" s="101" t="s">
        <v>5359</v>
      </c>
      <c r="D1459" s="101" t="s">
        <v>5360</v>
      </c>
      <c r="E1459" s="103">
        <v>10328814</v>
      </c>
      <c r="F1459" s="103">
        <v>-20607687</v>
      </c>
      <c r="G1459" s="103">
        <v>-7604859</v>
      </c>
      <c r="H1459" s="103">
        <v>46888891</v>
      </c>
      <c r="I1459" s="103">
        <v>7497048</v>
      </c>
      <c r="J1459" s="103">
        <v>73046405</v>
      </c>
      <c r="K1459" s="103">
        <v>26319841</v>
      </c>
      <c r="L1459" s="103">
        <v>45193188</v>
      </c>
      <c r="M1459" s="103">
        <v>21491532</v>
      </c>
      <c r="N1459" s="103">
        <v>15808730</v>
      </c>
      <c r="O1459" s="103"/>
      <c r="P1459" s="103"/>
    </row>
    <row r="1460" spans="1:16">
      <c r="A1460" s="101" t="s">
        <v>909</v>
      </c>
      <c r="B1460" s="102" t="s">
        <v>910</v>
      </c>
      <c r="C1460" s="101" t="s">
        <v>5359</v>
      </c>
      <c r="D1460" s="101" t="s">
        <v>5360</v>
      </c>
      <c r="E1460" s="103">
        <v>-25030754</v>
      </c>
      <c r="F1460" s="103">
        <v>-1426677</v>
      </c>
      <c r="G1460" s="103">
        <v>-7413282</v>
      </c>
      <c r="H1460" s="103">
        <v>-8998827</v>
      </c>
      <c r="I1460" s="103">
        <v>-2096046</v>
      </c>
      <c r="J1460" s="103">
        <v>-7053884</v>
      </c>
      <c r="K1460" s="103">
        <v>-4708489</v>
      </c>
      <c r="L1460" s="103">
        <v>-493572</v>
      </c>
      <c r="M1460" s="103">
        <v>-607770</v>
      </c>
      <c r="N1460" s="103">
        <v>-186605</v>
      </c>
      <c r="O1460" s="103">
        <v>304607</v>
      </c>
      <c r="P1460" s="103">
        <v>42599</v>
      </c>
    </row>
    <row r="1461" spans="1:16">
      <c r="A1461" s="101" t="s">
        <v>1174</v>
      </c>
      <c r="B1461" s="102" t="s">
        <v>1175</v>
      </c>
      <c r="C1461" s="101" t="s">
        <v>5359</v>
      </c>
      <c r="D1461" s="101" t="s">
        <v>5360</v>
      </c>
      <c r="E1461" s="103">
        <v>23397085</v>
      </c>
      <c r="F1461" s="103">
        <v>13166556</v>
      </c>
      <c r="G1461" s="103">
        <v>10391018</v>
      </c>
      <c r="H1461" s="103">
        <v>3108286</v>
      </c>
      <c r="I1461" s="103">
        <v>-53908116</v>
      </c>
      <c r="J1461" s="103">
        <v>25466314</v>
      </c>
      <c r="K1461" s="103">
        <v>51514031</v>
      </c>
      <c r="L1461" s="103">
        <v>57908798</v>
      </c>
      <c r="M1461" s="103">
        <v>28792970</v>
      </c>
      <c r="N1461" s="103">
        <v>21442841</v>
      </c>
      <c r="O1461" s="103"/>
      <c r="P1461" s="103"/>
    </row>
    <row r="1462" spans="1:16">
      <c r="A1462" s="101" t="s">
        <v>2388</v>
      </c>
      <c r="B1462" s="102" t="s">
        <v>2389</v>
      </c>
      <c r="C1462" s="101" t="s">
        <v>5359</v>
      </c>
      <c r="D1462" s="101" t="s">
        <v>5360</v>
      </c>
      <c r="E1462" s="103">
        <v>2800433</v>
      </c>
      <c r="F1462" s="103">
        <v>3112345</v>
      </c>
      <c r="G1462" s="103">
        <v>2910968</v>
      </c>
      <c r="H1462" s="103">
        <v>8731513</v>
      </c>
      <c r="I1462" s="103">
        <v>10098702</v>
      </c>
      <c r="J1462" s="103">
        <v>-476041</v>
      </c>
      <c r="K1462" s="103">
        <v>9040004</v>
      </c>
      <c r="L1462" s="103">
        <v>7914957</v>
      </c>
      <c r="M1462" s="103">
        <v>1131362</v>
      </c>
      <c r="N1462" s="103">
        <v>3464523</v>
      </c>
      <c r="O1462" s="103">
        <v>2908676</v>
      </c>
      <c r="P1462" s="103">
        <v>1627265</v>
      </c>
    </row>
    <row r="1463" spans="1:16">
      <c r="A1463" s="101" t="s">
        <v>3686</v>
      </c>
      <c r="B1463" s="102" t="s">
        <v>3687</v>
      </c>
      <c r="C1463" s="101" t="s">
        <v>5359</v>
      </c>
      <c r="D1463" s="101" t="s">
        <v>5360</v>
      </c>
      <c r="E1463" s="103">
        <v>-9797163</v>
      </c>
      <c r="F1463" s="103">
        <v>-8131724</v>
      </c>
      <c r="G1463" s="103">
        <v>-2067925</v>
      </c>
      <c r="H1463" s="103">
        <v>1836026</v>
      </c>
      <c r="I1463" s="103">
        <v>-3269437</v>
      </c>
      <c r="J1463" s="103">
        <v>-9448870</v>
      </c>
      <c r="K1463" s="103">
        <v>-400879</v>
      </c>
      <c r="L1463" s="103">
        <v>-1092364</v>
      </c>
      <c r="M1463" s="103">
        <v>-4728577</v>
      </c>
      <c r="N1463" s="103">
        <v>3018321</v>
      </c>
      <c r="O1463" s="103">
        <v>2457692</v>
      </c>
      <c r="P1463" s="103">
        <v>1997100</v>
      </c>
    </row>
    <row r="1464" spans="1:16">
      <c r="A1464" s="101" t="s">
        <v>2587</v>
      </c>
      <c r="B1464" s="102" t="s">
        <v>2588</v>
      </c>
      <c r="C1464" s="101" t="s">
        <v>5359</v>
      </c>
      <c r="D1464" s="101" t="s">
        <v>5360</v>
      </c>
      <c r="E1464" s="103">
        <v>-20097854</v>
      </c>
      <c r="F1464" s="103">
        <v>-1279789</v>
      </c>
      <c r="G1464" s="103">
        <v>3988265</v>
      </c>
      <c r="H1464" s="103">
        <v>8272814</v>
      </c>
      <c r="I1464" s="103">
        <v>11393538</v>
      </c>
      <c r="J1464" s="103">
        <v>10785945</v>
      </c>
      <c r="K1464" s="103">
        <v>3264786</v>
      </c>
      <c r="L1464" s="103">
        <v>3480288</v>
      </c>
      <c r="M1464" s="103">
        <v>10913692</v>
      </c>
      <c r="N1464" s="103">
        <v>6483755</v>
      </c>
      <c r="O1464" s="103">
        <v>5102455</v>
      </c>
      <c r="P1464" s="103">
        <v>2420324</v>
      </c>
    </row>
    <row r="1465" spans="1:16">
      <c r="A1465" s="101" t="s">
        <v>3595</v>
      </c>
      <c r="B1465" s="102" t="s">
        <v>3596</v>
      </c>
      <c r="C1465" s="101" t="s">
        <v>5359</v>
      </c>
      <c r="D1465" s="101" t="s">
        <v>5360</v>
      </c>
      <c r="E1465" s="103">
        <v>-8371831</v>
      </c>
      <c r="F1465" s="103">
        <v>-2121829</v>
      </c>
      <c r="G1465" s="103">
        <v>-12499180</v>
      </c>
      <c r="H1465" s="103">
        <v>-672578</v>
      </c>
      <c r="I1465" s="103">
        <v>-2304924</v>
      </c>
      <c r="J1465" s="103">
        <v>2053652</v>
      </c>
      <c r="K1465" s="103">
        <v>6573206</v>
      </c>
      <c r="L1465" s="103">
        <v>10101496</v>
      </c>
      <c r="M1465" s="103">
        <v>8900963</v>
      </c>
      <c r="N1465" s="103">
        <v>6196256</v>
      </c>
      <c r="O1465" s="103">
        <v>5206015</v>
      </c>
      <c r="P1465" s="103">
        <v>3804729</v>
      </c>
    </row>
    <row r="1466" spans="1:16">
      <c r="A1466" s="101" t="s">
        <v>715</v>
      </c>
      <c r="B1466" s="102" t="s">
        <v>716</v>
      </c>
      <c r="C1466" s="101" t="s">
        <v>5359</v>
      </c>
      <c r="D1466" s="101" t="s">
        <v>5360</v>
      </c>
      <c r="E1466" s="103">
        <v>7122596</v>
      </c>
      <c r="F1466" s="103">
        <v>6774129</v>
      </c>
      <c r="G1466" s="103">
        <v>9141388</v>
      </c>
      <c r="H1466" s="103">
        <v>10623388</v>
      </c>
      <c r="I1466" s="103">
        <v>9102938</v>
      </c>
      <c r="J1466" s="103">
        <v>9350818</v>
      </c>
      <c r="K1466" s="103">
        <v>5885053</v>
      </c>
      <c r="L1466" s="103">
        <v>4698374</v>
      </c>
      <c r="M1466" s="103">
        <v>-875134</v>
      </c>
      <c r="N1466" s="103"/>
      <c r="O1466" s="103"/>
      <c r="P1466" s="103"/>
    </row>
    <row r="1467" spans="1:16">
      <c r="A1467" s="101" t="s">
        <v>2726</v>
      </c>
      <c r="B1467" s="102" t="s">
        <v>2727</v>
      </c>
      <c r="C1467" s="101" t="s">
        <v>5359</v>
      </c>
      <c r="D1467" s="101" t="s">
        <v>5360</v>
      </c>
      <c r="E1467" s="103">
        <v>1045071</v>
      </c>
      <c r="F1467" s="103">
        <v>2220593</v>
      </c>
      <c r="G1467" s="103">
        <v>3198420</v>
      </c>
      <c r="H1467" s="103">
        <v>5496195</v>
      </c>
      <c r="I1467" s="103">
        <v>4680457</v>
      </c>
      <c r="J1467" s="103">
        <v>7548389</v>
      </c>
      <c r="K1467" s="103">
        <v>6356029</v>
      </c>
      <c r="L1467" s="103">
        <v>4823738</v>
      </c>
      <c r="M1467" s="103">
        <v>5629753</v>
      </c>
      <c r="N1467" s="103">
        <v>3547363</v>
      </c>
      <c r="O1467" s="103">
        <v>2769484</v>
      </c>
      <c r="P1467" s="103">
        <v>1681782</v>
      </c>
    </row>
    <row r="1468" spans="1:16">
      <c r="A1468" s="101" t="s">
        <v>2439</v>
      </c>
      <c r="B1468" s="102" t="s">
        <v>2440</v>
      </c>
      <c r="C1468" s="101" t="s">
        <v>5359</v>
      </c>
      <c r="D1468" s="101" t="s">
        <v>5360</v>
      </c>
      <c r="E1468" s="103">
        <v>10582666</v>
      </c>
      <c r="F1468" s="103">
        <v>5106802</v>
      </c>
      <c r="G1468" s="103">
        <v>6131666</v>
      </c>
      <c r="H1468" s="103">
        <v>10531604</v>
      </c>
      <c r="I1468" s="103">
        <v>3341945</v>
      </c>
      <c r="J1468" s="103">
        <v>1498184</v>
      </c>
      <c r="K1468" s="103">
        <v>3821</v>
      </c>
      <c r="L1468" s="103">
        <v>-17358115</v>
      </c>
      <c r="M1468" s="103">
        <v>6109243</v>
      </c>
      <c r="N1468" s="103">
        <v>2143075</v>
      </c>
      <c r="O1468" s="103">
        <v>1940647</v>
      </c>
      <c r="P1468" s="103">
        <v>815423</v>
      </c>
    </row>
    <row r="1469" spans="1:16">
      <c r="A1469" s="101" t="s">
        <v>2324</v>
      </c>
      <c r="B1469" s="102" t="s">
        <v>2325</v>
      </c>
      <c r="C1469" s="101" t="s">
        <v>5359</v>
      </c>
      <c r="D1469" s="101" t="s">
        <v>5360</v>
      </c>
      <c r="E1469" s="103">
        <v>1341999</v>
      </c>
      <c r="F1469" s="103">
        <v>-39850315</v>
      </c>
      <c r="G1469" s="103">
        <v>-27548993</v>
      </c>
      <c r="H1469" s="103">
        <v>-16076041</v>
      </c>
      <c r="I1469" s="103">
        <v>13895564</v>
      </c>
      <c r="J1469" s="103">
        <v>14908432</v>
      </c>
      <c r="K1469" s="103">
        <v>35766333</v>
      </c>
      <c r="L1469" s="103">
        <v>17096632</v>
      </c>
      <c r="M1469" s="103">
        <v>2855431</v>
      </c>
      <c r="N1469" s="103">
        <v>9018685</v>
      </c>
      <c r="O1469" s="103">
        <v>4602159</v>
      </c>
      <c r="P1469" s="103"/>
    </row>
    <row r="1470" spans="1:16">
      <c r="A1470" s="101" t="s">
        <v>3621</v>
      </c>
      <c r="B1470" s="102" t="s">
        <v>5570</v>
      </c>
      <c r="C1470" s="101" t="s">
        <v>5359</v>
      </c>
      <c r="D1470" s="101" t="s">
        <v>5360</v>
      </c>
      <c r="E1470" s="103">
        <v>-855996</v>
      </c>
      <c r="F1470" s="103">
        <v>2482518</v>
      </c>
      <c r="G1470" s="103">
        <v>2658609</v>
      </c>
      <c r="H1470" s="103">
        <v>3932561</v>
      </c>
      <c r="I1470" s="103">
        <v>2407141</v>
      </c>
      <c r="J1470" s="103">
        <v>3719810</v>
      </c>
      <c r="K1470" s="103">
        <v>5377628</v>
      </c>
      <c r="L1470" s="103">
        <v>3193322</v>
      </c>
      <c r="M1470" s="103">
        <v>-550397</v>
      </c>
      <c r="N1470" s="103">
        <v>4547553</v>
      </c>
      <c r="O1470" s="103">
        <v>3371000</v>
      </c>
      <c r="P1470" s="103"/>
    </row>
    <row r="1471" spans="1:16">
      <c r="A1471" s="101" t="s">
        <v>1479</v>
      </c>
      <c r="B1471" s="102" t="s">
        <v>1480</v>
      </c>
      <c r="C1471" s="101" t="s">
        <v>5359</v>
      </c>
      <c r="D1471" s="101" t="s">
        <v>5360</v>
      </c>
      <c r="E1471" s="103">
        <v>-9996192</v>
      </c>
      <c r="F1471" s="103">
        <v>122361</v>
      </c>
      <c r="G1471" s="103">
        <v>-8987986</v>
      </c>
      <c r="H1471" s="103">
        <v>17817457</v>
      </c>
      <c r="I1471" s="103">
        <v>-22032156</v>
      </c>
      <c r="J1471" s="103">
        <v>-32112262</v>
      </c>
      <c r="K1471" s="103">
        <v>-11563027</v>
      </c>
      <c r="L1471" s="103">
        <v>1040783</v>
      </c>
      <c r="M1471" s="103">
        <v>-5165882</v>
      </c>
      <c r="N1471" s="103">
        <v>-7232724</v>
      </c>
      <c r="O1471" s="103"/>
      <c r="P1471" s="103"/>
    </row>
    <row r="1472" spans="1:16">
      <c r="A1472" s="101" t="s">
        <v>383</v>
      </c>
      <c r="B1472" s="102" t="s">
        <v>384</v>
      </c>
      <c r="C1472" s="101" t="s">
        <v>5359</v>
      </c>
      <c r="D1472" s="101" t="s">
        <v>5360</v>
      </c>
      <c r="E1472" s="103">
        <v>1671338325</v>
      </c>
      <c r="F1472" s="103">
        <v>814927503</v>
      </c>
      <c r="G1472" s="103">
        <v>-588831892</v>
      </c>
      <c r="H1472" s="103">
        <v>729919723</v>
      </c>
      <c r="I1472" s="103">
        <v>1185431581</v>
      </c>
      <c r="J1472" s="103">
        <v>3169007793</v>
      </c>
      <c r="K1472" s="103">
        <v>1138752268</v>
      </c>
      <c r="L1472" s="103">
        <v>669275946</v>
      </c>
      <c r="M1472" s="103">
        <v>888096788</v>
      </c>
      <c r="N1472" s="103">
        <v>331548255</v>
      </c>
      <c r="O1472" s="103"/>
      <c r="P1472" s="103"/>
    </row>
    <row r="1473" spans="1:16">
      <c r="A1473" s="101" t="s">
        <v>3806</v>
      </c>
      <c r="B1473" s="102" t="s">
        <v>3807</v>
      </c>
      <c r="C1473" s="101" t="s">
        <v>5359</v>
      </c>
      <c r="D1473" s="101" t="s">
        <v>5360</v>
      </c>
      <c r="E1473" s="103">
        <v>-2396615</v>
      </c>
      <c r="F1473" s="103">
        <v>365584</v>
      </c>
      <c r="G1473" s="103">
        <v>-2875868</v>
      </c>
      <c r="H1473" s="103">
        <v>-4665110</v>
      </c>
      <c r="I1473" s="103">
        <v>1644708</v>
      </c>
      <c r="J1473" s="103">
        <v>3216703</v>
      </c>
      <c r="K1473" s="103">
        <v>836379</v>
      </c>
      <c r="L1473" s="103">
        <v>914007</v>
      </c>
      <c r="M1473" s="103">
        <v>-893737</v>
      </c>
      <c r="N1473" s="103">
        <v>2764928</v>
      </c>
      <c r="O1473" s="103">
        <v>2333403</v>
      </c>
      <c r="P1473" s="103">
        <v>95745</v>
      </c>
    </row>
    <row r="1474" spans="1:16">
      <c r="A1474" s="101" t="s">
        <v>811</v>
      </c>
      <c r="B1474" s="102" t="s">
        <v>812</v>
      </c>
      <c r="C1474" s="101" t="s">
        <v>5359</v>
      </c>
      <c r="D1474" s="101" t="s">
        <v>5360</v>
      </c>
      <c r="E1474" s="103">
        <v>-334440000</v>
      </c>
      <c r="F1474" s="103">
        <v>-392206000</v>
      </c>
      <c r="G1474" s="103">
        <v>-299332000</v>
      </c>
      <c r="H1474" s="103">
        <v>-188999000</v>
      </c>
      <c r="I1474" s="103">
        <v>-52837000</v>
      </c>
      <c r="J1474" s="103">
        <v>-96852000</v>
      </c>
      <c r="K1474" s="103">
        <v>-72235000</v>
      </c>
      <c r="L1474" s="103">
        <v>51644000</v>
      </c>
      <c r="M1474" s="103">
        <v>62998000</v>
      </c>
      <c r="N1474" s="103">
        <v>28408000</v>
      </c>
      <c r="O1474" s="103"/>
      <c r="P1474" s="103"/>
    </row>
    <row r="1475" spans="1:16">
      <c r="A1475" s="101" t="s">
        <v>1816</v>
      </c>
      <c r="B1475" s="102" t="s">
        <v>1817</v>
      </c>
      <c r="C1475" s="101" t="s">
        <v>5359</v>
      </c>
      <c r="D1475" s="101" t="s">
        <v>5360</v>
      </c>
      <c r="E1475" s="103">
        <v>-24699655</v>
      </c>
      <c r="F1475" s="103">
        <v>16163491</v>
      </c>
      <c r="G1475" s="103">
        <v>13644633</v>
      </c>
      <c r="H1475" s="103">
        <v>7994964</v>
      </c>
      <c r="I1475" s="103">
        <v>2371974</v>
      </c>
      <c r="J1475" s="103">
        <v>11583225</v>
      </c>
      <c r="K1475" s="103">
        <v>5901873</v>
      </c>
      <c r="L1475" s="103">
        <v>4859340</v>
      </c>
      <c r="M1475" s="103"/>
      <c r="N1475" s="103"/>
      <c r="O1475" s="103"/>
      <c r="P1475" s="103"/>
    </row>
    <row r="1476" spans="1:16">
      <c r="A1476" s="101" t="s">
        <v>2169</v>
      </c>
      <c r="B1476" s="102" t="s">
        <v>2170</v>
      </c>
      <c r="C1476" s="101" t="s">
        <v>5359</v>
      </c>
      <c r="D1476" s="101" t="s">
        <v>5360</v>
      </c>
      <c r="E1476" s="103">
        <v>-3986087</v>
      </c>
      <c r="F1476" s="103">
        <v>-42839512</v>
      </c>
      <c r="G1476" s="103">
        <v>-13902667</v>
      </c>
      <c r="H1476" s="103">
        <v>27596070</v>
      </c>
      <c r="I1476" s="103">
        <v>26760305</v>
      </c>
      <c r="J1476" s="103">
        <v>34807635</v>
      </c>
      <c r="K1476" s="103">
        <v>13907668</v>
      </c>
      <c r="L1476" s="103">
        <v>-1438096</v>
      </c>
      <c r="M1476" s="103">
        <v>6061813</v>
      </c>
      <c r="N1476" s="103">
        <v>4331710</v>
      </c>
      <c r="O1476" s="103">
        <v>5312202</v>
      </c>
      <c r="P1476" s="103">
        <v>3113624</v>
      </c>
    </row>
    <row r="1477" spans="1:16">
      <c r="A1477" s="101" t="s">
        <v>3491</v>
      </c>
      <c r="B1477" s="102" t="s">
        <v>3492</v>
      </c>
      <c r="C1477" s="101" t="s">
        <v>5359</v>
      </c>
      <c r="D1477" s="101" t="s">
        <v>5360</v>
      </c>
      <c r="E1477" s="103">
        <v>-12927061</v>
      </c>
      <c r="F1477" s="103">
        <v>-8083815</v>
      </c>
      <c r="G1477" s="103">
        <v>-5079984</v>
      </c>
      <c r="H1477" s="103">
        <v>-9933394</v>
      </c>
      <c r="I1477" s="103">
        <v>6453717</v>
      </c>
      <c r="J1477" s="103"/>
      <c r="K1477" s="103"/>
      <c r="L1477" s="103"/>
      <c r="M1477" s="103"/>
      <c r="N1477" s="103"/>
      <c r="O1477" s="103"/>
      <c r="P1477" s="103"/>
    </row>
    <row r="1478" spans="1:16">
      <c r="A1478" s="101" t="s">
        <v>1735</v>
      </c>
      <c r="B1478" s="102" t="s">
        <v>1736</v>
      </c>
      <c r="C1478" s="101" t="s">
        <v>5364</v>
      </c>
      <c r="D1478" s="101" t="s">
        <v>5360</v>
      </c>
      <c r="E1478" s="103">
        <v>5070046</v>
      </c>
      <c r="F1478" s="103">
        <v>6925338</v>
      </c>
      <c r="G1478" s="103">
        <v>6783695</v>
      </c>
      <c r="H1478" s="103">
        <v>5197292</v>
      </c>
      <c r="I1478" s="103">
        <v>4204947</v>
      </c>
      <c r="J1478" s="103">
        <v>5731791</v>
      </c>
      <c r="K1478" s="103">
        <v>2308233</v>
      </c>
      <c r="L1478" s="103">
        <v>852975</v>
      </c>
      <c r="M1478" s="103">
        <v>2765438</v>
      </c>
      <c r="N1478" s="103">
        <v>2615544</v>
      </c>
      <c r="O1478" s="103">
        <v>1213693</v>
      </c>
      <c r="P1478" s="103">
        <v>1094098</v>
      </c>
    </row>
    <row r="1479" spans="1:16">
      <c r="A1479" s="101" t="s">
        <v>437</v>
      </c>
      <c r="B1479" s="102" t="s">
        <v>438</v>
      </c>
      <c r="C1479" s="101" t="s">
        <v>5359</v>
      </c>
      <c r="D1479" s="101" t="s">
        <v>5360</v>
      </c>
      <c r="E1479" s="103">
        <v>275909511</v>
      </c>
      <c r="F1479" s="103">
        <v>189259968</v>
      </c>
      <c r="G1479" s="103">
        <v>91956503</v>
      </c>
      <c r="H1479" s="103">
        <v>116659513</v>
      </c>
      <c r="I1479" s="103">
        <v>254879243</v>
      </c>
      <c r="J1479" s="103">
        <v>301489470</v>
      </c>
      <c r="K1479" s="103">
        <v>657501544</v>
      </c>
      <c r="L1479" s="103">
        <v>274279279</v>
      </c>
      <c r="M1479" s="103">
        <v>20039045</v>
      </c>
      <c r="N1479" s="103">
        <v>16714022</v>
      </c>
      <c r="O1479" s="103"/>
      <c r="P1479" s="103"/>
    </row>
    <row r="1480" spans="1:16">
      <c r="A1480" s="101" t="s">
        <v>1953</v>
      </c>
      <c r="B1480" s="102" t="s">
        <v>1954</v>
      </c>
      <c r="C1480" s="101" t="s">
        <v>5359</v>
      </c>
      <c r="D1480" s="101" t="s">
        <v>5360</v>
      </c>
      <c r="E1480" s="103">
        <v>-169607</v>
      </c>
      <c r="F1480" s="103">
        <v>3496237</v>
      </c>
      <c r="G1480" s="103">
        <v>8376998</v>
      </c>
      <c r="H1480" s="103">
        <v>5429912</v>
      </c>
      <c r="I1480" s="103">
        <v>5355107</v>
      </c>
      <c r="J1480" s="103">
        <v>4954537</v>
      </c>
      <c r="K1480" s="103">
        <v>2350510</v>
      </c>
      <c r="L1480" s="103">
        <v>1708432</v>
      </c>
      <c r="M1480" s="103">
        <v>1631660</v>
      </c>
      <c r="N1480" s="103">
        <v>1576064</v>
      </c>
      <c r="O1480" s="103">
        <v>2409306</v>
      </c>
      <c r="P1480" s="103">
        <v>2106836</v>
      </c>
    </row>
    <row r="1481" spans="1:16">
      <c r="A1481" s="101" t="s">
        <v>878</v>
      </c>
      <c r="B1481" s="102" t="s">
        <v>879</v>
      </c>
      <c r="C1481" s="101" t="s">
        <v>5359</v>
      </c>
      <c r="D1481" s="101" t="s">
        <v>5360</v>
      </c>
      <c r="E1481" s="103">
        <v>29688475</v>
      </c>
      <c r="F1481" s="103">
        <v>23429338</v>
      </c>
      <c r="G1481" s="103">
        <v>22097427</v>
      </c>
      <c r="H1481" s="103">
        <v>13912194</v>
      </c>
      <c r="I1481" s="103">
        <v>15182171</v>
      </c>
      <c r="J1481" s="103">
        <v>15579200</v>
      </c>
      <c r="K1481" s="103">
        <v>16307107</v>
      </c>
      <c r="L1481" s="103">
        <v>1162140</v>
      </c>
      <c r="M1481" s="103">
        <v>8121044</v>
      </c>
      <c r="N1481" s="103">
        <v>4670936</v>
      </c>
      <c r="O1481" s="103">
        <v>2927915</v>
      </c>
      <c r="P1481" s="103">
        <v>1560201</v>
      </c>
    </row>
    <row r="1482" spans="1:16">
      <c r="A1482" s="101" t="s">
        <v>3570</v>
      </c>
      <c r="B1482" s="102" t="s">
        <v>3571</v>
      </c>
      <c r="C1482" s="101" t="s">
        <v>5359</v>
      </c>
      <c r="D1482" s="101" t="s">
        <v>5360</v>
      </c>
      <c r="E1482" s="103">
        <v>3213670</v>
      </c>
      <c r="F1482" s="103">
        <v>4453844</v>
      </c>
      <c r="G1482" s="103">
        <v>-1205880</v>
      </c>
      <c r="H1482" s="103">
        <v>-5187158</v>
      </c>
      <c r="I1482" s="103">
        <v>1660721</v>
      </c>
      <c r="J1482" s="103">
        <v>2130455</v>
      </c>
      <c r="K1482" s="103">
        <v>3717514</v>
      </c>
      <c r="L1482" s="103">
        <v>2511935</v>
      </c>
      <c r="M1482" s="103">
        <v>5119747</v>
      </c>
      <c r="N1482" s="103">
        <v>6908845</v>
      </c>
      <c r="O1482" s="103">
        <v>4453946</v>
      </c>
      <c r="P1482" s="103"/>
    </row>
    <row r="1483" spans="1:16">
      <c r="A1483" s="101" t="s">
        <v>972</v>
      </c>
      <c r="B1483" s="102" t="s">
        <v>973</v>
      </c>
      <c r="C1483" s="101" t="s">
        <v>5359</v>
      </c>
      <c r="D1483" s="101" t="s">
        <v>5360</v>
      </c>
      <c r="E1483" s="103">
        <v>17560919</v>
      </c>
      <c r="F1483" s="103">
        <v>14715903</v>
      </c>
      <c r="G1483" s="103">
        <v>14466160</v>
      </c>
      <c r="H1483" s="103">
        <v>18641928</v>
      </c>
      <c r="I1483" s="103">
        <v>8744728</v>
      </c>
      <c r="J1483" s="103">
        <v>7600639</v>
      </c>
      <c r="K1483" s="103">
        <v>6146517</v>
      </c>
      <c r="L1483" s="103"/>
      <c r="M1483" s="103"/>
      <c r="N1483" s="103"/>
      <c r="O1483" s="103"/>
      <c r="P1483" s="103"/>
    </row>
    <row r="1484" spans="1:16">
      <c r="A1484" s="101" t="s">
        <v>3444</v>
      </c>
      <c r="B1484" s="102" t="s">
        <v>3445</v>
      </c>
      <c r="C1484" s="101" t="s">
        <v>5359</v>
      </c>
      <c r="D1484" s="101" t="s">
        <v>5360</v>
      </c>
      <c r="E1484" s="103">
        <v>-965516</v>
      </c>
      <c r="F1484" s="103">
        <v>806621</v>
      </c>
      <c r="G1484" s="103">
        <v>-8339334</v>
      </c>
      <c r="H1484" s="103">
        <v>-1761964</v>
      </c>
      <c r="I1484" s="103">
        <v>-20727740</v>
      </c>
      <c r="J1484" s="103">
        <v>11978185</v>
      </c>
      <c r="K1484" s="103">
        <v>5468175</v>
      </c>
      <c r="L1484" s="103">
        <v>8890459</v>
      </c>
      <c r="M1484" s="103">
        <v>4134100</v>
      </c>
      <c r="N1484" s="103">
        <v>3545539</v>
      </c>
      <c r="O1484" s="103">
        <v>2900747</v>
      </c>
      <c r="P1484" s="103">
        <v>1839169</v>
      </c>
    </row>
    <row r="1485" spans="1:16">
      <c r="A1485" s="101" t="s">
        <v>2382</v>
      </c>
      <c r="B1485" s="102" t="s">
        <v>2383</v>
      </c>
      <c r="C1485" s="101" t="s">
        <v>5359</v>
      </c>
      <c r="D1485" s="101" t="s">
        <v>5360</v>
      </c>
      <c r="E1485" s="103">
        <v>4080428</v>
      </c>
      <c r="F1485" s="103">
        <v>4159816</v>
      </c>
      <c r="G1485" s="103">
        <v>1762645</v>
      </c>
      <c r="H1485" s="103">
        <v>3169177</v>
      </c>
      <c r="I1485" s="103">
        <v>4827460</v>
      </c>
      <c r="J1485" s="103">
        <v>4250167</v>
      </c>
      <c r="K1485" s="103">
        <v>1658994</v>
      </c>
      <c r="L1485" s="103">
        <v>3840225</v>
      </c>
      <c r="M1485" s="103">
        <v>3111864</v>
      </c>
      <c r="N1485" s="103">
        <v>4785345</v>
      </c>
      <c r="O1485" s="103">
        <v>1345958</v>
      </c>
      <c r="P1485" s="103">
        <v>120917</v>
      </c>
    </row>
    <row r="1486" spans="1:16">
      <c r="A1486" s="101" t="s">
        <v>3647</v>
      </c>
      <c r="B1486" s="102" t="s">
        <v>3648</v>
      </c>
      <c r="C1486" s="101" t="s">
        <v>5359</v>
      </c>
      <c r="D1486" s="101" t="s">
        <v>5360</v>
      </c>
      <c r="E1486" s="103">
        <v>-2271265</v>
      </c>
      <c r="F1486" s="103">
        <v>-911029</v>
      </c>
      <c r="G1486" s="103">
        <v>-1571907</v>
      </c>
      <c r="H1486" s="103">
        <v>-7936854</v>
      </c>
      <c r="I1486" s="103">
        <v>-8679525</v>
      </c>
      <c r="J1486" s="103">
        <v>2042620</v>
      </c>
      <c r="K1486" s="103">
        <v>4667964</v>
      </c>
      <c r="L1486" s="103">
        <v>4664156</v>
      </c>
      <c r="M1486" s="103">
        <v>6449581</v>
      </c>
      <c r="N1486" s="103">
        <v>2331095</v>
      </c>
      <c r="O1486" s="103">
        <v>1735782</v>
      </c>
      <c r="P1486" s="103">
        <v>1248312</v>
      </c>
    </row>
    <row r="1487" spans="1:16">
      <c r="A1487" s="101" t="s">
        <v>2074</v>
      </c>
      <c r="B1487" s="102" t="s">
        <v>2075</v>
      </c>
      <c r="C1487" s="101" t="s">
        <v>5359</v>
      </c>
      <c r="D1487" s="101" t="s">
        <v>5360</v>
      </c>
      <c r="E1487" s="103">
        <v>1971485</v>
      </c>
      <c r="F1487" s="103">
        <v>3365372</v>
      </c>
      <c r="G1487" s="103">
        <v>2636443</v>
      </c>
      <c r="H1487" s="103">
        <v>4946706</v>
      </c>
      <c r="I1487" s="103">
        <v>1511897</v>
      </c>
      <c r="J1487" s="103">
        <v>3651592</v>
      </c>
      <c r="K1487" s="103">
        <v>4074352</v>
      </c>
      <c r="L1487" s="103">
        <v>1206581</v>
      </c>
      <c r="M1487" s="103">
        <v>2792083</v>
      </c>
      <c r="N1487" s="103">
        <v>4268383</v>
      </c>
      <c r="O1487" s="103">
        <v>2228495</v>
      </c>
      <c r="P1487" s="103">
        <v>1130903</v>
      </c>
    </row>
    <row r="1488" spans="1:16">
      <c r="A1488" s="101" t="s">
        <v>3280</v>
      </c>
      <c r="B1488" s="102" t="s">
        <v>4480</v>
      </c>
      <c r="C1488" s="101" t="s">
        <v>5359</v>
      </c>
      <c r="D1488" s="101" t="s">
        <v>5360</v>
      </c>
      <c r="E1488" s="103">
        <v>-6938378</v>
      </c>
      <c r="F1488" s="103">
        <v>-15328714</v>
      </c>
      <c r="G1488" s="103">
        <v>-2079209</v>
      </c>
      <c r="H1488" s="103">
        <v>2351219</v>
      </c>
      <c r="I1488" s="103">
        <v>110405</v>
      </c>
      <c r="J1488" s="103">
        <v>-173880</v>
      </c>
      <c r="K1488" s="103">
        <v>-1815821</v>
      </c>
      <c r="L1488" s="103">
        <v>3173935</v>
      </c>
      <c r="M1488" s="103">
        <v>4416945</v>
      </c>
      <c r="N1488" s="103">
        <v>3565788</v>
      </c>
      <c r="O1488" s="103">
        <v>-153322</v>
      </c>
      <c r="P1488" s="103"/>
    </row>
    <row r="1489" spans="1:16">
      <c r="A1489" s="101" t="s">
        <v>2622</v>
      </c>
      <c r="B1489" s="102" t="s">
        <v>2623</v>
      </c>
      <c r="C1489" s="101" t="s">
        <v>5359</v>
      </c>
      <c r="D1489" s="101" t="s">
        <v>5360</v>
      </c>
      <c r="E1489" s="103">
        <v>2041121</v>
      </c>
      <c r="F1489" s="103">
        <v>912913</v>
      </c>
      <c r="G1489" s="103">
        <v>-33877038</v>
      </c>
      <c r="H1489" s="103">
        <v>-14206743</v>
      </c>
      <c r="I1489" s="103">
        <v>11006622</v>
      </c>
      <c r="J1489" s="103">
        <v>814662</v>
      </c>
      <c r="K1489" s="103">
        <v>-4844485</v>
      </c>
      <c r="L1489" s="103">
        <v>8583330</v>
      </c>
      <c r="M1489" s="103">
        <v>4045962</v>
      </c>
      <c r="N1489" s="103">
        <v>3989627</v>
      </c>
      <c r="O1489" s="103">
        <v>1573920</v>
      </c>
      <c r="P1489" s="103"/>
    </row>
    <row r="1490" spans="1:16">
      <c r="A1490" s="101" t="s">
        <v>2447</v>
      </c>
      <c r="B1490" s="102" t="s">
        <v>5571</v>
      </c>
      <c r="C1490" s="101" t="s">
        <v>5359</v>
      </c>
      <c r="D1490" s="101" t="s">
        <v>5360</v>
      </c>
      <c r="E1490" s="103">
        <v>-33838322</v>
      </c>
      <c r="F1490" s="103">
        <v>-27288781</v>
      </c>
      <c r="G1490" s="103">
        <v>-5537780</v>
      </c>
      <c r="H1490" s="103">
        <v>-1837674</v>
      </c>
      <c r="I1490" s="103">
        <v>692920</v>
      </c>
      <c r="J1490" s="103">
        <v>1892289</v>
      </c>
      <c r="K1490" s="103">
        <v>3434883</v>
      </c>
      <c r="L1490" s="103">
        <v>2618628</v>
      </c>
      <c r="M1490" s="103">
        <v>1148291</v>
      </c>
      <c r="N1490" s="103">
        <v>2691334</v>
      </c>
      <c r="O1490" s="103">
        <v>2104743</v>
      </c>
      <c r="P1490" s="103">
        <v>1484399</v>
      </c>
    </row>
    <row r="1491" spans="1:16">
      <c r="A1491" s="101" t="s">
        <v>3355</v>
      </c>
      <c r="B1491" s="102" t="s">
        <v>3356</v>
      </c>
      <c r="C1491" s="101" t="s">
        <v>5359</v>
      </c>
      <c r="D1491" s="101" t="s">
        <v>5360</v>
      </c>
      <c r="E1491" s="103">
        <v>73684</v>
      </c>
      <c r="F1491" s="103">
        <v>43207</v>
      </c>
      <c r="G1491" s="103">
        <v>1250386</v>
      </c>
      <c r="H1491" s="103">
        <v>3861849</v>
      </c>
      <c r="I1491" s="103">
        <v>1946135</v>
      </c>
      <c r="J1491" s="103">
        <v>2147607</v>
      </c>
      <c r="K1491" s="103">
        <v>3820612</v>
      </c>
      <c r="L1491" s="103">
        <v>3446167</v>
      </c>
      <c r="M1491" s="103">
        <v>2510018</v>
      </c>
      <c r="N1491" s="103">
        <v>2043723</v>
      </c>
      <c r="O1491" s="103">
        <v>826697</v>
      </c>
      <c r="P1491" s="103"/>
    </row>
    <row r="1492" spans="1:16">
      <c r="A1492" s="101" t="s">
        <v>2822</v>
      </c>
      <c r="B1492" s="102" t="s">
        <v>2823</v>
      </c>
      <c r="C1492" s="101" t="s">
        <v>5359</v>
      </c>
      <c r="D1492" s="101" t="s">
        <v>5360</v>
      </c>
      <c r="E1492" s="103">
        <v>3158996</v>
      </c>
      <c r="F1492" s="103">
        <v>7840533</v>
      </c>
      <c r="G1492" s="103">
        <v>3672273</v>
      </c>
      <c r="H1492" s="103">
        <v>-14482791</v>
      </c>
      <c r="I1492" s="103">
        <v>-628224</v>
      </c>
      <c r="J1492" s="103">
        <v>7132719</v>
      </c>
      <c r="K1492" s="103">
        <v>944668</v>
      </c>
      <c r="L1492" s="103">
        <v>-3497987</v>
      </c>
      <c r="M1492" s="103">
        <v>4436578</v>
      </c>
      <c r="N1492" s="103">
        <v>4689597</v>
      </c>
      <c r="O1492" s="103">
        <v>2412304</v>
      </c>
      <c r="P1492" s="103">
        <v>1969950</v>
      </c>
    </row>
    <row r="1493" spans="1:16">
      <c r="A1493" s="101" t="s">
        <v>1228</v>
      </c>
      <c r="B1493" s="102" t="s">
        <v>1229</v>
      </c>
      <c r="C1493" s="101" t="s">
        <v>5359</v>
      </c>
      <c r="D1493" s="101" t="s">
        <v>5360</v>
      </c>
      <c r="E1493" s="103">
        <v>26979465</v>
      </c>
      <c r="F1493" s="103">
        <v>15896530</v>
      </c>
      <c r="G1493" s="103">
        <v>10479555</v>
      </c>
      <c r="H1493" s="103">
        <v>9465814</v>
      </c>
      <c r="I1493" s="103">
        <v>5664129</v>
      </c>
      <c r="J1493" s="103">
        <v>6707953</v>
      </c>
      <c r="K1493" s="103">
        <v>7376203</v>
      </c>
      <c r="L1493" s="103">
        <v>5692010</v>
      </c>
      <c r="M1493" s="103">
        <v>6176766</v>
      </c>
      <c r="N1493" s="103">
        <v>4539463</v>
      </c>
      <c r="O1493" s="103">
        <v>2822737</v>
      </c>
      <c r="P1493" s="103">
        <v>1912620</v>
      </c>
    </row>
    <row r="1494" spans="1:16">
      <c r="A1494" s="101" t="s">
        <v>1457</v>
      </c>
      <c r="B1494" s="102" t="s">
        <v>1458</v>
      </c>
      <c r="C1494" s="101" t="s">
        <v>5359</v>
      </c>
      <c r="D1494" s="101" t="s">
        <v>5360</v>
      </c>
      <c r="E1494" s="103">
        <v>16122108</v>
      </c>
      <c r="F1494" s="103">
        <v>23750010</v>
      </c>
      <c r="G1494" s="103">
        <v>11032882</v>
      </c>
      <c r="H1494" s="103">
        <v>2511941</v>
      </c>
      <c r="I1494" s="103">
        <v>6890132</v>
      </c>
      <c r="J1494" s="103">
        <v>-14682259</v>
      </c>
      <c r="K1494" s="103">
        <v>-5124883</v>
      </c>
      <c r="L1494" s="103">
        <v>11384967</v>
      </c>
      <c r="M1494" s="103">
        <v>5332507</v>
      </c>
      <c r="N1494" s="103">
        <v>13633626</v>
      </c>
      <c r="O1494" s="103">
        <v>5206650</v>
      </c>
      <c r="P1494" s="103">
        <v>2588236</v>
      </c>
    </row>
    <row r="1495" spans="1:16">
      <c r="A1495" s="101" t="s">
        <v>2017</v>
      </c>
      <c r="B1495" s="102" t="s">
        <v>2018</v>
      </c>
      <c r="C1495" s="101" t="s">
        <v>5359</v>
      </c>
      <c r="D1495" s="101" t="s">
        <v>5360</v>
      </c>
      <c r="E1495" s="103">
        <v>25604449</v>
      </c>
      <c r="F1495" s="103">
        <v>16823181</v>
      </c>
      <c r="G1495" s="103">
        <v>10948809</v>
      </c>
      <c r="H1495" s="103">
        <v>13731675</v>
      </c>
      <c r="I1495" s="103">
        <v>16978440</v>
      </c>
      <c r="J1495" s="103">
        <v>13073052</v>
      </c>
      <c r="K1495" s="103">
        <v>10388878</v>
      </c>
      <c r="L1495" s="103">
        <v>11813210</v>
      </c>
      <c r="M1495" s="103">
        <v>8828681</v>
      </c>
      <c r="N1495" s="103">
        <v>13567907</v>
      </c>
      <c r="O1495" s="103">
        <v>13867721</v>
      </c>
      <c r="P1495" s="103">
        <v>6349706</v>
      </c>
    </row>
    <row r="1496" spans="1:16">
      <c r="A1496" s="101" t="s">
        <v>1371</v>
      </c>
      <c r="B1496" s="102" t="s">
        <v>1372</v>
      </c>
      <c r="C1496" s="101" t="s">
        <v>5359</v>
      </c>
      <c r="D1496" s="101" t="s">
        <v>5360</v>
      </c>
      <c r="E1496" s="103">
        <v>16511382</v>
      </c>
      <c r="F1496" s="103">
        <v>8540715</v>
      </c>
      <c r="G1496" s="103">
        <v>14678633</v>
      </c>
      <c r="H1496" s="103">
        <v>17575096</v>
      </c>
      <c r="I1496" s="103">
        <v>4359120</v>
      </c>
      <c r="J1496" s="103">
        <v>10548742</v>
      </c>
      <c r="K1496" s="103">
        <v>11704361</v>
      </c>
      <c r="L1496" s="103">
        <v>11393413</v>
      </c>
      <c r="M1496" s="103">
        <v>6157712</v>
      </c>
      <c r="N1496" s="103"/>
      <c r="O1496" s="103"/>
      <c r="P1496" s="103"/>
    </row>
    <row r="1497" spans="1:16">
      <c r="A1497" s="101" t="s">
        <v>3210</v>
      </c>
      <c r="B1497" s="102" t="s">
        <v>3211</v>
      </c>
      <c r="C1497" s="101" t="s">
        <v>5359</v>
      </c>
      <c r="D1497" s="101" t="s">
        <v>5360</v>
      </c>
      <c r="E1497" s="103">
        <v>934051</v>
      </c>
      <c r="F1497" s="103">
        <v>1397642</v>
      </c>
      <c r="G1497" s="103">
        <v>1650592</v>
      </c>
      <c r="H1497" s="103">
        <v>2522818</v>
      </c>
      <c r="I1497" s="103">
        <v>5465053</v>
      </c>
      <c r="J1497" s="103">
        <v>6891039</v>
      </c>
      <c r="K1497" s="103"/>
      <c r="L1497" s="103"/>
      <c r="M1497" s="103"/>
      <c r="N1497" s="103"/>
      <c r="O1497" s="103"/>
      <c r="P1497" s="103"/>
    </row>
    <row r="1498" spans="1:16">
      <c r="A1498" s="101" t="s">
        <v>1203</v>
      </c>
      <c r="B1498" s="102" t="s">
        <v>1204</v>
      </c>
      <c r="C1498" s="101" t="s">
        <v>5359</v>
      </c>
      <c r="D1498" s="101" t="s">
        <v>5360</v>
      </c>
      <c r="E1498" s="103">
        <v>8348587</v>
      </c>
      <c r="F1498" s="103">
        <v>3064341</v>
      </c>
      <c r="G1498" s="103">
        <v>5991677</v>
      </c>
      <c r="H1498" s="103">
        <v>8518568</v>
      </c>
      <c r="I1498" s="103">
        <v>5272404</v>
      </c>
      <c r="J1498" s="103">
        <v>3591870</v>
      </c>
      <c r="K1498" s="103">
        <v>5135396</v>
      </c>
      <c r="L1498" s="103">
        <v>6053687</v>
      </c>
      <c r="M1498" s="103">
        <v>4587458</v>
      </c>
      <c r="N1498" s="103">
        <v>3338612</v>
      </c>
      <c r="O1498" s="103">
        <v>1776658</v>
      </c>
      <c r="P1498" s="103">
        <v>1787721</v>
      </c>
    </row>
    <row r="1499" spans="1:16">
      <c r="A1499" s="101" t="s">
        <v>2064</v>
      </c>
      <c r="B1499" s="102" t="s">
        <v>2065</v>
      </c>
      <c r="C1499" s="101" t="s">
        <v>5359</v>
      </c>
      <c r="D1499" s="101" t="s">
        <v>5360</v>
      </c>
      <c r="E1499" s="103">
        <v>1659742</v>
      </c>
      <c r="F1499" s="103">
        <v>27029932</v>
      </c>
      <c r="G1499" s="103">
        <v>11264253</v>
      </c>
      <c r="H1499" s="103">
        <v>16189688</v>
      </c>
      <c r="I1499" s="103">
        <v>9087721</v>
      </c>
      <c r="J1499" s="103">
        <v>-4155767</v>
      </c>
      <c r="K1499" s="103">
        <v>3200978</v>
      </c>
      <c r="L1499" s="103">
        <v>35404449</v>
      </c>
      <c r="M1499" s="103">
        <v>30418805</v>
      </c>
      <c r="N1499" s="103"/>
      <c r="O1499" s="103"/>
      <c r="P1499" s="103"/>
    </row>
    <row r="1500" spans="1:16">
      <c r="A1500" s="101" t="s">
        <v>3099</v>
      </c>
      <c r="B1500" s="102" t="s">
        <v>3100</v>
      </c>
      <c r="C1500" s="101" t="s">
        <v>5359</v>
      </c>
      <c r="D1500" s="101" t="s">
        <v>5360</v>
      </c>
      <c r="E1500" s="103">
        <v>9145891</v>
      </c>
      <c r="F1500" s="103">
        <v>5243481</v>
      </c>
      <c r="G1500" s="103">
        <v>3702996</v>
      </c>
      <c r="H1500" s="103">
        <v>5692480</v>
      </c>
      <c r="I1500" s="103">
        <v>-6856077</v>
      </c>
      <c r="J1500" s="103">
        <v>-13494896</v>
      </c>
      <c r="K1500" s="103">
        <v>-5116601</v>
      </c>
      <c r="L1500" s="103">
        <v>2890294</v>
      </c>
      <c r="M1500" s="103">
        <v>3712752</v>
      </c>
      <c r="N1500" s="103">
        <v>1586000</v>
      </c>
      <c r="O1500" s="103">
        <v>868850</v>
      </c>
      <c r="P1500" s="103"/>
    </row>
    <row r="1501" spans="1:16">
      <c r="A1501" s="101" t="s">
        <v>833</v>
      </c>
      <c r="B1501" s="102" t="s">
        <v>834</v>
      </c>
      <c r="C1501" s="101" t="s">
        <v>5359</v>
      </c>
      <c r="D1501" s="101" t="s">
        <v>5360</v>
      </c>
      <c r="E1501" s="103">
        <v>12617549</v>
      </c>
      <c r="F1501" s="103">
        <v>22545837</v>
      </c>
      <c r="G1501" s="103">
        <v>16565934</v>
      </c>
      <c r="H1501" s="103">
        <v>31362212</v>
      </c>
      <c r="I1501" s="103">
        <v>30467221</v>
      </c>
      <c r="J1501" s="103">
        <v>61750114</v>
      </c>
      <c r="K1501" s="103">
        <v>26944562</v>
      </c>
      <c r="L1501" s="103">
        <v>21735153</v>
      </c>
      <c r="M1501" s="103">
        <v>21065363</v>
      </c>
      <c r="N1501" s="103"/>
      <c r="O1501" s="103"/>
      <c r="P1501" s="103"/>
    </row>
    <row r="1502" spans="1:16">
      <c r="A1502" s="101" t="s">
        <v>3440</v>
      </c>
      <c r="B1502" s="102" t="s">
        <v>3441</v>
      </c>
      <c r="C1502" s="101" t="s">
        <v>5359</v>
      </c>
      <c r="D1502" s="101" t="s">
        <v>5360</v>
      </c>
      <c r="E1502" s="103">
        <v>-2255875</v>
      </c>
      <c r="F1502" s="103">
        <v>-5686229</v>
      </c>
      <c r="G1502" s="103">
        <v>-1612376</v>
      </c>
      <c r="H1502" s="103">
        <v>-1380321</v>
      </c>
      <c r="I1502" s="103">
        <v>-1368782</v>
      </c>
      <c r="J1502" s="103">
        <v>794544</v>
      </c>
      <c r="K1502" s="103">
        <v>-13942463</v>
      </c>
      <c r="L1502" s="103">
        <v>2014888</v>
      </c>
      <c r="M1502" s="103">
        <v>-25709545</v>
      </c>
      <c r="N1502" s="103"/>
      <c r="O1502" s="103"/>
      <c r="P1502" s="103"/>
    </row>
    <row r="1503" spans="1:16">
      <c r="A1503" s="101" t="s">
        <v>3399</v>
      </c>
      <c r="B1503" s="102" t="s">
        <v>3400</v>
      </c>
      <c r="C1503" s="101" t="s">
        <v>5359</v>
      </c>
      <c r="D1503" s="101" t="s">
        <v>5360</v>
      </c>
      <c r="E1503" s="103">
        <v>531710</v>
      </c>
      <c r="F1503" s="103">
        <v>-3464173</v>
      </c>
      <c r="G1503" s="103">
        <v>-4713052</v>
      </c>
      <c r="H1503" s="103">
        <v>-8247924</v>
      </c>
      <c r="I1503" s="103">
        <v>706226</v>
      </c>
      <c r="J1503" s="103">
        <v>4878348</v>
      </c>
      <c r="K1503" s="103">
        <v>5450634</v>
      </c>
      <c r="L1503" s="103">
        <v>1547525</v>
      </c>
      <c r="M1503" s="103">
        <v>1589004</v>
      </c>
      <c r="N1503" s="103">
        <v>5773824</v>
      </c>
      <c r="O1503" s="103">
        <v>4766119</v>
      </c>
      <c r="P1503" s="103">
        <v>2008330</v>
      </c>
    </row>
    <row r="1504" spans="1:16">
      <c r="A1504" s="101" t="s">
        <v>2736</v>
      </c>
      <c r="B1504" s="102" t="s">
        <v>2737</v>
      </c>
      <c r="C1504" s="101" t="s">
        <v>5359</v>
      </c>
      <c r="D1504" s="101" t="s">
        <v>5360</v>
      </c>
      <c r="E1504" s="103">
        <v>1172550</v>
      </c>
      <c r="F1504" s="103">
        <v>4451661</v>
      </c>
      <c r="G1504" s="103">
        <v>4790691</v>
      </c>
      <c r="H1504" s="103">
        <v>1595817</v>
      </c>
      <c r="I1504" s="103">
        <v>5060119</v>
      </c>
      <c r="J1504" s="103">
        <v>9431562</v>
      </c>
      <c r="K1504" s="103">
        <v>8075473</v>
      </c>
      <c r="L1504" s="103">
        <v>8598361</v>
      </c>
      <c r="M1504" s="103">
        <v>10970404</v>
      </c>
      <c r="N1504" s="103">
        <v>6156617</v>
      </c>
      <c r="O1504" s="103">
        <v>3828810</v>
      </c>
      <c r="P1504" s="103">
        <v>1630451</v>
      </c>
    </row>
    <row r="1505" spans="1:16">
      <c r="A1505" s="101" t="s">
        <v>2316</v>
      </c>
      <c r="B1505" s="102" t="s">
        <v>2317</v>
      </c>
      <c r="C1505" s="101" t="s">
        <v>5359</v>
      </c>
      <c r="D1505" s="101" t="s">
        <v>5360</v>
      </c>
      <c r="E1505" s="103">
        <v>4859788</v>
      </c>
      <c r="F1505" s="103">
        <v>3007584</v>
      </c>
      <c r="G1505" s="103">
        <v>3355881</v>
      </c>
      <c r="H1505" s="103">
        <v>2467351</v>
      </c>
      <c r="I1505" s="103">
        <v>2015653</v>
      </c>
      <c r="J1505" s="103">
        <v>2383737</v>
      </c>
      <c r="K1505" s="103">
        <v>2321369</v>
      </c>
      <c r="L1505" s="103">
        <v>1396583</v>
      </c>
      <c r="M1505" s="103">
        <v>2313108</v>
      </c>
      <c r="N1505" s="103">
        <v>2633184</v>
      </c>
      <c r="O1505" s="103">
        <v>1761394</v>
      </c>
      <c r="P1505" s="103">
        <v>1703524</v>
      </c>
    </row>
    <row r="1506" spans="1:16">
      <c r="A1506" s="101" t="s">
        <v>1623</v>
      </c>
      <c r="B1506" s="102" t="s">
        <v>1624</v>
      </c>
      <c r="C1506" s="101" t="s">
        <v>5359</v>
      </c>
      <c r="D1506" s="101" t="s">
        <v>5360</v>
      </c>
      <c r="E1506" s="103">
        <v>31491080</v>
      </c>
      <c r="F1506" s="103">
        <v>29312671</v>
      </c>
      <c r="G1506" s="103">
        <v>34572457</v>
      </c>
      <c r="H1506" s="103">
        <v>24341927</v>
      </c>
      <c r="I1506" s="103">
        <v>18469048</v>
      </c>
      <c r="J1506" s="103">
        <v>3835195</v>
      </c>
      <c r="K1506" s="103">
        <v>-355856</v>
      </c>
      <c r="L1506" s="103">
        <v>16264921</v>
      </c>
      <c r="M1506" s="103">
        <v>2038211</v>
      </c>
      <c r="N1506" s="103">
        <v>3051302</v>
      </c>
      <c r="O1506" s="103">
        <v>8016998</v>
      </c>
      <c r="P1506" s="103">
        <v>5385970</v>
      </c>
    </row>
    <row r="1507" spans="1:16">
      <c r="A1507" s="101" t="s">
        <v>3386</v>
      </c>
      <c r="B1507" s="102" t="s">
        <v>3387</v>
      </c>
      <c r="C1507" s="101" t="s">
        <v>5359</v>
      </c>
      <c r="D1507" s="101" t="s">
        <v>5360</v>
      </c>
      <c r="E1507" s="103">
        <v>-1526825</v>
      </c>
      <c r="F1507" s="103">
        <v>-3980665</v>
      </c>
      <c r="G1507" s="103">
        <v>249150</v>
      </c>
      <c r="H1507" s="103">
        <v>625846</v>
      </c>
      <c r="I1507" s="103">
        <v>344960</v>
      </c>
      <c r="J1507" s="103">
        <v>366106</v>
      </c>
      <c r="K1507" s="103">
        <v>1318883</v>
      </c>
      <c r="L1507" s="103">
        <v>752779</v>
      </c>
      <c r="M1507" s="103">
        <v>543835</v>
      </c>
      <c r="N1507" s="103">
        <v>2474223</v>
      </c>
      <c r="O1507" s="103"/>
      <c r="P1507" s="103"/>
    </row>
    <row r="1508" spans="1:16">
      <c r="A1508" s="101" t="s">
        <v>2608</v>
      </c>
      <c r="B1508" s="102" t="s">
        <v>2609</v>
      </c>
      <c r="C1508" s="101" t="s">
        <v>5359</v>
      </c>
      <c r="D1508" s="101" t="s">
        <v>5360</v>
      </c>
      <c r="E1508" s="103">
        <v>-15762372</v>
      </c>
      <c r="F1508" s="103">
        <v>2204506</v>
      </c>
      <c r="G1508" s="103">
        <v>-11231501</v>
      </c>
      <c r="H1508" s="103">
        <v>-6593821</v>
      </c>
      <c r="I1508" s="103">
        <v>1538805</v>
      </c>
      <c r="J1508" s="103">
        <v>6057311</v>
      </c>
      <c r="K1508" s="103">
        <v>13815150</v>
      </c>
      <c r="L1508" s="103">
        <v>10203571</v>
      </c>
      <c r="M1508" s="103">
        <v>7073491</v>
      </c>
      <c r="N1508" s="103">
        <v>7566991</v>
      </c>
      <c r="O1508" s="103">
        <v>7401591</v>
      </c>
      <c r="P1508" s="103"/>
    </row>
    <row r="1509" spans="1:16">
      <c r="A1509" s="101" t="s">
        <v>3784</v>
      </c>
      <c r="B1509" s="102" t="s">
        <v>3785</v>
      </c>
      <c r="C1509" s="101" t="s">
        <v>5359</v>
      </c>
      <c r="D1509" s="101" t="s">
        <v>5360</v>
      </c>
      <c r="E1509" s="103">
        <v>-1314761</v>
      </c>
      <c r="F1509" s="103">
        <v>-7521390</v>
      </c>
      <c r="G1509" s="103">
        <v>-3676130</v>
      </c>
      <c r="H1509" s="103">
        <v>-11235988</v>
      </c>
      <c r="I1509" s="103">
        <v>701582</v>
      </c>
      <c r="J1509" s="103">
        <v>2318080</v>
      </c>
      <c r="K1509" s="103">
        <v>2589717</v>
      </c>
      <c r="L1509" s="103">
        <v>4499680</v>
      </c>
      <c r="M1509" s="103">
        <v>2979746</v>
      </c>
      <c r="N1509" s="103">
        <v>2608256</v>
      </c>
      <c r="O1509" s="103">
        <v>112412</v>
      </c>
      <c r="P1509" s="103"/>
    </row>
    <row r="1510" spans="1:16">
      <c r="A1510" s="101" t="s">
        <v>1997</v>
      </c>
      <c r="B1510" s="102" t="s">
        <v>1998</v>
      </c>
      <c r="C1510" s="101" t="s">
        <v>5359</v>
      </c>
      <c r="D1510" s="101" t="s">
        <v>5360</v>
      </c>
      <c r="E1510" s="103">
        <v>8961485</v>
      </c>
      <c r="F1510" s="103">
        <v>7373238</v>
      </c>
      <c r="G1510" s="103">
        <v>-4804006</v>
      </c>
      <c r="H1510" s="103">
        <v>-7132858</v>
      </c>
      <c r="I1510" s="103">
        <v>-1524173</v>
      </c>
      <c r="J1510" s="103">
        <v>3388416</v>
      </c>
      <c r="K1510" s="103">
        <v>3998527</v>
      </c>
      <c r="L1510" s="103">
        <v>6686575</v>
      </c>
      <c r="M1510" s="103">
        <v>3855592</v>
      </c>
      <c r="N1510" s="103">
        <v>3499984</v>
      </c>
      <c r="O1510" s="103">
        <v>156833</v>
      </c>
      <c r="P1510" s="103">
        <v>5046541</v>
      </c>
    </row>
    <row r="1511" spans="1:16">
      <c r="A1511" s="101" t="s">
        <v>4486</v>
      </c>
      <c r="B1511" s="102" t="s">
        <v>4487</v>
      </c>
      <c r="C1511" s="101" t="s">
        <v>5359</v>
      </c>
      <c r="D1511" s="101" t="s">
        <v>5360</v>
      </c>
      <c r="E1511" s="103">
        <v>25288393</v>
      </c>
      <c r="F1511" s="103">
        <v>16865428</v>
      </c>
      <c r="G1511" s="103">
        <v>4303149</v>
      </c>
      <c r="H1511" s="103">
        <v>8542845</v>
      </c>
      <c r="I1511" s="103">
        <v>21420102</v>
      </c>
      <c r="J1511" s="103">
        <v>11081467</v>
      </c>
      <c r="K1511" s="103">
        <v>19914990</v>
      </c>
      <c r="L1511" s="103"/>
      <c r="M1511" s="103"/>
      <c r="N1511" s="103"/>
      <c r="O1511" s="103"/>
      <c r="P1511" s="103"/>
    </row>
    <row r="1512" spans="1:16">
      <c r="A1512" s="101" t="s">
        <v>3699</v>
      </c>
      <c r="B1512" s="102" t="s">
        <v>3700</v>
      </c>
      <c r="C1512" s="101" t="s">
        <v>5359</v>
      </c>
      <c r="D1512" s="101" t="s">
        <v>5360</v>
      </c>
      <c r="E1512" s="103">
        <v>909235</v>
      </c>
      <c r="F1512" s="103">
        <v>968283</v>
      </c>
      <c r="G1512" s="103">
        <v>466170</v>
      </c>
      <c r="H1512" s="103">
        <v>1216864</v>
      </c>
      <c r="I1512" s="103">
        <v>1901977</v>
      </c>
      <c r="J1512" s="103">
        <v>3045302</v>
      </c>
      <c r="K1512" s="103">
        <v>3433132</v>
      </c>
      <c r="L1512" s="103">
        <v>4909109</v>
      </c>
      <c r="M1512" s="103">
        <v>3742746</v>
      </c>
      <c r="N1512" s="103">
        <v>2401428</v>
      </c>
      <c r="O1512" s="103">
        <v>1565371</v>
      </c>
      <c r="P1512" s="103">
        <v>1670274</v>
      </c>
    </row>
    <row r="1513" spans="1:16">
      <c r="A1513" s="101" t="s">
        <v>2937</v>
      </c>
      <c r="B1513" s="102" t="s">
        <v>2938</v>
      </c>
      <c r="C1513" s="101" t="s">
        <v>5359</v>
      </c>
      <c r="D1513" s="101" t="s">
        <v>5360</v>
      </c>
      <c r="E1513" s="103">
        <v>-21226811</v>
      </c>
      <c r="F1513" s="103">
        <v>-13106343</v>
      </c>
      <c r="G1513" s="103">
        <v>-11463429</v>
      </c>
      <c r="H1513" s="103">
        <v>-3641713</v>
      </c>
      <c r="I1513" s="103">
        <v>2236622</v>
      </c>
      <c r="J1513" s="103">
        <v>8053994</v>
      </c>
      <c r="K1513" s="103">
        <v>24663650</v>
      </c>
      <c r="L1513" s="103">
        <v>21096433</v>
      </c>
      <c r="M1513" s="103">
        <v>23071471</v>
      </c>
      <c r="N1513" s="103">
        <v>14395232</v>
      </c>
      <c r="O1513" s="103">
        <v>3642428</v>
      </c>
      <c r="P1513" s="103">
        <v>2223778</v>
      </c>
    </row>
    <row r="1514" spans="1:16">
      <c r="A1514" s="101" t="s">
        <v>1501</v>
      </c>
      <c r="B1514" s="102" t="s">
        <v>1502</v>
      </c>
      <c r="C1514" s="101" t="s">
        <v>5359</v>
      </c>
      <c r="D1514" s="101" t="s">
        <v>5360</v>
      </c>
      <c r="E1514" s="103">
        <v>-1751787</v>
      </c>
      <c r="F1514" s="103">
        <v>-20446978</v>
      </c>
      <c r="G1514" s="103">
        <v>-4268126</v>
      </c>
      <c r="H1514" s="103">
        <v>7141249</v>
      </c>
      <c r="I1514" s="103">
        <v>-4061089</v>
      </c>
      <c r="J1514" s="103">
        <v>6019113</v>
      </c>
      <c r="K1514" s="103">
        <v>8477967</v>
      </c>
      <c r="L1514" s="103">
        <v>16126785</v>
      </c>
      <c r="M1514" s="103">
        <v>17123141</v>
      </c>
      <c r="N1514" s="103">
        <v>8707858</v>
      </c>
      <c r="O1514" s="103">
        <v>3514691</v>
      </c>
      <c r="P1514" s="103"/>
    </row>
    <row r="1515" spans="1:16">
      <c r="A1515" s="101" t="s">
        <v>5574</v>
      </c>
      <c r="B1515" s="102" t="s">
        <v>5575</v>
      </c>
      <c r="C1515" s="101" t="s">
        <v>5359</v>
      </c>
      <c r="D1515" s="101" t="s">
        <v>5360</v>
      </c>
      <c r="E1515" s="103">
        <v>-70083754</v>
      </c>
      <c r="F1515" s="103">
        <v>5981980</v>
      </c>
      <c r="G1515" s="103">
        <v>-72660641</v>
      </c>
      <c r="H1515" s="103"/>
      <c r="I1515" s="103"/>
      <c r="J1515" s="103"/>
      <c r="K1515" s="103"/>
      <c r="L1515" s="103"/>
      <c r="M1515" s="103"/>
      <c r="N1515" s="103"/>
      <c r="O1515" s="103"/>
      <c r="P1515" s="103"/>
    </row>
    <row r="1516" spans="1:16">
      <c r="A1516" s="101" t="s">
        <v>2896</v>
      </c>
      <c r="B1516" s="102" t="s">
        <v>2897</v>
      </c>
      <c r="C1516" s="101" t="s">
        <v>5359</v>
      </c>
      <c r="D1516" s="101" t="s">
        <v>5360</v>
      </c>
      <c r="E1516" s="103">
        <v>-1130710</v>
      </c>
      <c r="F1516" s="103">
        <v>8031413</v>
      </c>
      <c r="G1516" s="103">
        <v>-1941442</v>
      </c>
      <c r="H1516" s="103">
        <v>9657048</v>
      </c>
      <c r="I1516" s="103">
        <v>7123035</v>
      </c>
      <c r="J1516" s="103">
        <v>11555233</v>
      </c>
      <c r="K1516" s="103">
        <v>13975840</v>
      </c>
      <c r="L1516" s="103">
        <v>10411596</v>
      </c>
      <c r="M1516" s="103">
        <v>15428800</v>
      </c>
      <c r="N1516" s="103">
        <v>8931795</v>
      </c>
      <c r="O1516" s="103">
        <v>3897265</v>
      </c>
      <c r="P1516" s="103">
        <v>3384492</v>
      </c>
    </row>
    <row r="1517" spans="1:16">
      <c r="A1517" s="101" t="s">
        <v>2161</v>
      </c>
      <c r="B1517" s="102" t="s">
        <v>2162</v>
      </c>
      <c r="C1517" s="101" t="s">
        <v>5359</v>
      </c>
      <c r="D1517" s="101" t="s">
        <v>5360</v>
      </c>
      <c r="E1517" s="103">
        <v>6950233</v>
      </c>
      <c r="F1517" s="103">
        <v>6511573</v>
      </c>
      <c r="G1517" s="103">
        <v>6751652</v>
      </c>
      <c r="H1517" s="103">
        <v>8875828</v>
      </c>
      <c r="I1517" s="103">
        <v>6015138</v>
      </c>
      <c r="J1517" s="103">
        <v>3361542</v>
      </c>
      <c r="K1517" s="103">
        <v>5336754</v>
      </c>
      <c r="L1517" s="103">
        <v>2719197</v>
      </c>
      <c r="M1517" s="103">
        <v>3628087</v>
      </c>
      <c r="N1517" s="103">
        <v>2432516</v>
      </c>
      <c r="O1517" s="103">
        <v>2144602</v>
      </c>
      <c r="P1517" s="103"/>
    </row>
    <row r="1518" spans="1:16">
      <c r="A1518" s="101" t="s">
        <v>2435</v>
      </c>
      <c r="B1518" s="102" t="s">
        <v>2436</v>
      </c>
      <c r="C1518" s="101" t="s">
        <v>5359</v>
      </c>
      <c r="D1518" s="101" t="s">
        <v>5360</v>
      </c>
      <c r="E1518" s="103">
        <v>1720976</v>
      </c>
      <c r="F1518" s="103">
        <v>7780160</v>
      </c>
      <c r="G1518" s="103">
        <v>3839089</v>
      </c>
      <c r="H1518" s="103">
        <v>4583316</v>
      </c>
      <c r="I1518" s="103">
        <v>8390058</v>
      </c>
      <c r="J1518" s="103">
        <v>8796353</v>
      </c>
      <c r="K1518" s="103">
        <v>11183232</v>
      </c>
      <c r="L1518" s="103">
        <v>13377922</v>
      </c>
      <c r="M1518" s="103">
        <v>9052999</v>
      </c>
      <c r="N1518" s="103">
        <v>6462004</v>
      </c>
      <c r="O1518" s="103">
        <v>3564778</v>
      </c>
      <c r="P1518" s="103">
        <v>2012906</v>
      </c>
    </row>
    <row r="1519" spans="1:16">
      <c r="A1519" s="101" t="s">
        <v>1176</v>
      </c>
      <c r="B1519" s="102" t="s">
        <v>4490</v>
      </c>
      <c r="C1519" s="101" t="s">
        <v>5359</v>
      </c>
      <c r="D1519" s="101" t="s">
        <v>5360</v>
      </c>
      <c r="E1519" s="103">
        <v>37468986</v>
      </c>
      <c r="F1519" s="103">
        <v>20287754</v>
      </c>
      <c r="G1519" s="103">
        <v>7282277</v>
      </c>
      <c r="H1519" s="103">
        <v>598918</v>
      </c>
      <c r="I1519" s="103">
        <v>14824065</v>
      </c>
      <c r="J1519" s="103">
        <v>-1778251</v>
      </c>
      <c r="K1519" s="103">
        <v>5741926</v>
      </c>
      <c r="L1519" s="103">
        <v>902619</v>
      </c>
      <c r="M1519" s="103">
        <v>-8515858</v>
      </c>
      <c r="N1519" s="103"/>
      <c r="O1519" s="103"/>
      <c r="P1519" s="103"/>
    </row>
    <row r="1520" spans="1:16">
      <c r="A1520" s="101" t="s">
        <v>2031</v>
      </c>
      <c r="B1520" s="102" t="s">
        <v>2032</v>
      </c>
      <c r="C1520" s="101" t="s">
        <v>5359</v>
      </c>
      <c r="D1520" s="101" t="s">
        <v>5360</v>
      </c>
      <c r="E1520" s="103">
        <v>-16192585</v>
      </c>
      <c r="F1520" s="103">
        <v>-516868</v>
      </c>
      <c r="G1520" s="103">
        <v>-1247594</v>
      </c>
      <c r="H1520" s="103">
        <v>-1924693</v>
      </c>
      <c r="I1520" s="103">
        <v>3434567</v>
      </c>
      <c r="J1520" s="103">
        <v>6045089</v>
      </c>
      <c r="K1520" s="103">
        <v>3388227</v>
      </c>
      <c r="L1520" s="103">
        <v>-3744857</v>
      </c>
      <c r="M1520" s="103">
        <v>3132746</v>
      </c>
      <c r="N1520" s="103"/>
      <c r="O1520" s="103"/>
      <c r="P1520" s="103"/>
    </row>
    <row r="1521" spans="1:16">
      <c r="A1521" s="101" t="s">
        <v>5576</v>
      </c>
      <c r="B1521" s="102" t="s">
        <v>5577</v>
      </c>
      <c r="C1521" s="101" t="s">
        <v>5359</v>
      </c>
      <c r="D1521" s="101" t="s">
        <v>5360</v>
      </c>
      <c r="E1521" s="103"/>
      <c r="F1521" s="103"/>
      <c r="G1521" s="103"/>
      <c r="H1521" s="103"/>
      <c r="I1521" s="103"/>
      <c r="J1521" s="103"/>
      <c r="K1521" s="103">
        <v>499844</v>
      </c>
      <c r="L1521" s="103">
        <v>-384284</v>
      </c>
      <c r="M1521" s="103">
        <v>119567</v>
      </c>
      <c r="N1521" s="103">
        <v>180536</v>
      </c>
      <c r="O1521" s="103"/>
      <c r="P1521" s="103"/>
    </row>
    <row r="1522" spans="1:16">
      <c r="A1522" s="101" t="s">
        <v>1157</v>
      </c>
      <c r="B1522" s="102" t="s">
        <v>1158</v>
      </c>
      <c r="C1522" s="101" t="s">
        <v>5359</v>
      </c>
      <c r="D1522" s="101" t="s">
        <v>5360</v>
      </c>
      <c r="E1522" s="103">
        <v>11792016</v>
      </c>
      <c r="F1522" s="103">
        <v>11337933</v>
      </c>
      <c r="G1522" s="103">
        <v>11593286</v>
      </c>
      <c r="H1522" s="103">
        <v>11292961</v>
      </c>
      <c r="I1522" s="103">
        <v>16990559</v>
      </c>
      <c r="J1522" s="103">
        <v>19779374</v>
      </c>
      <c r="K1522" s="103">
        <v>19882245</v>
      </c>
      <c r="L1522" s="103">
        <v>16287993</v>
      </c>
      <c r="M1522" s="103">
        <v>7838640</v>
      </c>
      <c r="N1522" s="103">
        <v>6554248</v>
      </c>
      <c r="O1522" s="103">
        <v>6637242</v>
      </c>
      <c r="P1522" s="103">
        <v>5327074</v>
      </c>
    </row>
    <row r="1523" spans="1:16">
      <c r="A1523" s="101" t="s">
        <v>1487</v>
      </c>
      <c r="B1523" s="102" t="s">
        <v>1488</v>
      </c>
      <c r="C1523" s="101" t="s">
        <v>5359</v>
      </c>
      <c r="D1523" s="101" t="s">
        <v>5360</v>
      </c>
      <c r="E1523" s="103">
        <v>24723570</v>
      </c>
      <c r="F1523" s="103">
        <v>30121131</v>
      </c>
      <c r="G1523" s="103">
        <v>10197929</v>
      </c>
      <c r="H1523" s="103">
        <v>8809292</v>
      </c>
      <c r="I1523" s="103">
        <v>14431032</v>
      </c>
      <c r="J1523" s="103">
        <v>12550121</v>
      </c>
      <c r="K1523" s="103">
        <v>13234940</v>
      </c>
      <c r="L1523" s="103">
        <v>11684119</v>
      </c>
      <c r="M1523" s="103">
        <v>7221919</v>
      </c>
      <c r="N1523" s="103">
        <v>5885779</v>
      </c>
      <c r="O1523" s="103">
        <v>5328012</v>
      </c>
      <c r="P1523" s="103">
        <v>3570350</v>
      </c>
    </row>
    <row r="1524" spans="1:16">
      <c r="A1524" s="101" t="s">
        <v>1097</v>
      </c>
      <c r="B1524" s="102" t="s">
        <v>1098</v>
      </c>
      <c r="C1524" s="101" t="s">
        <v>5359</v>
      </c>
      <c r="D1524" s="101" t="s">
        <v>5360</v>
      </c>
      <c r="E1524" s="103">
        <v>12665387</v>
      </c>
      <c r="F1524" s="103">
        <v>800139</v>
      </c>
      <c r="G1524" s="103">
        <v>5855260</v>
      </c>
      <c r="H1524" s="103">
        <v>17228115</v>
      </c>
      <c r="I1524" s="103">
        <v>18902265</v>
      </c>
      <c r="J1524" s="103">
        <v>11169273</v>
      </c>
      <c r="K1524" s="103">
        <v>9062655</v>
      </c>
      <c r="L1524" s="103">
        <v>8841349</v>
      </c>
      <c r="M1524" s="103">
        <v>7588482</v>
      </c>
      <c r="N1524" s="103">
        <v>3450948</v>
      </c>
      <c r="O1524" s="103">
        <v>2143876</v>
      </c>
      <c r="P1524" s="103">
        <v>-361684</v>
      </c>
    </row>
    <row r="1525" spans="1:16">
      <c r="A1525" s="101" t="s">
        <v>5578</v>
      </c>
      <c r="B1525" s="102" t="s">
        <v>5579</v>
      </c>
      <c r="C1525" s="101" t="s">
        <v>5361</v>
      </c>
      <c r="D1525" s="101" t="s">
        <v>5360</v>
      </c>
      <c r="E1525" s="103"/>
      <c r="F1525" s="103"/>
      <c r="G1525" s="103"/>
      <c r="H1525" s="103"/>
      <c r="I1525" s="103"/>
      <c r="J1525" s="103"/>
      <c r="K1525" s="103">
        <v>3128839</v>
      </c>
      <c r="L1525" s="103">
        <v>2341162</v>
      </c>
      <c r="M1525" s="103">
        <v>823753</v>
      </c>
      <c r="N1525" s="103">
        <v>231945</v>
      </c>
      <c r="O1525" s="103"/>
      <c r="P1525" s="103"/>
    </row>
    <row r="1526" spans="1:16">
      <c r="A1526" s="101" t="s">
        <v>2056</v>
      </c>
      <c r="B1526" s="102" t="s">
        <v>2057</v>
      </c>
      <c r="C1526" s="101" t="s">
        <v>5359</v>
      </c>
      <c r="D1526" s="101" t="s">
        <v>5360</v>
      </c>
      <c r="E1526" s="103">
        <v>-84291028</v>
      </c>
      <c r="F1526" s="103">
        <v>-24052326</v>
      </c>
      <c r="G1526" s="103">
        <v>-35679261</v>
      </c>
      <c r="H1526" s="103">
        <v>-51281868</v>
      </c>
      <c r="I1526" s="103">
        <v>-199532426</v>
      </c>
      <c r="J1526" s="103">
        <v>21573122</v>
      </c>
      <c r="K1526" s="103">
        <v>47446357</v>
      </c>
      <c r="L1526" s="103">
        <v>41033255</v>
      </c>
      <c r="M1526" s="103">
        <v>33771824</v>
      </c>
      <c r="N1526" s="103">
        <v>-1909352</v>
      </c>
      <c r="O1526" s="103">
        <v>-73884</v>
      </c>
      <c r="P1526" s="103"/>
    </row>
    <row r="1527" spans="1:16">
      <c r="A1527" s="101" t="s">
        <v>781</v>
      </c>
      <c r="B1527" s="102" t="s">
        <v>782</v>
      </c>
      <c r="C1527" s="101" t="s">
        <v>5359</v>
      </c>
      <c r="D1527" s="101" t="s">
        <v>5360</v>
      </c>
      <c r="E1527" s="103">
        <v>137591904</v>
      </c>
      <c r="F1527" s="103">
        <v>51578903</v>
      </c>
      <c r="G1527" s="103">
        <v>73603284</v>
      </c>
      <c r="H1527" s="103">
        <v>60384412</v>
      </c>
      <c r="I1527" s="103">
        <v>61612044</v>
      </c>
      <c r="J1527" s="103">
        <v>40684541</v>
      </c>
      <c r="K1527" s="103">
        <v>152947819</v>
      </c>
      <c r="L1527" s="103">
        <v>149528809</v>
      </c>
      <c r="M1527" s="103">
        <v>-203772568</v>
      </c>
      <c r="N1527" s="103"/>
      <c r="O1527" s="103"/>
      <c r="P1527" s="103"/>
    </row>
    <row r="1528" spans="1:16">
      <c r="A1528" s="101" t="s">
        <v>3484</v>
      </c>
      <c r="B1528" s="102" t="s">
        <v>3485</v>
      </c>
      <c r="C1528" s="101" t="s">
        <v>5359</v>
      </c>
      <c r="D1528" s="101" t="s">
        <v>5360</v>
      </c>
      <c r="E1528" s="103">
        <v>-1072387</v>
      </c>
      <c r="F1528" s="103">
        <v>2615040</v>
      </c>
      <c r="G1528" s="103">
        <v>200352</v>
      </c>
      <c r="H1528" s="103">
        <v>565689</v>
      </c>
      <c r="I1528" s="103">
        <v>2565333</v>
      </c>
      <c r="J1528" s="103">
        <v>-1282758</v>
      </c>
      <c r="K1528" s="103">
        <v>3230262</v>
      </c>
      <c r="L1528" s="103">
        <v>5689202</v>
      </c>
      <c r="M1528" s="103">
        <v>2423151</v>
      </c>
      <c r="N1528" s="103">
        <v>5745609</v>
      </c>
      <c r="O1528" s="103">
        <v>2222045</v>
      </c>
      <c r="P1528" s="103">
        <v>2964542</v>
      </c>
    </row>
    <row r="1529" spans="1:16">
      <c r="A1529" s="101" t="s">
        <v>1407</v>
      </c>
      <c r="B1529" s="102" t="s">
        <v>1408</v>
      </c>
      <c r="C1529" s="101" t="s">
        <v>5359</v>
      </c>
      <c r="D1529" s="101" t="s">
        <v>5360</v>
      </c>
      <c r="E1529" s="103">
        <v>1419329</v>
      </c>
      <c r="F1529" s="103">
        <v>8334408</v>
      </c>
      <c r="G1529" s="103">
        <v>12896523</v>
      </c>
      <c r="H1529" s="103">
        <v>4983086</v>
      </c>
      <c r="I1529" s="103">
        <v>-12556569</v>
      </c>
      <c r="J1529" s="103">
        <v>-13642472</v>
      </c>
      <c r="K1529" s="103">
        <v>26740864</v>
      </c>
      <c r="L1529" s="103">
        <v>49135182</v>
      </c>
      <c r="M1529" s="103">
        <v>-24281895</v>
      </c>
      <c r="N1529" s="103"/>
      <c r="O1529" s="103"/>
      <c r="P1529" s="103"/>
    </row>
    <row r="1530" spans="1:16">
      <c r="A1530" s="101" t="s">
        <v>5580</v>
      </c>
      <c r="B1530" s="102" t="s">
        <v>5581</v>
      </c>
      <c r="C1530" s="101" t="s">
        <v>5359</v>
      </c>
      <c r="D1530" s="101" t="s">
        <v>5360</v>
      </c>
      <c r="E1530" s="103">
        <v>566305</v>
      </c>
      <c r="F1530" s="103">
        <v>-1534031</v>
      </c>
      <c r="G1530" s="103"/>
      <c r="H1530" s="103"/>
      <c r="I1530" s="103"/>
      <c r="J1530" s="103"/>
      <c r="K1530" s="103"/>
      <c r="L1530" s="103"/>
      <c r="M1530" s="103"/>
      <c r="N1530" s="103"/>
      <c r="O1530" s="103"/>
      <c r="P1530" s="103"/>
    </row>
    <row r="1531" spans="1:16">
      <c r="A1531" s="101" t="s">
        <v>3542</v>
      </c>
      <c r="B1531" s="102" t="s">
        <v>3543</v>
      </c>
      <c r="C1531" s="101" t="s">
        <v>5359</v>
      </c>
      <c r="D1531" s="101" t="s">
        <v>5360</v>
      </c>
      <c r="E1531" s="103">
        <v>3964688</v>
      </c>
      <c r="F1531" s="103">
        <v>4020931</v>
      </c>
      <c r="G1531" s="103">
        <v>3324372</v>
      </c>
      <c r="H1531" s="103">
        <v>3158886</v>
      </c>
      <c r="I1531" s="103">
        <v>3673148</v>
      </c>
      <c r="J1531" s="103">
        <v>3784979</v>
      </c>
      <c r="K1531" s="103">
        <v>2461107</v>
      </c>
      <c r="L1531" s="103">
        <v>1909010</v>
      </c>
      <c r="M1531" s="103">
        <v>1596126</v>
      </c>
      <c r="N1531" s="103">
        <v>1941499</v>
      </c>
      <c r="O1531" s="103">
        <v>372672</v>
      </c>
      <c r="P1531" s="103">
        <v>1686768</v>
      </c>
    </row>
    <row r="1532" spans="1:16">
      <c r="A1532" s="101" t="s">
        <v>1567</v>
      </c>
      <c r="B1532" s="102" t="s">
        <v>4497</v>
      </c>
      <c r="C1532" s="101" t="s">
        <v>5359</v>
      </c>
      <c r="D1532" s="101" t="s">
        <v>5360</v>
      </c>
      <c r="E1532" s="103">
        <v>-3508355</v>
      </c>
      <c r="F1532" s="103">
        <v>4949614</v>
      </c>
      <c r="G1532" s="103">
        <v>8116169</v>
      </c>
      <c r="H1532" s="103">
        <v>8481653</v>
      </c>
      <c r="I1532" s="103">
        <v>-3631941</v>
      </c>
      <c r="J1532" s="103">
        <v>7560701</v>
      </c>
      <c r="K1532" s="103">
        <v>10146428</v>
      </c>
      <c r="L1532" s="103">
        <v>6051169</v>
      </c>
      <c r="M1532" s="103">
        <v>4096473</v>
      </c>
      <c r="N1532" s="103">
        <v>-43695459</v>
      </c>
      <c r="O1532" s="103"/>
      <c r="P1532" s="103"/>
    </row>
    <row r="1533" spans="1:16">
      <c r="A1533" s="101" t="s">
        <v>5582</v>
      </c>
      <c r="B1533" s="102" t="s">
        <v>5583</v>
      </c>
      <c r="C1533" s="101" t="s">
        <v>5359</v>
      </c>
      <c r="D1533" s="101" t="s">
        <v>5360</v>
      </c>
      <c r="E1533" s="103">
        <v>7025000</v>
      </c>
      <c r="F1533" s="103">
        <v>10915000</v>
      </c>
      <c r="G1533" s="103">
        <v>9745000</v>
      </c>
      <c r="H1533" s="103">
        <v>-77251000</v>
      </c>
      <c r="I1533" s="103">
        <v>-35720000</v>
      </c>
      <c r="J1533" s="103">
        <v>-161371000</v>
      </c>
      <c r="K1533" s="103">
        <v>54062000</v>
      </c>
      <c r="L1533" s="103"/>
      <c r="M1533" s="103"/>
      <c r="N1533" s="103"/>
      <c r="O1533" s="103"/>
      <c r="P1533" s="103"/>
    </row>
    <row r="1534" spans="1:16">
      <c r="A1534" s="101" t="s">
        <v>2835</v>
      </c>
      <c r="B1534" s="102" t="s">
        <v>2836</v>
      </c>
      <c r="C1534" s="101" t="s">
        <v>5359</v>
      </c>
      <c r="D1534" s="101" t="s">
        <v>5360</v>
      </c>
      <c r="E1534" s="103">
        <v>394793</v>
      </c>
      <c r="F1534" s="103">
        <v>2499720</v>
      </c>
      <c r="G1534" s="103">
        <v>3782961</v>
      </c>
      <c r="H1534" s="103">
        <v>689521</v>
      </c>
      <c r="I1534" s="103">
        <v>1765036</v>
      </c>
      <c r="J1534" s="103">
        <v>7599177</v>
      </c>
      <c r="K1534" s="103">
        <v>6902115</v>
      </c>
      <c r="L1534" s="103">
        <v>11825581</v>
      </c>
      <c r="M1534" s="103">
        <v>4334179</v>
      </c>
      <c r="N1534" s="103">
        <v>2367623</v>
      </c>
      <c r="O1534" s="103">
        <v>604313</v>
      </c>
      <c r="P1534" s="103"/>
    </row>
    <row r="1535" spans="1:16">
      <c r="A1535" s="101" t="s">
        <v>1597</v>
      </c>
      <c r="B1535" s="102" t="s">
        <v>1598</v>
      </c>
      <c r="C1535" s="101" t="s">
        <v>5359</v>
      </c>
      <c r="D1535" s="101" t="s">
        <v>5360</v>
      </c>
      <c r="E1535" s="103">
        <v>7739562</v>
      </c>
      <c r="F1535" s="103">
        <v>12220612</v>
      </c>
      <c r="G1535" s="103">
        <v>11134046</v>
      </c>
      <c r="H1535" s="103">
        <v>11631634</v>
      </c>
      <c r="I1535" s="103">
        <v>-28503137</v>
      </c>
      <c r="J1535" s="103">
        <v>38165047</v>
      </c>
      <c r="K1535" s="103">
        <v>26155939</v>
      </c>
      <c r="L1535" s="103">
        <v>25632642</v>
      </c>
      <c r="M1535" s="103">
        <v>-17308870</v>
      </c>
      <c r="N1535" s="103">
        <v>-456</v>
      </c>
      <c r="O1535" s="103"/>
      <c r="P1535" s="103"/>
    </row>
    <row r="1536" spans="1:16">
      <c r="A1536" s="101" t="s">
        <v>1900</v>
      </c>
      <c r="B1536" s="102" t="s">
        <v>1901</v>
      </c>
      <c r="C1536" s="101" t="s">
        <v>5359</v>
      </c>
      <c r="D1536" s="101" t="s">
        <v>5360</v>
      </c>
      <c r="E1536" s="103">
        <v>1199387</v>
      </c>
      <c r="F1536" s="103">
        <v>-859436</v>
      </c>
      <c r="G1536" s="103">
        <v>-1466556</v>
      </c>
      <c r="H1536" s="103">
        <v>3347977</v>
      </c>
      <c r="I1536" s="103">
        <v>482580</v>
      </c>
      <c r="J1536" s="103">
        <v>-3942111</v>
      </c>
      <c r="K1536" s="103"/>
      <c r="L1536" s="103"/>
      <c r="M1536" s="103"/>
      <c r="N1536" s="103"/>
      <c r="O1536" s="103"/>
      <c r="P1536" s="103"/>
    </row>
    <row r="1537" spans="1:16">
      <c r="A1537" s="101" t="s">
        <v>1189</v>
      </c>
      <c r="B1537" s="102" t="s">
        <v>1190</v>
      </c>
      <c r="C1537" s="101" t="s">
        <v>5359</v>
      </c>
      <c r="D1537" s="101" t="s">
        <v>5360</v>
      </c>
      <c r="E1537" s="103">
        <v>46547076</v>
      </c>
      <c r="F1537" s="103">
        <v>53619387</v>
      </c>
      <c r="G1537" s="103">
        <v>17989894</v>
      </c>
      <c r="H1537" s="103">
        <v>9397639</v>
      </c>
      <c r="I1537" s="103">
        <v>18485337</v>
      </c>
      <c r="J1537" s="103">
        <v>-33510227</v>
      </c>
      <c r="K1537" s="103">
        <v>36725509</v>
      </c>
      <c r="L1537" s="103">
        <v>46053565</v>
      </c>
      <c r="M1537" s="103">
        <v>49290877</v>
      </c>
      <c r="N1537" s="103"/>
      <c r="O1537" s="103"/>
      <c r="P1537" s="103"/>
    </row>
    <row r="1538" spans="1:16">
      <c r="A1538" s="101" t="s">
        <v>1273</v>
      </c>
      <c r="B1538" s="102" t="s">
        <v>1274</v>
      </c>
      <c r="C1538" s="101" t="s">
        <v>5359</v>
      </c>
      <c r="D1538" s="101" t="s">
        <v>5360</v>
      </c>
      <c r="E1538" s="103">
        <v>15530631</v>
      </c>
      <c r="F1538" s="103">
        <v>21760187</v>
      </c>
      <c r="G1538" s="103">
        <v>20702005</v>
      </c>
      <c r="H1538" s="103">
        <v>19265194</v>
      </c>
      <c r="I1538" s="103">
        <v>19940638</v>
      </c>
      <c r="J1538" s="103">
        <v>15725339</v>
      </c>
      <c r="K1538" s="103"/>
      <c r="L1538" s="103"/>
      <c r="M1538" s="103"/>
      <c r="N1538" s="103"/>
      <c r="O1538" s="103"/>
      <c r="P1538" s="103"/>
    </row>
    <row r="1539" spans="1:16">
      <c r="A1539" s="101" t="s">
        <v>3344</v>
      </c>
      <c r="B1539" s="102" t="s">
        <v>3345</v>
      </c>
      <c r="C1539" s="101" t="s">
        <v>5359</v>
      </c>
      <c r="D1539" s="101" t="s">
        <v>5360</v>
      </c>
      <c r="E1539" s="103">
        <v>-588763</v>
      </c>
      <c r="F1539" s="103">
        <v>865932</v>
      </c>
      <c r="G1539" s="103">
        <v>3197803</v>
      </c>
      <c r="H1539" s="103">
        <v>-762867</v>
      </c>
      <c r="I1539" s="103">
        <v>-2309906</v>
      </c>
      <c r="J1539" s="103">
        <v>1874236</v>
      </c>
      <c r="K1539" s="103">
        <v>4335362</v>
      </c>
      <c r="L1539" s="103">
        <v>8445691</v>
      </c>
      <c r="M1539" s="103">
        <v>3151974</v>
      </c>
      <c r="N1539" s="103">
        <v>1685419</v>
      </c>
      <c r="O1539" s="103">
        <v>1521544</v>
      </c>
      <c r="P1539" s="103"/>
    </row>
    <row r="1540" spans="1:16">
      <c r="A1540" s="101" t="s">
        <v>2744</v>
      </c>
      <c r="B1540" s="102" t="s">
        <v>2745</v>
      </c>
      <c r="C1540" s="101" t="s">
        <v>5359</v>
      </c>
      <c r="D1540" s="101" t="s">
        <v>5360</v>
      </c>
      <c r="E1540" s="103">
        <v>-9975240</v>
      </c>
      <c r="F1540" s="103">
        <v>-3782662</v>
      </c>
      <c r="G1540" s="103">
        <v>2221409</v>
      </c>
      <c r="H1540" s="103"/>
      <c r="I1540" s="103"/>
      <c r="J1540" s="103"/>
      <c r="K1540" s="103"/>
      <c r="L1540" s="103"/>
      <c r="M1540" s="103"/>
      <c r="N1540" s="103"/>
      <c r="O1540" s="103"/>
      <c r="P1540" s="103"/>
    </row>
    <row r="1541" spans="1:16">
      <c r="A1541" s="101" t="s">
        <v>600</v>
      </c>
      <c r="B1541" s="102" t="s">
        <v>601</v>
      </c>
      <c r="C1541" s="101" t="s">
        <v>5359</v>
      </c>
      <c r="D1541" s="101" t="s">
        <v>5360</v>
      </c>
      <c r="E1541" s="103">
        <v>46947778</v>
      </c>
      <c r="F1541" s="103">
        <v>103433610</v>
      </c>
      <c r="G1541" s="103">
        <v>61754407</v>
      </c>
      <c r="H1541" s="103">
        <v>42604658</v>
      </c>
      <c r="I1541" s="103">
        <v>52634044</v>
      </c>
      <c r="J1541" s="103">
        <v>49651324</v>
      </c>
      <c r="K1541" s="103">
        <v>32101145</v>
      </c>
      <c r="L1541" s="103">
        <v>56363333</v>
      </c>
      <c r="M1541" s="103"/>
      <c r="N1541" s="103"/>
      <c r="O1541" s="103"/>
      <c r="P1541" s="103"/>
    </row>
    <row r="1542" spans="1:16">
      <c r="A1542" s="101" t="s">
        <v>2945</v>
      </c>
      <c r="B1542" s="102" t="s">
        <v>2946</v>
      </c>
      <c r="C1542" s="101" t="s">
        <v>5359</v>
      </c>
      <c r="D1542" s="101" t="s">
        <v>5360</v>
      </c>
      <c r="E1542" s="103">
        <v>2604488</v>
      </c>
      <c r="F1542" s="103">
        <v>4024478</v>
      </c>
      <c r="G1542" s="103">
        <v>5692458</v>
      </c>
      <c r="H1542" s="103">
        <v>5392878</v>
      </c>
      <c r="I1542" s="103">
        <v>7539474</v>
      </c>
      <c r="J1542" s="103">
        <v>7878765</v>
      </c>
      <c r="K1542" s="103">
        <v>4291726</v>
      </c>
      <c r="L1542" s="103">
        <v>4563736</v>
      </c>
      <c r="M1542" s="103">
        <v>393980</v>
      </c>
      <c r="N1542" s="103">
        <v>2241462</v>
      </c>
      <c r="O1542" s="103">
        <v>1270996</v>
      </c>
      <c r="P1542" s="103">
        <v>858730</v>
      </c>
    </row>
    <row r="1543" spans="1:16">
      <c r="A1543" s="101" t="s">
        <v>1898</v>
      </c>
      <c r="B1543" s="102" t="s">
        <v>1899</v>
      </c>
      <c r="C1543" s="101" t="s">
        <v>5359</v>
      </c>
      <c r="D1543" s="101" t="s">
        <v>5360</v>
      </c>
      <c r="E1543" s="103">
        <v>-380057</v>
      </c>
      <c r="F1543" s="103">
        <v>13690300</v>
      </c>
      <c r="G1543" s="103">
        <v>1870730</v>
      </c>
      <c r="H1543" s="103">
        <v>2577386</v>
      </c>
      <c r="I1543" s="103">
        <v>6803310</v>
      </c>
      <c r="J1543" s="103">
        <v>12266290</v>
      </c>
      <c r="K1543" s="103">
        <v>10919172</v>
      </c>
      <c r="L1543" s="103">
        <v>10618318</v>
      </c>
      <c r="M1543" s="103">
        <v>2557765</v>
      </c>
      <c r="N1543" s="103">
        <v>4318814</v>
      </c>
      <c r="O1543" s="103">
        <v>3843400</v>
      </c>
      <c r="P1543" s="103">
        <v>3239383</v>
      </c>
    </row>
    <row r="1544" spans="1:16">
      <c r="A1544" s="101" t="s">
        <v>3363</v>
      </c>
      <c r="B1544" s="102" t="s">
        <v>3364</v>
      </c>
      <c r="C1544" s="101" t="s">
        <v>5359</v>
      </c>
      <c r="D1544" s="101" t="s">
        <v>5360</v>
      </c>
      <c r="E1544" s="103">
        <v>-7238674</v>
      </c>
      <c r="F1544" s="103">
        <v>623606</v>
      </c>
      <c r="G1544" s="103">
        <v>-7799451</v>
      </c>
      <c r="H1544" s="103">
        <v>-5682378</v>
      </c>
      <c r="I1544" s="103">
        <v>3839686</v>
      </c>
      <c r="J1544" s="103">
        <v>903078</v>
      </c>
      <c r="K1544" s="103">
        <v>254475</v>
      </c>
      <c r="L1544" s="103">
        <v>7034810</v>
      </c>
      <c r="M1544" s="103">
        <v>4002485</v>
      </c>
      <c r="N1544" s="103">
        <v>795312</v>
      </c>
      <c r="O1544" s="103">
        <v>-3825253</v>
      </c>
      <c r="P1544" s="103">
        <v>-3167410</v>
      </c>
    </row>
    <row r="1545" spans="1:16">
      <c r="A1545" s="101" t="s">
        <v>2197</v>
      </c>
      <c r="B1545" s="102" t="s">
        <v>2198</v>
      </c>
      <c r="C1545" s="101" t="s">
        <v>5359</v>
      </c>
      <c r="D1545" s="101" t="s">
        <v>5360</v>
      </c>
      <c r="E1545" s="103">
        <v>5280442</v>
      </c>
      <c r="F1545" s="103">
        <v>6543531</v>
      </c>
      <c r="G1545" s="103">
        <v>7835097</v>
      </c>
      <c r="H1545" s="103">
        <v>10455499</v>
      </c>
      <c r="I1545" s="103">
        <v>7422179</v>
      </c>
      <c r="J1545" s="103">
        <v>10484311</v>
      </c>
      <c r="K1545" s="103">
        <v>13268326</v>
      </c>
      <c r="L1545" s="103">
        <v>9310822</v>
      </c>
      <c r="M1545" s="103">
        <v>4697963</v>
      </c>
      <c r="N1545" s="103">
        <v>1436696</v>
      </c>
      <c r="O1545" s="103">
        <v>1003460</v>
      </c>
      <c r="P1545" s="103">
        <v>612467</v>
      </c>
    </row>
    <row r="1546" spans="1:16">
      <c r="A1546" s="101" t="s">
        <v>1916</v>
      </c>
      <c r="B1546" s="102" t="s">
        <v>1917</v>
      </c>
      <c r="C1546" s="101" t="s">
        <v>5359</v>
      </c>
      <c r="D1546" s="101" t="s">
        <v>5360</v>
      </c>
      <c r="E1546" s="103">
        <v>1217846</v>
      </c>
      <c r="F1546" s="103">
        <v>6150948</v>
      </c>
      <c r="G1546" s="103">
        <v>15411050</v>
      </c>
      <c r="H1546" s="103">
        <v>-17770537</v>
      </c>
      <c r="I1546" s="103">
        <v>7019738</v>
      </c>
      <c r="J1546" s="103">
        <v>7564762</v>
      </c>
      <c r="K1546" s="103">
        <v>7108010</v>
      </c>
      <c r="L1546" s="103">
        <v>-9077592</v>
      </c>
      <c r="M1546" s="103"/>
      <c r="N1546" s="103"/>
      <c r="O1546" s="103"/>
      <c r="P1546" s="103"/>
    </row>
    <row r="1547" spans="1:16">
      <c r="A1547" s="101" t="s">
        <v>2988</v>
      </c>
      <c r="B1547" s="102" t="s">
        <v>2989</v>
      </c>
      <c r="C1547" s="101" t="s">
        <v>5359</v>
      </c>
      <c r="D1547" s="101" t="s">
        <v>5360</v>
      </c>
      <c r="E1547" s="103">
        <v>-47238236</v>
      </c>
      <c r="F1547" s="103">
        <v>-10552769</v>
      </c>
      <c r="G1547" s="103">
        <v>-4693738</v>
      </c>
      <c r="H1547" s="103">
        <v>17180083</v>
      </c>
      <c r="I1547" s="103">
        <v>7906235</v>
      </c>
      <c r="J1547" s="103">
        <v>5546860</v>
      </c>
      <c r="K1547" s="103">
        <v>1608335</v>
      </c>
      <c r="L1547" s="103"/>
      <c r="M1547" s="103"/>
      <c r="N1547" s="103"/>
      <c r="O1547" s="103"/>
      <c r="P1547" s="103"/>
    </row>
    <row r="1548" spans="1:16">
      <c r="A1548" s="101" t="s">
        <v>1475</v>
      </c>
      <c r="B1548" s="102" t="s">
        <v>1476</v>
      </c>
      <c r="C1548" s="101" t="s">
        <v>5359</v>
      </c>
      <c r="D1548" s="101" t="s">
        <v>5360</v>
      </c>
      <c r="E1548" s="103">
        <v>34477022</v>
      </c>
      <c r="F1548" s="103">
        <v>30631231</v>
      </c>
      <c r="G1548" s="103">
        <v>26137018</v>
      </c>
      <c r="H1548" s="103">
        <v>31022882</v>
      </c>
      <c r="I1548" s="103">
        <v>27917722</v>
      </c>
      <c r="J1548" s="103">
        <v>15996293</v>
      </c>
      <c r="K1548" s="103">
        <v>19942755</v>
      </c>
      <c r="L1548" s="103">
        <v>12214417</v>
      </c>
      <c r="M1548" s="103"/>
      <c r="N1548" s="103"/>
      <c r="O1548" s="103"/>
      <c r="P1548" s="103"/>
    </row>
    <row r="1549" spans="1:16">
      <c r="A1549" s="101" t="s">
        <v>3845</v>
      </c>
      <c r="B1549" s="102" t="s">
        <v>3846</v>
      </c>
      <c r="C1549" s="101" t="s">
        <v>5359</v>
      </c>
      <c r="D1549" s="101" t="s">
        <v>5360</v>
      </c>
      <c r="E1549" s="103">
        <v>-1074707</v>
      </c>
      <c r="F1549" s="103">
        <v>-639726</v>
      </c>
      <c r="G1549" s="103"/>
      <c r="H1549" s="103">
        <v>923126</v>
      </c>
      <c r="I1549" s="103">
        <v>1405614</v>
      </c>
      <c r="J1549" s="103"/>
      <c r="K1549" s="103"/>
      <c r="L1549" s="103"/>
      <c r="M1549" s="103"/>
      <c r="N1549" s="103"/>
      <c r="O1549" s="103"/>
      <c r="P1549" s="103"/>
    </row>
    <row r="1550" spans="1:16">
      <c r="A1550" s="101" t="s">
        <v>1232</v>
      </c>
      <c r="B1550" s="102" t="s">
        <v>1233</v>
      </c>
      <c r="C1550" s="101" t="s">
        <v>5359</v>
      </c>
      <c r="D1550" s="101" t="s">
        <v>5360</v>
      </c>
      <c r="E1550" s="103">
        <v>25885485</v>
      </c>
      <c r="F1550" s="103">
        <v>12670533</v>
      </c>
      <c r="G1550" s="103">
        <v>6759749</v>
      </c>
      <c r="H1550" s="103">
        <v>11111460</v>
      </c>
      <c r="I1550" s="103">
        <v>8350039</v>
      </c>
      <c r="J1550" s="103">
        <v>19194940</v>
      </c>
      <c r="K1550" s="103"/>
      <c r="L1550" s="103">
        <v>6940124</v>
      </c>
      <c r="M1550" s="103">
        <v>4620194</v>
      </c>
      <c r="N1550" s="103">
        <v>1932124</v>
      </c>
      <c r="O1550" s="103">
        <v>1173331</v>
      </c>
      <c r="P1550" s="103">
        <v>262351</v>
      </c>
    </row>
    <row r="1551" spans="1:16">
      <c r="A1551" s="101" t="s">
        <v>851</v>
      </c>
      <c r="B1551" s="102" t="s">
        <v>852</v>
      </c>
      <c r="C1551" s="101" t="s">
        <v>5359</v>
      </c>
      <c r="D1551" s="101" t="s">
        <v>5360</v>
      </c>
      <c r="E1551" s="103">
        <v>50680306</v>
      </c>
      <c r="F1551" s="103">
        <v>48450694</v>
      </c>
      <c r="G1551" s="103">
        <v>32180648</v>
      </c>
      <c r="H1551" s="103">
        <v>32035008</v>
      </c>
      <c r="I1551" s="103">
        <v>41128184</v>
      </c>
      <c r="J1551" s="103">
        <v>32876855</v>
      </c>
      <c r="K1551" s="103">
        <v>40943938</v>
      </c>
      <c r="L1551" s="103">
        <v>37080340</v>
      </c>
      <c r="M1551" s="103">
        <v>23743760</v>
      </c>
      <c r="N1551" s="103">
        <v>6118358</v>
      </c>
      <c r="O1551" s="103">
        <v>4888741</v>
      </c>
      <c r="P1551" s="103">
        <v>7227311</v>
      </c>
    </row>
    <row r="1552" spans="1:16">
      <c r="A1552" s="101" t="s">
        <v>2011</v>
      </c>
      <c r="B1552" s="102" t="s">
        <v>2012</v>
      </c>
      <c r="C1552" s="101" t="s">
        <v>5359</v>
      </c>
      <c r="D1552" s="101" t="s">
        <v>5360</v>
      </c>
      <c r="E1552" s="103">
        <v>16378077</v>
      </c>
      <c r="F1552" s="103">
        <v>17119155</v>
      </c>
      <c r="G1552" s="103">
        <v>14189511</v>
      </c>
      <c r="H1552" s="103">
        <v>15041181</v>
      </c>
      <c r="I1552" s="103">
        <v>13455658</v>
      </c>
      <c r="J1552" s="103">
        <v>10233881</v>
      </c>
      <c r="K1552" s="103">
        <v>11420454</v>
      </c>
      <c r="L1552" s="103">
        <v>9758953</v>
      </c>
      <c r="M1552" s="103">
        <v>8086064</v>
      </c>
      <c r="N1552" s="103">
        <v>6870054</v>
      </c>
      <c r="O1552" s="103">
        <v>5871114</v>
      </c>
      <c r="P1552" s="103">
        <v>3176265</v>
      </c>
    </row>
    <row r="1553" spans="1:16">
      <c r="A1553" s="101" t="s">
        <v>604</v>
      </c>
      <c r="B1553" s="102" t="s">
        <v>605</v>
      </c>
      <c r="C1553" s="101" t="s">
        <v>5359</v>
      </c>
      <c r="D1553" s="101" t="s">
        <v>5360</v>
      </c>
      <c r="E1553" s="103">
        <v>75136000</v>
      </c>
      <c r="F1553" s="103">
        <v>71779000</v>
      </c>
      <c r="G1553" s="103">
        <v>64484000</v>
      </c>
      <c r="H1553" s="103">
        <v>73237000</v>
      </c>
      <c r="I1553" s="103">
        <v>28977000</v>
      </c>
      <c r="J1553" s="103">
        <v>46552000</v>
      </c>
      <c r="K1553" s="103">
        <v>40806000</v>
      </c>
      <c r="L1553" s="103">
        <v>22891000</v>
      </c>
      <c r="M1553" s="103"/>
      <c r="N1553" s="103"/>
      <c r="O1553" s="103"/>
      <c r="P1553" s="103"/>
    </row>
    <row r="1554" spans="1:16">
      <c r="A1554" s="101" t="s">
        <v>776</v>
      </c>
      <c r="B1554" s="102" t="s">
        <v>4512</v>
      </c>
      <c r="C1554" s="101" t="s">
        <v>5359</v>
      </c>
      <c r="D1554" s="101" t="s">
        <v>5360</v>
      </c>
      <c r="E1554" s="103">
        <v>2334967</v>
      </c>
      <c r="F1554" s="103">
        <v>16962934</v>
      </c>
      <c r="G1554" s="103">
        <v>10897844</v>
      </c>
      <c r="H1554" s="103">
        <v>13125120</v>
      </c>
      <c r="I1554" s="103">
        <v>10956700</v>
      </c>
      <c r="J1554" s="103">
        <v>8805095</v>
      </c>
      <c r="K1554" s="103">
        <v>-9348359</v>
      </c>
      <c r="L1554" s="103"/>
      <c r="M1554" s="103"/>
      <c r="N1554" s="103"/>
      <c r="O1554" s="103"/>
      <c r="P1554" s="103"/>
    </row>
    <row r="1555" spans="1:16">
      <c r="A1555" s="101" t="s">
        <v>2305</v>
      </c>
      <c r="B1555" s="102" t="s">
        <v>4513</v>
      </c>
      <c r="C1555" s="101" t="s">
        <v>5359</v>
      </c>
      <c r="D1555" s="101" t="s">
        <v>5360</v>
      </c>
      <c r="E1555" s="103">
        <v>-16398798</v>
      </c>
      <c r="F1555" s="103">
        <v>-859331</v>
      </c>
      <c r="G1555" s="103">
        <v>-4473434</v>
      </c>
      <c r="H1555" s="103">
        <v>6444558</v>
      </c>
      <c r="I1555" s="103">
        <v>-4839763</v>
      </c>
      <c r="J1555" s="103">
        <v>748428</v>
      </c>
      <c r="K1555" s="103">
        <v>3439101</v>
      </c>
      <c r="L1555" s="103">
        <v>2952713</v>
      </c>
      <c r="M1555" s="103">
        <v>1042287</v>
      </c>
      <c r="N1555" s="103">
        <v>739137</v>
      </c>
      <c r="O1555" s="103">
        <v>272947</v>
      </c>
      <c r="P1555" s="103"/>
    </row>
    <row r="1556" spans="1:16">
      <c r="A1556" s="101" t="s">
        <v>2806</v>
      </c>
      <c r="B1556" s="102" t="s">
        <v>2807</v>
      </c>
      <c r="C1556" s="101" t="s">
        <v>5359</v>
      </c>
      <c r="D1556" s="101" t="s">
        <v>5360</v>
      </c>
      <c r="E1556" s="103">
        <v>-16333146</v>
      </c>
      <c r="F1556" s="103">
        <v>-5642910</v>
      </c>
      <c r="G1556" s="103">
        <v>-4828402</v>
      </c>
      <c r="H1556" s="103">
        <v>-9049220</v>
      </c>
      <c r="I1556" s="103">
        <v>-10571041</v>
      </c>
      <c r="J1556" s="103">
        <v>-15318025</v>
      </c>
      <c r="K1556" s="103">
        <v>-5420541</v>
      </c>
      <c r="L1556" s="103">
        <v>518192</v>
      </c>
      <c r="M1556" s="103"/>
      <c r="N1556" s="103"/>
      <c r="O1556" s="103"/>
      <c r="P1556" s="103"/>
    </row>
    <row r="1557" spans="1:16">
      <c r="A1557" s="101" t="s">
        <v>3352</v>
      </c>
      <c r="B1557" s="102" t="s">
        <v>3353</v>
      </c>
      <c r="C1557" s="101" t="s">
        <v>5359</v>
      </c>
      <c r="D1557" s="101" t="s">
        <v>5360</v>
      </c>
      <c r="E1557" s="103">
        <v>2330830</v>
      </c>
      <c r="F1557" s="103">
        <v>2158515</v>
      </c>
      <c r="G1557" s="103">
        <v>2857820</v>
      </c>
      <c r="H1557" s="103">
        <v>1813310</v>
      </c>
      <c r="I1557" s="103">
        <v>3380374</v>
      </c>
      <c r="J1557" s="103">
        <v>4149790</v>
      </c>
      <c r="K1557" s="103">
        <v>3478107</v>
      </c>
      <c r="L1557" s="103">
        <v>1508320</v>
      </c>
      <c r="M1557" s="103">
        <v>4116217</v>
      </c>
      <c r="N1557" s="103">
        <v>2435351</v>
      </c>
      <c r="O1557" s="103"/>
      <c r="P1557" s="103"/>
    </row>
    <row r="1558" spans="1:16">
      <c r="A1558" s="101" t="s">
        <v>4514</v>
      </c>
      <c r="B1558" s="102" t="s">
        <v>4515</v>
      </c>
      <c r="C1558" s="101" t="s">
        <v>5359</v>
      </c>
      <c r="D1558" s="101" t="s">
        <v>5360</v>
      </c>
      <c r="E1558" s="103">
        <v>1736811</v>
      </c>
      <c r="F1558" s="103">
        <v>7404867</v>
      </c>
      <c r="G1558" s="103">
        <v>4291832</v>
      </c>
      <c r="H1558" s="103">
        <v>3957265</v>
      </c>
      <c r="I1558" s="103">
        <v>1584236</v>
      </c>
      <c r="J1558" s="103">
        <v>2002247</v>
      </c>
      <c r="K1558" s="103"/>
      <c r="L1558" s="103"/>
      <c r="M1558" s="103"/>
      <c r="N1558" s="103"/>
      <c r="O1558" s="103"/>
      <c r="P1558" s="103"/>
    </row>
    <row r="1559" spans="1:16">
      <c r="A1559" s="101" t="s">
        <v>3264</v>
      </c>
      <c r="B1559" s="102" t="s">
        <v>3265</v>
      </c>
      <c r="C1559" s="101" t="s">
        <v>5359</v>
      </c>
      <c r="D1559" s="101" t="s">
        <v>5360</v>
      </c>
      <c r="E1559" s="103">
        <v>5495903</v>
      </c>
      <c r="F1559" s="103">
        <v>9401952</v>
      </c>
      <c r="G1559" s="103">
        <v>2533132</v>
      </c>
      <c r="H1559" s="103">
        <v>2595518</v>
      </c>
      <c r="I1559" s="103">
        <v>-985664</v>
      </c>
      <c r="J1559" s="103">
        <v>4848898</v>
      </c>
      <c r="K1559" s="103">
        <v>3696561</v>
      </c>
      <c r="L1559" s="103">
        <v>2185265</v>
      </c>
      <c r="M1559" s="103">
        <v>2802866</v>
      </c>
      <c r="N1559" s="103">
        <v>1159293</v>
      </c>
      <c r="O1559" s="103">
        <v>2083445</v>
      </c>
      <c r="P1559" s="103">
        <v>1181791</v>
      </c>
    </row>
    <row r="1560" spans="1:16">
      <c r="A1560" s="101" t="s">
        <v>3548</v>
      </c>
      <c r="B1560" s="102" t="s">
        <v>3549</v>
      </c>
      <c r="C1560" s="101" t="s">
        <v>5359</v>
      </c>
      <c r="D1560" s="101" t="s">
        <v>5360</v>
      </c>
      <c r="E1560" s="103">
        <v>-3777016</v>
      </c>
      <c r="F1560" s="103">
        <v>-2020079</v>
      </c>
      <c r="G1560" s="103">
        <v>-1122844</v>
      </c>
      <c r="H1560" s="103">
        <v>-1492341</v>
      </c>
      <c r="I1560" s="103">
        <v>-2295139</v>
      </c>
      <c r="J1560" s="103">
        <v>-968308</v>
      </c>
      <c r="K1560" s="103">
        <v>440988</v>
      </c>
      <c r="L1560" s="103">
        <v>1666226</v>
      </c>
      <c r="M1560" s="103">
        <v>774180</v>
      </c>
      <c r="N1560" s="103">
        <v>550161</v>
      </c>
      <c r="O1560" s="103">
        <v>31290</v>
      </c>
      <c r="P1560" s="103">
        <v>41209</v>
      </c>
    </row>
    <row r="1561" spans="1:16">
      <c r="A1561" s="101" t="s">
        <v>2760</v>
      </c>
      <c r="B1561" s="102" t="s">
        <v>2761</v>
      </c>
      <c r="C1561" s="101" t="s">
        <v>5359</v>
      </c>
      <c r="D1561" s="101" t="s">
        <v>5360</v>
      </c>
      <c r="E1561" s="103">
        <v>3603308</v>
      </c>
      <c r="F1561" s="103">
        <v>7867344</v>
      </c>
      <c r="G1561" s="103">
        <v>7491416</v>
      </c>
      <c r="H1561" s="103">
        <v>7481503</v>
      </c>
      <c r="I1561" s="103">
        <v>16143987</v>
      </c>
      <c r="J1561" s="103">
        <v>10856854</v>
      </c>
      <c r="K1561" s="103">
        <v>6458411</v>
      </c>
      <c r="L1561" s="103">
        <v>6440018</v>
      </c>
      <c r="M1561" s="103">
        <v>13168987</v>
      </c>
      <c r="N1561" s="103">
        <v>2785578</v>
      </c>
      <c r="O1561" s="103">
        <v>1858056</v>
      </c>
      <c r="P1561" s="103">
        <v>988873</v>
      </c>
    </row>
    <row r="1562" spans="1:16">
      <c r="A1562" s="101" t="s">
        <v>3759</v>
      </c>
      <c r="B1562" s="102" t="s">
        <v>4516</v>
      </c>
      <c r="C1562" s="101" t="s">
        <v>5359</v>
      </c>
      <c r="D1562" s="101" t="s">
        <v>5360</v>
      </c>
      <c r="E1562" s="103">
        <v>-22749770</v>
      </c>
      <c r="F1562" s="103">
        <v>-2556158</v>
      </c>
      <c r="G1562" s="103">
        <v>-200266</v>
      </c>
      <c r="H1562" s="103">
        <v>-3668220</v>
      </c>
      <c r="I1562" s="103">
        <v>-785179</v>
      </c>
      <c r="J1562" s="103">
        <v>-3722518</v>
      </c>
      <c r="K1562" s="103">
        <v>572328</v>
      </c>
      <c r="L1562" s="103">
        <v>2284505</v>
      </c>
      <c r="M1562" s="103">
        <v>4136508</v>
      </c>
      <c r="N1562" s="103">
        <v>540106</v>
      </c>
      <c r="O1562" s="103"/>
      <c r="P1562" s="103"/>
    </row>
    <row r="1563" spans="1:16">
      <c r="A1563" s="101" t="s">
        <v>3872</v>
      </c>
      <c r="B1563" s="102" t="s">
        <v>3873</v>
      </c>
      <c r="C1563" s="101" t="s">
        <v>5359</v>
      </c>
      <c r="D1563" s="101" t="s">
        <v>5360</v>
      </c>
      <c r="E1563" s="103">
        <v>2580738</v>
      </c>
      <c r="F1563" s="103">
        <v>-2392022</v>
      </c>
      <c r="G1563" s="103">
        <v>767106</v>
      </c>
      <c r="H1563" s="103"/>
      <c r="I1563" s="103"/>
      <c r="J1563" s="103"/>
      <c r="K1563" s="103"/>
      <c r="L1563" s="103"/>
      <c r="M1563" s="103"/>
      <c r="N1563" s="103"/>
      <c r="O1563" s="103"/>
      <c r="P1563" s="103"/>
    </row>
    <row r="1564" spans="1:16">
      <c r="A1564" s="101" t="s">
        <v>4517</v>
      </c>
      <c r="B1564" s="102" t="s">
        <v>4518</v>
      </c>
      <c r="C1564" s="101" t="s">
        <v>5359</v>
      </c>
      <c r="D1564" s="101" t="s">
        <v>5360</v>
      </c>
      <c r="E1564" s="103">
        <v>15922503</v>
      </c>
      <c r="F1564" s="103">
        <v>25832192</v>
      </c>
      <c r="G1564" s="103">
        <v>11783342</v>
      </c>
      <c r="H1564" s="103"/>
      <c r="I1564" s="103"/>
      <c r="J1564" s="103"/>
      <c r="K1564" s="103"/>
      <c r="L1564" s="103"/>
      <c r="M1564" s="103"/>
      <c r="N1564" s="103"/>
      <c r="O1564" s="103"/>
      <c r="P1564" s="103"/>
    </row>
    <row r="1565" spans="1:16">
      <c r="A1565" s="101" t="s">
        <v>503</v>
      </c>
      <c r="B1565" s="102" t="s">
        <v>504</v>
      </c>
      <c r="C1565" s="101" t="s">
        <v>5359</v>
      </c>
      <c r="D1565" s="101" t="s">
        <v>5360</v>
      </c>
      <c r="E1565" s="103">
        <v>109981038</v>
      </c>
      <c r="F1565" s="103">
        <v>129891870</v>
      </c>
      <c r="G1565" s="103">
        <v>128123175</v>
      </c>
      <c r="H1565" s="103">
        <v>110503184</v>
      </c>
      <c r="I1565" s="103">
        <v>119113666</v>
      </c>
      <c r="J1565" s="103">
        <v>117092854</v>
      </c>
      <c r="K1565" s="103">
        <v>72709268</v>
      </c>
      <c r="L1565" s="103">
        <v>50101624</v>
      </c>
      <c r="M1565" s="103"/>
      <c r="N1565" s="103"/>
      <c r="O1565" s="103"/>
      <c r="P1565" s="103"/>
    </row>
    <row r="1566" spans="1:16">
      <c r="A1566" s="101" t="s">
        <v>3026</v>
      </c>
      <c r="B1566" s="102" t="s">
        <v>3027</v>
      </c>
      <c r="C1566" s="101" t="s">
        <v>5359</v>
      </c>
      <c r="D1566" s="101" t="s">
        <v>5360</v>
      </c>
      <c r="E1566" s="103">
        <v>290926</v>
      </c>
      <c r="F1566" s="103">
        <v>-413577</v>
      </c>
      <c r="G1566" s="103">
        <v>590796</v>
      </c>
      <c r="H1566" s="103">
        <v>2189306</v>
      </c>
      <c r="I1566" s="103">
        <v>3498895</v>
      </c>
      <c r="J1566" s="103">
        <v>2584054</v>
      </c>
      <c r="K1566" s="103">
        <v>3723831</v>
      </c>
      <c r="L1566" s="103">
        <v>3220438</v>
      </c>
      <c r="M1566" s="103">
        <v>2153756</v>
      </c>
      <c r="N1566" s="103">
        <v>881705</v>
      </c>
      <c r="O1566" s="103"/>
      <c r="P1566" s="103"/>
    </row>
    <row r="1567" spans="1:16">
      <c r="A1567" s="101" t="s">
        <v>2585</v>
      </c>
      <c r="B1567" s="102" t="s">
        <v>2586</v>
      </c>
      <c r="C1567" s="101" t="s">
        <v>5359</v>
      </c>
      <c r="D1567" s="101" t="s">
        <v>5360</v>
      </c>
      <c r="E1567" s="103">
        <v>7001468</v>
      </c>
      <c r="F1567" s="103">
        <v>6205863</v>
      </c>
      <c r="G1567" s="103">
        <v>1617889</v>
      </c>
      <c r="H1567" s="103">
        <v>5596772</v>
      </c>
      <c r="I1567" s="103">
        <v>6810427</v>
      </c>
      <c r="J1567" s="103">
        <v>8998541</v>
      </c>
      <c r="K1567" s="103">
        <v>14572550</v>
      </c>
      <c r="L1567" s="103">
        <v>14844143</v>
      </c>
      <c r="M1567" s="103">
        <v>6517027</v>
      </c>
      <c r="N1567" s="103">
        <v>3062366</v>
      </c>
      <c r="O1567" s="103">
        <v>1701174</v>
      </c>
      <c r="P1567" s="103">
        <v>1011990</v>
      </c>
    </row>
    <row r="1568" spans="1:16">
      <c r="A1568" s="101" t="s">
        <v>863</v>
      </c>
      <c r="B1568" s="102" t="s">
        <v>864</v>
      </c>
      <c r="C1568" s="101" t="s">
        <v>5359</v>
      </c>
      <c r="D1568" s="101" t="s">
        <v>5360</v>
      </c>
      <c r="E1568" s="103">
        <v>-70955208</v>
      </c>
      <c r="F1568" s="103">
        <v>-107345044</v>
      </c>
      <c r="G1568" s="103">
        <v>211812135</v>
      </c>
      <c r="H1568" s="103">
        <v>3283</v>
      </c>
      <c r="I1568" s="103">
        <v>-4284859</v>
      </c>
      <c r="J1568" s="103">
        <v>23319033</v>
      </c>
      <c r="K1568" s="103">
        <v>20387697</v>
      </c>
      <c r="L1568" s="103">
        <v>46028639</v>
      </c>
      <c r="M1568" s="103">
        <v>24599815</v>
      </c>
      <c r="N1568" s="103">
        <v>9688189</v>
      </c>
      <c r="O1568" s="103">
        <v>586705</v>
      </c>
      <c r="P1568" s="103">
        <v>1706113</v>
      </c>
    </row>
    <row r="1569" spans="1:16">
      <c r="A1569" s="101" t="s">
        <v>5588</v>
      </c>
      <c r="B1569" s="102" t="s">
        <v>5589</v>
      </c>
      <c r="C1569" s="101" t="s">
        <v>5359</v>
      </c>
      <c r="D1569" s="101" t="s">
        <v>5360</v>
      </c>
      <c r="E1569" s="103">
        <v>439210</v>
      </c>
      <c r="F1569" s="103"/>
      <c r="G1569" s="103"/>
      <c r="H1569" s="103"/>
      <c r="I1569" s="103"/>
      <c r="J1569" s="103"/>
      <c r="K1569" s="103"/>
      <c r="L1569" s="103"/>
      <c r="M1569" s="103"/>
      <c r="N1569" s="103"/>
      <c r="O1569" s="103"/>
      <c r="P1569" s="103"/>
    </row>
    <row r="1570" spans="1:16">
      <c r="A1570" s="101" t="s">
        <v>3110</v>
      </c>
      <c r="B1570" s="102" t="s">
        <v>3111</v>
      </c>
      <c r="C1570" s="101" t="s">
        <v>5359</v>
      </c>
      <c r="D1570" s="101" t="s">
        <v>5360</v>
      </c>
      <c r="E1570" s="103">
        <v>1853863</v>
      </c>
      <c r="F1570" s="103">
        <v>1289776</v>
      </c>
      <c r="G1570" s="103">
        <v>2314942</v>
      </c>
      <c r="H1570" s="103">
        <v>5352390</v>
      </c>
      <c r="I1570" s="103">
        <v>4839725</v>
      </c>
      <c r="J1570" s="103">
        <v>6744700</v>
      </c>
      <c r="K1570" s="103">
        <v>8929402</v>
      </c>
      <c r="L1570" s="103">
        <v>4988514</v>
      </c>
      <c r="M1570" s="103">
        <v>-439723</v>
      </c>
      <c r="N1570" s="103">
        <v>244275</v>
      </c>
      <c r="O1570" s="103">
        <v>-681902</v>
      </c>
      <c r="P1570" s="103">
        <v>960391</v>
      </c>
    </row>
    <row r="1571" spans="1:16">
      <c r="A1571" s="101" t="s">
        <v>853</v>
      </c>
      <c r="B1571" s="102" t="s">
        <v>854</v>
      </c>
      <c r="C1571" s="101" t="s">
        <v>5359</v>
      </c>
      <c r="D1571" s="101" t="s">
        <v>5360</v>
      </c>
      <c r="E1571" s="103">
        <v>-17270491</v>
      </c>
      <c r="F1571" s="103">
        <v>21364054</v>
      </c>
      <c r="G1571" s="103">
        <v>57143163</v>
      </c>
      <c r="H1571" s="103">
        <v>26861127</v>
      </c>
      <c r="I1571" s="103">
        <v>14217281</v>
      </c>
      <c r="J1571" s="103">
        <v>1018266</v>
      </c>
      <c r="K1571" s="103">
        <v>8965437</v>
      </c>
      <c r="L1571" s="103">
        <v>24866815</v>
      </c>
      <c r="M1571" s="103">
        <v>29439655</v>
      </c>
      <c r="N1571" s="103">
        <v>7485076</v>
      </c>
      <c r="O1571" s="103"/>
      <c r="P1571" s="103"/>
    </row>
    <row r="1572" spans="1:16">
      <c r="A1572" s="101" t="s">
        <v>3641</v>
      </c>
      <c r="B1572" s="102" t="s">
        <v>3642</v>
      </c>
      <c r="C1572" s="101" t="s">
        <v>5359</v>
      </c>
      <c r="D1572" s="101" t="s">
        <v>5360</v>
      </c>
      <c r="E1572" s="103">
        <v>2162227</v>
      </c>
      <c r="F1572" s="103">
        <v>1824896</v>
      </c>
      <c r="G1572" s="103">
        <v>-5883787</v>
      </c>
      <c r="H1572" s="103">
        <v>-2135156</v>
      </c>
      <c r="I1572" s="103">
        <v>3007716</v>
      </c>
      <c r="J1572" s="103">
        <v>4993168</v>
      </c>
      <c r="K1572" s="103">
        <v>2994603</v>
      </c>
      <c r="L1572" s="103"/>
      <c r="M1572" s="103"/>
      <c r="N1572" s="103"/>
      <c r="O1572" s="103"/>
      <c r="P1572" s="103"/>
    </row>
    <row r="1573" spans="1:16">
      <c r="A1573" s="101" t="s">
        <v>521</v>
      </c>
      <c r="B1573" s="102" t="s">
        <v>522</v>
      </c>
      <c r="C1573" s="101" t="s">
        <v>5359</v>
      </c>
      <c r="D1573" s="101" t="s">
        <v>5360</v>
      </c>
      <c r="E1573" s="103">
        <v>114342570</v>
      </c>
      <c r="F1573" s="103">
        <v>91731838</v>
      </c>
      <c r="G1573" s="103">
        <v>116513611</v>
      </c>
      <c r="H1573" s="103">
        <v>137569887</v>
      </c>
      <c r="I1573" s="103">
        <v>144055181</v>
      </c>
      <c r="J1573" s="103">
        <v>63303582</v>
      </c>
      <c r="K1573" s="103">
        <v>73838705</v>
      </c>
      <c r="L1573" s="103">
        <v>100941340</v>
      </c>
      <c r="M1573" s="103">
        <v>60206002</v>
      </c>
      <c r="N1573" s="103">
        <v>41133445</v>
      </c>
      <c r="O1573" s="103">
        <v>3515849</v>
      </c>
      <c r="P1573" s="103">
        <v>-5754693</v>
      </c>
    </row>
    <row r="1574" spans="1:16">
      <c r="A1574" s="101" t="s">
        <v>1281</v>
      </c>
      <c r="B1574" s="102" t="s">
        <v>1282</v>
      </c>
      <c r="C1574" s="101" t="s">
        <v>5359</v>
      </c>
      <c r="D1574" s="101" t="s">
        <v>5360</v>
      </c>
      <c r="E1574" s="103">
        <v>278564</v>
      </c>
      <c r="F1574" s="103">
        <v>9660816</v>
      </c>
      <c r="G1574" s="103">
        <v>-37082340</v>
      </c>
      <c r="H1574" s="103">
        <v>-22745549</v>
      </c>
      <c r="I1574" s="103">
        <v>-11598932</v>
      </c>
      <c r="J1574" s="103">
        <v>14624305</v>
      </c>
      <c r="K1574" s="103">
        <v>20652435</v>
      </c>
      <c r="L1574" s="103">
        <v>7109641</v>
      </c>
      <c r="M1574" s="103">
        <v>4024632</v>
      </c>
      <c r="N1574" s="103">
        <v>-2621398</v>
      </c>
      <c r="O1574" s="103">
        <v>309659</v>
      </c>
      <c r="P1574" s="103"/>
    </row>
    <row r="1575" spans="1:16">
      <c r="A1575" s="101" t="s">
        <v>3157</v>
      </c>
      <c r="B1575" s="102" t="s">
        <v>3158</v>
      </c>
      <c r="C1575" s="101" t="s">
        <v>5359</v>
      </c>
      <c r="D1575" s="101" t="s">
        <v>5360</v>
      </c>
      <c r="E1575" s="103">
        <v>-1060023</v>
      </c>
      <c r="F1575" s="103">
        <v>97228</v>
      </c>
      <c r="G1575" s="103">
        <v>1123194</v>
      </c>
      <c r="H1575" s="103">
        <v>3922208</v>
      </c>
      <c r="I1575" s="103">
        <v>8974549</v>
      </c>
      <c r="J1575" s="103">
        <v>5754715</v>
      </c>
      <c r="K1575" s="103">
        <v>1716786</v>
      </c>
      <c r="L1575" s="103">
        <v>2590392</v>
      </c>
      <c r="M1575" s="103">
        <v>2333829</v>
      </c>
      <c r="N1575" s="103">
        <v>2334373</v>
      </c>
      <c r="O1575" s="103">
        <v>639607</v>
      </c>
      <c r="P1575" s="103">
        <v>-1058051</v>
      </c>
    </row>
    <row r="1576" spans="1:16">
      <c r="A1576" s="101" t="s">
        <v>2954</v>
      </c>
      <c r="B1576" s="102" t="s">
        <v>2955</v>
      </c>
      <c r="C1576" s="101" t="s">
        <v>5359</v>
      </c>
      <c r="D1576" s="101" t="s">
        <v>5360</v>
      </c>
      <c r="E1576" s="103">
        <v>4504431</v>
      </c>
      <c r="F1576" s="103">
        <v>5386721</v>
      </c>
      <c r="G1576" s="103">
        <v>-1061707</v>
      </c>
      <c r="H1576" s="103">
        <v>-1311798</v>
      </c>
      <c r="I1576" s="103">
        <v>2428465</v>
      </c>
      <c r="J1576" s="103">
        <v>3229653</v>
      </c>
      <c r="K1576" s="103">
        <v>4967013</v>
      </c>
      <c r="L1576" s="103">
        <v>7757812</v>
      </c>
      <c r="M1576" s="103">
        <v>6609500</v>
      </c>
      <c r="N1576" s="103">
        <v>2240376</v>
      </c>
      <c r="O1576" s="103">
        <v>1132295</v>
      </c>
      <c r="P1576" s="103">
        <v>1485902</v>
      </c>
    </row>
    <row r="1577" spans="1:16">
      <c r="A1577" s="101" t="s">
        <v>1297</v>
      </c>
      <c r="B1577" s="102" t="s">
        <v>1298</v>
      </c>
      <c r="C1577" s="101" t="s">
        <v>5359</v>
      </c>
      <c r="D1577" s="101" t="s">
        <v>5360</v>
      </c>
      <c r="E1577" s="103">
        <v>13301567</v>
      </c>
      <c r="F1577" s="103">
        <v>10208485</v>
      </c>
      <c r="G1577" s="103">
        <v>1218553</v>
      </c>
      <c r="H1577" s="103">
        <v>-5153554</v>
      </c>
      <c r="I1577" s="103">
        <v>-4833696</v>
      </c>
      <c r="J1577" s="103">
        <v>-10183871</v>
      </c>
      <c r="K1577" s="103">
        <v>-4467747</v>
      </c>
      <c r="L1577" s="103">
        <v>6204143</v>
      </c>
      <c r="M1577" s="103">
        <v>10657144</v>
      </c>
      <c r="N1577" s="103">
        <v>2174140</v>
      </c>
      <c r="O1577" s="103"/>
      <c r="P1577" s="103"/>
    </row>
    <row r="1578" spans="1:16">
      <c r="A1578" s="101" t="s">
        <v>2670</v>
      </c>
      <c r="B1578" s="102" t="s">
        <v>2671</v>
      </c>
      <c r="C1578" s="101" t="s">
        <v>5359</v>
      </c>
      <c r="D1578" s="101" t="s">
        <v>5360</v>
      </c>
      <c r="E1578" s="103">
        <v>343623</v>
      </c>
      <c r="F1578" s="103">
        <v>3522476</v>
      </c>
      <c r="G1578" s="103">
        <v>3965320</v>
      </c>
      <c r="H1578" s="103">
        <v>2260216</v>
      </c>
      <c r="I1578" s="103">
        <v>4709457</v>
      </c>
      <c r="J1578" s="103">
        <v>6994142</v>
      </c>
      <c r="K1578" s="103">
        <v>4202041</v>
      </c>
      <c r="L1578" s="103">
        <v>4652528</v>
      </c>
      <c r="M1578" s="103">
        <v>4681377</v>
      </c>
      <c r="N1578" s="103">
        <v>1548067</v>
      </c>
      <c r="O1578" s="103">
        <v>617484</v>
      </c>
      <c r="P1578" s="103"/>
    </row>
    <row r="1579" spans="1:16">
      <c r="A1579" s="101" t="s">
        <v>1593</v>
      </c>
      <c r="B1579" s="102" t="s">
        <v>1594</v>
      </c>
      <c r="C1579" s="101" t="s">
        <v>5359</v>
      </c>
      <c r="D1579" s="101" t="s">
        <v>5360</v>
      </c>
      <c r="E1579" s="103">
        <v>2941633</v>
      </c>
      <c r="F1579" s="103">
        <v>12902723</v>
      </c>
      <c r="G1579" s="103">
        <v>5700755</v>
      </c>
      <c r="H1579" s="103">
        <v>6808351</v>
      </c>
      <c r="I1579" s="103">
        <v>5012734</v>
      </c>
      <c r="J1579" s="103"/>
      <c r="K1579" s="103"/>
      <c r="L1579" s="103"/>
      <c r="M1579" s="103"/>
      <c r="N1579" s="103"/>
      <c r="O1579" s="103"/>
      <c r="P1579" s="103"/>
    </row>
    <row r="1580" spans="1:16">
      <c r="A1580" s="101" t="s">
        <v>3635</v>
      </c>
      <c r="B1580" s="102" t="s">
        <v>3636</v>
      </c>
      <c r="C1580" s="101" t="s">
        <v>5359</v>
      </c>
      <c r="D1580" s="101" t="s">
        <v>5360</v>
      </c>
      <c r="E1580" s="103">
        <v>1111722</v>
      </c>
      <c r="F1580" s="103">
        <v>-788706</v>
      </c>
      <c r="G1580" s="103">
        <v>3325840</v>
      </c>
      <c r="H1580" s="103">
        <v>2652971</v>
      </c>
      <c r="I1580" s="103">
        <v>3299338</v>
      </c>
      <c r="J1580" s="103">
        <v>3037088</v>
      </c>
      <c r="K1580" s="103">
        <v>3777710</v>
      </c>
      <c r="L1580" s="103">
        <v>3771294</v>
      </c>
      <c r="M1580" s="103">
        <v>2542664</v>
      </c>
      <c r="N1580" s="103">
        <v>1348515</v>
      </c>
      <c r="O1580" s="103">
        <v>1505550</v>
      </c>
      <c r="P1580" s="103">
        <v>1929065</v>
      </c>
    </row>
    <row r="1581" spans="1:16">
      <c r="A1581" s="101" t="s">
        <v>1065</v>
      </c>
      <c r="B1581" s="102" t="s">
        <v>1066</v>
      </c>
      <c r="C1581" s="101" t="s">
        <v>5359</v>
      </c>
      <c r="D1581" s="101" t="s">
        <v>5360</v>
      </c>
      <c r="E1581" s="103">
        <v>6291168</v>
      </c>
      <c r="F1581" s="103">
        <v>30957204</v>
      </c>
      <c r="G1581" s="103">
        <v>21029261</v>
      </c>
      <c r="H1581" s="103">
        <v>26399220</v>
      </c>
      <c r="I1581" s="103">
        <v>13719455</v>
      </c>
      <c r="J1581" s="103">
        <v>34835383</v>
      </c>
      <c r="K1581" s="103">
        <v>47378357</v>
      </c>
      <c r="L1581" s="103">
        <v>11653804</v>
      </c>
      <c r="M1581" s="103"/>
      <c r="N1581" s="103"/>
      <c r="O1581" s="103"/>
      <c r="P1581" s="103"/>
    </row>
    <row r="1582" spans="1:16">
      <c r="A1582" s="101" t="s">
        <v>4531</v>
      </c>
      <c r="B1582" s="102" t="s">
        <v>4532</v>
      </c>
      <c r="C1582" s="101" t="s">
        <v>5359</v>
      </c>
      <c r="D1582" s="101" t="s">
        <v>5360</v>
      </c>
      <c r="E1582" s="103">
        <v>-10535977</v>
      </c>
      <c r="F1582" s="103">
        <v>-9301978</v>
      </c>
      <c r="G1582" s="103"/>
      <c r="H1582" s="103"/>
      <c r="I1582" s="103"/>
      <c r="J1582" s="103"/>
      <c r="K1582" s="103"/>
      <c r="L1582" s="103"/>
      <c r="M1582" s="103"/>
      <c r="N1582" s="103"/>
      <c r="O1582" s="103"/>
      <c r="P1582" s="103"/>
    </row>
    <row r="1583" spans="1:16">
      <c r="A1583" s="101" t="s">
        <v>2497</v>
      </c>
      <c r="B1583" s="102" t="s">
        <v>2498</v>
      </c>
      <c r="C1583" s="101" t="s">
        <v>5359</v>
      </c>
      <c r="D1583" s="101" t="s">
        <v>5360</v>
      </c>
      <c r="E1583" s="103">
        <v>10854330</v>
      </c>
      <c r="F1583" s="103">
        <v>9635985</v>
      </c>
      <c r="G1583" s="103">
        <v>12202428</v>
      </c>
      <c r="H1583" s="103">
        <v>11736514</v>
      </c>
      <c r="I1583" s="103">
        <v>9984560</v>
      </c>
      <c r="J1583" s="103">
        <v>9388143</v>
      </c>
      <c r="K1583" s="103">
        <v>8297155</v>
      </c>
      <c r="L1583" s="103">
        <v>6629160</v>
      </c>
      <c r="M1583" s="103">
        <v>3512667</v>
      </c>
      <c r="N1583" s="103">
        <v>1970538</v>
      </c>
      <c r="O1583" s="103">
        <v>209034</v>
      </c>
      <c r="P1583" s="103">
        <v>117302</v>
      </c>
    </row>
    <row r="1584" spans="1:16">
      <c r="A1584" s="101" t="s">
        <v>795</v>
      </c>
      <c r="B1584" s="102" t="s">
        <v>796</v>
      </c>
      <c r="C1584" s="101" t="s">
        <v>5359</v>
      </c>
      <c r="D1584" s="101" t="s">
        <v>5360</v>
      </c>
      <c r="E1584" s="103">
        <v>46968596</v>
      </c>
      <c r="F1584" s="103">
        <v>12523333</v>
      </c>
      <c r="G1584" s="103">
        <v>15010992</v>
      </c>
      <c r="H1584" s="103">
        <v>45072905</v>
      </c>
      <c r="I1584" s="103">
        <v>59882067</v>
      </c>
      <c r="J1584" s="103">
        <v>50596259</v>
      </c>
      <c r="K1584" s="103">
        <v>66005032</v>
      </c>
      <c r="L1584" s="103">
        <v>47677315</v>
      </c>
      <c r="M1584" s="103">
        <v>19862654</v>
      </c>
      <c r="N1584" s="103">
        <v>14701348</v>
      </c>
      <c r="O1584" s="103">
        <v>11041090</v>
      </c>
      <c r="P1584" s="103"/>
    </row>
    <row r="1585" spans="1:16">
      <c r="A1585" s="101" t="s">
        <v>3518</v>
      </c>
      <c r="B1585" s="102" t="s">
        <v>3519</v>
      </c>
      <c r="C1585" s="101" t="s">
        <v>5359</v>
      </c>
      <c r="D1585" s="101" t="s">
        <v>5360</v>
      </c>
      <c r="E1585" s="103">
        <v>2719190</v>
      </c>
      <c r="F1585" s="103">
        <v>5627264</v>
      </c>
      <c r="G1585" s="103">
        <v>4399819</v>
      </c>
      <c r="H1585" s="103">
        <v>3997099</v>
      </c>
      <c r="I1585" s="103">
        <v>4671438</v>
      </c>
      <c r="J1585" s="103">
        <v>3821132</v>
      </c>
      <c r="K1585" s="103">
        <v>1831519</v>
      </c>
      <c r="L1585" s="103">
        <v>5413694</v>
      </c>
      <c r="M1585" s="103">
        <v>5669203</v>
      </c>
      <c r="N1585" s="103">
        <v>1403986</v>
      </c>
      <c r="O1585" s="103"/>
      <c r="P1585" s="103"/>
    </row>
    <row r="1586" spans="1:16">
      <c r="A1586" s="101" t="s">
        <v>1872</v>
      </c>
      <c r="B1586" s="102" t="s">
        <v>1873</v>
      </c>
      <c r="C1586" s="101" t="s">
        <v>5359</v>
      </c>
      <c r="D1586" s="101" t="s">
        <v>5360</v>
      </c>
      <c r="E1586" s="103">
        <v>-5200342</v>
      </c>
      <c r="F1586" s="103">
        <v>-4301094</v>
      </c>
      <c r="G1586" s="103">
        <v>-1608050</v>
      </c>
      <c r="H1586" s="103">
        <v>-3935440</v>
      </c>
      <c r="I1586" s="103">
        <v>-6234512</v>
      </c>
      <c r="J1586" s="103">
        <v>-33164355</v>
      </c>
      <c r="K1586" s="103">
        <v>4141436</v>
      </c>
      <c r="L1586" s="103">
        <v>3801151</v>
      </c>
      <c r="M1586" s="103">
        <v>1938257</v>
      </c>
      <c r="N1586" s="103">
        <v>2785019</v>
      </c>
      <c r="O1586" s="103">
        <v>3218424</v>
      </c>
      <c r="P1586" s="103">
        <v>1653561</v>
      </c>
    </row>
    <row r="1587" spans="1:16">
      <c r="A1587" s="101" t="s">
        <v>2636</v>
      </c>
      <c r="B1587" s="102" t="s">
        <v>2637</v>
      </c>
      <c r="C1587" s="101" t="s">
        <v>5359</v>
      </c>
      <c r="D1587" s="101" t="s">
        <v>5360</v>
      </c>
      <c r="E1587" s="103">
        <v>-1563573</v>
      </c>
      <c r="F1587" s="103">
        <v>1682389</v>
      </c>
      <c r="G1587" s="103">
        <v>-3534565</v>
      </c>
      <c r="H1587" s="103">
        <v>38906</v>
      </c>
      <c r="I1587" s="103">
        <v>2179725</v>
      </c>
      <c r="J1587" s="103">
        <v>6167450</v>
      </c>
      <c r="K1587" s="103">
        <v>4342481</v>
      </c>
      <c r="L1587" s="103">
        <v>2973617</v>
      </c>
      <c r="M1587" s="103">
        <v>727294</v>
      </c>
      <c r="N1587" s="103">
        <v>-484633</v>
      </c>
      <c r="O1587" s="103"/>
      <c r="P1587" s="103"/>
    </row>
    <row r="1588" spans="1:16">
      <c r="A1588" s="101" t="s">
        <v>3193</v>
      </c>
      <c r="B1588" s="102" t="s">
        <v>3194</v>
      </c>
      <c r="C1588" s="101" t="s">
        <v>5359</v>
      </c>
      <c r="D1588" s="101" t="s">
        <v>5360</v>
      </c>
      <c r="E1588" s="103">
        <v>1034907</v>
      </c>
      <c r="F1588" s="103">
        <v>969563</v>
      </c>
      <c r="G1588" s="103">
        <v>2391000</v>
      </c>
      <c r="H1588" s="103">
        <v>1404832</v>
      </c>
      <c r="I1588" s="103">
        <v>1776283</v>
      </c>
      <c r="J1588" s="103">
        <v>1085363</v>
      </c>
      <c r="K1588" s="103">
        <v>765797</v>
      </c>
      <c r="L1588" s="103">
        <v>2119444</v>
      </c>
      <c r="M1588" s="103">
        <v>2596150</v>
      </c>
      <c r="N1588" s="103">
        <v>3897029</v>
      </c>
      <c r="O1588" s="103">
        <v>934653</v>
      </c>
      <c r="P1588" s="103">
        <v>578516</v>
      </c>
    </row>
    <row r="1589" spans="1:16">
      <c r="A1589" s="101" t="s">
        <v>3682</v>
      </c>
      <c r="B1589" s="102" t="s">
        <v>3683</v>
      </c>
      <c r="C1589" s="101" t="s">
        <v>5359</v>
      </c>
      <c r="D1589" s="101" t="s">
        <v>5360</v>
      </c>
      <c r="E1589" s="103">
        <v>-12558165</v>
      </c>
      <c r="F1589" s="103">
        <v>-12206807</v>
      </c>
      <c r="G1589" s="103">
        <v>-13019544</v>
      </c>
      <c r="H1589" s="103">
        <v>149936</v>
      </c>
      <c r="I1589" s="103">
        <v>5263372</v>
      </c>
      <c r="J1589" s="103">
        <v>6551329</v>
      </c>
      <c r="K1589" s="103">
        <v>5354216</v>
      </c>
      <c r="L1589" s="103">
        <v>2252992</v>
      </c>
      <c r="M1589" s="103">
        <v>1099764</v>
      </c>
      <c r="N1589" s="103">
        <v>515774</v>
      </c>
      <c r="O1589" s="103"/>
      <c r="P1589" s="103"/>
    </row>
    <row r="1590" spans="1:16">
      <c r="A1590" s="101" t="s">
        <v>3032</v>
      </c>
      <c r="B1590" s="102" t="s">
        <v>3033</v>
      </c>
      <c r="C1590" s="101" t="s">
        <v>5359</v>
      </c>
      <c r="D1590" s="101" t="s">
        <v>5360</v>
      </c>
      <c r="E1590" s="103">
        <v>6867951</v>
      </c>
      <c r="F1590" s="103">
        <v>-2121964</v>
      </c>
      <c r="G1590" s="103">
        <v>233201</v>
      </c>
      <c r="H1590" s="103">
        <v>1101592</v>
      </c>
      <c r="I1590" s="103">
        <v>-10517962</v>
      </c>
      <c r="J1590" s="103">
        <v>-3928961</v>
      </c>
      <c r="K1590" s="103">
        <v>7178385</v>
      </c>
      <c r="L1590" s="103">
        <v>8036969</v>
      </c>
      <c r="M1590" s="103">
        <v>4202639</v>
      </c>
      <c r="N1590" s="103">
        <v>2693135</v>
      </c>
      <c r="O1590" s="103">
        <v>5051895</v>
      </c>
      <c r="P1590" s="103">
        <v>5120998</v>
      </c>
    </row>
    <row r="1591" spans="1:16">
      <c r="A1591" s="101" t="s">
        <v>3292</v>
      </c>
      <c r="B1591" s="102" t="s">
        <v>3293</v>
      </c>
      <c r="C1591" s="101" t="s">
        <v>5359</v>
      </c>
      <c r="D1591" s="101" t="s">
        <v>5360</v>
      </c>
      <c r="E1591" s="103">
        <v>928274</v>
      </c>
      <c r="F1591" s="103">
        <v>1448825</v>
      </c>
      <c r="G1591" s="103">
        <v>1355276</v>
      </c>
      <c r="H1591" s="103">
        <v>1897652</v>
      </c>
      <c r="I1591" s="103">
        <v>189380</v>
      </c>
      <c r="J1591" s="103">
        <v>1811602</v>
      </c>
      <c r="K1591" s="103">
        <v>2126838</v>
      </c>
      <c r="L1591" s="103">
        <v>3932730</v>
      </c>
      <c r="M1591" s="103">
        <v>3000910</v>
      </c>
      <c r="N1591" s="103">
        <v>704199</v>
      </c>
      <c r="O1591" s="103"/>
      <c r="P1591" s="103"/>
    </row>
    <row r="1592" spans="1:16">
      <c r="A1592" s="101" t="s">
        <v>4533</v>
      </c>
      <c r="B1592" s="102" t="s">
        <v>4534</v>
      </c>
      <c r="C1592" s="101" t="s">
        <v>5359</v>
      </c>
      <c r="D1592" s="101" t="s">
        <v>5360</v>
      </c>
      <c r="E1592" s="103">
        <v>20920557</v>
      </c>
      <c r="F1592" s="103">
        <v>15281995</v>
      </c>
      <c r="G1592" s="103"/>
      <c r="H1592" s="103"/>
      <c r="I1592" s="103"/>
      <c r="J1592" s="103"/>
      <c r="K1592" s="103"/>
      <c r="L1592" s="103"/>
      <c r="M1592" s="103"/>
      <c r="N1592" s="103"/>
      <c r="O1592" s="103"/>
      <c r="P1592" s="103"/>
    </row>
    <row r="1593" spans="1:16">
      <c r="A1593" s="101" t="s">
        <v>3678</v>
      </c>
      <c r="B1593" s="102" t="s">
        <v>3679</v>
      </c>
      <c r="C1593" s="101" t="s">
        <v>5359</v>
      </c>
      <c r="D1593" s="101" t="s">
        <v>5360</v>
      </c>
      <c r="E1593" s="103">
        <v>281259</v>
      </c>
      <c r="F1593" s="103">
        <v>366165</v>
      </c>
      <c r="G1593" s="103">
        <v>-453114</v>
      </c>
      <c r="H1593" s="103">
        <v>1359982</v>
      </c>
      <c r="I1593" s="103">
        <v>1235867</v>
      </c>
      <c r="J1593" s="103">
        <v>732831</v>
      </c>
      <c r="K1593" s="103">
        <v>645076</v>
      </c>
      <c r="L1593" s="103">
        <v>-272123</v>
      </c>
      <c r="M1593" s="103">
        <v>156163</v>
      </c>
      <c r="N1593" s="103">
        <v>1019882</v>
      </c>
      <c r="O1593" s="103">
        <v>1417718</v>
      </c>
      <c r="P1593" s="103">
        <v>152007</v>
      </c>
    </row>
    <row r="1594" spans="1:16">
      <c r="A1594" s="101" t="s">
        <v>1715</v>
      </c>
      <c r="B1594" s="102" t="s">
        <v>1716</v>
      </c>
      <c r="C1594" s="101" t="s">
        <v>5359</v>
      </c>
      <c r="D1594" s="101" t="s">
        <v>5360</v>
      </c>
      <c r="E1594" s="103">
        <v>13982482</v>
      </c>
      <c r="F1594" s="103">
        <v>13726684</v>
      </c>
      <c r="G1594" s="103">
        <v>12680828</v>
      </c>
      <c r="H1594" s="103">
        <v>12482522</v>
      </c>
      <c r="I1594" s="103">
        <v>12794599</v>
      </c>
      <c r="J1594" s="103">
        <v>16288958</v>
      </c>
      <c r="K1594" s="103">
        <v>22487728</v>
      </c>
      <c r="L1594" s="103">
        <v>9546378</v>
      </c>
      <c r="M1594" s="103"/>
      <c r="N1594" s="103"/>
      <c r="O1594" s="103"/>
      <c r="P1594" s="103"/>
    </row>
    <row r="1595" spans="1:16">
      <c r="A1595" s="101" t="s">
        <v>3118</v>
      </c>
      <c r="B1595" s="102" t="s">
        <v>5598</v>
      </c>
      <c r="C1595" s="101" t="s">
        <v>5359</v>
      </c>
      <c r="D1595" s="101" t="s">
        <v>5360</v>
      </c>
      <c r="E1595" s="103">
        <v>-36869543</v>
      </c>
      <c r="F1595" s="103">
        <v>2867883</v>
      </c>
      <c r="G1595" s="103">
        <v>2799353</v>
      </c>
      <c r="H1595" s="103">
        <v>3635552</v>
      </c>
      <c r="I1595" s="103">
        <v>3004485</v>
      </c>
      <c r="J1595" s="103">
        <v>2237511</v>
      </c>
      <c r="K1595" s="103">
        <v>4420354</v>
      </c>
      <c r="L1595" s="103">
        <v>3656016</v>
      </c>
      <c r="M1595" s="103">
        <v>2480830</v>
      </c>
      <c r="N1595" s="103">
        <v>2159605</v>
      </c>
      <c r="O1595" s="103">
        <v>1784655</v>
      </c>
      <c r="P1595" s="103"/>
    </row>
    <row r="1596" spans="1:16">
      <c r="A1596" s="101" t="s">
        <v>3370</v>
      </c>
      <c r="B1596" s="102" t="s">
        <v>3371</v>
      </c>
      <c r="C1596" s="101" t="s">
        <v>5359</v>
      </c>
      <c r="D1596" s="101" t="s">
        <v>5360</v>
      </c>
      <c r="E1596" s="103">
        <v>-8620667</v>
      </c>
      <c r="F1596" s="103">
        <v>-7593662</v>
      </c>
      <c r="G1596" s="103">
        <v>-8846494</v>
      </c>
      <c r="H1596" s="103">
        <v>-4562578</v>
      </c>
      <c r="I1596" s="103">
        <v>-6406159</v>
      </c>
      <c r="J1596" s="103">
        <v>-12527851</v>
      </c>
      <c r="K1596" s="103">
        <v>-2657358</v>
      </c>
      <c r="L1596" s="103">
        <v>343970</v>
      </c>
      <c r="M1596" s="103"/>
      <c r="N1596" s="103"/>
      <c r="O1596" s="103"/>
      <c r="P1596" s="103"/>
    </row>
    <row r="1597" spans="1:16">
      <c r="A1597" s="101" t="s">
        <v>3338</v>
      </c>
      <c r="B1597" s="102" t="s">
        <v>3339</v>
      </c>
      <c r="C1597" s="101" t="s">
        <v>5359</v>
      </c>
      <c r="D1597" s="101" t="s">
        <v>5360</v>
      </c>
      <c r="E1597" s="103">
        <v>1882009</v>
      </c>
      <c r="F1597" s="103">
        <v>866686</v>
      </c>
      <c r="G1597" s="103">
        <v>441394</v>
      </c>
      <c r="H1597" s="103">
        <v>1393320</v>
      </c>
      <c r="I1597" s="103">
        <v>4531819</v>
      </c>
      <c r="J1597" s="103">
        <v>5196690</v>
      </c>
      <c r="K1597" s="103">
        <v>3854211</v>
      </c>
      <c r="L1597" s="103">
        <v>1893775</v>
      </c>
      <c r="M1597" s="103">
        <v>2860989</v>
      </c>
      <c r="N1597" s="103">
        <v>2125378</v>
      </c>
      <c r="O1597" s="103">
        <v>2667200</v>
      </c>
      <c r="P1597" s="103">
        <v>607453</v>
      </c>
    </row>
    <row r="1598" spans="1:16">
      <c r="A1598" s="101" t="s">
        <v>1473</v>
      </c>
      <c r="B1598" s="102" t="s">
        <v>1474</v>
      </c>
      <c r="C1598" s="101" t="s">
        <v>5359</v>
      </c>
      <c r="D1598" s="101" t="s">
        <v>5360</v>
      </c>
      <c r="E1598" s="103">
        <v>19347512</v>
      </c>
      <c r="F1598" s="103">
        <v>12593351</v>
      </c>
      <c r="G1598" s="103">
        <v>7363219</v>
      </c>
      <c r="H1598" s="103">
        <v>9032514</v>
      </c>
      <c r="I1598" s="103">
        <v>8659144</v>
      </c>
      <c r="J1598" s="103">
        <v>6837900</v>
      </c>
      <c r="K1598" s="103">
        <v>5022679</v>
      </c>
      <c r="L1598" s="103">
        <v>5276558</v>
      </c>
      <c r="M1598" s="103">
        <v>1992048</v>
      </c>
      <c r="N1598" s="103">
        <v>811299</v>
      </c>
      <c r="O1598" s="103">
        <v>912245</v>
      </c>
      <c r="P1598" s="103"/>
    </row>
    <row r="1599" spans="1:16">
      <c r="A1599" s="101" t="s">
        <v>2443</v>
      </c>
      <c r="B1599" s="102" t="s">
        <v>2444</v>
      </c>
      <c r="C1599" s="101" t="s">
        <v>5359</v>
      </c>
      <c r="D1599" s="101" t="s">
        <v>5360</v>
      </c>
      <c r="E1599" s="103">
        <v>889910</v>
      </c>
      <c r="F1599" s="103">
        <v>-6612918</v>
      </c>
      <c r="G1599" s="103">
        <v>-7648413</v>
      </c>
      <c r="H1599" s="103">
        <v>3811276</v>
      </c>
      <c r="I1599" s="103">
        <v>16394377</v>
      </c>
      <c r="J1599" s="103">
        <v>10434817</v>
      </c>
      <c r="K1599" s="103">
        <v>20315174</v>
      </c>
      <c r="L1599" s="103"/>
      <c r="M1599" s="103"/>
      <c r="N1599" s="103"/>
      <c r="O1599" s="103"/>
      <c r="P1599" s="103"/>
    </row>
    <row r="1600" spans="1:16">
      <c r="A1600" s="101" t="s">
        <v>3780</v>
      </c>
      <c r="B1600" s="102" t="s">
        <v>3781</v>
      </c>
      <c r="C1600" s="101" t="s">
        <v>5359</v>
      </c>
      <c r="D1600" s="101" t="s">
        <v>5360</v>
      </c>
      <c r="E1600" s="103">
        <v>1433540</v>
      </c>
      <c r="F1600" s="103">
        <v>-585715</v>
      </c>
      <c r="G1600" s="103">
        <v>871189</v>
      </c>
      <c r="H1600" s="103">
        <v>72965</v>
      </c>
      <c r="I1600" s="103">
        <v>-1868531</v>
      </c>
      <c r="J1600" s="103">
        <v>526891</v>
      </c>
      <c r="K1600" s="103">
        <v>2872995</v>
      </c>
      <c r="L1600" s="103">
        <v>3405188</v>
      </c>
      <c r="M1600" s="103">
        <v>392187</v>
      </c>
      <c r="N1600" s="103">
        <v>1086128</v>
      </c>
      <c r="O1600" s="103">
        <v>1466468</v>
      </c>
      <c r="P1600" s="103"/>
    </row>
    <row r="1601" spans="1:16">
      <c r="A1601" s="101" t="s">
        <v>2507</v>
      </c>
      <c r="B1601" s="102" t="s">
        <v>2508</v>
      </c>
      <c r="C1601" s="101" t="s">
        <v>5359</v>
      </c>
      <c r="D1601" s="101" t="s">
        <v>5360</v>
      </c>
      <c r="E1601" s="103">
        <v>6920905</v>
      </c>
      <c r="F1601" s="103">
        <v>6387648</v>
      </c>
      <c r="G1601" s="103">
        <v>4185914</v>
      </c>
      <c r="H1601" s="103">
        <v>4256184</v>
      </c>
      <c r="I1601" s="103">
        <v>3629618</v>
      </c>
      <c r="J1601" s="103">
        <v>2559744</v>
      </c>
      <c r="K1601" s="103">
        <v>3030427</v>
      </c>
      <c r="L1601" s="103"/>
      <c r="M1601" s="103"/>
      <c r="N1601" s="103"/>
      <c r="O1601" s="103"/>
      <c r="P1601" s="103"/>
    </row>
    <row r="1602" spans="1:16">
      <c r="A1602" s="101" t="s">
        <v>2606</v>
      </c>
      <c r="B1602" s="102" t="s">
        <v>2607</v>
      </c>
      <c r="C1602" s="101" t="s">
        <v>5359</v>
      </c>
      <c r="D1602" s="101" t="s">
        <v>5360</v>
      </c>
      <c r="E1602" s="103">
        <v>8935066</v>
      </c>
      <c r="F1602" s="103">
        <v>6067549</v>
      </c>
      <c r="G1602" s="103">
        <v>4984999</v>
      </c>
      <c r="H1602" s="103">
        <v>5568093</v>
      </c>
      <c r="I1602" s="103">
        <v>5316174</v>
      </c>
      <c r="J1602" s="103">
        <v>4363445</v>
      </c>
      <c r="K1602" s="103">
        <v>6715036</v>
      </c>
      <c r="L1602" s="103">
        <v>5517438</v>
      </c>
      <c r="M1602" s="103">
        <v>4286323</v>
      </c>
      <c r="N1602" s="103">
        <v>3404857</v>
      </c>
      <c r="O1602" s="103"/>
      <c r="P1602" s="103"/>
    </row>
    <row r="1603" spans="1:16">
      <c r="A1603" s="101" t="s">
        <v>2269</v>
      </c>
      <c r="B1603" s="102" t="s">
        <v>2270</v>
      </c>
      <c r="C1603" s="101" t="s">
        <v>5359</v>
      </c>
      <c r="D1603" s="101" t="s">
        <v>5360</v>
      </c>
      <c r="E1603" s="103">
        <v>14463002</v>
      </c>
      <c r="F1603" s="103">
        <v>14560901</v>
      </c>
      <c r="G1603" s="103">
        <v>12879059</v>
      </c>
      <c r="H1603" s="103">
        <v>9104852</v>
      </c>
      <c r="I1603" s="103">
        <v>7480781</v>
      </c>
      <c r="J1603" s="103">
        <v>11666002</v>
      </c>
      <c r="K1603" s="103">
        <v>9616021</v>
      </c>
      <c r="L1603" s="103"/>
      <c r="M1603" s="103"/>
      <c r="N1603" s="103"/>
      <c r="O1603" s="103"/>
      <c r="P1603" s="103"/>
    </row>
    <row r="1604" spans="1:16">
      <c r="A1604" s="101" t="s">
        <v>628</v>
      </c>
      <c r="B1604" s="102" t="s">
        <v>629</v>
      </c>
      <c r="C1604" s="101" t="s">
        <v>5359</v>
      </c>
      <c r="D1604" s="101" t="s">
        <v>5360</v>
      </c>
      <c r="E1604" s="103">
        <v>170228943</v>
      </c>
      <c r="F1604" s="103">
        <v>-144336990</v>
      </c>
      <c r="G1604" s="103">
        <v>42274729</v>
      </c>
      <c r="H1604" s="103">
        <v>111531731</v>
      </c>
      <c r="I1604" s="103">
        <v>167207089</v>
      </c>
      <c r="J1604" s="103">
        <v>323141724</v>
      </c>
      <c r="K1604" s="103">
        <v>273934633</v>
      </c>
      <c r="L1604" s="103"/>
      <c r="M1604" s="103"/>
      <c r="N1604" s="103"/>
      <c r="O1604" s="103"/>
      <c r="P1604" s="103"/>
    </row>
    <row r="1605" spans="1:16">
      <c r="A1605" s="101" t="s">
        <v>2244</v>
      </c>
      <c r="B1605" s="102" t="s">
        <v>2245</v>
      </c>
      <c r="C1605" s="101" t="s">
        <v>5359</v>
      </c>
      <c r="D1605" s="101" t="s">
        <v>5360</v>
      </c>
      <c r="E1605" s="103">
        <v>7523771</v>
      </c>
      <c r="F1605" s="103">
        <v>7653199</v>
      </c>
      <c r="G1605" s="103">
        <v>6518788</v>
      </c>
      <c r="H1605" s="103">
        <v>9797127</v>
      </c>
      <c r="I1605" s="103">
        <v>3649828</v>
      </c>
      <c r="J1605" s="103">
        <v>6816121</v>
      </c>
      <c r="K1605" s="103">
        <v>4954949</v>
      </c>
      <c r="L1605" s="103">
        <v>4928879</v>
      </c>
      <c r="M1605" s="103">
        <v>2220346</v>
      </c>
      <c r="N1605" s="103">
        <v>1279650</v>
      </c>
      <c r="O1605" s="103">
        <v>1610254</v>
      </c>
      <c r="P1605" s="103">
        <v>1452277</v>
      </c>
    </row>
    <row r="1606" spans="1:16">
      <c r="A1606" s="101" t="s">
        <v>5599</v>
      </c>
      <c r="B1606" s="102" t="s">
        <v>5600</v>
      </c>
      <c r="C1606" s="101" t="s">
        <v>5359</v>
      </c>
      <c r="D1606" s="101" t="s">
        <v>5360</v>
      </c>
      <c r="E1606" s="103">
        <v>766230</v>
      </c>
      <c r="F1606" s="103"/>
      <c r="G1606" s="103"/>
      <c r="H1606" s="103"/>
      <c r="I1606" s="103"/>
      <c r="J1606" s="103"/>
      <c r="K1606" s="103"/>
      <c r="L1606" s="103"/>
      <c r="M1606" s="103"/>
      <c r="N1606" s="103"/>
      <c r="O1606" s="103"/>
      <c r="P1606" s="103"/>
    </row>
    <row r="1607" spans="1:16">
      <c r="A1607" s="101" t="s">
        <v>3864</v>
      </c>
      <c r="B1607" s="102" t="s">
        <v>3865</v>
      </c>
      <c r="C1607" s="101" t="s">
        <v>5359</v>
      </c>
      <c r="D1607" s="101" t="s">
        <v>5360</v>
      </c>
      <c r="E1607" s="103">
        <v>1351708</v>
      </c>
      <c r="F1607" s="103">
        <v>722291</v>
      </c>
      <c r="G1607" s="103">
        <v>784523</v>
      </c>
      <c r="H1607" s="103"/>
      <c r="I1607" s="103"/>
      <c r="J1607" s="103"/>
      <c r="K1607" s="103"/>
      <c r="L1607" s="103"/>
      <c r="M1607" s="103"/>
      <c r="N1607" s="103"/>
      <c r="O1607" s="103"/>
      <c r="P1607" s="103"/>
    </row>
    <row r="1608" spans="1:16">
      <c r="A1608" s="101" t="s">
        <v>982</v>
      </c>
      <c r="B1608" s="102" t="s">
        <v>4543</v>
      </c>
      <c r="C1608" s="101" t="s">
        <v>5359</v>
      </c>
      <c r="D1608" s="101" t="s">
        <v>5360</v>
      </c>
      <c r="E1608" s="103">
        <v>4025422</v>
      </c>
      <c r="F1608" s="103">
        <v>871077577</v>
      </c>
      <c r="G1608" s="103">
        <v>79234486</v>
      </c>
      <c r="H1608" s="103">
        <v>2803470</v>
      </c>
      <c r="I1608" s="103">
        <v>73549488</v>
      </c>
      <c r="J1608" s="103">
        <v>46609732</v>
      </c>
      <c r="K1608" s="103">
        <v>68330563</v>
      </c>
      <c r="L1608" s="103">
        <v>53666712</v>
      </c>
      <c r="M1608" s="103">
        <v>41179551</v>
      </c>
      <c r="N1608" s="103">
        <v>11410427</v>
      </c>
      <c r="O1608" s="103"/>
      <c r="P1608" s="103"/>
    </row>
    <row r="1609" spans="1:16">
      <c r="A1609" s="101" t="s">
        <v>1949</v>
      </c>
      <c r="B1609" s="102" t="s">
        <v>1950</v>
      </c>
      <c r="C1609" s="101" t="s">
        <v>5359</v>
      </c>
      <c r="D1609" s="101" t="s">
        <v>5360</v>
      </c>
      <c r="E1609" s="103">
        <v>5940058</v>
      </c>
      <c r="F1609" s="103">
        <v>7655911</v>
      </c>
      <c r="G1609" s="103">
        <v>3793548</v>
      </c>
      <c r="H1609" s="103">
        <v>1166791</v>
      </c>
      <c r="I1609" s="103">
        <v>-1447899</v>
      </c>
      <c r="J1609" s="103">
        <v>4687969</v>
      </c>
      <c r="K1609" s="103">
        <v>6995297</v>
      </c>
      <c r="L1609" s="103">
        <v>4649100</v>
      </c>
      <c r="M1609" s="103">
        <v>1819208</v>
      </c>
      <c r="N1609" s="103">
        <v>1376512</v>
      </c>
      <c r="O1609" s="103">
        <v>1254550</v>
      </c>
      <c r="P1609" s="103">
        <v>1022858</v>
      </c>
    </row>
    <row r="1610" spans="1:16">
      <c r="A1610" s="101" t="s">
        <v>3408</v>
      </c>
      <c r="B1610" s="102" t="s">
        <v>5601</v>
      </c>
      <c r="C1610" s="101" t="s">
        <v>5359</v>
      </c>
      <c r="D1610" s="101" t="s">
        <v>5360</v>
      </c>
      <c r="E1610" s="103">
        <v>-8834137</v>
      </c>
      <c r="F1610" s="103">
        <v>-4155030</v>
      </c>
      <c r="G1610" s="103">
        <v>1058838</v>
      </c>
      <c r="H1610" s="103">
        <v>749343</v>
      </c>
      <c r="I1610" s="103">
        <v>6866697</v>
      </c>
      <c r="J1610" s="103">
        <v>5652263</v>
      </c>
      <c r="K1610" s="103">
        <v>5244458</v>
      </c>
      <c r="L1610" s="103">
        <v>3638457</v>
      </c>
      <c r="M1610" s="103">
        <v>2600696</v>
      </c>
      <c r="N1610" s="103"/>
      <c r="O1610" s="103"/>
      <c r="P1610" s="103"/>
    </row>
    <row r="1611" spans="1:16">
      <c r="A1611" s="101" t="s">
        <v>3680</v>
      </c>
      <c r="B1611" s="102" t="s">
        <v>3681</v>
      </c>
      <c r="C1611" s="101" t="s">
        <v>5359</v>
      </c>
      <c r="D1611" s="101" t="s">
        <v>5360</v>
      </c>
      <c r="E1611" s="103">
        <v>1498042</v>
      </c>
      <c r="F1611" s="103">
        <v>-2445324</v>
      </c>
      <c r="G1611" s="103">
        <v>-467278</v>
      </c>
      <c r="H1611" s="103">
        <v>-699434</v>
      </c>
      <c r="I1611" s="103">
        <v>5119723</v>
      </c>
      <c r="J1611" s="103">
        <v>5118210</v>
      </c>
      <c r="K1611" s="103">
        <v>3518638</v>
      </c>
      <c r="L1611" s="103"/>
      <c r="M1611" s="103"/>
      <c r="N1611" s="103"/>
      <c r="O1611" s="103"/>
      <c r="P1611" s="103"/>
    </row>
    <row r="1612" spans="1:16">
      <c r="A1612" s="101" t="s">
        <v>3666</v>
      </c>
      <c r="B1612" s="102" t="s">
        <v>3667</v>
      </c>
      <c r="C1612" s="101" t="s">
        <v>5359</v>
      </c>
      <c r="D1612" s="101" t="s">
        <v>5360</v>
      </c>
      <c r="E1612" s="103">
        <v>-6881435</v>
      </c>
      <c r="F1612" s="103">
        <v>2871056</v>
      </c>
      <c r="G1612" s="103">
        <v>3259497</v>
      </c>
      <c r="H1612" s="103">
        <v>-5488317</v>
      </c>
      <c r="I1612" s="103">
        <v>52261</v>
      </c>
      <c r="J1612" s="103">
        <v>-1296118</v>
      </c>
      <c r="K1612" s="103">
        <v>4547550</v>
      </c>
      <c r="L1612" s="103">
        <v>5070561</v>
      </c>
      <c r="M1612" s="103">
        <v>3412189</v>
      </c>
      <c r="N1612" s="103">
        <v>3358012</v>
      </c>
      <c r="O1612" s="103">
        <v>2059970</v>
      </c>
      <c r="P1612" s="103"/>
    </row>
    <row r="1613" spans="1:16">
      <c r="A1613" s="101" t="s">
        <v>1852</v>
      </c>
      <c r="B1613" s="102" t="s">
        <v>1853</v>
      </c>
      <c r="C1613" s="101" t="s">
        <v>5359</v>
      </c>
      <c r="D1613" s="101" t="s">
        <v>5360</v>
      </c>
      <c r="E1613" s="103">
        <v>12539436</v>
      </c>
      <c r="F1613" s="103">
        <v>16105717</v>
      </c>
      <c r="G1613" s="103">
        <v>14240181</v>
      </c>
      <c r="H1613" s="103">
        <v>11939680</v>
      </c>
      <c r="I1613" s="103">
        <v>10849460</v>
      </c>
      <c r="J1613" s="103">
        <v>11302089</v>
      </c>
      <c r="K1613" s="103">
        <v>2869682</v>
      </c>
      <c r="L1613" s="103">
        <v>2016282</v>
      </c>
      <c r="M1613" s="103"/>
      <c r="N1613" s="103"/>
      <c r="O1613" s="103"/>
      <c r="P1613" s="103"/>
    </row>
    <row r="1614" spans="1:16">
      <c r="A1614" s="101" t="s">
        <v>1956</v>
      </c>
      <c r="B1614" s="102" t="s">
        <v>1957</v>
      </c>
      <c r="C1614" s="101" t="s">
        <v>5359</v>
      </c>
      <c r="D1614" s="101" t="s">
        <v>5360</v>
      </c>
      <c r="E1614" s="103">
        <v>24076339</v>
      </c>
      <c r="F1614" s="103">
        <v>9234734</v>
      </c>
      <c r="G1614" s="103">
        <v>9106435</v>
      </c>
      <c r="H1614" s="103">
        <v>8172074</v>
      </c>
      <c r="I1614" s="103">
        <v>10654607</v>
      </c>
      <c r="J1614" s="103">
        <v>10828027</v>
      </c>
      <c r="K1614" s="103">
        <v>7776602</v>
      </c>
      <c r="L1614" s="103">
        <v>5230185</v>
      </c>
      <c r="M1614" s="103">
        <v>2459634</v>
      </c>
      <c r="N1614" s="103">
        <v>1107469</v>
      </c>
      <c r="O1614" s="103"/>
      <c r="P1614" s="103"/>
    </row>
    <row r="1615" spans="1:16">
      <c r="A1615" s="101" t="s">
        <v>3876</v>
      </c>
      <c r="B1615" s="102" t="s">
        <v>3877</v>
      </c>
      <c r="C1615" s="101" t="s">
        <v>5359</v>
      </c>
      <c r="D1615" s="101" t="s">
        <v>5360</v>
      </c>
      <c r="E1615" s="103">
        <v>2540724</v>
      </c>
      <c r="F1615" s="103">
        <v>7375899</v>
      </c>
      <c r="G1615" s="103">
        <v>670446</v>
      </c>
      <c r="H1615" s="103"/>
      <c r="I1615" s="103"/>
      <c r="J1615" s="103"/>
      <c r="K1615" s="103"/>
      <c r="L1615" s="103"/>
      <c r="M1615" s="103"/>
      <c r="N1615" s="103"/>
      <c r="O1615" s="103"/>
      <c r="P1615" s="103"/>
    </row>
    <row r="1616" spans="1:16">
      <c r="A1616" s="101" t="s">
        <v>2704</v>
      </c>
      <c r="B1616" s="102" t="s">
        <v>2705</v>
      </c>
      <c r="C1616" s="101" t="s">
        <v>5359</v>
      </c>
      <c r="D1616" s="101" t="s">
        <v>5360</v>
      </c>
      <c r="E1616" s="103">
        <v>2233145</v>
      </c>
      <c r="F1616" s="103">
        <v>4091823</v>
      </c>
      <c r="G1616" s="103">
        <v>8138264</v>
      </c>
      <c r="H1616" s="103">
        <v>5730124</v>
      </c>
      <c r="I1616" s="103">
        <v>4157715</v>
      </c>
      <c r="J1616" s="103">
        <v>10830533</v>
      </c>
      <c r="K1616" s="103">
        <v>9267882</v>
      </c>
      <c r="L1616" s="103">
        <v>2502090</v>
      </c>
      <c r="M1616" s="103">
        <v>1258626</v>
      </c>
      <c r="N1616" s="103"/>
      <c r="O1616" s="103"/>
      <c r="P1616" s="103"/>
    </row>
    <row r="1617" spans="1:16">
      <c r="A1617" s="101" t="s">
        <v>3696</v>
      </c>
      <c r="B1617" s="102" t="s">
        <v>4550</v>
      </c>
      <c r="C1617" s="101" t="s">
        <v>5359</v>
      </c>
      <c r="D1617" s="101" t="s">
        <v>5360</v>
      </c>
      <c r="E1617" s="103">
        <v>-7826060</v>
      </c>
      <c r="F1617" s="103">
        <v>1675349</v>
      </c>
      <c r="G1617" s="103">
        <v>521776</v>
      </c>
      <c r="H1617" s="103">
        <v>-1601807</v>
      </c>
      <c r="I1617" s="103">
        <v>270917</v>
      </c>
      <c r="J1617" s="103">
        <v>1989278</v>
      </c>
      <c r="K1617" s="103">
        <v>2548677</v>
      </c>
      <c r="L1617" s="103">
        <v>3883882</v>
      </c>
      <c r="M1617" s="103">
        <v>265868</v>
      </c>
      <c r="N1617" s="103">
        <v>398906</v>
      </c>
      <c r="O1617" s="103">
        <v>890428</v>
      </c>
      <c r="P1617" s="103">
        <v>743673</v>
      </c>
    </row>
    <row r="1618" spans="1:16">
      <c r="A1618" s="101" t="s">
        <v>803</v>
      </c>
      <c r="B1618" s="102" t="s">
        <v>804</v>
      </c>
      <c r="C1618" s="101" t="s">
        <v>5359</v>
      </c>
      <c r="D1618" s="101" t="s">
        <v>5360</v>
      </c>
      <c r="E1618" s="103">
        <v>18725869</v>
      </c>
      <c r="F1618" s="103">
        <v>27905386</v>
      </c>
      <c r="G1618" s="103">
        <v>19258978</v>
      </c>
      <c r="H1618" s="103">
        <v>15425580</v>
      </c>
      <c r="I1618" s="103">
        <v>18757669</v>
      </c>
      <c r="J1618" s="103">
        <v>12933909</v>
      </c>
      <c r="K1618" s="103">
        <v>9630633</v>
      </c>
      <c r="L1618" s="103">
        <v>4162265</v>
      </c>
      <c r="M1618" s="103">
        <v>1601375</v>
      </c>
      <c r="N1618" s="103">
        <v>504399</v>
      </c>
      <c r="O1618" s="103"/>
      <c r="P1618" s="103"/>
    </row>
    <row r="1619" spans="1:16">
      <c r="A1619" s="101" t="s">
        <v>713</v>
      </c>
      <c r="B1619" s="102" t="s">
        <v>714</v>
      </c>
      <c r="C1619" s="101" t="s">
        <v>5359</v>
      </c>
      <c r="D1619" s="101" t="s">
        <v>5360</v>
      </c>
      <c r="E1619" s="103">
        <v>26148668</v>
      </c>
      <c r="F1619" s="103">
        <v>41590131</v>
      </c>
      <c r="G1619" s="103">
        <v>40452095</v>
      </c>
      <c r="H1619" s="103">
        <v>38826439</v>
      </c>
      <c r="I1619" s="103">
        <v>38562621</v>
      </c>
      <c r="J1619" s="103">
        <v>34528937</v>
      </c>
      <c r="K1619" s="103">
        <v>31090640</v>
      </c>
      <c r="L1619" s="103">
        <v>21104610</v>
      </c>
      <c r="M1619" s="103">
        <v>13266221</v>
      </c>
      <c r="N1619" s="103">
        <v>13961591</v>
      </c>
      <c r="O1619" s="103">
        <v>14024207</v>
      </c>
      <c r="P1619" s="103">
        <v>9316728</v>
      </c>
    </row>
    <row r="1620" spans="1:16">
      <c r="A1620" s="101" t="s">
        <v>1563</v>
      </c>
      <c r="B1620" s="102" t="s">
        <v>1564</v>
      </c>
      <c r="C1620" s="101" t="s">
        <v>5359</v>
      </c>
      <c r="D1620" s="101" t="s">
        <v>5360</v>
      </c>
      <c r="E1620" s="103">
        <v>32172599</v>
      </c>
      <c r="F1620" s="103">
        <v>28742903</v>
      </c>
      <c r="G1620" s="103">
        <v>12098869</v>
      </c>
      <c r="H1620" s="103">
        <v>12312452</v>
      </c>
      <c r="I1620" s="103">
        <v>8337311</v>
      </c>
      <c r="J1620" s="103">
        <v>9564796</v>
      </c>
      <c r="K1620" s="103">
        <v>10831126</v>
      </c>
      <c r="L1620" s="103">
        <v>6230116</v>
      </c>
      <c r="M1620" s="103">
        <v>626542</v>
      </c>
      <c r="N1620" s="103"/>
      <c r="O1620" s="103"/>
      <c r="P1620" s="103"/>
    </row>
    <row r="1621" spans="1:16">
      <c r="A1621" s="101" t="s">
        <v>3832</v>
      </c>
      <c r="B1621" s="102" t="s">
        <v>3833</v>
      </c>
      <c r="C1621" s="101" t="s">
        <v>5359</v>
      </c>
      <c r="D1621" s="101" t="s">
        <v>5360</v>
      </c>
      <c r="E1621" s="103">
        <v>-394282</v>
      </c>
      <c r="F1621" s="103">
        <v>-355682</v>
      </c>
      <c r="G1621" s="103">
        <v>1236054</v>
      </c>
      <c r="H1621" s="103"/>
      <c r="I1621" s="103"/>
      <c r="J1621" s="103"/>
      <c r="K1621" s="103"/>
      <c r="L1621" s="103"/>
      <c r="M1621" s="103"/>
      <c r="N1621" s="103"/>
      <c r="O1621" s="103"/>
      <c r="P1621" s="103"/>
    </row>
    <row r="1622" spans="1:16">
      <c r="A1622" s="101" t="s">
        <v>2642</v>
      </c>
      <c r="B1622" s="102" t="s">
        <v>2643</v>
      </c>
      <c r="C1622" s="101" t="s">
        <v>5359</v>
      </c>
      <c r="D1622" s="101" t="s">
        <v>5360</v>
      </c>
      <c r="E1622" s="103">
        <v>22537425</v>
      </c>
      <c r="F1622" s="103">
        <v>-4526572</v>
      </c>
      <c r="G1622" s="103">
        <v>-16668368</v>
      </c>
      <c r="H1622" s="103">
        <v>-19734771</v>
      </c>
      <c r="I1622" s="103">
        <v>-30144547</v>
      </c>
      <c r="J1622" s="103">
        <v>593266</v>
      </c>
      <c r="K1622" s="103">
        <v>15177872</v>
      </c>
      <c r="L1622" s="103">
        <v>11010065</v>
      </c>
      <c r="M1622" s="103">
        <v>-2862983</v>
      </c>
      <c r="N1622" s="103">
        <v>1300810</v>
      </c>
      <c r="O1622" s="103">
        <v>177328</v>
      </c>
      <c r="P1622" s="103">
        <v>1968299</v>
      </c>
    </row>
    <row r="1623" spans="1:16">
      <c r="A1623" s="101" t="s">
        <v>1609</v>
      </c>
      <c r="B1623" s="102" t="s">
        <v>1610</v>
      </c>
      <c r="C1623" s="101" t="s">
        <v>5359</v>
      </c>
      <c r="D1623" s="101" t="s">
        <v>5360</v>
      </c>
      <c r="E1623" s="103">
        <v>19487659</v>
      </c>
      <c r="F1623" s="103">
        <v>2465078</v>
      </c>
      <c r="G1623" s="103">
        <v>3049678</v>
      </c>
      <c r="H1623" s="103">
        <v>454254</v>
      </c>
      <c r="I1623" s="103">
        <v>8655013</v>
      </c>
      <c r="J1623" s="103">
        <v>9227399</v>
      </c>
      <c r="K1623" s="103">
        <v>5994623</v>
      </c>
      <c r="L1623" s="103">
        <v>122920</v>
      </c>
      <c r="M1623" s="103">
        <v>199893</v>
      </c>
      <c r="N1623" s="103">
        <v>250343</v>
      </c>
      <c r="O1623" s="103">
        <v>830447</v>
      </c>
      <c r="P1623" s="103"/>
    </row>
    <row r="1624" spans="1:16">
      <c r="A1624" s="101" t="s">
        <v>1927</v>
      </c>
      <c r="B1624" s="102" t="s">
        <v>1928</v>
      </c>
      <c r="C1624" s="101" t="s">
        <v>5359</v>
      </c>
      <c r="D1624" s="101" t="s">
        <v>5360</v>
      </c>
      <c r="E1624" s="103">
        <v>-44858146</v>
      </c>
      <c r="F1624" s="103">
        <v>-27662907</v>
      </c>
      <c r="G1624" s="103">
        <v>-26782014</v>
      </c>
      <c r="H1624" s="103">
        <v>-23662391</v>
      </c>
      <c r="I1624" s="103">
        <v>-25791019</v>
      </c>
      <c r="J1624" s="103">
        <v>29340075</v>
      </c>
      <c r="K1624" s="103">
        <v>40514021</v>
      </c>
      <c r="L1624" s="103">
        <v>837515</v>
      </c>
      <c r="M1624" s="103">
        <v>1772037</v>
      </c>
      <c r="N1624" s="103">
        <v>492602</v>
      </c>
      <c r="O1624" s="103"/>
      <c r="P1624" s="103"/>
    </row>
    <row r="1625" spans="1:16">
      <c r="A1625" s="101" t="s">
        <v>1513</v>
      </c>
      <c r="B1625" s="102" t="s">
        <v>1514</v>
      </c>
      <c r="C1625" s="101" t="s">
        <v>5359</v>
      </c>
      <c r="D1625" s="101" t="s">
        <v>5360</v>
      </c>
      <c r="E1625" s="103">
        <v>1225309</v>
      </c>
      <c r="F1625" s="103">
        <v>2924746</v>
      </c>
      <c r="G1625" s="103">
        <v>1956417</v>
      </c>
      <c r="H1625" s="103">
        <v>3452431</v>
      </c>
      <c r="I1625" s="103">
        <v>5679105</v>
      </c>
      <c r="J1625" s="103">
        <v>10520115</v>
      </c>
      <c r="K1625" s="103">
        <v>7238067</v>
      </c>
      <c r="L1625" s="103">
        <v>3050708</v>
      </c>
      <c r="M1625" s="103">
        <v>371329</v>
      </c>
      <c r="N1625" s="103">
        <v>-1989666</v>
      </c>
      <c r="O1625" s="103">
        <v>569551</v>
      </c>
      <c r="P1625" s="103"/>
    </row>
    <row r="1626" spans="1:16">
      <c r="A1626" s="101" t="s">
        <v>1707</v>
      </c>
      <c r="B1626" s="102" t="s">
        <v>1708</v>
      </c>
      <c r="C1626" s="101" t="s">
        <v>5359</v>
      </c>
      <c r="D1626" s="101" t="s">
        <v>5360</v>
      </c>
      <c r="E1626" s="103">
        <v>11229543</v>
      </c>
      <c r="F1626" s="103">
        <v>14085234</v>
      </c>
      <c r="G1626" s="103">
        <v>16844786</v>
      </c>
      <c r="H1626" s="103">
        <v>16941628</v>
      </c>
      <c r="I1626" s="103">
        <v>17077372</v>
      </c>
      <c r="J1626" s="103">
        <v>8869409</v>
      </c>
      <c r="K1626" s="103">
        <v>5798565</v>
      </c>
      <c r="L1626" s="103">
        <v>4159572</v>
      </c>
      <c r="M1626" s="103">
        <v>835779</v>
      </c>
      <c r="N1626" s="103"/>
      <c r="O1626" s="103"/>
      <c r="P1626" s="103"/>
    </row>
    <row r="1627" spans="1:16">
      <c r="A1627" s="101" t="s">
        <v>974</v>
      </c>
      <c r="B1627" s="102" t="s">
        <v>975</v>
      </c>
      <c r="C1627" s="101" t="s">
        <v>5359</v>
      </c>
      <c r="D1627" s="101" t="s">
        <v>5360</v>
      </c>
      <c r="E1627" s="103">
        <v>15023911</v>
      </c>
      <c r="F1627" s="103">
        <v>20390217</v>
      </c>
      <c r="G1627" s="103">
        <v>48367879</v>
      </c>
      <c r="H1627" s="103">
        <v>13950132</v>
      </c>
      <c r="I1627" s="103">
        <v>7558072</v>
      </c>
      <c r="J1627" s="103">
        <v>-510964</v>
      </c>
      <c r="K1627" s="103">
        <v>232891</v>
      </c>
      <c r="L1627" s="103"/>
      <c r="M1627" s="103"/>
      <c r="N1627" s="103"/>
      <c r="O1627" s="103"/>
      <c r="P1627" s="103"/>
    </row>
    <row r="1628" spans="1:16">
      <c r="A1628" s="101" t="s">
        <v>3357</v>
      </c>
      <c r="B1628" s="102" t="s">
        <v>3358</v>
      </c>
      <c r="C1628" s="101" t="s">
        <v>5359</v>
      </c>
      <c r="D1628" s="101" t="s">
        <v>5360</v>
      </c>
      <c r="E1628" s="103">
        <v>2244611</v>
      </c>
      <c r="F1628" s="103">
        <v>2665803</v>
      </c>
      <c r="G1628" s="103">
        <v>2198433</v>
      </c>
      <c r="H1628" s="103">
        <v>2463144</v>
      </c>
      <c r="I1628" s="103">
        <v>5182072</v>
      </c>
      <c r="J1628" s="103">
        <v>4396229</v>
      </c>
      <c r="K1628" s="103">
        <v>4123431</v>
      </c>
      <c r="L1628" s="103">
        <v>4123395</v>
      </c>
      <c r="M1628" s="103">
        <v>1028654</v>
      </c>
      <c r="N1628" s="103">
        <v>257674</v>
      </c>
      <c r="O1628" s="103"/>
      <c r="P1628" s="103"/>
    </row>
    <row r="1629" spans="1:16">
      <c r="A1629" s="101" t="s">
        <v>1439</v>
      </c>
      <c r="B1629" s="102" t="s">
        <v>1440</v>
      </c>
      <c r="C1629" s="101" t="s">
        <v>5359</v>
      </c>
      <c r="D1629" s="101" t="s">
        <v>5360</v>
      </c>
      <c r="E1629" s="103">
        <v>14617694</v>
      </c>
      <c r="F1629" s="103">
        <v>-9060582</v>
      </c>
      <c r="G1629" s="103">
        <v>26331755</v>
      </c>
      <c r="H1629" s="103">
        <v>-16176046</v>
      </c>
      <c r="I1629" s="103">
        <v>-19936017</v>
      </c>
      <c r="J1629" s="103">
        <v>-16414178</v>
      </c>
      <c r="K1629" s="103">
        <v>-17167650</v>
      </c>
      <c r="L1629" s="103"/>
      <c r="M1629" s="103"/>
      <c r="N1629" s="103"/>
      <c r="O1629" s="103"/>
      <c r="P1629" s="103"/>
    </row>
    <row r="1630" spans="1:16">
      <c r="A1630" s="101" t="s">
        <v>2127</v>
      </c>
      <c r="B1630" s="102" t="s">
        <v>2128</v>
      </c>
      <c r="C1630" s="101" t="s">
        <v>5359</v>
      </c>
      <c r="D1630" s="101" t="s">
        <v>5360</v>
      </c>
      <c r="E1630" s="103">
        <v>15001260</v>
      </c>
      <c r="F1630" s="103">
        <v>21858778</v>
      </c>
      <c r="G1630" s="103">
        <v>15634509</v>
      </c>
      <c r="H1630" s="103">
        <v>18097312</v>
      </c>
      <c r="I1630" s="103">
        <v>18458289</v>
      </c>
      <c r="J1630" s="103">
        <v>20534838</v>
      </c>
      <c r="K1630" s="103">
        <v>10418610</v>
      </c>
      <c r="L1630" s="103"/>
      <c r="M1630" s="103"/>
      <c r="N1630" s="103"/>
      <c r="O1630" s="103"/>
      <c r="P1630" s="103"/>
    </row>
    <row r="1631" spans="1:16">
      <c r="A1631" s="101" t="s">
        <v>1892</v>
      </c>
      <c r="B1631" s="102" t="s">
        <v>1893</v>
      </c>
      <c r="C1631" s="101" t="s">
        <v>5359</v>
      </c>
      <c r="D1631" s="101" t="s">
        <v>5360</v>
      </c>
      <c r="E1631" s="103">
        <v>-4509014</v>
      </c>
      <c r="F1631" s="103">
        <v>-3514851</v>
      </c>
      <c r="G1631" s="103">
        <v>6288960</v>
      </c>
      <c r="H1631" s="103">
        <v>2625845</v>
      </c>
      <c r="I1631" s="103">
        <v>3798842</v>
      </c>
      <c r="J1631" s="103">
        <v>1604306</v>
      </c>
      <c r="K1631" s="103">
        <v>2941607</v>
      </c>
      <c r="L1631" s="103"/>
      <c r="M1631" s="103"/>
      <c r="N1631" s="103"/>
      <c r="O1631" s="103"/>
      <c r="P1631" s="103"/>
    </row>
    <row r="1632" spans="1:16">
      <c r="A1632" s="101" t="s">
        <v>2764</v>
      </c>
      <c r="B1632" s="102" t="s">
        <v>2765</v>
      </c>
      <c r="C1632" s="101" t="s">
        <v>5359</v>
      </c>
      <c r="D1632" s="101" t="s">
        <v>5360</v>
      </c>
      <c r="E1632" s="103">
        <v>1432002</v>
      </c>
      <c r="F1632" s="103">
        <v>5952770</v>
      </c>
      <c r="G1632" s="103">
        <v>-869593</v>
      </c>
      <c r="H1632" s="103">
        <v>2844336</v>
      </c>
      <c r="I1632" s="103">
        <v>7214896</v>
      </c>
      <c r="J1632" s="103">
        <v>5599563</v>
      </c>
      <c r="K1632" s="103">
        <v>1871513</v>
      </c>
      <c r="L1632" s="103"/>
      <c r="M1632" s="103"/>
      <c r="N1632" s="103"/>
      <c r="O1632" s="103"/>
      <c r="P1632" s="103"/>
    </row>
    <row r="1633" spans="1:16">
      <c r="A1633" s="101" t="s">
        <v>1860</v>
      </c>
      <c r="B1633" s="102" t="s">
        <v>1861</v>
      </c>
      <c r="C1633" s="101" t="s">
        <v>5359</v>
      </c>
      <c r="D1633" s="101" t="s">
        <v>5360</v>
      </c>
      <c r="E1633" s="103">
        <v>-25410338</v>
      </c>
      <c r="F1633" s="103">
        <v>2392645</v>
      </c>
      <c r="G1633" s="103">
        <v>11446110</v>
      </c>
      <c r="H1633" s="103">
        <v>2769003</v>
      </c>
      <c r="I1633" s="103">
        <v>16901003</v>
      </c>
      <c r="J1633" s="103">
        <v>16932331</v>
      </c>
      <c r="K1633" s="103">
        <v>22888147</v>
      </c>
      <c r="L1633" s="103">
        <v>17193459</v>
      </c>
      <c r="M1633" s="103">
        <v>117036</v>
      </c>
      <c r="N1633" s="103"/>
      <c r="O1633" s="103"/>
      <c r="P1633" s="103"/>
    </row>
    <row r="1634" spans="1:16">
      <c r="A1634" s="101" t="s">
        <v>2125</v>
      </c>
      <c r="B1634" s="102" t="s">
        <v>2126</v>
      </c>
      <c r="C1634" s="101" t="s">
        <v>5359</v>
      </c>
      <c r="D1634" s="101" t="s">
        <v>5360</v>
      </c>
      <c r="E1634" s="103">
        <v>-6759907</v>
      </c>
      <c r="F1634" s="103">
        <v>-6936584</v>
      </c>
      <c r="G1634" s="103">
        <v>2701554</v>
      </c>
      <c r="H1634" s="103">
        <v>1530171</v>
      </c>
      <c r="I1634" s="103">
        <v>4467685</v>
      </c>
      <c r="J1634" s="103">
        <v>2164986</v>
      </c>
      <c r="K1634" s="103">
        <v>1522107</v>
      </c>
      <c r="L1634" s="103">
        <v>891827</v>
      </c>
      <c r="M1634" s="103">
        <v>929061</v>
      </c>
      <c r="N1634" s="103">
        <v>115248</v>
      </c>
      <c r="O1634" s="103"/>
      <c r="P1634" s="103"/>
    </row>
    <row r="1635" spans="1:16">
      <c r="A1635" s="101" t="s">
        <v>3931</v>
      </c>
      <c r="B1635" s="102" t="s">
        <v>3932</v>
      </c>
      <c r="C1635" s="101" t="s">
        <v>5359</v>
      </c>
      <c r="D1635" s="101" t="s">
        <v>5360</v>
      </c>
      <c r="E1635" s="103">
        <v>400814</v>
      </c>
      <c r="F1635" s="103">
        <v>462524</v>
      </c>
      <c r="G1635" s="103">
        <v>402276</v>
      </c>
      <c r="H1635" s="103">
        <v>-930782</v>
      </c>
      <c r="I1635" s="103">
        <v>451119</v>
      </c>
      <c r="J1635" s="103">
        <v>534586</v>
      </c>
      <c r="K1635" s="103">
        <v>417045</v>
      </c>
      <c r="L1635" s="103"/>
      <c r="M1635" s="103">
        <v>-926516</v>
      </c>
      <c r="N1635" s="103">
        <v>110608</v>
      </c>
      <c r="O1635" s="103">
        <v>137001</v>
      </c>
      <c r="P1635" s="103"/>
    </row>
    <row r="1636" spans="1:16">
      <c r="A1636" s="101" t="s">
        <v>882</v>
      </c>
      <c r="B1636" s="102" t="s">
        <v>883</v>
      </c>
      <c r="C1636" s="101" t="s">
        <v>5359</v>
      </c>
      <c r="D1636" s="101" t="s">
        <v>5360</v>
      </c>
      <c r="E1636" s="103">
        <v>44461680</v>
      </c>
      <c r="F1636" s="103">
        <v>36983561</v>
      </c>
      <c r="G1636" s="103">
        <v>44003467</v>
      </c>
      <c r="H1636" s="103">
        <v>51477956</v>
      </c>
      <c r="I1636" s="103">
        <v>52171110</v>
      </c>
      <c r="J1636" s="103">
        <v>41633929</v>
      </c>
      <c r="K1636" s="103">
        <v>32384335</v>
      </c>
      <c r="L1636" s="103">
        <v>2516322</v>
      </c>
      <c r="M1636" s="103">
        <v>-2684968</v>
      </c>
      <c r="N1636" s="103">
        <v>4720851</v>
      </c>
      <c r="O1636" s="103">
        <v>-12482978</v>
      </c>
      <c r="P1636" s="103">
        <v>919774</v>
      </c>
    </row>
    <row r="1637" spans="1:16">
      <c r="A1637" s="101" t="s">
        <v>2120</v>
      </c>
      <c r="B1637" s="102" t="s">
        <v>2121</v>
      </c>
      <c r="C1637" s="101" t="s">
        <v>5359</v>
      </c>
      <c r="D1637" s="101" t="s">
        <v>5360</v>
      </c>
      <c r="E1637" s="103">
        <v>12309703</v>
      </c>
      <c r="F1637" s="103">
        <v>10490882</v>
      </c>
      <c r="G1637" s="103">
        <v>8617759</v>
      </c>
      <c r="H1637" s="103">
        <v>7122845</v>
      </c>
      <c r="I1637" s="103">
        <v>5986947</v>
      </c>
      <c r="J1637" s="103">
        <v>3913274</v>
      </c>
      <c r="K1637" s="103">
        <v>4219982</v>
      </c>
      <c r="L1637" s="103">
        <v>3020181</v>
      </c>
      <c r="M1637" s="103">
        <v>2399837</v>
      </c>
      <c r="N1637" s="103">
        <v>1770324</v>
      </c>
      <c r="O1637" s="103">
        <v>1291402</v>
      </c>
      <c r="P1637" s="103"/>
    </row>
    <row r="1638" spans="1:16">
      <c r="A1638" s="101" t="s">
        <v>2921</v>
      </c>
      <c r="B1638" s="102" t="s">
        <v>2922</v>
      </c>
      <c r="C1638" s="101" t="s">
        <v>5359</v>
      </c>
      <c r="D1638" s="101" t="s">
        <v>5360</v>
      </c>
      <c r="E1638" s="103">
        <v>3807301</v>
      </c>
      <c r="F1638" s="103">
        <v>4345006</v>
      </c>
      <c r="G1638" s="103">
        <v>5011213</v>
      </c>
      <c r="H1638" s="103">
        <v>5378353</v>
      </c>
      <c r="I1638" s="103">
        <v>6270229</v>
      </c>
      <c r="J1638" s="103">
        <v>1576334</v>
      </c>
      <c r="K1638" s="103"/>
      <c r="L1638" s="103"/>
      <c r="M1638" s="103"/>
      <c r="N1638" s="103"/>
      <c r="O1638" s="103"/>
      <c r="P1638" s="103"/>
    </row>
    <row r="1639" spans="1:16">
      <c r="A1639" s="101" t="s">
        <v>1981</v>
      </c>
      <c r="B1639" s="102" t="s">
        <v>1982</v>
      </c>
      <c r="C1639" s="101" t="s">
        <v>5359</v>
      </c>
      <c r="D1639" s="101" t="s">
        <v>5360</v>
      </c>
      <c r="E1639" s="103">
        <v>5070290</v>
      </c>
      <c r="F1639" s="103">
        <v>9477450</v>
      </c>
      <c r="G1639" s="103">
        <v>7172310</v>
      </c>
      <c r="H1639" s="103">
        <v>10888583</v>
      </c>
      <c r="I1639" s="103">
        <v>14821141</v>
      </c>
      <c r="J1639" s="103">
        <v>9488039</v>
      </c>
      <c r="K1639" s="103">
        <v>4223752</v>
      </c>
      <c r="L1639" s="103"/>
      <c r="M1639" s="103"/>
      <c r="N1639" s="103"/>
      <c r="O1639" s="103"/>
      <c r="P1639" s="103"/>
    </row>
    <row r="1640" spans="1:16">
      <c r="A1640" s="101" t="s">
        <v>3006</v>
      </c>
      <c r="B1640" s="102" t="s">
        <v>3007</v>
      </c>
      <c r="C1640" s="101" t="s">
        <v>5359</v>
      </c>
      <c r="D1640" s="101" t="s">
        <v>5360</v>
      </c>
      <c r="E1640" s="103">
        <v>1087741</v>
      </c>
      <c r="F1640" s="103">
        <v>592683</v>
      </c>
      <c r="G1640" s="103">
        <v>303993</v>
      </c>
      <c r="H1640" s="103">
        <v>2919447</v>
      </c>
      <c r="I1640" s="103">
        <v>2730708</v>
      </c>
      <c r="J1640" s="103">
        <v>4251713</v>
      </c>
      <c r="K1640" s="103">
        <v>6930235</v>
      </c>
      <c r="L1640" s="103"/>
      <c r="M1640" s="103"/>
      <c r="N1640" s="103"/>
      <c r="O1640" s="103"/>
      <c r="P1640" s="103"/>
    </row>
    <row r="1641" spans="1:16">
      <c r="A1641" s="101" t="s">
        <v>3065</v>
      </c>
      <c r="B1641" s="102" t="s">
        <v>3066</v>
      </c>
      <c r="C1641" s="101" t="s">
        <v>5359</v>
      </c>
      <c r="D1641" s="101" t="s">
        <v>5360</v>
      </c>
      <c r="E1641" s="103">
        <v>-1750906</v>
      </c>
      <c r="F1641" s="103">
        <v>2706268</v>
      </c>
      <c r="G1641" s="103">
        <v>-17773250</v>
      </c>
      <c r="H1641" s="103">
        <v>96450</v>
      </c>
      <c r="I1641" s="103">
        <v>7655092</v>
      </c>
      <c r="J1641" s="103">
        <v>9229331</v>
      </c>
      <c r="K1641" s="103">
        <v>13519094</v>
      </c>
      <c r="L1641" s="103">
        <v>9805873</v>
      </c>
      <c r="M1641" s="103">
        <v>6615190</v>
      </c>
      <c r="N1641" s="103">
        <v>3223433</v>
      </c>
      <c r="O1641" s="103">
        <v>1836794</v>
      </c>
      <c r="P1641" s="103">
        <v>2875789</v>
      </c>
    </row>
    <row r="1642" spans="1:16">
      <c r="A1642" s="101" t="s">
        <v>2068</v>
      </c>
      <c r="B1642" s="102" t="s">
        <v>2069</v>
      </c>
      <c r="C1642" s="101" t="s">
        <v>5359</v>
      </c>
      <c r="D1642" s="101" t="s">
        <v>5360</v>
      </c>
      <c r="E1642" s="103">
        <v>-9811455</v>
      </c>
      <c r="F1642" s="103">
        <v>-9053992</v>
      </c>
      <c r="G1642" s="103">
        <v>-4459033</v>
      </c>
      <c r="H1642" s="103">
        <v>-7210899</v>
      </c>
      <c r="I1642" s="103">
        <v>431002</v>
      </c>
      <c r="J1642" s="103">
        <v>1457513</v>
      </c>
      <c r="K1642" s="103"/>
      <c r="L1642" s="103"/>
      <c r="M1642" s="103"/>
      <c r="N1642" s="103"/>
      <c r="O1642" s="103"/>
      <c r="P1642" s="103"/>
    </row>
    <row r="1643" spans="1:16">
      <c r="A1643" s="101" t="s">
        <v>3479</v>
      </c>
      <c r="B1643" s="102" t="s">
        <v>3480</v>
      </c>
      <c r="C1643" s="101" t="s">
        <v>5359</v>
      </c>
      <c r="D1643" s="101" t="s">
        <v>5360</v>
      </c>
      <c r="E1643" s="103">
        <v>-6414366</v>
      </c>
      <c r="F1643" s="103">
        <v>-2371499</v>
      </c>
      <c r="G1643" s="103">
        <v>3412686</v>
      </c>
      <c r="H1643" s="103">
        <v>3743608</v>
      </c>
      <c r="I1643" s="103"/>
      <c r="J1643" s="103"/>
      <c r="K1643" s="103"/>
      <c r="L1643" s="103"/>
      <c r="M1643" s="103"/>
      <c r="N1643" s="103"/>
      <c r="O1643" s="103"/>
      <c r="P1643" s="103"/>
    </row>
    <row r="1644" spans="1:16">
      <c r="A1644" s="101" t="s">
        <v>4557</v>
      </c>
      <c r="B1644" s="102" t="s">
        <v>4558</v>
      </c>
      <c r="C1644" s="101" t="s">
        <v>5359</v>
      </c>
      <c r="D1644" s="101" t="s">
        <v>5360</v>
      </c>
      <c r="E1644" s="103">
        <v>5246266</v>
      </c>
      <c r="F1644" s="103">
        <v>5080924</v>
      </c>
      <c r="G1644" s="103">
        <v>6000494</v>
      </c>
      <c r="H1644" s="103">
        <v>2620898</v>
      </c>
      <c r="I1644" s="103"/>
      <c r="J1644" s="103"/>
      <c r="K1644" s="103"/>
      <c r="L1644" s="103"/>
      <c r="M1644" s="103"/>
      <c r="N1644" s="103"/>
      <c r="O1644" s="103"/>
      <c r="P1644" s="103"/>
    </row>
    <row r="1645" spans="1:16">
      <c r="A1645" s="101" t="s">
        <v>3191</v>
      </c>
      <c r="B1645" s="102" t="s">
        <v>3192</v>
      </c>
      <c r="C1645" s="101" t="s">
        <v>5359</v>
      </c>
      <c r="D1645" s="101" t="s">
        <v>5360</v>
      </c>
      <c r="E1645" s="103">
        <v>2393038</v>
      </c>
      <c r="F1645" s="103">
        <v>5158749</v>
      </c>
      <c r="G1645" s="103">
        <v>4571026</v>
      </c>
      <c r="H1645" s="103">
        <v>2343765</v>
      </c>
      <c r="I1645" s="103">
        <v>4374510</v>
      </c>
      <c r="J1645" s="103">
        <v>4194422</v>
      </c>
      <c r="K1645" s="103">
        <v>2612360</v>
      </c>
      <c r="L1645" s="103"/>
      <c r="M1645" s="103"/>
      <c r="N1645" s="103"/>
      <c r="O1645" s="103"/>
      <c r="P1645" s="103"/>
    </row>
    <row r="1646" spans="1:16">
      <c r="A1646" s="101" t="s">
        <v>1918</v>
      </c>
      <c r="B1646" s="102" t="s">
        <v>1919</v>
      </c>
      <c r="C1646" s="101" t="s">
        <v>5359</v>
      </c>
      <c r="D1646" s="101" t="s">
        <v>5360</v>
      </c>
      <c r="E1646" s="103">
        <v>-133965047</v>
      </c>
      <c r="F1646" s="103">
        <v>-125923696</v>
      </c>
      <c r="G1646" s="103">
        <v>-412047119</v>
      </c>
      <c r="H1646" s="103">
        <v>-306233373</v>
      </c>
      <c r="I1646" s="103">
        <v>-124909217</v>
      </c>
      <c r="J1646" s="103">
        <v>-58825775</v>
      </c>
      <c r="K1646" s="103">
        <v>11656138</v>
      </c>
      <c r="L1646" s="103"/>
      <c r="M1646" s="103"/>
      <c r="N1646" s="103"/>
      <c r="O1646" s="103"/>
      <c r="P1646" s="103"/>
    </row>
    <row r="1647" spans="1:16">
      <c r="A1647" s="101" t="s">
        <v>493</v>
      </c>
      <c r="B1647" s="102" t="s">
        <v>494</v>
      </c>
      <c r="C1647" s="101" t="s">
        <v>5359</v>
      </c>
      <c r="D1647" s="101" t="s">
        <v>5360</v>
      </c>
      <c r="E1647" s="103">
        <v>23325623</v>
      </c>
      <c r="F1647" s="103">
        <v>154443350</v>
      </c>
      <c r="G1647" s="103">
        <v>35509506</v>
      </c>
      <c r="H1647" s="103">
        <v>43933276</v>
      </c>
      <c r="I1647" s="103">
        <v>22636854</v>
      </c>
      <c r="J1647" s="103">
        <v>1291575</v>
      </c>
      <c r="K1647" s="103">
        <v>-14872986</v>
      </c>
      <c r="L1647" s="103"/>
      <c r="M1647" s="103"/>
      <c r="N1647" s="103"/>
      <c r="O1647" s="103"/>
      <c r="P1647" s="103"/>
    </row>
    <row r="1648" spans="1:16">
      <c r="A1648" s="101" t="s">
        <v>2035</v>
      </c>
      <c r="B1648" s="102" t="s">
        <v>2036</v>
      </c>
      <c r="C1648" s="101" t="s">
        <v>5359</v>
      </c>
      <c r="D1648" s="101" t="s">
        <v>5360</v>
      </c>
      <c r="E1648" s="103">
        <v>7910763</v>
      </c>
      <c r="F1648" s="103">
        <v>12811041</v>
      </c>
      <c r="G1648" s="103">
        <v>-1893251</v>
      </c>
      <c r="H1648" s="103">
        <v>-20366012</v>
      </c>
      <c r="I1648" s="103">
        <v>-3303947</v>
      </c>
      <c r="J1648" s="103">
        <v>14649558</v>
      </c>
      <c r="K1648" s="103">
        <v>14065552</v>
      </c>
      <c r="L1648" s="103">
        <v>8670706</v>
      </c>
      <c r="M1648" s="103">
        <v>7705966</v>
      </c>
      <c r="N1648" s="103">
        <v>6491791</v>
      </c>
      <c r="O1648" s="103">
        <v>4131832</v>
      </c>
      <c r="P1648" s="103">
        <v>5592857</v>
      </c>
    </row>
    <row r="1649" spans="1:16">
      <c r="A1649" s="101" t="s">
        <v>3592</v>
      </c>
      <c r="B1649" s="102" t="s">
        <v>4559</v>
      </c>
      <c r="C1649" s="101" t="s">
        <v>5359</v>
      </c>
      <c r="D1649" s="101" t="s">
        <v>5360</v>
      </c>
      <c r="E1649" s="103">
        <v>2441181</v>
      </c>
      <c r="F1649" s="103">
        <v>2115151</v>
      </c>
      <c r="G1649" s="103">
        <v>1150266</v>
      </c>
      <c r="H1649" s="103">
        <v>1585991</v>
      </c>
      <c r="I1649" s="103">
        <v>2954902</v>
      </c>
      <c r="J1649" s="103">
        <v>3615437</v>
      </c>
      <c r="K1649" s="103"/>
      <c r="L1649" s="103"/>
      <c r="M1649" s="103"/>
      <c r="N1649" s="103"/>
      <c r="O1649" s="103"/>
      <c r="P1649" s="103"/>
    </row>
    <row r="1650" spans="1:16">
      <c r="A1650" s="101" t="s">
        <v>2888</v>
      </c>
      <c r="B1650" s="102" t="s">
        <v>2889</v>
      </c>
      <c r="C1650" s="101" t="s">
        <v>5359</v>
      </c>
      <c r="D1650" s="101" t="s">
        <v>5360</v>
      </c>
      <c r="E1650" s="103">
        <v>5642669</v>
      </c>
      <c r="F1650" s="103">
        <v>4358636</v>
      </c>
      <c r="G1650" s="103">
        <v>3625754</v>
      </c>
      <c r="H1650" s="103">
        <v>3012799</v>
      </c>
      <c r="I1650" s="103">
        <v>3024750</v>
      </c>
      <c r="J1650" s="103">
        <v>2483308</v>
      </c>
      <c r="K1650" s="103"/>
      <c r="L1650" s="103"/>
      <c r="M1650" s="103"/>
      <c r="N1650" s="103"/>
      <c r="O1650" s="103"/>
      <c r="P1650" s="103"/>
    </row>
    <row r="1651" spans="1:16">
      <c r="A1651" s="101" t="s">
        <v>1627</v>
      </c>
      <c r="B1651" s="102" t="s">
        <v>1628</v>
      </c>
      <c r="C1651" s="101" t="s">
        <v>5359</v>
      </c>
      <c r="D1651" s="101" t="s">
        <v>5360</v>
      </c>
      <c r="E1651" s="103">
        <v>13207913</v>
      </c>
      <c r="F1651" s="103">
        <v>8178512</v>
      </c>
      <c r="G1651" s="103">
        <v>600788</v>
      </c>
      <c r="H1651" s="103">
        <v>10043054</v>
      </c>
      <c r="I1651" s="103">
        <v>6994520</v>
      </c>
      <c r="J1651" s="103">
        <v>12017919</v>
      </c>
      <c r="K1651" s="103">
        <v>18697098</v>
      </c>
      <c r="L1651" s="103">
        <v>6161145</v>
      </c>
      <c r="M1651" s="103">
        <v>13317959</v>
      </c>
      <c r="N1651" s="103">
        <v>12148887</v>
      </c>
      <c r="O1651" s="103">
        <v>59175942</v>
      </c>
      <c r="P1651" s="103">
        <v>12085043</v>
      </c>
    </row>
    <row r="1652" spans="1:16">
      <c r="A1652" s="101" t="s">
        <v>3533</v>
      </c>
      <c r="B1652" s="102" t="s">
        <v>3534</v>
      </c>
      <c r="C1652" s="101" t="s">
        <v>5359</v>
      </c>
      <c r="D1652" s="101" t="s">
        <v>5360</v>
      </c>
      <c r="E1652" s="103">
        <v>4734335</v>
      </c>
      <c r="F1652" s="103">
        <v>3969402</v>
      </c>
      <c r="G1652" s="103">
        <v>3171049</v>
      </c>
      <c r="H1652" s="103">
        <v>1533428</v>
      </c>
      <c r="I1652" s="103">
        <v>3718665</v>
      </c>
      <c r="J1652" s="103">
        <v>3013905</v>
      </c>
      <c r="K1652" s="103">
        <v>3508407</v>
      </c>
      <c r="L1652" s="103">
        <v>3738338</v>
      </c>
      <c r="M1652" s="103">
        <v>2232350</v>
      </c>
      <c r="N1652" s="103">
        <v>2676976</v>
      </c>
      <c r="O1652" s="103">
        <v>2578693</v>
      </c>
      <c r="P1652" s="103">
        <v>2091780</v>
      </c>
    </row>
    <row r="1653" spans="1:16">
      <c r="A1653" s="101" t="s">
        <v>539</v>
      </c>
      <c r="B1653" s="102" t="s">
        <v>540</v>
      </c>
      <c r="C1653" s="101" t="s">
        <v>5359</v>
      </c>
      <c r="D1653" s="101" t="s">
        <v>5360</v>
      </c>
      <c r="E1653" s="103">
        <v>62151782</v>
      </c>
      <c r="F1653" s="103">
        <v>54345193</v>
      </c>
      <c r="G1653" s="103">
        <v>224509180</v>
      </c>
      <c r="H1653" s="103">
        <v>5061050</v>
      </c>
      <c r="I1653" s="103">
        <v>36971974</v>
      </c>
      <c r="J1653" s="103">
        <v>56560074</v>
      </c>
      <c r="K1653" s="103">
        <v>5989704</v>
      </c>
      <c r="L1653" s="103"/>
      <c r="M1653" s="103"/>
      <c r="N1653" s="103"/>
      <c r="O1653" s="103"/>
      <c r="P1653" s="103"/>
    </row>
    <row r="1654" spans="1:16">
      <c r="A1654" s="101" t="s">
        <v>1411</v>
      </c>
      <c r="B1654" s="102" t="s">
        <v>1412</v>
      </c>
      <c r="C1654" s="101" t="s">
        <v>5359</v>
      </c>
      <c r="D1654" s="101" t="s">
        <v>5360</v>
      </c>
      <c r="E1654" s="103">
        <v>11495820</v>
      </c>
      <c r="F1654" s="103">
        <v>10298070</v>
      </c>
      <c r="G1654" s="103">
        <v>9518771</v>
      </c>
      <c r="H1654" s="103">
        <v>1425286</v>
      </c>
      <c r="I1654" s="103">
        <v>1318509</v>
      </c>
      <c r="J1654" s="103"/>
      <c r="K1654" s="103"/>
      <c r="L1654" s="103"/>
      <c r="M1654" s="103"/>
      <c r="N1654" s="103"/>
      <c r="O1654" s="103"/>
      <c r="P1654" s="103"/>
    </row>
    <row r="1655" spans="1:16">
      <c r="A1655" s="101" t="s">
        <v>3544</v>
      </c>
      <c r="B1655" s="102" t="s">
        <v>3545</v>
      </c>
      <c r="C1655" s="101" t="s">
        <v>5359</v>
      </c>
      <c r="D1655" s="101" t="s">
        <v>5360</v>
      </c>
      <c r="E1655" s="103">
        <v>1476704</v>
      </c>
      <c r="F1655" s="103">
        <v>768227</v>
      </c>
      <c r="G1655" s="103">
        <v>459644</v>
      </c>
      <c r="H1655" s="103">
        <v>1643447</v>
      </c>
      <c r="I1655" s="103">
        <v>3208907</v>
      </c>
      <c r="J1655" s="103">
        <v>3112904</v>
      </c>
      <c r="K1655" s="103"/>
      <c r="L1655" s="103"/>
      <c r="M1655" s="103"/>
      <c r="N1655" s="103"/>
      <c r="O1655" s="103"/>
      <c r="P1655" s="103"/>
    </row>
    <row r="1656" spans="1:16">
      <c r="A1656" s="101" t="s">
        <v>3336</v>
      </c>
      <c r="B1656" s="102" t="s">
        <v>3337</v>
      </c>
      <c r="C1656" s="101" t="s">
        <v>5359</v>
      </c>
      <c r="D1656" s="101" t="s">
        <v>5360</v>
      </c>
      <c r="E1656" s="103">
        <v>-26327295</v>
      </c>
      <c r="F1656" s="103">
        <v>-10654188</v>
      </c>
      <c r="G1656" s="103">
        <v>-6105885</v>
      </c>
      <c r="H1656" s="103">
        <v>-1928674</v>
      </c>
      <c r="I1656" s="103">
        <v>-599696</v>
      </c>
      <c r="J1656" s="103">
        <v>4481073</v>
      </c>
      <c r="K1656" s="103">
        <v>5470759</v>
      </c>
      <c r="L1656" s="103">
        <v>3368083</v>
      </c>
      <c r="M1656" s="103"/>
      <c r="N1656" s="103"/>
      <c r="O1656" s="103"/>
      <c r="P1656" s="103"/>
    </row>
    <row r="1657" spans="1:16">
      <c r="A1657" s="101" t="s">
        <v>2845</v>
      </c>
      <c r="B1657" s="102" t="s">
        <v>2846</v>
      </c>
      <c r="C1657" s="101" t="s">
        <v>5359</v>
      </c>
      <c r="D1657" s="101" t="s">
        <v>5360</v>
      </c>
      <c r="E1657" s="103">
        <v>4136216</v>
      </c>
      <c r="F1657" s="103">
        <v>5643487</v>
      </c>
      <c r="G1657" s="103">
        <v>3418365</v>
      </c>
      <c r="H1657" s="103">
        <v>3205473</v>
      </c>
      <c r="I1657" s="103">
        <v>3456079</v>
      </c>
      <c r="J1657" s="103">
        <v>3982392</v>
      </c>
      <c r="K1657" s="103">
        <v>5090094</v>
      </c>
      <c r="L1657" s="103">
        <v>4753020</v>
      </c>
      <c r="M1657" s="103">
        <v>6217650</v>
      </c>
      <c r="N1657" s="103">
        <v>3611869</v>
      </c>
      <c r="O1657" s="103">
        <v>1372699</v>
      </c>
      <c r="P1657" s="103"/>
    </row>
    <row r="1658" spans="1:16">
      <c r="A1658" s="101" t="s">
        <v>2894</v>
      </c>
      <c r="B1658" s="102" t="s">
        <v>2895</v>
      </c>
      <c r="C1658" s="101" t="s">
        <v>5359</v>
      </c>
      <c r="D1658" s="101" t="s">
        <v>5360</v>
      </c>
      <c r="E1658" s="103">
        <v>1823795</v>
      </c>
      <c r="F1658" s="103">
        <v>-1518639</v>
      </c>
      <c r="G1658" s="103">
        <v>787407</v>
      </c>
      <c r="H1658" s="103">
        <v>694114</v>
      </c>
      <c r="I1658" s="103">
        <v>1250788</v>
      </c>
      <c r="J1658" s="103">
        <v>2048643</v>
      </c>
      <c r="K1658" s="103">
        <v>2639616</v>
      </c>
      <c r="L1658" s="103">
        <v>2226669</v>
      </c>
      <c r="M1658" s="103">
        <v>737624</v>
      </c>
      <c r="N1658" s="103">
        <v>564348</v>
      </c>
      <c r="O1658" s="103"/>
      <c r="P1658" s="103"/>
    </row>
    <row r="1659" spans="1:16">
      <c r="A1659" s="101" t="s">
        <v>1633</v>
      </c>
      <c r="B1659" s="102" t="s">
        <v>1634</v>
      </c>
      <c r="C1659" s="101" t="s">
        <v>5359</v>
      </c>
      <c r="D1659" s="101" t="s">
        <v>5360</v>
      </c>
      <c r="E1659" s="103">
        <v>-14381979</v>
      </c>
      <c r="F1659" s="103">
        <v>1882712</v>
      </c>
      <c r="G1659" s="103">
        <v>6449421</v>
      </c>
      <c r="H1659" s="103">
        <v>-482883</v>
      </c>
      <c r="I1659" s="103">
        <v>3879351</v>
      </c>
      <c r="J1659" s="103">
        <v>15658763</v>
      </c>
      <c r="K1659" s="103">
        <v>9368609</v>
      </c>
      <c r="L1659" s="103">
        <v>4133826</v>
      </c>
      <c r="M1659" s="103">
        <v>7331956</v>
      </c>
      <c r="N1659" s="103">
        <v>17604803</v>
      </c>
      <c r="O1659" s="103">
        <v>20498240</v>
      </c>
      <c r="P1659" s="103">
        <v>8245804</v>
      </c>
    </row>
    <row r="1660" spans="1:16">
      <c r="A1660" s="101" t="s">
        <v>1793</v>
      </c>
      <c r="B1660" s="102" t="s">
        <v>1794</v>
      </c>
      <c r="C1660" s="101" t="s">
        <v>5359</v>
      </c>
      <c r="D1660" s="101" t="s">
        <v>5360</v>
      </c>
      <c r="E1660" s="103">
        <v>337693</v>
      </c>
      <c r="F1660" s="103">
        <v>-2349207</v>
      </c>
      <c r="G1660" s="103">
        <v>-462646</v>
      </c>
      <c r="H1660" s="103">
        <v>1851558</v>
      </c>
      <c r="I1660" s="103">
        <v>3716998</v>
      </c>
      <c r="J1660" s="103"/>
      <c r="K1660" s="103"/>
      <c r="L1660" s="103"/>
      <c r="M1660" s="103"/>
      <c r="N1660" s="103"/>
      <c r="O1660" s="103"/>
      <c r="P1660" s="103"/>
    </row>
    <row r="1661" spans="1:16">
      <c r="A1661" s="101" t="s">
        <v>3281</v>
      </c>
      <c r="B1661" s="102" t="s">
        <v>3282</v>
      </c>
      <c r="C1661" s="101" t="s">
        <v>5359</v>
      </c>
      <c r="D1661" s="101" t="s">
        <v>5360</v>
      </c>
      <c r="E1661" s="103">
        <v>4844379</v>
      </c>
      <c r="F1661" s="103">
        <v>2069075</v>
      </c>
      <c r="G1661" s="103">
        <v>347247</v>
      </c>
      <c r="H1661" s="103">
        <v>1162917</v>
      </c>
      <c r="I1661" s="103">
        <v>5172252</v>
      </c>
      <c r="J1661" s="103">
        <v>5760767</v>
      </c>
      <c r="K1661" s="103">
        <v>3696532</v>
      </c>
      <c r="L1661" s="103">
        <v>2427145</v>
      </c>
      <c r="M1661" s="103">
        <v>1798663</v>
      </c>
      <c r="N1661" s="103"/>
      <c r="O1661" s="103"/>
      <c r="P1661" s="103"/>
    </row>
    <row r="1662" spans="1:16">
      <c r="A1662" s="101" t="s">
        <v>3576</v>
      </c>
      <c r="B1662" s="102" t="s">
        <v>3577</v>
      </c>
      <c r="C1662" s="101" t="s">
        <v>5359</v>
      </c>
      <c r="D1662" s="101" t="s">
        <v>5360</v>
      </c>
      <c r="E1662" s="103">
        <v>-5541543</v>
      </c>
      <c r="F1662" s="103">
        <v>-9554000</v>
      </c>
      <c r="G1662" s="103">
        <v>-5570637</v>
      </c>
      <c r="H1662" s="103">
        <v>1547363</v>
      </c>
      <c r="I1662" s="103">
        <v>1447981</v>
      </c>
      <c r="J1662" s="103">
        <v>8425038</v>
      </c>
      <c r="K1662" s="103">
        <v>5078908</v>
      </c>
      <c r="L1662" s="103">
        <v>2212957</v>
      </c>
      <c r="M1662" s="103">
        <v>1166153</v>
      </c>
      <c r="N1662" s="103">
        <v>2609740</v>
      </c>
      <c r="O1662" s="103">
        <v>1976111</v>
      </c>
      <c r="P1662" s="103">
        <v>-6192581</v>
      </c>
    </row>
    <row r="1663" spans="1:16">
      <c r="A1663" s="101" t="s">
        <v>4564</v>
      </c>
      <c r="B1663" s="102" t="s">
        <v>4565</v>
      </c>
      <c r="C1663" s="101" t="s">
        <v>5359</v>
      </c>
      <c r="D1663" s="101" t="s">
        <v>5360</v>
      </c>
      <c r="E1663" s="103">
        <v>-7903433</v>
      </c>
      <c r="F1663" s="103">
        <v>3023722</v>
      </c>
      <c r="G1663" s="103">
        <v>5834750</v>
      </c>
      <c r="H1663" s="103">
        <v>4336920</v>
      </c>
      <c r="I1663" s="103">
        <v>99526</v>
      </c>
      <c r="J1663" s="103">
        <v>-1382960</v>
      </c>
      <c r="K1663" s="103">
        <v>-121765</v>
      </c>
      <c r="L1663" s="103"/>
      <c r="M1663" s="103"/>
      <c r="N1663" s="103"/>
      <c r="O1663" s="103"/>
      <c r="P1663" s="103"/>
    </row>
    <row r="1664" spans="1:16">
      <c r="A1664" s="101" t="s">
        <v>1999</v>
      </c>
      <c r="B1664" s="102" t="s">
        <v>2000</v>
      </c>
      <c r="C1664" s="101" t="s">
        <v>5359</v>
      </c>
      <c r="D1664" s="101" t="s">
        <v>5360</v>
      </c>
      <c r="E1664" s="103">
        <v>739889</v>
      </c>
      <c r="F1664" s="103">
        <v>-4189973</v>
      </c>
      <c r="G1664" s="103">
        <v>4692764</v>
      </c>
      <c r="H1664" s="103">
        <v>10910114</v>
      </c>
      <c r="I1664" s="103"/>
      <c r="J1664" s="103"/>
      <c r="K1664" s="103"/>
      <c r="L1664" s="103"/>
      <c r="M1664" s="103"/>
      <c r="N1664" s="103"/>
      <c r="O1664" s="103"/>
      <c r="P1664" s="103"/>
    </row>
    <row r="1665" spans="1:16">
      <c r="A1665" s="101" t="s">
        <v>4572</v>
      </c>
      <c r="B1665" s="102" t="s">
        <v>4573</v>
      </c>
      <c r="C1665" s="101" t="s">
        <v>5359</v>
      </c>
      <c r="D1665" s="101" t="s">
        <v>5360</v>
      </c>
      <c r="E1665" s="103">
        <v>1876555</v>
      </c>
      <c r="F1665" s="103">
        <v>8757371</v>
      </c>
      <c r="G1665" s="103">
        <v>4446090</v>
      </c>
      <c r="H1665" s="103">
        <v>8658319</v>
      </c>
      <c r="I1665" s="103">
        <v>8122818</v>
      </c>
      <c r="J1665" s="103">
        <v>4784361</v>
      </c>
      <c r="K1665" s="103">
        <v>2018184</v>
      </c>
      <c r="L1665" s="103"/>
      <c r="M1665" s="103"/>
      <c r="N1665" s="103"/>
      <c r="O1665" s="103"/>
      <c r="P1665" s="103"/>
    </row>
    <row r="1666" spans="1:16">
      <c r="A1666" s="101" t="s">
        <v>1964</v>
      </c>
      <c r="B1666" s="102" t="s">
        <v>1965</v>
      </c>
      <c r="C1666" s="101" t="s">
        <v>5359</v>
      </c>
      <c r="D1666" s="101" t="s">
        <v>5360</v>
      </c>
      <c r="E1666" s="103">
        <v>756909</v>
      </c>
      <c r="F1666" s="103">
        <v>1209267</v>
      </c>
      <c r="G1666" s="103">
        <v>18269744</v>
      </c>
      <c r="H1666" s="103"/>
      <c r="I1666" s="103"/>
      <c r="J1666" s="103"/>
      <c r="K1666" s="103"/>
      <c r="L1666" s="103"/>
      <c r="M1666" s="103"/>
      <c r="N1666" s="103"/>
      <c r="O1666" s="103"/>
      <c r="P1666" s="103"/>
    </row>
    <row r="1667" spans="1:16">
      <c r="A1667" s="101" t="s">
        <v>3746</v>
      </c>
      <c r="B1667" s="102" t="s">
        <v>3747</v>
      </c>
      <c r="C1667" s="101" t="s">
        <v>5359</v>
      </c>
      <c r="D1667" s="101" t="s">
        <v>5360</v>
      </c>
      <c r="E1667" s="103">
        <v>188200</v>
      </c>
      <c r="F1667" s="103">
        <v>-357618</v>
      </c>
      <c r="G1667" s="103">
        <v>622496</v>
      </c>
      <c r="H1667" s="103">
        <v>770337</v>
      </c>
      <c r="I1667" s="103">
        <v>41547</v>
      </c>
      <c r="J1667" s="103">
        <v>-108376</v>
      </c>
      <c r="K1667" s="103">
        <v>2721071</v>
      </c>
      <c r="L1667" s="103">
        <v>2215456</v>
      </c>
      <c r="M1667" s="103">
        <v>1771314</v>
      </c>
      <c r="N1667" s="103">
        <v>1155486</v>
      </c>
      <c r="O1667" s="103"/>
      <c r="P1667" s="103"/>
    </row>
    <row r="1668" spans="1:16">
      <c r="A1668" s="101" t="s">
        <v>2349</v>
      </c>
      <c r="B1668" s="102" t="s">
        <v>2350</v>
      </c>
      <c r="C1668" s="101" t="s">
        <v>5359</v>
      </c>
      <c r="D1668" s="101" t="s">
        <v>5360</v>
      </c>
      <c r="E1668" s="103">
        <v>13734689</v>
      </c>
      <c r="F1668" s="103">
        <v>11764307</v>
      </c>
      <c r="G1668" s="103">
        <v>8927018</v>
      </c>
      <c r="H1668" s="103">
        <v>10490230</v>
      </c>
      <c r="I1668" s="103">
        <v>7750840</v>
      </c>
      <c r="J1668" s="103">
        <v>9702941</v>
      </c>
      <c r="K1668" s="103"/>
      <c r="L1668" s="103"/>
      <c r="M1668" s="103"/>
      <c r="N1668" s="103"/>
      <c r="O1668" s="103"/>
      <c r="P1668" s="103"/>
    </row>
    <row r="1669" spans="1:16">
      <c r="A1669" s="101" t="s">
        <v>3022</v>
      </c>
      <c r="B1669" s="102" t="s">
        <v>3023</v>
      </c>
      <c r="C1669" s="101" t="s">
        <v>5359</v>
      </c>
      <c r="D1669" s="101" t="s">
        <v>5360</v>
      </c>
      <c r="E1669" s="103">
        <v>-6606283</v>
      </c>
      <c r="F1669" s="103">
        <v>5402801</v>
      </c>
      <c r="G1669" s="103">
        <v>3905566</v>
      </c>
      <c r="H1669" s="103">
        <v>4912542</v>
      </c>
      <c r="I1669" s="103">
        <v>8422518</v>
      </c>
      <c r="J1669" s="103">
        <v>3521209</v>
      </c>
      <c r="K1669" s="103"/>
      <c r="L1669" s="103"/>
      <c r="M1669" s="103"/>
      <c r="N1669" s="103"/>
      <c r="O1669" s="103"/>
      <c r="P1669" s="103"/>
    </row>
    <row r="1670" spans="1:16">
      <c r="A1670" s="101" t="s">
        <v>2555</v>
      </c>
      <c r="B1670" s="102" t="s">
        <v>2556</v>
      </c>
      <c r="C1670" s="101" t="s">
        <v>5359</v>
      </c>
      <c r="D1670" s="101" t="s">
        <v>5360</v>
      </c>
      <c r="E1670" s="103">
        <v>10190258</v>
      </c>
      <c r="F1670" s="103">
        <v>8834243</v>
      </c>
      <c r="G1670" s="103">
        <v>10632503</v>
      </c>
      <c r="H1670" s="103">
        <v>14249529</v>
      </c>
      <c r="I1670" s="103">
        <v>10257006</v>
      </c>
      <c r="J1670" s="103">
        <v>7349256</v>
      </c>
      <c r="K1670" s="103">
        <v>3839960</v>
      </c>
      <c r="L1670" s="103">
        <v>2372742</v>
      </c>
      <c r="M1670" s="103">
        <v>605343</v>
      </c>
      <c r="N1670" s="103">
        <v>1279727</v>
      </c>
      <c r="O1670" s="103">
        <v>142783</v>
      </c>
      <c r="P1670" s="103">
        <v>-5207385</v>
      </c>
    </row>
    <row r="1671" spans="1:16">
      <c r="A1671" s="101" t="s">
        <v>3539</v>
      </c>
      <c r="B1671" s="102" t="s">
        <v>3540</v>
      </c>
      <c r="C1671" s="101" t="s">
        <v>5359</v>
      </c>
      <c r="D1671" s="101" t="s">
        <v>5360</v>
      </c>
      <c r="E1671" s="103">
        <v>134078</v>
      </c>
      <c r="F1671" s="103">
        <v>-501472</v>
      </c>
      <c r="G1671" s="103">
        <v>95269</v>
      </c>
      <c r="H1671" s="103">
        <v>-265660</v>
      </c>
      <c r="I1671" s="103">
        <v>3544817</v>
      </c>
      <c r="J1671" s="103">
        <v>1820160</v>
      </c>
      <c r="K1671" s="103">
        <v>-1763</v>
      </c>
      <c r="L1671" s="103"/>
      <c r="M1671" s="103"/>
      <c r="N1671" s="103"/>
      <c r="O1671" s="103"/>
      <c r="P1671" s="103"/>
    </row>
    <row r="1672" spans="1:16">
      <c r="A1672" s="101" t="s">
        <v>5608</v>
      </c>
      <c r="B1672" s="102" t="s">
        <v>5609</v>
      </c>
      <c r="C1672" s="101" t="s">
        <v>5359</v>
      </c>
      <c r="D1672" s="101" t="s">
        <v>5360</v>
      </c>
      <c r="E1672" s="103">
        <v>1829848</v>
      </c>
      <c r="F1672" s="103">
        <v>1786473</v>
      </c>
      <c r="G1672" s="103"/>
      <c r="H1672" s="103"/>
      <c r="I1672" s="103"/>
      <c r="J1672" s="103"/>
      <c r="K1672" s="103"/>
      <c r="L1672" s="103"/>
      <c r="M1672" s="103"/>
      <c r="N1672" s="103"/>
      <c r="O1672" s="103"/>
      <c r="P1672" s="103"/>
    </row>
    <row r="1673" spans="1:16">
      <c r="A1673" s="101" t="s">
        <v>3886</v>
      </c>
      <c r="B1673" s="102" t="s">
        <v>3887</v>
      </c>
      <c r="C1673" s="101" t="s">
        <v>5359</v>
      </c>
      <c r="D1673" s="101" t="s">
        <v>5360</v>
      </c>
      <c r="E1673" s="103">
        <v>556562</v>
      </c>
      <c r="F1673" s="103">
        <v>-2942423</v>
      </c>
      <c r="G1673" s="103">
        <v>-110238</v>
      </c>
      <c r="H1673" s="103"/>
      <c r="I1673" s="103"/>
      <c r="J1673" s="103"/>
      <c r="K1673" s="103"/>
      <c r="L1673" s="103"/>
      <c r="M1673" s="103"/>
      <c r="N1673" s="103"/>
      <c r="O1673" s="103"/>
      <c r="P1673" s="103"/>
    </row>
    <row r="1674" spans="1:16">
      <c r="A1674" s="101" t="s">
        <v>1320</v>
      </c>
      <c r="B1674" s="102" t="s">
        <v>1321</v>
      </c>
      <c r="C1674" s="101" t="s">
        <v>5359</v>
      </c>
      <c r="D1674" s="101" t="s">
        <v>5360</v>
      </c>
      <c r="E1674" s="103">
        <v>19168720</v>
      </c>
      <c r="F1674" s="103">
        <v>-3220742</v>
      </c>
      <c r="G1674" s="103">
        <v>-4959351</v>
      </c>
      <c r="H1674" s="103">
        <v>10024908</v>
      </c>
      <c r="I1674" s="103">
        <v>4775308</v>
      </c>
      <c r="J1674" s="103">
        <v>13428599</v>
      </c>
      <c r="K1674" s="103"/>
      <c r="L1674" s="103"/>
      <c r="M1674" s="103"/>
      <c r="N1674" s="103"/>
      <c r="O1674" s="103"/>
      <c r="P1674" s="103"/>
    </row>
    <row r="1675" spans="1:16">
      <c r="A1675" s="101" t="s">
        <v>1383</v>
      </c>
      <c r="B1675" s="102" t="s">
        <v>1384</v>
      </c>
      <c r="C1675" s="101" t="s">
        <v>5359</v>
      </c>
      <c r="D1675" s="101" t="s">
        <v>5360</v>
      </c>
      <c r="E1675" s="103">
        <v>31538545</v>
      </c>
      <c r="F1675" s="103">
        <v>19216880</v>
      </c>
      <c r="G1675" s="103">
        <v>23510500</v>
      </c>
      <c r="H1675" s="103">
        <v>29313823</v>
      </c>
      <c r="I1675" s="103">
        <v>30186983</v>
      </c>
      <c r="J1675" s="103">
        <v>15627201</v>
      </c>
      <c r="K1675" s="103"/>
      <c r="L1675" s="103"/>
      <c r="M1675" s="103"/>
      <c r="N1675" s="103"/>
      <c r="O1675" s="103"/>
      <c r="P1675" s="103"/>
    </row>
    <row r="1676" spans="1:16">
      <c r="A1676" s="101" t="s">
        <v>3643</v>
      </c>
      <c r="B1676" s="102" t="s">
        <v>3644</v>
      </c>
      <c r="C1676" s="101" t="s">
        <v>5359</v>
      </c>
      <c r="D1676" s="101" t="s">
        <v>5360</v>
      </c>
      <c r="E1676" s="103">
        <v>1735525</v>
      </c>
      <c r="F1676" s="103">
        <v>207337</v>
      </c>
      <c r="G1676" s="103">
        <v>-642668</v>
      </c>
      <c r="H1676" s="103">
        <v>1323355</v>
      </c>
      <c r="I1676" s="103">
        <v>-1315854</v>
      </c>
      <c r="J1676" s="103">
        <v>3907208</v>
      </c>
      <c r="K1676" s="103">
        <v>4077933</v>
      </c>
      <c r="L1676" s="103">
        <v>847940</v>
      </c>
      <c r="M1676" s="103">
        <v>3708560</v>
      </c>
      <c r="N1676" s="103"/>
      <c r="O1676" s="103"/>
      <c r="P1676" s="103"/>
    </row>
    <row r="1677" spans="1:16">
      <c r="A1677" s="101" t="s">
        <v>2109</v>
      </c>
      <c r="B1677" s="102" t="s">
        <v>2110</v>
      </c>
      <c r="C1677" s="101" t="s">
        <v>5359</v>
      </c>
      <c r="D1677" s="101" t="s">
        <v>5360</v>
      </c>
      <c r="E1677" s="103">
        <v>8792370</v>
      </c>
      <c r="F1677" s="103">
        <v>10239943</v>
      </c>
      <c r="G1677" s="103">
        <v>6355324</v>
      </c>
      <c r="H1677" s="103">
        <v>12831124</v>
      </c>
      <c r="I1677" s="103">
        <v>12610595</v>
      </c>
      <c r="J1677" s="103">
        <v>6126176</v>
      </c>
      <c r="K1677" s="103"/>
      <c r="L1677" s="103"/>
      <c r="M1677" s="103"/>
      <c r="N1677" s="103"/>
      <c r="O1677" s="103"/>
      <c r="P1677" s="103"/>
    </row>
    <row r="1678" spans="1:16">
      <c r="A1678" s="101" t="s">
        <v>3882</v>
      </c>
      <c r="B1678" s="102" t="s">
        <v>3883</v>
      </c>
      <c r="C1678" s="101" t="s">
        <v>5359</v>
      </c>
      <c r="D1678" s="101" t="s">
        <v>5360</v>
      </c>
      <c r="E1678" s="103"/>
      <c r="F1678" s="103"/>
      <c r="G1678" s="103">
        <v>-4145107</v>
      </c>
      <c r="H1678" s="103"/>
      <c r="I1678" s="103"/>
      <c r="J1678" s="103"/>
      <c r="K1678" s="103"/>
      <c r="L1678" s="103"/>
      <c r="M1678" s="103"/>
      <c r="N1678" s="103"/>
      <c r="O1678" s="103"/>
      <c r="P1678" s="103"/>
    </row>
    <row r="1679" spans="1:16">
      <c r="A1679" s="101" t="s">
        <v>2626</v>
      </c>
      <c r="B1679" s="102" t="s">
        <v>2627</v>
      </c>
      <c r="C1679" s="101" t="s">
        <v>5359</v>
      </c>
      <c r="D1679" s="101" t="s">
        <v>5360</v>
      </c>
      <c r="E1679" s="103">
        <v>2895031</v>
      </c>
      <c r="F1679" s="103">
        <v>-232630</v>
      </c>
      <c r="G1679" s="103">
        <v>6143450</v>
      </c>
      <c r="H1679" s="103">
        <v>3320331</v>
      </c>
      <c r="I1679" s="103">
        <v>4952026</v>
      </c>
      <c r="J1679" s="103">
        <v>8902846</v>
      </c>
      <c r="K1679" s="103"/>
      <c r="L1679" s="103"/>
      <c r="M1679" s="103"/>
      <c r="N1679" s="103"/>
      <c r="O1679" s="103"/>
      <c r="P1679" s="103"/>
    </row>
    <row r="1680" spans="1:16">
      <c r="A1680" s="101" t="s">
        <v>3283</v>
      </c>
      <c r="B1680" s="102" t="s">
        <v>3284</v>
      </c>
      <c r="C1680" s="101" t="s">
        <v>5359</v>
      </c>
      <c r="D1680" s="101" t="s">
        <v>5360</v>
      </c>
      <c r="E1680" s="103">
        <v>2433518</v>
      </c>
      <c r="F1680" s="103">
        <v>2693540</v>
      </c>
      <c r="G1680" s="103">
        <v>3673654</v>
      </c>
      <c r="H1680" s="103">
        <v>4301551</v>
      </c>
      <c r="I1680" s="103">
        <v>4871209</v>
      </c>
      <c r="J1680" s="103">
        <v>4436962</v>
      </c>
      <c r="K1680" s="103">
        <v>6816877</v>
      </c>
      <c r="L1680" s="103">
        <v>2534097</v>
      </c>
      <c r="M1680" s="103"/>
      <c r="N1680" s="103">
        <v>-948111</v>
      </c>
      <c r="O1680" s="103">
        <v>1605079</v>
      </c>
      <c r="P1680" s="103"/>
    </row>
    <row r="1681" spans="1:16">
      <c r="A1681" s="101" t="s">
        <v>3231</v>
      </c>
      <c r="B1681" s="102" t="s">
        <v>3232</v>
      </c>
      <c r="C1681" s="101" t="s">
        <v>5359</v>
      </c>
      <c r="D1681" s="101" t="s">
        <v>5360</v>
      </c>
      <c r="E1681" s="103">
        <v>12499210</v>
      </c>
      <c r="F1681" s="103">
        <v>3069317</v>
      </c>
      <c r="G1681" s="103">
        <v>-1569952</v>
      </c>
      <c r="H1681" s="103">
        <v>1808359</v>
      </c>
      <c r="I1681" s="103">
        <v>2709756</v>
      </c>
      <c r="J1681" s="103">
        <v>7128799</v>
      </c>
      <c r="K1681" s="103">
        <v>9824929</v>
      </c>
      <c r="L1681" s="103">
        <v>4800038</v>
      </c>
      <c r="M1681" s="103">
        <v>615489</v>
      </c>
      <c r="N1681" s="103">
        <v>-1370222</v>
      </c>
      <c r="O1681" s="103"/>
      <c r="P1681" s="103"/>
    </row>
    <row r="1682" spans="1:16">
      <c r="A1682" s="101" t="s">
        <v>1519</v>
      </c>
      <c r="B1682" s="102" t="s">
        <v>1520</v>
      </c>
      <c r="C1682" s="101" t="s">
        <v>5359</v>
      </c>
      <c r="D1682" s="101" t="s">
        <v>5360</v>
      </c>
      <c r="E1682" s="103">
        <v>1034786</v>
      </c>
      <c r="F1682" s="103">
        <v>4662122</v>
      </c>
      <c r="G1682" s="103">
        <v>5480903</v>
      </c>
      <c r="H1682" s="103">
        <v>4605254</v>
      </c>
      <c r="I1682" s="103">
        <v>7531751</v>
      </c>
      <c r="J1682" s="103">
        <v>7278690</v>
      </c>
      <c r="K1682" s="103">
        <v>6434864</v>
      </c>
      <c r="L1682" s="103">
        <v>2626886</v>
      </c>
      <c r="M1682" s="103">
        <v>4283025</v>
      </c>
      <c r="N1682" s="103">
        <v>4352683</v>
      </c>
      <c r="O1682" s="103">
        <v>3306475</v>
      </c>
      <c r="P1682" s="103">
        <v>2061323</v>
      </c>
    </row>
    <row r="1683" spans="1:16">
      <c r="A1683" s="101" t="s">
        <v>2213</v>
      </c>
      <c r="B1683" s="102" t="s">
        <v>2214</v>
      </c>
      <c r="C1683" s="101" t="s">
        <v>5359</v>
      </c>
      <c r="D1683" s="101" t="s">
        <v>5360</v>
      </c>
      <c r="E1683" s="103">
        <v>6127340</v>
      </c>
      <c r="F1683" s="103">
        <v>1879698</v>
      </c>
      <c r="G1683" s="103">
        <v>11731506</v>
      </c>
      <c r="H1683" s="103">
        <v>7556396</v>
      </c>
      <c r="I1683" s="103">
        <v>5147316</v>
      </c>
      <c r="J1683" s="103">
        <v>3070600</v>
      </c>
      <c r="K1683" s="103">
        <v>3105442</v>
      </c>
      <c r="L1683" s="103"/>
      <c r="M1683" s="103"/>
      <c r="N1683" s="103"/>
      <c r="O1683" s="103"/>
      <c r="P1683" s="103"/>
    </row>
    <row r="1684" spans="1:16">
      <c r="A1684" s="101" t="s">
        <v>751</v>
      </c>
      <c r="B1684" s="102" t="s">
        <v>752</v>
      </c>
      <c r="C1684" s="101" t="s">
        <v>5359</v>
      </c>
      <c r="D1684" s="101" t="s">
        <v>5360</v>
      </c>
      <c r="E1684" s="103">
        <v>50305195</v>
      </c>
      <c r="F1684" s="103">
        <v>67677369</v>
      </c>
      <c r="G1684" s="103">
        <v>70952962</v>
      </c>
      <c r="H1684" s="103">
        <v>54374772</v>
      </c>
      <c r="I1684" s="103"/>
      <c r="J1684" s="103"/>
      <c r="K1684" s="103"/>
      <c r="L1684" s="103"/>
      <c r="M1684" s="103"/>
      <c r="N1684" s="103"/>
      <c r="O1684" s="103"/>
      <c r="P1684" s="103"/>
    </row>
    <row r="1685" spans="1:16">
      <c r="A1685" s="101" t="s">
        <v>5610</v>
      </c>
      <c r="B1685" s="102" t="s">
        <v>5611</v>
      </c>
      <c r="C1685" s="101" t="s">
        <v>5359</v>
      </c>
      <c r="D1685" s="101" t="s">
        <v>5360</v>
      </c>
      <c r="E1685" s="103">
        <v>1820064</v>
      </c>
      <c r="F1685" s="103">
        <v>2746862</v>
      </c>
      <c r="G1685" s="103"/>
      <c r="H1685" s="103"/>
      <c r="I1685" s="103"/>
      <c r="J1685" s="103"/>
      <c r="K1685" s="103"/>
      <c r="L1685" s="103"/>
      <c r="M1685" s="103"/>
      <c r="N1685" s="103"/>
      <c r="O1685" s="103"/>
      <c r="P1685" s="103"/>
    </row>
    <row r="1686" spans="1:16">
      <c r="A1686" s="101" t="s">
        <v>1631</v>
      </c>
      <c r="B1686" s="102" t="s">
        <v>1632</v>
      </c>
      <c r="C1686" s="101" t="s">
        <v>5359</v>
      </c>
      <c r="D1686" s="101" t="s">
        <v>5360</v>
      </c>
      <c r="E1686" s="103">
        <v>-1704912</v>
      </c>
      <c r="F1686" s="103">
        <v>1836597</v>
      </c>
      <c r="G1686" s="103">
        <v>4372089</v>
      </c>
      <c r="H1686" s="103">
        <v>3940721</v>
      </c>
      <c r="I1686" s="103"/>
      <c r="J1686" s="103"/>
      <c r="K1686" s="103"/>
      <c r="L1686" s="103"/>
      <c r="M1686" s="103"/>
      <c r="N1686" s="103"/>
      <c r="O1686" s="103"/>
      <c r="P1686" s="103"/>
    </row>
    <row r="1687" spans="1:16">
      <c r="A1687" s="101" t="s">
        <v>1653</v>
      </c>
      <c r="B1687" s="102" t="s">
        <v>1654</v>
      </c>
      <c r="C1687" s="101" t="s">
        <v>5359</v>
      </c>
      <c r="D1687" s="101" t="s">
        <v>5360</v>
      </c>
      <c r="E1687" s="103">
        <v>17641565</v>
      </c>
      <c r="F1687" s="103">
        <v>8945851</v>
      </c>
      <c r="G1687" s="103">
        <v>1792294</v>
      </c>
      <c r="H1687" s="103">
        <v>-3143085</v>
      </c>
      <c r="I1687" s="103">
        <v>7765818</v>
      </c>
      <c r="J1687" s="103">
        <v>11546050</v>
      </c>
      <c r="K1687" s="103">
        <v>9392719</v>
      </c>
      <c r="L1687" s="103">
        <v>7929597</v>
      </c>
      <c r="M1687" s="103">
        <v>2166456</v>
      </c>
      <c r="N1687" s="103">
        <v>4015336</v>
      </c>
      <c r="O1687" s="103">
        <v>-250981</v>
      </c>
      <c r="P1687" s="103">
        <v>-418099</v>
      </c>
    </row>
    <row r="1688" spans="1:16">
      <c r="A1688" s="101" t="s">
        <v>3073</v>
      </c>
      <c r="B1688" s="102" t="s">
        <v>3074</v>
      </c>
      <c r="C1688" s="101" t="s">
        <v>5359</v>
      </c>
      <c r="D1688" s="101" t="s">
        <v>5360</v>
      </c>
      <c r="E1688" s="103">
        <v>-3027189</v>
      </c>
      <c r="F1688" s="103">
        <v>-2425875</v>
      </c>
      <c r="G1688" s="103">
        <v>-3620685</v>
      </c>
      <c r="H1688" s="103">
        <v>-3849754</v>
      </c>
      <c r="I1688" s="103">
        <v>-1407065</v>
      </c>
      <c r="J1688" s="103">
        <v>-1834811</v>
      </c>
      <c r="K1688" s="103">
        <v>-107270</v>
      </c>
      <c r="L1688" s="103">
        <v>142147</v>
      </c>
      <c r="M1688" s="103">
        <v>626718</v>
      </c>
      <c r="N1688" s="103"/>
      <c r="O1688" s="103"/>
      <c r="P1688" s="103"/>
    </row>
    <row r="1689" spans="1:16">
      <c r="A1689" s="101" t="s">
        <v>1355</v>
      </c>
      <c r="B1689" s="102" t="s">
        <v>4590</v>
      </c>
      <c r="C1689" s="101" t="s">
        <v>5359</v>
      </c>
      <c r="D1689" s="101" t="s">
        <v>5360</v>
      </c>
      <c r="E1689" s="103">
        <v>-17987620</v>
      </c>
      <c r="F1689" s="103">
        <v>24225709</v>
      </c>
      <c r="G1689" s="103">
        <v>-24774431</v>
      </c>
      <c r="H1689" s="103">
        <v>-3858227</v>
      </c>
      <c r="I1689" s="103">
        <v>-14287179</v>
      </c>
      <c r="J1689" s="103">
        <v>5548007</v>
      </c>
      <c r="K1689" s="103">
        <v>7988443</v>
      </c>
      <c r="L1689" s="103">
        <v>594779</v>
      </c>
      <c r="M1689" s="103">
        <v>201264</v>
      </c>
      <c r="N1689" s="103">
        <v>64424</v>
      </c>
      <c r="O1689" s="103"/>
      <c r="P1689" s="103"/>
    </row>
    <row r="1690" spans="1:16">
      <c r="A1690" s="101" t="s">
        <v>3036</v>
      </c>
      <c r="B1690" s="102" t="s">
        <v>3037</v>
      </c>
      <c r="C1690" s="101" t="s">
        <v>5359</v>
      </c>
      <c r="D1690" s="101" t="s">
        <v>5360</v>
      </c>
      <c r="E1690" s="103">
        <v>-2655722</v>
      </c>
      <c r="F1690" s="103">
        <v>-721167</v>
      </c>
      <c r="G1690" s="103">
        <v>1669497</v>
      </c>
      <c r="H1690" s="103">
        <v>449217</v>
      </c>
      <c r="I1690" s="103">
        <v>923312</v>
      </c>
      <c r="J1690" s="103">
        <v>1572248</v>
      </c>
      <c r="K1690" s="103">
        <v>4557036</v>
      </c>
      <c r="L1690" s="103">
        <v>-167748</v>
      </c>
      <c r="M1690" s="103">
        <v>1044060</v>
      </c>
      <c r="N1690" s="103">
        <v>602762</v>
      </c>
      <c r="O1690" s="103"/>
      <c r="P1690" s="103"/>
    </row>
    <row r="1691" spans="1:16">
      <c r="A1691" s="101" t="s">
        <v>419</v>
      </c>
      <c r="B1691" s="102" t="s">
        <v>420</v>
      </c>
      <c r="C1691" s="101" t="s">
        <v>5359</v>
      </c>
      <c r="D1691" s="101" t="s">
        <v>5360</v>
      </c>
      <c r="E1691" s="103">
        <v>376226998</v>
      </c>
      <c r="F1691" s="103">
        <v>454709175</v>
      </c>
      <c r="G1691" s="103">
        <v>290023630</v>
      </c>
      <c r="H1691" s="103">
        <v>467240779</v>
      </c>
      <c r="I1691" s="103">
        <v>424073978</v>
      </c>
      <c r="J1691" s="103">
        <v>305838924</v>
      </c>
      <c r="K1691" s="103"/>
      <c r="L1691" s="103"/>
      <c r="M1691" s="103"/>
      <c r="N1691" s="103"/>
      <c r="O1691" s="103"/>
      <c r="P1691" s="103"/>
    </row>
    <row r="1692" spans="1:16">
      <c r="A1692" s="101" t="s">
        <v>3237</v>
      </c>
      <c r="B1692" s="102" t="s">
        <v>3238</v>
      </c>
      <c r="C1692" s="101" t="s">
        <v>5359</v>
      </c>
      <c r="D1692" s="101" t="s">
        <v>5360</v>
      </c>
      <c r="E1692" s="103">
        <v>-5262828</v>
      </c>
      <c r="F1692" s="103">
        <v>-1191553</v>
      </c>
      <c r="G1692" s="103">
        <v>2491882</v>
      </c>
      <c r="H1692" s="103">
        <v>4131301</v>
      </c>
      <c r="I1692" s="103">
        <v>3890361</v>
      </c>
      <c r="J1692" s="103">
        <v>2840197</v>
      </c>
      <c r="K1692" s="103">
        <v>4788620</v>
      </c>
      <c r="L1692" s="103">
        <v>3843305</v>
      </c>
      <c r="M1692" s="103"/>
      <c r="N1692" s="103"/>
      <c r="O1692" s="103">
        <v>-2231555</v>
      </c>
      <c r="P1692" s="103">
        <v>1000473</v>
      </c>
    </row>
    <row r="1693" spans="1:16">
      <c r="A1693" s="101" t="s">
        <v>4618</v>
      </c>
      <c r="B1693" s="102" t="s">
        <v>4619</v>
      </c>
      <c r="C1693" s="101" t="s">
        <v>5359</v>
      </c>
      <c r="D1693" s="101" t="s">
        <v>5360</v>
      </c>
      <c r="E1693" s="103">
        <v>14180546</v>
      </c>
      <c r="F1693" s="103">
        <v>9653130</v>
      </c>
      <c r="G1693" s="103">
        <v>4354445</v>
      </c>
      <c r="H1693" s="103"/>
      <c r="I1693" s="103"/>
      <c r="J1693" s="103"/>
      <c r="K1693" s="103"/>
      <c r="L1693" s="103"/>
      <c r="M1693" s="103"/>
      <c r="N1693" s="103"/>
      <c r="O1693" s="103"/>
      <c r="P1693" s="103"/>
    </row>
    <row r="1694" spans="1:16">
      <c r="A1694" s="101" t="s">
        <v>3760</v>
      </c>
      <c r="B1694" s="102" t="s">
        <v>3761</v>
      </c>
      <c r="C1694" s="101" t="s">
        <v>5359</v>
      </c>
      <c r="D1694" s="101" t="s">
        <v>5360</v>
      </c>
      <c r="E1694" s="103">
        <v>3008101</v>
      </c>
      <c r="F1694" s="103">
        <v>1711886</v>
      </c>
      <c r="G1694" s="103">
        <v>2221892</v>
      </c>
      <c r="H1694" s="103">
        <v>3937199</v>
      </c>
      <c r="I1694" s="103"/>
      <c r="J1694" s="103"/>
      <c r="K1694" s="103"/>
      <c r="L1694" s="103"/>
      <c r="M1694" s="103"/>
      <c r="N1694" s="103"/>
      <c r="O1694" s="103"/>
      <c r="P1694" s="103"/>
    </row>
    <row r="1695" spans="1:16">
      <c r="A1695" s="101" t="s">
        <v>5612</v>
      </c>
      <c r="B1695" s="102" t="s">
        <v>5613</v>
      </c>
      <c r="C1695" s="101" t="s">
        <v>5359</v>
      </c>
      <c r="D1695" s="101" t="s">
        <v>5360</v>
      </c>
      <c r="E1695" s="103">
        <v>5590473</v>
      </c>
      <c r="F1695" s="103">
        <v>4622757</v>
      </c>
      <c r="G1695" s="103">
        <v>3083055</v>
      </c>
      <c r="H1695" s="103">
        <v>-343557</v>
      </c>
      <c r="I1695" s="103">
        <v>-30939518</v>
      </c>
      <c r="J1695" s="103">
        <v>6225638</v>
      </c>
      <c r="K1695" s="103"/>
      <c r="L1695" s="103"/>
      <c r="M1695" s="103"/>
      <c r="N1695" s="103"/>
      <c r="O1695" s="103"/>
      <c r="P1695" s="103"/>
    </row>
    <row r="1696" spans="1:16">
      <c r="A1696" s="101" t="s">
        <v>5614</v>
      </c>
      <c r="B1696" s="102" t="s">
        <v>5615</v>
      </c>
      <c r="C1696" s="101" t="s">
        <v>5359</v>
      </c>
      <c r="D1696" s="101" t="s">
        <v>5360</v>
      </c>
      <c r="E1696" s="103">
        <v>7845137</v>
      </c>
      <c r="F1696" s="103">
        <v>953470</v>
      </c>
      <c r="G1696" s="103">
        <v>-14547630</v>
      </c>
      <c r="H1696" s="103">
        <v>-44894160</v>
      </c>
      <c r="I1696" s="103">
        <v>3476897</v>
      </c>
      <c r="J1696" s="103">
        <v>9757512</v>
      </c>
      <c r="K1696" s="103"/>
      <c r="L1696" s="103"/>
      <c r="M1696" s="103"/>
      <c r="N1696" s="103"/>
      <c r="O1696" s="103"/>
      <c r="P1696" s="103"/>
    </row>
    <row r="1697" spans="1:16">
      <c r="A1697" s="101" t="s">
        <v>1537</v>
      </c>
      <c r="B1697" s="102" t="s">
        <v>1538</v>
      </c>
      <c r="C1697" s="101" t="s">
        <v>5359</v>
      </c>
      <c r="D1697" s="101" t="s">
        <v>5360</v>
      </c>
      <c r="E1697" s="103">
        <v>-12984661</v>
      </c>
      <c r="F1697" s="103">
        <v>4222557</v>
      </c>
      <c r="G1697" s="103">
        <v>-2567821</v>
      </c>
      <c r="H1697" s="103">
        <v>-830752</v>
      </c>
      <c r="I1697" s="103">
        <v>2384646</v>
      </c>
      <c r="J1697" s="103">
        <v>3204275</v>
      </c>
      <c r="K1697" s="103"/>
      <c r="L1697" s="103"/>
      <c r="M1697" s="103"/>
      <c r="N1697" s="103"/>
      <c r="O1697" s="103"/>
      <c r="P1697" s="103"/>
    </row>
    <row r="1698" spans="1:16">
      <c r="A1698" s="101" t="s">
        <v>3051</v>
      </c>
      <c r="B1698" s="102" t="s">
        <v>3052</v>
      </c>
      <c r="C1698" s="101" t="s">
        <v>5359</v>
      </c>
      <c r="D1698" s="101" t="s">
        <v>5360</v>
      </c>
      <c r="E1698" s="103">
        <v>-3420929</v>
      </c>
      <c r="F1698" s="103">
        <v>4671613</v>
      </c>
      <c r="G1698" s="103">
        <v>1454797</v>
      </c>
      <c r="H1698" s="103">
        <v>3715578</v>
      </c>
      <c r="I1698" s="103">
        <v>3923161</v>
      </c>
      <c r="J1698" s="103">
        <v>11471372</v>
      </c>
      <c r="K1698" s="103">
        <v>9505860</v>
      </c>
      <c r="L1698" s="103">
        <v>344426</v>
      </c>
      <c r="M1698" s="103">
        <v>9464785</v>
      </c>
      <c r="N1698" s="103">
        <v>-9216779</v>
      </c>
      <c r="O1698" s="103"/>
      <c r="P1698" s="103"/>
    </row>
    <row r="1699" spans="1:16">
      <c r="A1699" s="101" t="s">
        <v>3933</v>
      </c>
      <c r="B1699" s="102" t="s">
        <v>3934</v>
      </c>
      <c r="C1699" s="101" t="s">
        <v>5359</v>
      </c>
      <c r="D1699" s="101" t="s">
        <v>5360</v>
      </c>
      <c r="E1699" s="103">
        <v>1297574</v>
      </c>
      <c r="F1699" s="103">
        <v>2052887</v>
      </c>
      <c r="G1699" s="103">
        <v>-1327030</v>
      </c>
      <c r="H1699" s="103">
        <v>-1006766</v>
      </c>
      <c r="I1699" s="103"/>
      <c r="J1699" s="103"/>
      <c r="K1699" s="103"/>
      <c r="L1699" s="103"/>
      <c r="M1699" s="103"/>
      <c r="N1699" s="103"/>
      <c r="O1699" s="103"/>
      <c r="P1699" s="103"/>
    </row>
    <row r="1700" spans="1:16">
      <c r="A1700" s="101" t="s">
        <v>4628</v>
      </c>
      <c r="B1700" s="102" t="s">
        <v>4629</v>
      </c>
      <c r="C1700" s="101" t="s">
        <v>5359</v>
      </c>
      <c r="D1700" s="101" t="s">
        <v>5360</v>
      </c>
      <c r="E1700" s="103">
        <v>3727284</v>
      </c>
      <c r="F1700" s="103">
        <v>3607735</v>
      </c>
      <c r="G1700" s="103">
        <v>-819645</v>
      </c>
      <c r="H1700" s="103">
        <v>-1612939</v>
      </c>
      <c r="I1700" s="103">
        <v>307828</v>
      </c>
      <c r="J1700" s="103">
        <v>790623</v>
      </c>
      <c r="K1700" s="103">
        <v>844025</v>
      </c>
      <c r="L1700" s="103"/>
      <c r="M1700" s="103"/>
      <c r="N1700" s="103"/>
      <c r="O1700" s="103"/>
      <c r="P1700" s="103"/>
    </row>
    <row r="1701" spans="1:16">
      <c r="A1701" s="101" t="s">
        <v>1995</v>
      </c>
      <c r="B1701" s="102" t="s">
        <v>1996</v>
      </c>
      <c r="C1701" s="101" t="s">
        <v>5359</v>
      </c>
      <c r="D1701" s="101" t="s">
        <v>5360</v>
      </c>
      <c r="E1701" s="103">
        <v>13211432</v>
      </c>
      <c r="F1701" s="103">
        <v>6998867</v>
      </c>
      <c r="G1701" s="103">
        <v>1974262</v>
      </c>
      <c r="H1701" s="103">
        <v>3910947</v>
      </c>
      <c r="I1701" s="103">
        <v>10229946</v>
      </c>
      <c r="J1701" s="103"/>
      <c r="K1701" s="103"/>
      <c r="L1701" s="103"/>
      <c r="M1701" s="103"/>
      <c r="N1701" s="103"/>
      <c r="O1701" s="103"/>
      <c r="P1701" s="103"/>
    </row>
    <row r="1702" spans="1:16">
      <c r="A1702" s="101" t="s">
        <v>1521</v>
      </c>
      <c r="B1702" s="102" t="s">
        <v>1522</v>
      </c>
      <c r="C1702" s="101" t="s">
        <v>5359</v>
      </c>
      <c r="D1702" s="101" t="s">
        <v>5360</v>
      </c>
      <c r="E1702" s="103">
        <v>-22262564</v>
      </c>
      <c r="F1702" s="103">
        <v>-12307533</v>
      </c>
      <c r="G1702" s="103">
        <v>-7910371</v>
      </c>
      <c r="H1702" s="103">
        <v>-4556762</v>
      </c>
      <c r="I1702" s="103">
        <v>3705144</v>
      </c>
      <c r="J1702" s="103"/>
      <c r="K1702" s="103"/>
      <c r="L1702" s="103"/>
      <c r="M1702" s="103"/>
      <c r="N1702" s="103"/>
      <c r="O1702" s="103"/>
      <c r="P1702" s="103"/>
    </row>
    <row r="1703" spans="1:16">
      <c r="A1703" s="101" t="s">
        <v>3473</v>
      </c>
      <c r="B1703" s="102" t="s">
        <v>3474</v>
      </c>
      <c r="C1703" s="101" t="s">
        <v>5359</v>
      </c>
      <c r="D1703" s="101" t="s">
        <v>5360</v>
      </c>
      <c r="E1703" s="103">
        <v>-8764017</v>
      </c>
      <c r="F1703" s="103">
        <v>-5915963</v>
      </c>
      <c r="G1703" s="103">
        <v>217114</v>
      </c>
      <c r="H1703" s="103">
        <v>-3112368</v>
      </c>
      <c r="I1703" s="103">
        <v>3150626</v>
      </c>
      <c r="J1703" s="103"/>
      <c r="K1703" s="103"/>
      <c r="L1703" s="103"/>
      <c r="M1703" s="103"/>
      <c r="N1703" s="103"/>
      <c r="O1703" s="103"/>
      <c r="P1703" s="103"/>
    </row>
    <row r="1704" spans="1:16">
      <c r="A1704" s="101" t="s">
        <v>1745</v>
      </c>
      <c r="B1704" s="102" t="s">
        <v>1746</v>
      </c>
      <c r="C1704" s="101" t="s">
        <v>5359</v>
      </c>
      <c r="D1704" s="101" t="s">
        <v>5360</v>
      </c>
      <c r="E1704" s="103">
        <v>-14724669</v>
      </c>
      <c r="F1704" s="103">
        <v>-8237360</v>
      </c>
      <c r="G1704" s="103">
        <v>-8685694</v>
      </c>
      <c r="H1704" s="103">
        <v>-5835328</v>
      </c>
      <c r="I1704" s="103"/>
      <c r="J1704" s="103"/>
      <c r="K1704" s="103"/>
      <c r="L1704" s="103"/>
      <c r="M1704" s="103"/>
      <c r="N1704" s="103"/>
      <c r="O1704" s="103"/>
      <c r="P1704" s="103"/>
    </row>
    <row r="1705" spans="1:16">
      <c r="A1705" s="101" t="s">
        <v>4635</v>
      </c>
      <c r="B1705" s="102" t="s">
        <v>4636</v>
      </c>
      <c r="C1705" s="101" t="s">
        <v>5359</v>
      </c>
      <c r="D1705" s="101" t="s">
        <v>5360</v>
      </c>
      <c r="E1705" s="103">
        <v>7257878</v>
      </c>
      <c r="F1705" s="103">
        <v>6139010</v>
      </c>
      <c r="G1705" s="103">
        <v>5657009</v>
      </c>
      <c r="H1705" s="103"/>
      <c r="I1705" s="103"/>
      <c r="J1705" s="103"/>
      <c r="K1705" s="103"/>
      <c r="L1705" s="103"/>
      <c r="M1705" s="103"/>
      <c r="N1705" s="103"/>
      <c r="O1705" s="103"/>
      <c r="P1705" s="103"/>
    </row>
    <row r="1706" spans="1:16">
      <c r="A1706" s="101" t="s">
        <v>1565</v>
      </c>
      <c r="B1706" s="102" t="s">
        <v>1566</v>
      </c>
      <c r="C1706" s="101" t="s">
        <v>5359</v>
      </c>
      <c r="D1706" s="101" t="s">
        <v>5360</v>
      </c>
      <c r="E1706" s="103">
        <v>-1891058</v>
      </c>
      <c r="F1706" s="103">
        <v>729315</v>
      </c>
      <c r="G1706" s="103">
        <v>3716912</v>
      </c>
      <c r="H1706" s="103"/>
      <c r="I1706" s="103"/>
      <c r="J1706" s="103"/>
      <c r="K1706" s="103"/>
      <c r="L1706" s="103"/>
      <c r="M1706" s="103"/>
      <c r="N1706" s="103"/>
      <c r="O1706" s="103"/>
      <c r="P1706" s="103"/>
    </row>
    <row r="1707" spans="1:16">
      <c r="A1707" s="101" t="s">
        <v>3137</v>
      </c>
      <c r="B1707" s="102" t="s">
        <v>3138</v>
      </c>
      <c r="C1707" s="101" t="s">
        <v>5359</v>
      </c>
      <c r="D1707" s="101" t="s">
        <v>5360</v>
      </c>
      <c r="E1707" s="103">
        <v>-5895692</v>
      </c>
      <c r="F1707" s="103">
        <v>-18639166</v>
      </c>
      <c r="G1707" s="103">
        <v>-7781432</v>
      </c>
      <c r="H1707" s="103"/>
      <c r="I1707" s="103"/>
      <c r="J1707" s="103"/>
      <c r="K1707" s="103"/>
      <c r="L1707" s="103"/>
      <c r="M1707" s="103"/>
      <c r="N1707" s="103"/>
      <c r="O1707" s="103"/>
      <c r="P1707" s="103"/>
    </row>
    <row r="1708" spans="1:16">
      <c r="A1708" s="101" t="s">
        <v>1705</v>
      </c>
      <c r="B1708" s="102" t="s">
        <v>1706</v>
      </c>
      <c r="C1708" s="101" t="s">
        <v>5359</v>
      </c>
      <c r="D1708" s="101" t="s">
        <v>5360</v>
      </c>
      <c r="E1708" s="103">
        <v>-3994547</v>
      </c>
      <c r="F1708" s="103">
        <v>12913288</v>
      </c>
      <c r="G1708" s="103">
        <v>10523263</v>
      </c>
      <c r="H1708" s="103">
        <v>20102936</v>
      </c>
      <c r="I1708" s="103">
        <v>25356424</v>
      </c>
      <c r="J1708" s="103">
        <v>13835978</v>
      </c>
      <c r="K1708" s="103"/>
      <c r="L1708" s="103"/>
      <c r="M1708" s="103"/>
      <c r="N1708" s="103"/>
      <c r="O1708" s="103"/>
      <c r="P1708" s="103"/>
    </row>
    <row r="1709" spans="1:16">
      <c r="A1709" s="101" t="s">
        <v>4637</v>
      </c>
      <c r="B1709" s="102" t="s">
        <v>4638</v>
      </c>
      <c r="C1709" s="101" t="s">
        <v>5359</v>
      </c>
      <c r="D1709" s="101" t="s">
        <v>5360</v>
      </c>
      <c r="E1709" s="103">
        <v>34711429</v>
      </c>
      <c r="F1709" s="103">
        <v>18319014</v>
      </c>
      <c r="G1709" s="103">
        <v>-2405200</v>
      </c>
      <c r="H1709" s="103">
        <v>10599272</v>
      </c>
      <c r="I1709" s="103">
        <v>14683648</v>
      </c>
      <c r="J1709" s="103">
        <v>1459259</v>
      </c>
      <c r="K1709" s="103">
        <v>4150992</v>
      </c>
      <c r="L1709" s="103">
        <v>16869454</v>
      </c>
      <c r="M1709" s="103">
        <v>-30575937</v>
      </c>
      <c r="N1709" s="103"/>
      <c r="O1709" s="103"/>
      <c r="P1709" s="103"/>
    </row>
    <row r="1710" spans="1:16">
      <c r="A1710" s="101" t="s">
        <v>1789</v>
      </c>
      <c r="B1710" s="102" t="s">
        <v>1790</v>
      </c>
      <c r="C1710" s="101" t="s">
        <v>5359</v>
      </c>
      <c r="D1710" s="101" t="s">
        <v>5360</v>
      </c>
      <c r="E1710" s="103">
        <v>10420313</v>
      </c>
      <c r="F1710" s="103">
        <v>8757104</v>
      </c>
      <c r="G1710" s="103">
        <v>3250821</v>
      </c>
      <c r="H1710" s="103">
        <v>4891286</v>
      </c>
      <c r="I1710" s="103">
        <v>4800243</v>
      </c>
      <c r="J1710" s="103">
        <v>5123906</v>
      </c>
      <c r="K1710" s="103"/>
      <c r="L1710" s="103"/>
      <c r="M1710" s="103"/>
      <c r="N1710" s="103"/>
      <c r="O1710" s="103"/>
      <c r="P1710" s="103"/>
    </row>
    <row r="1711" spans="1:16">
      <c r="A1711" s="101" t="s">
        <v>3145</v>
      </c>
      <c r="B1711" s="102" t="s">
        <v>3146</v>
      </c>
      <c r="C1711" s="101" t="s">
        <v>5359</v>
      </c>
      <c r="D1711" s="101" t="s">
        <v>5360</v>
      </c>
      <c r="E1711" s="103">
        <v>11889032</v>
      </c>
      <c r="F1711" s="103">
        <v>961371</v>
      </c>
      <c r="G1711" s="103">
        <v>2628237</v>
      </c>
      <c r="H1711" s="103"/>
      <c r="I1711" s="103"/>
      <c r="J1711" s="103"/>
      <c r="K1711" s="103"/>
      <c r="L1711" s="103"/>
      <c r="M1711" s="103"/>
      <c r="N1711" s="103"/>
      <c r="O1711" s="103"/>
      <c r="P1711" s="103"/>
    </row>
    <row r="1712" spans="1:16">
      <c r="A1712" s="101" t="s">
        <v>4645</v>
      </c>
      <c r="B1712" s="102" t="s">
        <v>4646</v>
      </c>
      <c r="C1712" s="101" t="s">
        <v>5359</v>
      </c>
      <c r="D1712" s="101" t="s">
        <v>5360</v>
      </c>
      <c r="E1712" s="103">
        <v>2327563</v>
      </c>
      <c r="F1712" s="103"/>
      <c r="G1712" s="103"/>
      <c r="H1712" s="103"/>
      <c r="I1712" s="103"/>
      <c r="J1712" s="103"/>
      <c r="K1712" s="103"/>
      <c r="L1712" s="103"/>
      <c r="M1712" s="103"/>
      <c r="N1712" s="103"/>
      <c r="O1712" s="103"/>
      <c r="P1712" s="103"/>
    </row>
    <row r="1713" spans="1:16">
      <c r="A1713" s="101" t="s">
        <v>2339</v>
      </c>
      <c r="B1713" s="102" t="s">
        <v>2340</v>
      </c>
      <c r="C1713" s="101" t="s">
        <v>5359</v>
      </c>
      <c r="D1713" s="101" t="s">
        <v>5360</v>
      </c>
      <c r="E1713" s="103">
        <v>2459262</v>
      </c>
      <c r="F1713" s="103">
        <v>-9491452</v>
      </c>
      <c r="G1713" s="103">
        <v>-9967707</v>
      </c>
      <c r="H1713" s="103">
        <v>8192132</v>
      </c>
      <c r="I1713" s="103">
        <v>3270646</v>
      </c>
      <c r="J1713" s="103"/>
      <c r="K1713" s="103"/>
      <c r="L1713" s="103"/>
      <c r="M1713" s="103"/>
      <c r="N1713" s="103"/>
      <c r="O1713" s="103"/>
      <c r="P1713" s="103"/>
    </row>
    <row r="1714" spans="1:16">
      <c r="A1714" s="101" t="s">
        <v>3816</v>
      </c>
      <c r="B1714" s="102" t="s">
        <v>3817</v>
      </c>
      <c r="C1714" s="101" t="s">
        <v>5359</v>
      </c>
      <c r="D1714" s="101" t="s">
        <v>5360</v>
      </c>
      <c r="E1714" s="103">
        <v>-10256393</v>
      </c>
      <c r="F1714" s="103">
        <v>2139577</v>
      </c>
      <c r="G1714" s="103">
        <v>336010</v>
      </c>
      <c r="H1714" s="103">
        <v>1419863</v>
      </c>
      <c r="I1714" s="103">
        <v>1598451</v>
      </c>
      <c r="J1714" s="103">
        <v>2331729</v>
      </c>
      <c r="K1714" s="103">
        <v>2257975</v>
      </c>
      <c r="L1714" s="103">
        <v>511457</v>
      </c>
      <c r="M1714" s="103"/>
      <c r="N1714" s="103"/>
      <c r="O1714" s="103"/>
      <c r="P1714" s="103"/>
    </row>
    <row r="1715" spans="1:16">
      <c r="A1715" s="101" t="s">
        <v>4649</v>
      </c>
      <c r="B1715" s="102" t="s">
        <v>4650</v>
      </c>
      <c r="C1715" s="101" t="s">
        <v>5359</v>
      </c>
      <c r="D1715" s="101" t="s">
        <v>5360</v>
      </c>
      <c r="E1715" s="103">
        <v>11007602</v>
      </c>
      <c r="F1715" s="103">
        <v>8321912</v>
      </c>
      <c r="G1715" s="103">
        <v>5470037</v>
      </c>
      <c r="H1715" s="103"/>
      <c r="I1715" s="103"/>
      <c r="J1715" s="103"/>
      <c r="K1715" s="103"/>
      <c r="L1715" s="103"/>
      <c r="M1715" s="103"/>
      <c r="N1715" s="103"/>
      <c r="O1715" s="103"/>
      <c r="P1715" s="103"/>
    </row>
    <row r="1716" spans="1:16">
      <c r="A1716" s="101" t="s">
        <v>4651</v>
      </c>
      <c r="B1716" s="102" t="s">
        <v>4652</v>
      </c>
      <c r="C1716" s="101" t="s">
        <v>5359</v>
      </c>
      <c r="D1716" s="101" t="s">
        <v>5360</v>
      </c>
      <c r="E1716" s="103">
        <v>43272526</v>
      </c>
      <c r="F1716" s="103">
        <v>33928906</v>
      </c>
      <c r="G1716" s="103">
        <v>13150407</v>
      </c>
      <c r="H1716" s="103">
        <v>7306540</v>
      </c>
      <c r="I1716" s="103">
        <v>5913842</v>
      </c>
      <c r="J1716" s="103">
        <v>6981381</v>
      </c>
      <c r="K1716" s="103">
        <v>2196024</v>
      </c>
      <c r="L1716" s="103"/>
      <c r="M1716" s="103"/>
      <c r="N1716" s="103"/>
      <c r="O1716" s="103"/>
      <c r="P1716" s="103"/>
    </row>
    <row r="1717" spans="1:16">
      <c r="A1717" s="101" t="s">
        <v>1603</v>
      </c>
      <c r="B1717" s="102" t="s">
        <v>1604</v>
      </c>
      <c r="C1717" s="101" t="s">
        <v>5359</v>
      </c>
      <c r="D1717" s="101" t="s">
        <v>5360</v>
      </c>
      <c r="E1717" s="103">
        <v>-11552107</v>
      </c>
      <c r="F1717" s="103">
        <v>1631652</v>
      </c>
      <c r="G1717" s="103">
        <v>18794768</v>
      </c>
      <c r="H1717" s="103">
        <v>4075908</v>
      </c>
      <c r="I1717" s="103">
        <v>21585289</v>
      </c>
      <c r="J1717" s="103">
        <v>17738278</v>
      </c>
      <c r="K1717" s="103">
        <v>9742909</v>
      </c>
      <c r="L1717" s="103">
        <v>-3787899</v>
      </c>
      <c r="M1717" s="103"/>
      <c r="N1717" s="103"/>
      <c r="O1717" s="103"/>
      <c r="P1717" s="103"/>
    </row>
    <row r="1718" spans="1:16">
      <c r="A1718" s="101" t="s">
        <v>4655</v>
      </c>
      <c r="B1718" s="102" t="s">
        <v>4656</v>
      </c>
      <c r="C1718" s="101" t="s">
        <v>5359</v>
      </c>
      <c r="D1718" s="101" t="s">
        <v>5360</v>
      </c>
      <c r="E1718" s="103">
        <v>19793092</v>
      </c>
      <c r="F1718" s="103">
        <v>14481024</v>
      </c>
      <c r="G1718" s="103">
        <v>17026165</v>
      </c>
      <c r="H1718" s="103">
        <v>15033353</v>
      </c>
      <c r="I1718" s="103">
        <v>7878088</v>
      </c>
      <c r="J1718" s="103">
        <v>14209584</v>
      </c>
      <c r="K1718" s="103">
        <v>9779252</v>
      </c>
      <c r="L1718" s="103"/>
      <c r="M1718" s="103"/>
      <c r="N1718" s="103"/>
      <c r="O1718" s="103"/>
      <c r="P1718" s="103"/>
    </row>
    <row r="1719" spans="1:16">
      <c r="A1719" s="101" t="s">
        <v>805</v>
      </c>
      <c r="B1719" s="102" t="s">
        <v>806</v>
      </c>
      <c r="C1719" s="101" t="s">
        <v>5359</v>
      </c>
      <c r="D1719" s="101" t="s">
        <v>5360</v>
      </c>
      <c r="E1719" s="103">
        <v>89833189</v>
      </c>
      <c r="F1719" s="103">
        <v>47538256</v>
      </c>
      <c r="G1719" s="103">
        <v>30475104</v>
      </c>
      <c r="H1719" s="103">
        <v>19004782</v>
      </c>
      <c r="I1719" s="103">
        <v>26129251</v>
      </c>
      <c r="J1719" s="103">
        <v>-1393696</v>
      </c>
      <c r="K1719" s="103"/>
      <c r="L1719" s="103"/>
      <c r="M1719" s="103"/>
      <c r="N1719" s="103"/>
      <c r="O1719" s="103"/>
      <c r="P1719" s="103"/>
    </row>
    <row r="1720" spans="1:16">
      <c r="A1720" s="101" t="s">
        <v>4657</v>
      </c>
      <c r="B1720" s="102" t="s">
        <v>4658</v>
      </c>
      <c r="C1720" s="101" t="s">
        <v>5359</v>
      </c>
      <c r="D1720" s="101" t="s">
        <v>5360</v>
      </c>
      <c r="E1720" s="103">
        <v>4652618</v>
      </c>
      <c r="F1720" s="103"/>
      <c r="G1720" s="103"/>
      <c r="H1720" s="103"/>
      <c r="I1720" s="103"/>
      <c r="J1720" s="103"/>
      <c r="K1720" s="103"/>
      <c r="L1720" s="103"/>
      <c r="M1720" s="103"/>
      <c r="N1720" s="103"/>
      <c r="O1720" s="103"/>
      <c r="P1720" s="103"/>
    </row>
    <row r="1721" spans="1:16">
      <c r="A1721" s="101" t="s">
        <v>3246</v>
      </c>
      <c r="B1721" s="102" t="s">
        <v>3247</v>
      </c>
      <c r="C1721" s="101" t="s">
        <v>5359</v>
      </c>
      <c r="D1721" s="101" t="s">
        <v>5360</v>
      </c>
      <c r="E1721" s="103">
        <v>8696501</v>
      </c>
      <c r="F1721" s="103">
        <v>4570712</v>
      </c>
      <c r="G1721" s="103">
        <v>2938883</v>
      </c>
      <c r="H1721" s="103">
        <v>5968867</v>
      </c>
      <c r="I1721" s="103">
        <v>3116141</v>
      </c>
      <c r="J1721" s="103">
        <v>396681</v>
      </c>
      <c r="K1721" s="103"/>
      <c r="L1721" s="103"/>
      <c r="M1721" s="103"/>
      <c r="N1721" s="103"/>
      <c r="O1721" s="103"/>
      <c r="P1721" s="103"/>
    </row>
    <row r="1722" spans="1:16">
      <c r="A1722" s="101" t="s">
        <v>5618</v>
      </c>
      <c r="B1722" s="102" t="s">
        <v>5619</v>
      </c>
      <c r="C1722" s="101" t="s">
        <v>5359</v>
      </c>
      <c r="D1722" s="101" t="s">
        <v>5360</v>
      </c>
      <c r="E1722" s="103">
        <v>3952901</v>
      </c>
      <c r="F1722" s="103"/>
      <c r="G1722" s="103"/>
      <c r="H1722" s="103"/>
      <c r="I1722" s="103"/>
      <c r="J1722" s="103"/>
      <c r="K1722" s="103"/>
      <c r="L1722" s="103"/>
      <c r="M1722" s="103"/>
      <c r="N1722" s="103"/>
      <c r="O1722" s="103"/>
      <c r="P1722" s="103"/>
    </row>
    <row r="1723" spans="1:16">
      <c r="A1723" s="101" t="s">
        <v>3731</v>
      </c>
      <c r="B1723" s="102" t="s">
        <v>3732</v>
      </c>
      <c r="C1723" s="101" t="s">
        <v>5359</v>
      </c>
      <c r="D1723" s="101" t="s">
        <v>5360</v>
      </c>
      <c r="E1723" s="103">
        <v>1232656</v>
      </c>
      <c r="F1723" s="103">
        <v>1696411</v>
      </c>
      <c r="G1723" s="103">
        <v>1601021</v>
      </c>
      <c r="H1723" s="103">
        <v>1926804</v>
      </c>
      <c r="I1723" s="103"/>
      <c r="J1723" s="103"/>
      <c r="K1723" s="103"/>
      <c r="L1723" s="103"/>
      <c r="M1723" s="103"/>
      <c r="N1723" s="103"/>
      <c r="O1723" s="103"/>
      <c r="P1723" s="103"/>
    </row>
    <row r="1724" spans="1:16">
      <c r="A1724" s="101" t="s">
        <v>5620</v>
      </c>
      <c r="B1724" s="102" t="s">
        <v>5621</v>
      </c>
      <c r="C1724" s="101" t="s">
        <v>5359</v>
      </c>
      <c r="D1724" s="101" t="s">
        <v>5360</v>
      </c>
      <c r="E1724" s="103">
        <v>848127</v>
      </c>
      <c r="F1724" s="103"/>
      <c r="G1724" s="103"/>
      <c r="H1724" s="103"/>
      <c r="I1724" s="103"/>
      <c r="J1724" s="103"/>
      <c r="K1724" s="103"/>
      <c r="L1724" s="103"/>
      <c r="M1724" s="103"/>
      <c r="N1724" s="103"/>
      <c r="O1724" s="103"/>
      <c r="P1724" s="103"/>
    </row>
    <row r="1725" spans="1:16">
      <c r="A1725" s="101" t="s">
        <v>3946</v>
      </c>
      <c r="B1725" s="102" t="s">
        <v>3947</v>
      </c>
      <c r="C1725" s="101" t="s">
        <v>5359</v>
      </c>
      <c r="D1725" s="101" t="s">
        <v>5360</v>
      </c>
      <c r="E1725" s="103">
        <v>1297181</v>
      </c>
      <c r="F1725" s="103">
        <v>-1958733</v>
      </c>
      <c r="G1725" s="103">
        <v>694465</v>
      </c>
      <c r="H1725" s="103"/>
      <c r="I1725" s="103"/>
      <c r="J1725" s="103"/>
      <c r="K1725" s="103"/>
      <c r="L1725" s="103"/>
      <c r="M1725" s="103"/>
      <c r="N1725" s="103"/>
      <c r="O1725" s="103"/>
      <c r="P1725" s="103"/>
    </row>
    <row r="1726" spans="1:16">
      <c r="A1726" s="101" t="s">
        <v>2912</v>
      </c>
      <c r="B1726" s="102" t="s">
        <v>4665</v>
      </c>
      <c r="C1726" s="101" t="s">
        <v>5359</v>
      </c>
      <c r="D1726" s="101" t="s">
        <v>5360</v>
      </c>
      <c r="E1726" s="103">
        <v>-352942</v>
      </c>
      <c r="F1726" s="103">
        <v>-3145876</v>
      </c>
      <c r="G1726" s="103">
        <v>-6414021</v>
      </c>
      <c r="H1726" s="103">
        <v>715558</v>
      </c>
      <c r="I1726" s="103">
        <v>1184672</v>
      </c>
      <c r="J1726" s="103"/>
      <c r="K1726" s="103"/>
      <c r="L1726" s="103"/>
      <c r="M1726" s="103"/>
      <c r="N1726" s="103"/>
      <c r="O1726" s="103"/>
      <c r="P1726" s="103"/>
    </row>
    <row r="1727" spans="1:16">
      <c r="A1727" s="101" t="s">
        <v>1655</v>
      </c>
      <c r="B1727" s="102" t="s">
        <v>1656</v>
      </c>
      <c r="C1727" s="101" t="s">
        <v>5359</v>
      </c>
      <c r="D1727" s="101" t="s">
        <v>5360</v>
      </c>
      <c r="E1727" s="103">
        <v>8145186</v>
      </c>
      <c r="F1727" s="103">
        <v>7906068</v>
      </c>
      <c r="G1727" s="103">
        <v>23772537</v>
      </c>
      <c r="H1727" s="103">
        <v>15906480</v>
      </c>
      <c r="I1727" s="103">
        <v>16808085</v>
      </c>
      <c r="J1727" s="103">
        <v>6461154</v>
      </c>
      <c r="K1727" s="103">
        <v>7032689</v>
      </c>
      <c r="L1727" s="103"/>
      <c r="M1727" s="103"/>
      <c r="N1727" s="103"/>
      <c r="O1727" s="103"/>
      <c r="P1727" s="103"/>
    </row>
    <row r="1728" spans="1:16">
      <c r="A1728" s="101" t="s">
        <v>1101</v>
      </c>
      <c r="B1728" s="102" t="s">
        <v>1102</v>
      </c>
      <c r="C1728" s="101" t="s">
        <v>5359</v>
      </c>
      <c r="D1728" s="101" t="s">
        <v>5360</v>
      </c>
      <c r="E1728" s="103">
        <v>718707</v>
      </c>
      <c r="F1728" s="103">
        <v>2832859</v>
      </c>
      <c r="G1728" s="103">
        <v>6447349</v>
      </c>
      <c r="H1728" s="103">
        <v>3095707</v>
      </c>
      <c r="I1728" s="103">
        <v>2640510</v>
      </c>
      <c r="J1728" s="103">
        <v>1039836</v>
      </c>
      <c r="K1728" s="103"/>
      <c r="L1728" s="103"/>
      <c r="M1728" s="103"/>
      <c r="N1728" s="103"/>
      <c r="O1728" s="103"/>
      <c r="P1728" s="103"/>
    </row>
    <row r="1729" spans="1:16">
      <c r="A1729" s="101" t="s">
        <v>2260</v>
      </c>
      <c r="B1729" s="102" t="s">
        <v>5622</v>
      </c>
      <c r="C1729" s="101" t="s">
        <v>5359</v>
      </c>
      <c r="D1729" s="101" t="s">
        <v>5360</v>
      </c>
      <c r="E1729" s="103">
        <v>-2422742</v>
      </c>
      <c r="F1729" s="103">
        <v>-1495145</v>
      </c>
      <c r="G1729" s="103">
        <v>-2369349</v>
      </c>
      <c r="H1729" s="103"/>
      <c r="I1729" s="103"/>
      <c r="J1729" s="103"/>
      <c r="K1729" s="103"/>
      <c r="L1729" s="103"/>
      <c r="M1729" s="103"/>
      <c r="N1729" s="103"/>
      <c r="O1729" s="103"/>
      <c r="P1729" s="103"/>
    </row>
    <row r="1730" spans="1:16">
      <c r="A1730" s="101" t="s">
        <v>2242</v>
      </c>
      <c r="B1730" s="102" t="s">
        <v>2243</v>
      </c>
      <c r="C1730" s="101" t="s">
        <v>5359</v>
      </c>
      <c r="D1730" s="101" t="s">
        <v>5360</v>
      </c>
      <c r="E1730" s="103">
        <v>-6677254</v>
      </c>
      <c r="F1730" s="103">
        <v>-874413</v>
      </c>
      <c r="G1730" s="103">
        <v>1225817</v>
      </c>
      <c r="H1730" s="103">
        <v>2353601</v>
      </c>
      <c r="I1730" s="103">
        <v>451489</v>
      </c>
      <c r="J1730" s="103">
        <v>-519055</v>
      </c>
      <c r="K1730" s="103"/>
      <c r="L1730" s="103"/>
      <c r="M1730" s="103"/>
      <c r="N1730" s="103"/>
      <c r="O1730" s="103"/>
      <c r="P1730" s="103"/>
    </row>
    <row r="1731" spans="1:16">
      <c r="A1731" s="101" t="s">
        <v>2427</v>
      </c>
      <c r="B1731" s="102" t="s">
        <v>2428</v>
      </c>
      <c r="C1731" s="101" t="s">
        <v>5359</v>
      </c>
      <c r="D1731" s="101" t="s">
        <v>5360</v>
      </c>
      <c r="E1731" s="103">
        <v>-12140876</v>
      </c>
      <c r="F1731" s="103">
        <v>852027</v>
      </c>
      <c r="G1731" s="103">
        <v>2179841</v>
      </c>
      <c r="H1731" s="103">
        <v>1806065</v>
      </c>
      <c r="I1731" s="103">
        <v>4321703</v>
      </c>
      <c r="J1731" s="103">
        <v>1883656</v>
      </c>
      <c r="K1731" s="103"/>
      <c r="L1731" s="103"/>
      <c r="M1731" s="103"/>
      <c r="N1731" s="103"/>
      <c r="O1731" s="103"/>
      <c r="P1731" s="103"/>
    </row>
    <row r="1732" spans="1:16">
      <c r="A1732" s="101" t="s">
        <v>1535</v>
      </c>
      <c r="B1732" s="102" t="s">
        <v>1536</v>
      </c>
      <c r="C1732" s="101" t="s">
        <v>5359</v>
      </c>
      <c r="D1732" s="101" t="s">
        <v>5360</v>
      </c>
      <c r="E1732" s="103">
        <v>4931071</v>
      </c>
      <c r="F1732" s="103">
        <v>20236153</v>
      </c>
      <c r="G1732" s="103">
        <v>16197069</v>
      </c>
      <c r="H1732" s="103">
        <v>12430960</v>
      </c>
      <c r="I1732" s="103">
        <v>9905649</v>
      </c>
      <c r="J1732" s="103">
        <v>6138393</v>
      </c>
      <c r="K1732" s="103">
        <v>2431873</v>
      </c>
      <c r="L1732" s="103"/>
      <c r="M1732" s="103"/>
      <c r="N1732" s="103"/>
      <c r="O1732" s="103"/>
      <c r="P1732" s="103"/>
    </row>
    <row r="1733" spans="1:16">
      <c r="A1733" s="101" t="s">
        <v>1939</v>
      </c>
      <c r="B1733" s="102" t="s">
        <v>1940</v>
      </c>
      <c r="C1733" s="101" t="s">
        <v>5359</v>
      </c>
      <c r="D1733" s="101" t="s">
        <v>5360</v>
      </c>
      <c r="E1733" s="103">
        <v>24382337</v>
      </c>
      <c r="F1733" s="103">
        <v>-102345195</v>
      </c>
      <c r="G1733" s="103">
        <v>445891</v>
      </c>
      <c r="H1733" s="103">
        <v>4378069</v>
      </c>
      <c r="I1733" s="103">
        <v>7273813</v>
      </c>
      <c r="J1733" s="103">
        <v>4191460</v>
      </c>
      <c r="K1733" s="103">
        <v>1979687</v>
      </c>
      <c r="L1733" s="103"/>
      <c r="M1733" s="103"/>
      <c r="N1733" s="103"/>
      <c r="O1733" s="103"/>
      <c r="P1733" s="103"/>
    </row>
    <row r="1734" spans="1:16">
      <c r="A1734" s="101" t="s">
        <v>4674</v>
      </c>
      <c r="B1734" s="102" t="s">
        <v>4675</v>
      </c>
      <c r="C1734" s="101" t="s">
        <v>5359</v>
      </c>
      <c r="D1734" s="101" t="s">
        <v>5360</v>
      </c>
      <c r="E1734" s="103">
        <v>42199499</v>
      </c>
      <c r="F1734" s="103">
        <v>33372072</v>
      </c>
      <c r="G1734" s="103"/>
      <c r="H1734" s="103"/>
      <c r="I1734" s="103"/>
      <c r="J1734" s="103"/>
      <c r="K1734" s="103"/>
      <c r="L1734" s="103"/>
      <c r="M1734" s="103"/>
      <c r="N1734" s="103"/>
      <c r="O1734" s="103"/>
      <c r="P1734" s="103"/>
    </row>
    <row r="1735" spans="1:16">
      <c r="A1735" s="101" t="s">
        <v>3409</v>
      </c>
      <c r="B1735" s="102" t="s">
        <v>3410</v>
      </c>
      <c r="C1735" s="101" t="s">
        <v>5359</v>
      </c>
      <c r="D1735" s="101" t="s">
        <v>5360</v>
      </c>
      <c r="E1735" s="103">
        <v>150592</v>
      </c>
      <c r="F1735" s="103">
        <v>393860</v>
      </c>
      <c r="G1735" s="103">
        <v>512899</v>
      </c>
      <c r="H1735" s="103">
        <v>1181896</v>
      </c>
      <c r="I1735" s="103">
        <v>5755091</v>
      </c>
      <c r="J1735" s="103"/>
      <c r="K1735" s="103"/>
      <c r="L1735" s="103"/>
      <c r="M1735" s="103"/>
      <c r="N1735" s="103"/>
      <c r="O1735" s="103"/>
      <c r="P1735" s="103"/>
    </row>
    <row r="1736" spans="1:16">
      <c r="A1736" s="101" t="s">
        <v>2495</v>
      </c>
      <c r="B1736" s="102" t="s">
        <v>2496</v>
      </c>
      <c r="C1736" s="101" t="s">
        <v>5359</v>
      </c>
      <c r="D1736" s="101" t="s">
        <v>5360</v>
      </c>
      <c r="E1736" s="103">
        <v>-17800231</v>
      </c>
      <c r="F1736" s="103">
        <v>-5825559</v>
      </c>
      <c r="G1736" s="103">
        <v>-5738944</v>
      </c>
      <c r="H1736" s="103">
        <v>-7723051</v>
      </c>
      <c r="I1736" s="103">
        <v>16006219</v>
      </c>
      <c r="J1736" s="103">
        <v>14578880</v>
      </c>
      <c r="K1736" s="103">
        <v>1987620</v>
      </c>
      <c r="L1736" s="103"/>
      <c r="M1736" s="103"/>
      <c r="N1736" s="103"/>
      <c r="O1736" s="103"/>
      <c r="P1736" s="103"/>
    </row>
    <row r="1737" spans="1:16">
      <c r="A1737" s="101" t="s">
        <v>3624</v>
      </c>
      <c r="B1737" s="102" t="s">
        <v>3625</v>
      </c>
      <c r="C1737" s="101" t="s">
        <v>5384</v>
      </c>
      <c r="D1737" s="101" t="s">
        <v>5360</v>
      </c>
      <c r="E1737" s="103">
        <v>-2363667</v>
      </c>
      <c r="F1737" s="103">
        <v>-1661560</v>
      </c>
      <c r="G1737" s="103"/>
      <c r="H1737" s="103">
        <v>-259765</v>
      </c>
      <c r="I1737" s="103">
        <v>-159732</v>
      </c>
      <c r="J1737" s="103">
        <v>3023384</v>
      </c>
      <c r="K1737" s="103">
        <v>2736683</v>
      </c>
      <c r="L1737" s="103"/>
      <c r="M1737" s="103"/>
      <c r="N1737" s="103"/>
      <c r="O1737" s="103"/>
      <c r="P1737" s="103"/>
    </row>
    <row r="1738" spans="1:16">
      <c r="A1738" s="101" t="s">
        <v>2015</v>
      </c>
      <c r="B1738" s="102" t="s">
        <v>2016</v>
      </c>
      <c r="C1738" s="101" t="s">
        <v>5359</v>
      </c>
      <c r="D1738" s="101" t="s">
        <v>5360</v>
      </c>
      <c r="E1738" s="103">
        <v>-3448009</v>
      </c>
      <c r="F1738" s="103">
        <v>9384533</v>
      </c>
      <c r="G1738" s="103">
        <v>2753888</v>
      </c>
      <c r="H1738" s="103">
        <v>17448958</v>
      </c>
      <c r="I1738" s="103">
        <v>6827674</v>
      </c>
      <c r="J1738" s="103">
        <v>3913621</v>
      </c>
      <c r="K1738" s="103"/>
      <c r="L1738" s="103"/>
      <c r="M1738" s="103"/>
      <c r="N1738" s="103"/>
      <c r="O1738" s="103"/>
      <c r="P1738" s="103"/>
    </row>
    <row r="1739" spans="1:16">
      <c r="A1739" s="101" t="s">
        <v>3372</v>
      </c>
      <c r="B1739" s="102" t="s">
        <v>3373</v>
      </c>
      <c r="C1739" s="101" t="s">
        <v>5359</v>
      </c>
      <c r="D1739" s="101" t="s">
        <v>5360</v>
      </c>
      <c r="E1739" s="103">
        <v>9169784</v>
      </c>
      <c r="F1739" s="103">
        <v>2062798</v>
      </c>
      <c r="G1739" s="103">
        <v>71890</v>
      </c>
      <c r="H1739" s="103">
        <v>4802413</v>
      </c>
      <c r="I1739" s="103">
        <v>7333654</v>
      </c>
      <c r="J1739" s="103"/>
      <c r="K1739" s="103"/>
      <c r="L1739" s="103"/>
      <c r="M1739" s="103"/>
      <c r="N1739" s="103"/>
      <c r="O1739" s="103"/>
      <c r="P1739" s="103"/>
    </row>
    <row r="1740" spans="1:16">
      <c r="A1740" s="101" t="s">
        <v>2752</v>
      </c>
      <c r="B1740" s="102" t="s">
        <v>2753</v>
      </c>
      <c r="C1740" s="101" t="s">
        <v>5359</v>
      </c>
      <c r="D1740" s="101" t="s">
        <v>5360</v>
      </c>
      <c r="E1740" s="103">
        <v>10746198</v>
      </c>
      <c r="F1740" s="103">
        <v>9941869</v>
      </c>
      <c r="G1740" s="103">
        <v>6775642</v>
      </c>
      <c r="H1740" s="103">
        <v>6578483</v>
      </c>
      <c r="I1740" s="103">
        <v>9101466</v>
      </c>
      <c r="J1740" s="103">
        <v>8725655</v>
      </c>
      <c r="K1740" s="103"/>
      <c r="L1740" s="103"/>
      <c r="M1740" s="103"/>
      <c r="N1740" s="103"/>
      <c r="O1740" s="103"/>
      <c r="P1740" s="103"/>
    </row>
    <row r="1741" spans="1:16">
      <c r="A1741" s="101" t="s">
        <v>2027</v>
      </c>
      <c r="B1741" s="102" t="s">
        <v>2028</v>
      </c>
      <c r="C1741" s="101" t="s">
        <v>5359</v>
      </c>
      <c r="D1741" s="101" t="s">
        <v>5360</v>
      </c>
      <c r="E1741" s="103">
        <v>-14644093</v>
      </c>
      <c r="F1741" s="103">
        <v>-17966089</v>
      </c>
      <c r="G1741" s="103">
        <v>1764500</v>
      </c>
      <c r="H1741" s="103">
        <v>23794892</v>
      </c>
      <c r="I1741" s="103">
        <v>28011630</v>
      </c>
      <c r="J1741" s="103"/>
      <c r="K1741" s="103"/>
      <c r="L1741" s="103">
        <v>-772008</v>
      </c>
      <c r="M1741" s="103"/>
      <c r="N1741" s="103"/>
      <c r="O1741" s="103"/>
      <c r="P1741" s="103"/>
    </row>
    <row r="1742" spans="1:16">
      <c r="A1742" s="101" t="s">
        <v>1931</v>
      </c>
      <c r="B1742" s="102" t="s">
        <v>1932</v>
      </c>
      <c r="C1742" s="101" t="s">
        <v>5359</v>
      </c>
      <c r="D1742" s="101" t="s">
        <v>5360</v>
      </c>
      <c r="E1742" s="103">
        <v>1445650</v>
      </c>
      <c r="F1742" s="103">
        <v>6299521</v>
      </c>
      <c r="G1742" s="103">
        <v>-4719745</v>
      </c>
      <c r="H1742" s="103">
        <v>3238469</v>
      </c>
      <c r="I1742" s="103">
        <v>3231721</v>
      </c>
      <c r="J1742" s="103">
        <v>2992852</v>
      </c>
      <c r="K1742" s="103"/>
      <c r="L1742" s="103"/>
      <c r="M1742" s="103"/>
      <c r="N1742" s="103"/>
      <c r="O1742" s="103"/>
      <c r="P1742" s="103"/>
    </row>
    <row r="1743" spans="1:16">
      <c r="A1743" s="101" t="s">
        <v>3830</v>
      </c>
      <c r="B1743" s="102" t="s">
        <v>3831</v>
      </c>
      <c r="C1743" s="101" t="s">
        <v>5359</v>
      </c>
      <c r="D1743" s="101" t="s">
        <v>5360</v>
      </c>
      <c r="E1743" s="103">
        <v>-2464508</v>
      </c>
      <c r="F1743" s="103">
        <v>284493</v>
      </c>
      <c r="G1743" s="103">
        <v>117009</v>
      </c>
      <c r="H1743" s="103">
        <v>-3391336</v>
      </c>
      <c r="I1743" s="103">
        <v>526984</v>
      </c>
      <c r="J1743" s="103">
        <v>584819</v>
      </c>
      <c r="K1743" s="103"/>
      <c r="L1743" s="103"/>
      <c r="M1743" s="103"/>
      <c r="N1743" s="103"/>
      <c r="O1743" s="103"/>
      <c r="P1743" s="103"/>
    </row>
    <row r="1744" spans="1:16">
      <c r="A1744" s="101" t="s">
        <v>3884</v>
      </c>
      <c r="B1744" s="102" t="s">
        <v>3885</v>
      </c>
      <c r="C1744" s="101" t="s">
        <v>5359</v>
      </c>
      <c r="D1744" s="101" t="s">
        <v>5360</v>
      </c>
      <c r="E1744" s="103">
        <v>2834327</v>
      </c>
      <c r="F1744" s="103">
        <v>-3652872</v>
      </c>
      <c r="G1744" s="103">
        <v>1407794</v>
      </c>
      <c r="H1744" s="103">
        <v>-614608</v>
      </c>
      <c r="I1744" s="103">
        <v>303187</v>
      </c>
      <c r="J1744" s="103">
        <v>4447871</v>
      </c>
      <c r="K1744" s="103">
        <v>1917489</v>
      </c>
      <c r="L1744" s="103">
        <v>1497924</v>
      </c>
      <c r="M1744" s="103">
        <v>1019810</v>
      </c>
      <c r="N1744" s="103">
        <v>-576320</v>
      </c>
      <c r="O1744" s="103">
        <v>798291</v>
      </c>
      <c r="P1744" s="103"/>
    </row>
    <row r="1745" spans="1:16">
      <c r="A1745" s="101" t="s">
        <v>3599</v>
      </c>
      <c r="B1745" s="102" t="s">
        <v>4698</v>
      </c>
      <c r="C1745" s="101" t="s">
        <v>5359</v>
      </c>
      <c r="D1745" s="101" t="s">
        <v>5360</v>
      </c>
      <c r="E1745" s="103">
        <v>-7923037</v>
      </c>
      <c r="F1745" s="103">
        <v>-11868938</v>
      </c>
      <c r="G1745" s="103">
        <v>-1010667</v>
      </c>
      <c r="H1745" s="103">
        <v>4462670</v>
      </c>
      <c r="I1745" s="103"/>
      <c r="J1745" s="103"/>
      <c r="K1745" s="103"/>
      <c r="L1745" s="103"/>
      <c r="M1745" s="103"/>
      <c r="N1745" s="103"/>
      <c r="O1745" s="103"/>
      <c r="P1745" s="103"/>
    </row>
    <row r="1746" spans="1:16">
      <c r="A1746" s="101" t="s">
        <v>1781</v>
      </c>
      <c r="B1746" s="102" t="s">
        <v>1782</v>
      </c>
      <c r="C1746" s="101" t="s">
        <v>5359</v>
      </c>
      <c r="D1746" s="101" t="s">
        <v>5360</v>
      </c>
      <c r="E1746" s="103">
        <v>-10225550</v>
      </c>
      <c r="F1746" s="103">
        <v>-1120707</v>
      </c>
      <c r="G1746" s="103">
        <v>-407983</v>
      </c>
      <c r="H1746" s="103">
        <v>3720674</v>
      </c>
      <c r="I1746" s="103">
        <v>8511718</v>
      </c>
      <c r="J1746" s="103">
        <v>5891459</v>
      </c>
      <c r="K1746" s="103">
        <v>4352330</v>
      </c>
      <c r="L1746" s="103"/>
      <c r="M1746" s="103"/>
      <c r="N1746" s="103"/>
      <c r="O1746" s="103"/>
      <c r="P1746" s="103"/>
    </row>
    <row r="1747" spans="1:16">
      <c r="A1747" s="101" t="s">
        <v>2528</v>
      </c>
      <c r="B1747" s="102" t="s">
        <v>4699</v>
      </c>
      <c r="C1747" s="101" t="s">
        <v>5359</v>
      </c>
      <c r="D1747" s="101" t="s">
        <v>5360</v>
      </c>
      <c r="E1747" s="103">
        <v>-9497646</v>
      </c>
      <c r="F1747" s="103">
        <v>-15057988</v>
      </c>
      <c r="G1747" s="103">
        <v>-6445704</v>
      </c>
      <c r="H1747" s="103">
        <v>-2005120</v>
      </c>
      <c r="I1747" s="103">
        <v>6056425</v>
      </c>
      <c r="J1747" s="103"/>
      <c r="K1747" s="103"/>
      <c r="L1747" s="103"/>
      <c r="M1747" s="103"/>
      <c r="N1747" s="103"/>
      <c r="O1747" s="103"/>
      <c r="P1747" s="103"/>
    </row>
    <row r="1748" spans="1:16">
      <c r="A1748" s="101" t="s">
        <v>1226</v>
      </c>
      <c r="B1748" s="102" t="s">
        <v>1227</v>
      </c>
      <c r="C1748" s="101" t="s">
        <v>5359</v>
      </c>
      <c r="D1748" s="101" t="s">
        <v>5360</v>
      </c>
      <c r="E1748" s="103">
        <v>4389993</v>
      </c>
      <c r="F1748" s="103">
        <v>1382220</v>
      </c>
      <c r="G1748" s="103">
        <v>3055705</v>
      </c>
      <c r="H1748" s="103">
        <v>18988438</v>
      </c>
      <c r="I1748" s="103">
        <v>4581479</v>
      </c>
      <c r="J1748" s="103"/>
      <c r="K1748" s="103"/>
      <c r="L1748" s="103"/>
      <c r="M1748" s="103"/>
      <c r="N1748" s="103"/>
      <c r="O1748" s="103"/>
      <c r="P1748" s="103"/>
    </row>
    <row r="1749" spans="1:16">
      <c r="A1749" s="101" t="s">
        <v>4702</v>
      </c>
      <c r="B1749" s="102" t="s">
        <v>4703</v>
      </c>
      <c r="C1749" s="101" t="s">
        <v>5359</v>
      </c>
      <c r="D1749" s="101" t="s">
        <v>5360</v>
      </c>
      <c r="E1749" s="103">
        <v>561770</v>
      </c>
      <c r="F1749" s="103">
        <v>6305711</v>
      </c>
      <c r="G1749" s="103">
        <v>3473213</v>
      </c>
      <c r="H1749" s="103">
        <v>253346</v>
      </c>
      <c r="I1749" s="103"/>
      <c r="J1749" s="103"/>
      <c r="K1749" s="103"/>
      <c r="L1749" s="103"/>
      <c r="M1749" s="103"/>
      <c r="N1749" s="103"/>
      <c r="O1749" s="103"/>
      <c r="P1749" s="103"/>
    </row>
    <row r="1750" spans="1:16">
      <c r="A1750" s="101" t="s">
        <v>4704</v>
      </c>
      <c r="B1750" s="102" t="s">
        <v>4705</v>
      </c>
      <c r="C1750" s="101" t="s">
        <v>5359</v>
      </c>
      <c r="D1750" s="101" t="s">
        <v>5360</v>
      </c>
      <c r="E1750" s="103">
        <v>6347688</v>
      </c>
      <c r="F1750" s="103">
        <v>1571077</v>
      </c>
      <c r="G1750" s="103">
        <v>5993175</v>
      </c>
      <c r="H1750" s="103"/>
      <c r="I1750" s="103"/>
      <c r="J1750" s="103"/>
      <c r="K1750" s="103"/>
      <c r="L1750" s="103"/>
      <c r="M1750" s="103"/>
      <c r="N1750" s="103"/>
      <c r="O1750" s="103"/>
      <c r="P1750" s="103"/>
    </row>
    <row r="1751" spans="1:16">
      <c r="A1751" s="101" t="s">
        <v>1379</v>
      </c>
      <c r="B1751" s="102" t="s">
        <v>1380</v>
      </c>
      <c r="C1751" s="101" t="s">
        <v>5359</v>
      </c>
      <c r="D1751" s="101" t="s">
        <v>5360</v>
      </c>
      <c r="E1751" s="103">
        <v>53750259</v>
      </c>
      <c r="F1751" s="103">
        <v>28332191</v>
      </c>
      <c r="G1751" s="103">
        <v>26580253</v>
      </c>
      <c r="H1751" s="103">
        <v>27157732</v>
      </c>
      <c r="I1751" s="103">
        <v>7239486</v>
      </c>
      <c r="J1751" s="103"/>
      <c r="K1751" s="103"/>
      <c r="L1751" s="103"/>
      <c r="M1751" s="103"/>
      <c r="N1751" s="103"/>
      <c r="O1751" s="103"/>
      <c r="P1751" s="103"/>
    </row>
    <row r="1752" spans="1:16">
      <c r="A1752" s="101" t="s">
        <v>432</v>
      </c>
      <c r="B1752" s="102" t="s">
        <v>433</v>
      </c>
      <c r="C1752" s="101" t="s">
        <v>5359</v>
      </c>
      <c r="D1752" s="101" t="s">
        <v>5360</v>
      </c>
      <c r="E1752" s="103">
        <v>872851251</v>
      </c>
      <c r="F1752" s="103">
        <v>655427623</v>
      </c>
      <c r="G1752" s="103">
        <v>700360439</v>
      </c>
      <c r="H1752" s="103">
        <v>737926606</v>
      </c>
      <c r="I1752" s="103">
        <v>231568971</v>
      </c>
      <c r="J1752" s="103"/>
      <c r="K1752" s="103"/>
      <c r="L1752" s="103"/>
      <c r="M1752" s="103"/>
      <c r="N1752" s="103"/>
      <c r="O1752" s="103"/>
      <c r="P1752" s="103"/>
    </row>
    <row r="1753" spans="1:16">
      <c r="A1753" s="101" t="s">
        <v>3050</v>
      </c>
      <c r="B1753" s="102" t="s">
        <v>4712</v>
      </c>
      <c r="C1753" s="101" t="s">
        <v>5359</v>
      </c>
      <c r="D1753" s="101" t="s">
        <v>5360</v>
      </c>
      <c r="E1753" s="103">
        <v>-3098362</v>
      </c>
      <c r="F1753" s="103">
        <v>590543</v>
      </c>
      <c r="G1753" s="103">
        <v>1780561</v>
      </c>
      <c r="H1753" s="103">
        <v>3735167</v>
      </c>
      <c r="I1753" s="103">
        <v>7459394</v>
      </c>
      <c r="J1753" s="103"/>
      <c r="K1753" s="103"/>
      <c r="L1753" s="103"/>
      <c r="M1753" s="103"/>
      <c r="N1753" s="103"/>
      <c r="O1753" s="103"/>
      <c r="P1753" s="103"/>
    </row>
    <row r="1754" spans="1:16">
      <c r="A1754" s="101" t="s">
        <v>606</v>
      </c>
      <c r="B1754" s="102" t="s">
        <v>607</v>
      </c>
      <c r="C1754" s="101" t="s">
        <v>5359</v>
      </c>
      <c r="D1754" s="101" t="s">
        <v>5360</v>
      </c>
      <c r="E1754" s="103">
        <v>53079053</v>
      </c>
      <c r="F1754" s="103">
        <v>45479279</v>
      </c>
      <c r="G1754" s="103">
        <v>32806097</v>
      </c>
      <c r="H1754" s="103">
        <v>14060090</v>
      </c>
      <c r="I1754" s="103">
        <v>11954397</v>
      </c>
      <c r="J1754" s="103"/>
      <c r="K1754" s="103"/>
      <c r="L1754" s="103"/>
      <c r="M1754" s="103"/>
      <c r="N1754" s="103"/>
      <c r="O1754" s="103"/>
      <c r="P1754" s="103"/>
    </row>
    <row r="1755" spans="1:16">
      <c r="A1755" s="101" t="s">
        <v>1783</v>
      </c>
      <c r="B1755" s="102" t="s">
        <v>1784</v>
      </c>
      <c r="C1755" s="101" t="s">
        <v>5359</v>
      </c>
      <c r="D1755" s="101" t="s">
        <v>5360</v>
      </c>
      <c r="E1755" s="103">
        <v>17884551</v>
      </c>
      <c r="F1755" s="103">
        <v>19221741</v>
      </c>
      <c r="G1755" s="103">
        <v>19237722</v>
      </c>
      <c r="H1755" s="103">
        <v>13985380</v>
      </c>
      <c r="I1755" s="103">
        <v>3494462</v>
      </c>
      <c r="J1755" s="103"/>
      <c r="K1755" s="103"/>
      <c r="L1755" s="103"/>
      <c r="M1755" s="103"/>
      <c r="N1755" s="103"/>
      <c r="O1755" s="103"/>
      <c r="P1755" s="103"/>
    </row>
    <row r="1756" spans="1:16">
      <c r="A1756" s="101" t="s">
        <v>3814</v>
      </c>
      <c r="B1756" s="102" t="s">
        <v>3815</v>
      </c>
      <c r="C1756" s="101" t="s">
        <v>5359</v>
      </c>
      <c r="D1756" s="101" t="s">
        <v>5360</v>
      </c>
      <c r="E1756" s="103">
        <v>974897</v>
      </c>
      <c r="F1756" s="103">
        <v>1341577</v>
      </c>
      <c r="G1756" s="103">
        <v>-755250</v>
      </c>
      <c r="H1756" s="103">
        <v>572514</v>
      </c>
      <c r="I1756" s="103"/>
      <c r="J1756" s="103"/>
      <c r="K1756" s="103"/>
      <c r="L1756" s="103"/>
      <c r="M1756" s="103"/>
      <c r="N1756" s="103"/>
      <c r="O1756" s="103"/>
      <c r="P1756" s="103"/>
    </row>
    <row r="1757" spans="1:16">
      <c r="A1757" s="101" t="s">
        <v>4715</v>
      </c>
      <c r="B1757" s="102" t="s">
        <v>4716</v>
      </c>
      <c r="C1757" s="101" t="s">
        <v>5359</v>
      </c>
      <c r="D1757" s="101" t="s">
        <v>5360</v>
      </c>
      <c r="E1757" s="103">
        <v>-1664055</v>
      </c>
      <c r="F1757" s="103">
        <v>-511720</v>
      </c>
      <c r="G1757" s="103">
        <v>-6801503</v>
      </c>
      <c r="H1757" s="103">
        <v>-3574908</v>
      </c>
      <c r="I1757" s="103">
        <v>-1355282</v>
      </c>
      <c r="J1757" s="103"/>
      <c r="K1757" s="103"/>
      <c r="L1757" s="103"/>
      <c r="M1757" s="103"/>
      <c r="N1757" s="103"/>
      <c r="O1757" s="103"/>
      <c r="P1757" s="103"/>
    </row>
    <row r="1758" spans="1:16">
      <c r="A1758" s="101" t="s">
        <v>5627</v>
      </c>
      <c r="B1758" s="102" t="s">
        <v>5628</v>
      </c>
      <c r="C1758" s="101" t="s">
        <v>5359</v>
      </c>
      <c r="D1758" s="101" t="s">
        <v>5360</v>
      </c>
      <c r="E1758" s="103">
        <v>1345395</v>
      </c>
      <c r="F1758" s="103"/>
      <c r="G1758" s="103"/>
      <c r="H1758" s="103"/>
      <c r="I1758" s="103"/>
      <c r="J1758" s="103"/>
      <c r="K1758" s="103"/>
      <c r="L1758" s="103"/>
      <c r="M1758" s="103"/>
      <c r="N1758" s="103"/>
      <c r="O1758" s="103"/>
      <c r="P1758" s="103"/>
    </row>
    <row r="1759" spans="1:16">
      <c r="A1759" s="101" t="s">
        <v>582</v>
      </c>
      <c r="B1759" s="102" t="s">
        <v>583</v>
      </c>
      <c r="C1759" s="101" t="s">
        <v>5359</v>
      </c>
      <c r="D1759" s="101" t="s">
        <v>5360</v>
      </c>
      <c r="E1759" s="103">
        <v>-13177152</v>
      </c>
      <c r="F1759" s="103">
        <v>-15516388</v>
      </c>
      <c r="G1759" s="103">
        <v>20760517</v>
      </c>
      <c r="H1759" s="103">
        <v>19279883</v>
      </c>
      <c r="I1759" s="103"/>
      <c r="J1759" s="103"/>
      <c r="K1759" s="103"/>
      <c r="L1759" s="103"/>
      <c r="M1759" s="103"/>
      <c r="N1759" s="103"/>
      <c r="O1759" s="103"/>
      <c r="P1759" s="103"/>
    </row>
    <row r="1760" spans="1:16">
      <c r="A1760" s="101" t="s">
        <v>2184</v>
      </c>
      <c r="B1760" s="102" t="s">
        <v>2185</v>
      </c>
      <c r="C1760" s="101" t="s">
        <v>5359</v>
      </c>
      <c r="D1760" s="101" t="s">
        <v>5360</v>
      </c>
      <c r="E1760" s="103">
        <v>15465850</v>
      </c>
      <c r="F1760" s="103">
        <v>15152733</v>
      </c>
      <c r="G1760" s="103">
        <v>12412689</v>
      </c>
      <c r="H1760" s="103">
        <v>10772865</v>
      </c>
      <c r="I1760" s="103">
        <v>7346697</v>
      </c>
      <c r="J1760" s="103">
        <v>5628416</v>
      </c>
      <c r="K1760" s="103"/>
      <c r="L1760" s="103"/>
      <c r="M1760" s="103"/>
      <c r="N1760" s="103"/>
      <c r="O1760" s="103"/>
      <c r="P1760" s="103"/>
    </row>
    <row r="1761" spans="1:16">
      <c r="A1761" s="101" t="s">
        <v>5633</v>
      </c>
      <c r="B1761" s="102" t="s">
        <v>5634</v>
      </c>
      <c r="C1761" s="101" t="s">
        <v>5359</v>
      </c>
      <c r="D1761" s="101" t="s">
        <v>5360</v>
      </c>
      <c r="E1761" s="103">
        <v>4448656</v>
      </c>
      <c r="F1761" s="103">
        <v>2601756</v>
      </c>
      <c r="G1761" s="103"/>
      <c r="H1761" s="103"/>
      <c r="I1761" s="103"/>
      <c r="J1761" s="103"/>
      <c r="K1761" s="103"/>
      <c r="L1761" s="103"/>
      <c r="M1761" s="103"/>
      <c r="N1761" s="103"/>
      <c r="O1761" s="103"/>
      <c r="P1761" s="103"/>
    </row>
    <row r="1762" spans="1:16">
      <c r="A1762" s="101" t="s">
        <v>2523</v>
      </c>
      <c r="B1762" s="102" t="s">
        <v>2524</v>
      </c>
      <c r="C1762" s="101" t="s">
        <v>5359</v>
      </c>
      <c r="D1762" s="101" t="s">
        <v>5360</v>
      </c>
      <c r="E1762" s="103">
        <v>-1778089</v>
      </c>
      <c r="F1762" s="103">
        <v>-2671563</v>
      </c>
      <c r="G1762" s="103">
        <v>2358128</v>
      </c>
      <c r="H1762" s="103">
        <v>935070</v>
      </c>
      <c r="I1762" s="103">
        <v>4887267</v>
      </c>
      <c r="J1762" s="103"/>
      <c r="K1762" s="103"/>
      <c r="L1762" s="103"/>
      <c r="M1762" s="103"/>
      <c r="N1762" s="103"/>
      <c r="O1762" s="103"/>
      <c r="P1762" s="103"/>
    </row>
    <row r="1763" spans="1:16">
      <c r="A1763" s="101" t="s">
        <v>691</v>
      </c>
      <c r="B1763" s="102" t="s">
        <v>692</v>
      </c>
      <c r="C1763" s="101" t="s">
        <v>5359</v>
      </c>
      <c r="D1763" s="101" t="s">
        <v>5360</v>
      </c>
      <c r="E1763" s="103">
        <v>10628241</v>
      </c>
      <c r="F1763" s="103">
        <v>48562212</v>
      </c>
      <c r="G1763" s="103">
        <v>37412355</v>
      </c>
      <c r="H1763" s="103">
        <v>-65715063</v>
      </c>
      <c r="I1763" s="103"/>
      <c r="J1763" s="103"/>
      <c r="K1763" s="103"/>
      <c r="L1763" s="103"/>
      <c r="M1763" s="103"/>
      <c r="N1763" s="103"/>
      <c r="O1763" s="103"/>
      <c r="P1763" s="103"/>
    </row>
    <row r="1764" spans="1:16">
      <c r="A1764" s="101" t="s">
        <v>2143</v>
      </c>
      <c r="B1764" s="102" t="s">
        <v>2144</v>
      </c>
      <c r="C1764" s="101" t="s">
        <v>5359</v>
      </c>
      <c r="D1764" s="101" t="s">
        <v>5360</v>
      </c>
      <c r="E1764" s="103">
        <v>-746847</v>
      </c>
      <c r="F1764" s="103">
        <v>7619990</v>
      </c>
      <c r="G1764" s="103">
        <v>9575834</v>
      </c>
      <c r="H1764" s="103">
        <v>17150313</v>
      </c>
      <c r="I1764" s="103"/>
      <c r="J1764" s="103"/>
      <c r="K1764" s="103"/>
      <c r="L1764" s="103"/>
      <c r="M1764" s="103"/>
      <c r="N1764" s="103"/>
      <c r="O1764" s="103"/>
      <c r="P1764" s="103"/>
    </row>
    <row r="1765" spans="1:16">
      <c r="A1765" s="101" t="s">
        <v>3289</v>
      </c>
      <c r="B1765" s="102" t="s">
        <v>3290</v>
      </c>
      <c r="C1765" s="101" t="s">
        <v>5359</v>
      </c>
      <c r="D1765" s="101" t="s">
        <v>5360</v>
      </c>
      <c r="E1765" s="103">
        <v>-3253086</v>
      </c>
      <c r="F1765" s="103">
        <v>-2057489</v>
      </c>
      <c r="G1765" s="103">
        <v>-3637830</v>
      </c>
      <c r="H1765" s="103">
        <v>2090101</v>
      </c>
      <c r="I1765" s="103">
        <v>2661935</v>
      </c>
      <c r="J1765" s="103">
        <v>369816</v>
      </c>
      <c r="K1765" s="103">
        <v>1054713</v>
      </c>
      <c r="L1765" s="103"/>
      <c r="M1765" s="103"/>
      <c r="N1765" s="103"/>
      <c r="O1765" s="103"/>
      <c r="P1765" s="103"/>
    </row>
    <row r="1766" spans="1:16">
      <c r="A1766" s="101" t="s">
        <v>1314</v>
      </c>
      <c r="B1766" s="102" t="s">
        <v>1315</v>
      </c>
      <c r="C1766" s="101" t="s">
        <v>5359</v>
      </c>
      <c r="D1766" s="101" t="s">
        <v>5360</v>
      </c>
      <c r="E1766" s="103">
        <v>16538174</v>
      </c>
      <c r="F1766" s="103">
        <v>17859987</v>
      </c>
      <c r="G1766" s="103">
        <v>10037123</v>
      </c>
      <c r="H1766" s="103">
        <v>14584543</v>
      </c>
      <c r="I1766" s="103"/>
      <c r="J1766" s="103"/>
      <c r="K1766" s="103"/>
      <c r="L1766" s="103"/>
      <c r="M1766" s="103"/>
      <c r="N1766" s="103"/>
      <c r="O1766" s="103"/>
      <c r="P1766" s="103"/>
    </row>
    <row r="1767" spans="1:16">
      <c r="A1767" s="101" t="s">
        <v>5635</v>
      </c>
      <c r="B1767" s="102" t="s">
        <v>5636</v>
      </c>
      <c r="C1767" s="101" t="s">
        <v>5359</v>
      </c>
      <c r="D1767" s="101" t="s">
        <v>5360</v>
      </c>
      <c r="E1767" s="103">
        <v>2079905</v>
      </c>
      <c r="F1767" s="103"/>
      <c r="G1767" s="103"/>
      <c r="H1767" s="103"/>
      <c r="I1767" s="103"/>
      <c r="J1767" s="103"/>
      <c r="K1767" s="103"/>
      <c r="L1767" s="103"/>
      <c r="M1767" s="103"/>
      <c r="N1767" s="103"/>
      <c r="O1767" s="103"/>
      <c r="P1767" s="103"/>
    </row>
    <row r="1768" spans="1:16">
      <c r="A1768" s="101" t="s">
        <v>1306</v>
      </c>
      <c r="B1768" s="102" t="s">
        <v>1307</v>
      </c>
      <c r="C1768" s="101" t="s">
        <v>5359</v>
      </c>
      <c r="D1768" s="101" t="s">
        <v>5360</v>
      </c>
      <c r="E1768" s="103">
        <v>-3934316</v>
      </c>
      <c r="F1768" s="103">
        <v>2249453</v>
      </c>
      <c r="G1768" s="103">
        <v>7863840</v>
      </c>
      <c r="H1768" s="103">
        <v>2803805</v>
      </c>
      <c r="I1768" s="103">
        <v>4941237</v>
      </c>
      <c r="J1768" s="103"/>
      <c r="K1768" s="103"/>
      <c r="L1768" s="103"/>
      <c r="M1768" s="103"/>
      <c r="N1768" s="103"/>
      <c r="O1768" s="103"/>
      <c r="P1768" s="103"/>
    </row>
    <row r="1769" spans="1:16">
      <c r="A1769" s="101" t="s">
        <v>4727</v>
      </c>
      <c r="B1769" s="102" t="s">
        <v>4728</v>
      </c>
      <c r="C1769" s="101" t="s">
        <v>5359</v>
      </c>
      <c r="D1769" s="101" t="s">
        <v>5360</v>
      </c>
      <c r="E1769" s="103">
        <v>3310397</v>
      </c>
      <c r="F1769" s="103">
        <v>21380616</v>
      </c>
      <c r="G1769" s="103">
        <v>-5886781</v>
      </c>
      <c r="H1769" s="103">
        <v>4986660</v>
      </c>
      <c r="I1769" s="103">
        <v>3205829</v>
      </c>
      <c r="J1769" s="103"/>
      <c r="K1769" s="103"/>
      <c r="L1769" s="103"/>
      <c r="M1769" s="103"/>
      <c r="N1769" s="103"/>
      <c r="O1769" s="103"/>
      <c r="P1769" s="103"/>
    </row>
    <row r="1770" spans="1:16">
      <c r="A1770" s="101" t="s">
        <v>4729</v>
      </c>
      <c r="B1770" s="102" t="s">
        <v>4730</v>
      </c>
      <c r="C1770" s="101" t="s">
        <v>5359</v>
      </c>
      <c r="D1770" s="101" t="s">
        <v>5360</v>
      </c>
      <c r="E1770" s="103">
        <v>1082969</v>
      </c>
      <c r="F1770" s="103">
        <v>-678172</v>
      </c>
      <c r="G1770" s="103"/>
      <c r="H1770" s="103"/>
      <c r="I1770" s="103"/>
      <c r="J1770" s="103"/>
      <c r="K1770" s="103"/>
      <c r="L1770" s="103"/>
      <c r="M1770" s="103"/>
      <c r="N1770" s="103"/>
      <c r="O1770" s="103"/>
      <c r="P1770" s="103"/>
    </row>
    <row r="1771" spans="1:16">
      <c r="A1771" s="101" t="s">
        <v>4731</v>
      </c>
      <c r="B1771" s="102" t="s">
        <v>4732</v>
      </c>
      <c r="C1771" s="101" t="s">
        <v>5359</v>
      </c>
      <c r="D1771" s="101" t="s">
        <v>5360</v>
      </c>
      <c r="E1771" s="103">
        <v>7090656</v>
      </c>
      <c r="F1771" s="103">
        <v>1546020</v>
      </c>
      <c r="G1771" s="103">
        <v>1393174</v>
      </c>
      <c r="H1771" s="103">
        <v>17474829</v>
      </c>
      <c r="I1771" s="103">
        <v>5689256</v>
      </c>
      <c r="J1771" s="103">
        <v>68578</v>
      </c>
      <c r="K1771" s="103">
        <v>695642</v>
      </c>
      <c r="L1771" s="103"/>
      <c r="M1771" s="103"/>
      <c r="N1771" s="103"/>
      <c r="O1771" s="103"/>
      <c r="P1771" s="103"/>
    </row>
    <row r="1772" spans="1:16">
      <c r="A1772" s="101" t="s">
        <v>2649</v>
      </c>
      <c r="B1772" s="102" t="s">
        <v>2650</v>
      </c>
      <c r="C1772" s="101" t="s">
        <v>5359</v>
      </c>
      <c r="D1772" s="101" t="s">
        <v>5360</v>
      </c>
      <c r="E1772" s="103">
        <v>-8833130</v>
      </c>
      <c r="F1772" s="103">
        <v>-11596019</v>
      </c>
      <c r="G1772" s="103">
        <v>179752</v>
      </c>
      <c r="H1772" s="103"/>
      <c r="I1772" s="103"/>
      <c r="J1772" s="103"/>
      <c r="K1772" s="103"/>
      <c r="L1772" s="103"/>
      <c r="M1772" s="103"/>
      <c r="N1772" s="103"/>
      <c r="O1772" s="103"/>
      <c r="P1772" s="103"/>
    </row>
    <row r="1773" spans="1:16">
      <c r="A1773" s="101" t="s">
        <v>3507</v>
      </c>
      <c r="B1773" s="102" t="s">
        <v>3508</v>
      </c>
      <c r="C1773" s="101" t="s">
        <v>5359</v>
      </c>
      <c r="D1773" s="101" t="s">
        <v>5360</v>
      </c>
      <c r="E1773" s="103">
        <v>4187187</v>
      </c>
      <c r="F1773" s="103">
        <v>7182452</v>
      </c>
      <c r="G1773" s="103">
        <v>6059834</v>
      </c>
      <c r="H1773" s="103">
        <v>964963</v>
      </c>
      <c r="I1773" s="103">
        <v>-108774</v>
      </c>
      <c r="J1773" s="103">
        <v>1338022</v>
      </c>
      <c r="K1773" s="103">
        <v>2512171</v>
      </c>
      <c r="L1773" s="103">
        <v>441913</v>
      </c>
      <c r="M1773" s="103"/>
      <c r="N1773" s="103"/>
      <c r="O1773" s="103"/>
      <c r="P1773" s="103"/>
    </row>
    <row r="1774" spans="1:16">
      <c r="A1774" s="101" t="s">
        <v>2789</v>
      </c>
      <c r="B1774" s="102" t="s">
        <v>2790</v>
      </c>
      <c r="C1774" s="101" t="s">
        <v>5359</v>
      </c>
      <c r="D1774" s="101" t="s">
        <v>5360</v>
      </c>
      <c r="E1774" s="103">
        <v>3501668</v>
      </c>
      <c r="F1774" s="103">
        <v>-5339749</v>
      </c>
      <c r="G1774" s="103">
        <v>4771445</v>
      </c>
      <c r="H1774" s="103"/>
      <c r="I1774" s="103"/>
      <c r="J1774" s="103"/>
      <c r="K1774" s="103"/>
      <c r="L1774" s="103"/>
      <c r="M1774" s="103"/>
      <c r="N1774" s="103"/>
      <c r="O1774" s="103"/>
      <c r="P1774" s="103"/>
    </row>
    <row r="1775" spans="1:16">
      <c r="A1775" s="101" t="s">
        <v>4737</v>
      </c>
      <c r="B1775" s="102" t="s">
        <v>4738</v>
      </c>
      <c r="C1775" s="101" t="s">
        <v>5359</v>
      </c>
      <c r="D1775" s="101" t="s">
        <v>5360</v>
      </c>
      <c r="E1775" s="103">
        <v>19626661</v>
      </c>
      <c r="F1775" s="103">
        <v>18247064</v>
      </c>
      <c r="G1775" s="103">
        <v>971080</v>
      </c>
      <c r="H1775" s="103"/>
      <c r="I1775" s="103"/>
      <c r="J1775" s="103"/>
      <c r="K1775" s="103"/>
      <c r="L1775" s="103"/>
      <c r="M1775" s="103"/>
      <c r="N1775" s="103"/>
      <c r="O1775" s="103"/>
      <c r="P1775" s="103"/>
    </row>
    <row r="1776" spans="1:16">
      <c r="A1776" s="101" t="s">
        <v>3799</v>
      </c>
      <c r="B1776" s="102" t="s">
        <v>3800</v>
      </c>
      <c r="C1776" s="101" t="s">
        <v>5364</v>
      </c>
      <c r="D1776" s="101" t="s">
        <v>5360</v>
      </c>
      <c r="E1776" s="103">
        <v>2018537</v>
      </c>
      <c r="F1776" s="103">
        <v>1718657</v>
      </c>
      <c r="G1776" s="103">
        <v>1044405</v>
      </c>
      <c r="H1776" s="103"/>
      <c r="I1776" s="103"/>
      <c r="J1776" s="103"/>
      <c r="K1776" s="103"/>
      <c r="L1776" s="103"/>
      <c r="M1776" s="103"/>
      <c r="N1776" s="103"/>
      <c r="O1776" s="103"/>
      <c r="P1776" s="103"/>
    </row>
    <row r="1777" spans="1:16">
      <c r="A1777" s="101" t="s">
        <v>4739</v>
      </c>
      <c r="B1777" s="102" t="s">
        <v>4740</v>
      </c>
      <c r="C1777" s="101" t="s">
        <v>5359</v>
      </c>
      <c r="D1777" s="101" t="s">
        <v>5360</v>
      </c>
      <c r="E1777" s="103">
        <v>-11407576</v>
      </c>
      <c r="F1777" s="103">
        <v>2059726</v>
      </c>
      <c r="G1777" s="103"/>
      <c r="H1777" s="103"/>
      <c r="I1777" s="103"/>
      <c r="J1777" s="103"/>
      <c r="K1777" s="103"/>
      <c r="L1777" s="103"/>
      <c r="M1777" s="103"/>
      <c r="N1777" s="103"/>
      <c r="O1777" s="103"/>
      <c r="P1777" s="103"/>
    </row>
    <row r="1778" spans="1:16">
      <c r="A1778" s="101" t="s">
        <v>1131</v>
      </c>
      <c r="B1778" s="102" t="s">
        <v>1132</v>
      </c>
      <c r="C1778" s="101" t="s">
        <v>5359</v>
      </c>
      <c r="D1778" s="101" t="s">
        <v>5360</v>
      </c>
      <c r="E1778" s="103">
        <v>20977772</v>
      </c>
      <c r="F1778" s="103">
        <v>16983489</v>
      </c>
      <c r="G1778" s="103">
        <v>21625327</v>
      </c>
      <c r="H1778" s="103"/>
      <c r="I1778" s="103"/>
      <c r="J1778" s="103"/>
      <c r="K1778" s="103"/>
      <c r="L1778" s="103"/>
      <c r="M1778" s="103"/>
      <c r="N1778" s="103"/>
      <c r="O1778" s="103"/>
      <c r="P1778" s="103"/>
    </row>
    <row r="1779" spans="1:16">
      <c r="A1779" s="101" t="s">
        <v>3929</v>
      </c>
      <c r="B1779" s="102" t="s">
        <v>3930</v>
      </c>
      <c r="C1779" s="101" t="s">
        <v>5359</v>
      </c>
      <c r="D1779" s="101" t="s">
        <v>5360</v>
      </c>
      <c r="E1779" s="103">
        <v>-1191558</v>
      </c>
      <c r="F1779" s="103">
        <v>-3764872</v>
      </c>
      <c r="G1779" s="103">
        <v>-2866021</v>
      </c>
      <c r="H1779" s="103">
        <v>-2397861</v>
      </c>
      <c r="I1779" s="103">
        <v>-1574836</v>
      </c>
      <c r="J1779" s="103"/>
      <c r="K1779" s="103"/>
      <c r="L1779" s="103"/>
      <c r="M1779" s="103"/>
      <c r="N1779" s="103"/>
      <c r="O1779" s="103"/>
      <c r="P1779" s="103"/>
    </row>
    <row r="1780" spans="1:16">
      <c r="A1780" s="101" t="s">
        <v>2742</v>
      </c>
      <c r="B1780" s="102" t="s">
        <v>2743</v>
      </c>
      <c r="C1780" s="101" t="s">
        <v>5359</v>
      </c>
      <c r="D1780" s="101" t="s">
        <v>5360</v>
      </c>
      <c r="E1780" s="103">
        <v>-479523</v>
      </c>
      <c r="F1780" s="103">
        <v>615403</v>
      </c>
      <c r="G1780" s="103">
        <v>208078</v>
      </c>
      <c r="H1780" s="103"/>
      <c r="I1780" s="103"/>
      <c r="J1780" s="103"/>
      <c r="K1780" s="103"/>
      <c r="L1780" s="103"/>
      <c r="M1780" s="103"/>
      <c r="N1780" s="103"/>
      <c r="O1780" s="103"/>
      <c r="P1780" s="103"/>
    </row>
    <row r="1781" spans="1:16">
      <c r="A1781" s="101" t="s">
        <v>576</v>
      </c>
      <c r="B1781" s="102" t="s">
        <v>577</v>
      </c>
      <c r="C1781" s="101" t="s">
        <v>5359</v>
      </c>
      <c r="D1781" s="101" t="s">
        <v>5360</v>
      </c>
      <c r="E1781" s="103">
        <v>-406784287</v>
      </c>
      <c r="F1781" s="103">
        <v>-216376224</v>
      </c>
      <c r="G1781" s="103">
        <v>217466151</v>
      </c>
      <c r="H1781" s="103">
        <v>12889963</v>
      </c>
      <c r="I1781" s="103"/>
      <c r="J1781" s="103"/>
      <c r="K1781" s="103"/>
      <c r="L1781" s="103"/>
      <c r="M1781" s="103"/>
      <c r="N1781" s="103"/>
      <c r="O1781" s="103"/>
      <c r="P1781" s="103"/>
    </row>
    <row r="1782" spans="1:16">
      <c r="A1782" s="101" t="s">
        <v>643</v>
      </c>
      <c r="B1782" s="102" t="s">
        <v>644</v>
      </c>
      <c r="C1782" s="101" t="s">
        <v>5359</v>
      </c>
      <c r="D1782" s="101" t="s">
        <v>5360</v>
      </c>
      <c r="E1782" s="103">
        <v>12510448</v>
      </c>
      <c r="F1782" s="103">
        <v>164032206</v>
      </c>
      <c r="G1782" s="103">
        <v>50785018</v>
      </c>
      <c r="H1782" s="103">
        <v>18494373</v>
      </c>
      <c r="I1782" s="103"/>
      <c r="J1782" s="103"/>
      <c r="K1782" s="103"/>
      <c r="L1782" s="103"/>
      <c r="M1782" s="103"/>
      <c r="N1782" s="103"/>
      <c r="O1782" s="103"/>
      <c r="P1782" s="103"/>
    </row>
    <row r="1783" spans="1:16">
      <c r="A1783" s="101" t="s">
        <v>2511</v>
      </c>
      <c r="B1783" s="102" t="s">
        <v>2512</v>
      </c>
      <c r="C1783" s="101" t="s">
        <v>5359</v>
      </c>
      <c r="D1783" s="101" t="s">
        <v>5360</v>
      </c>
      <c r="E1783" s="103">
        <v>-5182169</v>
      </c>
      <c r="F1783" s="103">
        <v>-5715585</v>
      </c>
      <c r="G1783" s="103">
        <v>1019153</v>
      </c>
      <c r="H1783" s="103">
        <v>1735093</v>
      </c>
      <c r="I1783" s="103">
        <v>14443</v>
      </c>
      <c r="J1783" s="103"/>
      <c r="K1783" s="103"/>
      <c r="L1783" s="103"/>
      <c r="M1783" s="103"/>
      <c r="N1783" s="103"/>
      <c r="O1783" s="103"/>
      <c r="P1783" s="103"/>
    </row>
    <row r="1784" spans="1:16">
      <c r="A1784" s="101" t="s">
        <v>4743</v>
      </c>
      <c r="B1784" s="102" t="s">
        <v>4744</v>
      </c>
      <c r="C1784" s="101" t="s">
        <v>5359</v>
      </c>
      <c r="D1784" s="101" t="s">
        <v>5360</v>
      </c>
      <c r="E1784" s="103">
        <v>-4837497</v>
      </c>
      <c r="F1784" s="103">
        <v>-5373876</v>
      </c>
      <c r="G1784" s="103">
        <v>-5840187</v>
      </c>
      <c r="H1784" s="103">
        <v>-3180579</v>
      </c>
      <c r="I1784" s="103"/>
      <c r="J1784" s="103"/>
      <c r="K1784" s="103"/>
      <c r="L1784" s="103"/>
      <c r="M1784" s="103"/>
      <c r="N1784" s="103"/>
      <c r="O1784" s="103"/>
      <c r="P1784" s="103"/>
    </row>
    <row r="1785" spans="1:16">
      <c r="A1785" s="101" t="s">
        <v>3034</v>
      </c>
      <c r="B1785" s="102" t="s">
        <v>3035</v>
      </c>
      <c r="C1785" s="101" t="s">
        <v>5359</v>
      </c>
      <c r="D1785" s="101" t="s">
        <v>5360</v>
      </c>
      <c r="E1785" s="103">
        <v>-4390609</v>
      </c>
      <c r="F1785" s="103">
        <v>2003689</v>
      </c>
      <c r="G1785" s="103">
        <v>4060476</v>
      </c>
      <c r="H1785" s="103">
        <v>5074717</v>
      </c>
      <c r="I1785" s="103"/>
      <c r="J1785" s="103"/>
      <c r="K1785" s="103"/>
      <c r="L1785" s="103"/>
      <c r="M1785" s="103"/>
      <c r="N1785" s="103"/>
      <c r="O1785" s="103"/>
      <c r="P1785" s="103"/>
    </row>
    <row r="1786" spans="1:16">
      <c r="A1786" s="101" t="s">
        <v>1034</v>
      </c>
      <c r="B1786" s="102" t="s">
        <v>1035</v>
      </c>
      <c r="C1786" s="101" t="s">
        <v>5359</v>
      </c>
      <c r="D1786" s="101" t="s">
        <v>5360</v>
      </c>
      <c r="E1786" s="103">
        <v>41325972</v>
      </c>
      <c r="F1786" s="103">
        <v>43795529</v>
      </c>
      <c r="G1786" s="103">
        <v>38925572</v>
      </c>
      <c r="H1786" s="103">
        <v>10910381</v>
      </c>
      <c r="I1786" s="103"/>
      <c r="J1786" s="103"/>
      <c r="K1786" s="103"/>
      <c r="L1786" s="103"/>
      <c r="M1786" s="103"/>
      <c r="N1786" s="103"/>
      <c r="O1786" s="103"/>
      <c r="P1786" s="103"/>
    </row>
    <row r="1787" spans="1:16">
      <c r="A1787" s="101" t="s">
        <v>4749</v>
      </c>
      <c r="B1787" s="102" t="s">
        <v>4750</v>
      </c>
      <c r="C1787" s="101" t="s">
        <v>5359</v>
      </c>
      <c r="D1787" s="101" t="s">
        <v>5360</v>
      </c>
      <c r="E1787" s="103">
        <v>10607762</v>
      </c>
      <c r="F1787" s="103">
        <v>7156663</v>
      </c>
      <c r="G1787" s="103">
        <v>2078477</v>
      </c>
      <c r="H1787" s="103">
        <v>194587</v>
      </c>
      <c r="I1787" s="103"/>
      <c r="J1787" s="103"/>
      <c r="K1787" s="103"/>
      <c r="L1787" s="103"/>
      <c r="M1787" s="103"/>
      <c r="N1787" s="103"/>
      <c r="O1787" s="103"/>
      <c r="P1787" s="103"/>
    </row>
    <row r="1788" spans="1:16">
      <c r="A1788" s="101" t="s">
        <v>3340</v>
      </c>
      <c r="B1788" s="102" t="s">
        <v>3341</v>
      </c>
      <c r="C1788" s="101" t="s">
        <v>5359</v>
      </c>
      <c r="D1788" s="101" t="s">
        <v>5360</v>
      </c>
      <c r="E1788" s="103">
        <v>2064541</v>
      </c>
      <c r="F1788" s="103">
        <v>1187706</v>
      </c>
      <c r="G1788" s="103">
        <v>1038334</v>
      </c>
      <c r="H1788" s="103">
        <v>1210145</v>
      </c>
      <c r="I1788" s="103"/>
      <c r="J1788" s="103"/>
      <c r="K1788" s="103"/>
      <c r="L1788" s="103"/>
      <c r="M1788" s="103"/>
      <c r="N1788" s="103"/>
      <c r="O1788" s="103"/>
      <c r="P1788" s="103"/>
    </row>
    <row r="1789" spans="1:16">
      <c r="A1789" s="101" t="s">
        <v>3940</v>
      </c>
      <c r="B1789" s="102" t="s">
        <v>3941</v>
      </c>
      <c r="C1789" s="101" t="s">
        <v>5359</v>
      </c>
      <c r="D1789" s="101" t="s">
        <v>5360</v>
      </c>
      <c r="E1789" s="103">
        <v>-2891116</v>
      </c>
      <c r="F1789" s="103">
        <v>-1324291</v>
      </c>
      <c r="G1789" s="103">
        <v>-1754957</v>
      </c>
      <c r="H1789" s="103">
        <v>696800</v>
      </c>
      <c r="I1789" s="103">
        <v>625041</v>
      </c>
      <c r="J1789" s="103">
        <v>-3484598</v>
      </c>
      <c r="K1789" s="103"/>
      <c r="L1789" s="103"/>
      <c r="M1789" s="103"/>
      <c r="N1789" s="103"/>
      <c r="O1789" s="103"/>
      <c r="P1789" s="103"/>
    </row>
    <row r="1790" spans="1:16">
      <c r="A1790" s="101" t="s">
        <v>1363</v>
      </c>
      <c r="B1790" s="102" t="s">
        <v>1364</v>
      </c>
      <c r="C1790" s="101" t="s">
        <v>5359</v>
      </c>
      <c r="D1790" s="101" t="s">
        <v>5360</v>
      </c>
      <c r="E1790" s="103">
        <v>-6331627</v>
      </c>
      <c r="F1790" s="103">
        <v>-11781814</v>
      </c>
      <c r="G1790" s="103">
        <v>-20121469</v>
      </c>
      <c r="H1790" s="103">
        <v>-1698635</v>
      </c>
      <c r="I1790" s="103"/>
      <c r="J1790" s="103"/>
      <c r="K1790" s="103"/>
      <c r="L1790" s="103"/>
      <c r="M1790" s="103"/>
      <c r="N1790" s="103"/>
      <c r="O1790" s="103"/>
      <c r="P1790" s="103"/>
    </row>
    <row r="1791" spans="1:16">
      <c r="A1791" s="101" t="s">
        <v>3791</v>
      </c>
      <c r="B1791" s="102" t="s">
        <v>4755</v>
      </c>
      <c r="C1791" s="101" t="s">
        <v>5359</v>
      </c>
      <c r="D1791" s="101" t="s">
        <v>5360</v>
      </c>
      <c r="E1791" s="103">
        <v>2709534</v>
      </c>
      <c r="F1791" s="103">
        <v>3536653</v>
      </c>
      <c r="G1791" s="103">
        <v>2269592</v>
      </c>
      <c r="H1791" s="103"/>
      <c r="I1791" s="103"/>
      <c r="J1791" s="103"/>
      <c r="K1791" s="103"/>
      <c r="L1791" s="103"/>
      <c r="M1791" s="103"/>
      <c r="N1791" s="103"/>
      <c r="O1791" s="103"/>
      <c r="P1791" s="103"/>
    </row>
    <row r="1792" spans="1:16">
      <c r="A1792" s="101" t="s">
        <v>5641</v>
      </c>
      <c r="B1792" s="102" t="s">
        <v>5642</v>
      </c>
      <c r="C1792" s="101" t="s">
        <v>5359</v>
      </c>
      <c r="D1792" s="101" t="s">
        <v>5360</v>
      </c>
      <c r="E1792" s="103">
        <v>-7501510</v>
      </c>
      <c r="F1792" s="103">
        <v>-13992921</v>
      </c>
      <c r="G1792" s="103">
        <v>-3546608</v>
      </c>
      <c r="H1792" s="103">
        <v>111461</v>
      </c>
      <c r="I1792" s="103"/>
      <c r="J1792" s="103"/>
      <c r="K1792" s="103"/>
      <c r="L1792" s="103"/>
      <c r="M1792" s="103"/>
      <c r="N1792" s="103"/>
      <c r="O1792" s="103"/>
      <c r="P1792" s="103"/>
    </row>
    <row r="1793" spans="1:16">
      <c r="A1793" s="101" t="s">
        <v>3935</v>
      </c>
      <c r="B1793" s="102" t="s">
        <v>3936</v>
      </c>
      <c r="C1793" s="101" t="s">
        <v>5361</v>
      </c>
      <c r="D1793" s="101" t="s">
        <v>5360</v>
      </c>
      <c r="E1793" s="103"/>
      <c r="F1793" s="103">
        <v>150763</v>
      </c>
      <c r="G1793" s="103">
        <v>131964</v>
      </c>
      <c r="H1793" s="103">
        <v>209324</v>
      </c>
      <c r="I1793" s="103"/>
      <c r="J1793" s="103"/>
      <c r="K1793" s="103"/>
      <c r="L1793" s="103"/>
      <c r="M1793" s="103"/>
      <c r="N1793" s="103"/>
      <c r="O1793" s="103"/>
      <c r="P1793" s="103"/>
    </row>
    <row r="1794" spans="1:16">
      <c r="A1794" s="101" t="s">
        <v>2254</v>
      </c>
      <c r="B1794" s="102" t="s">
        <v>2255</v>
      </c>
      <c r="C1794" s="101" t="s">
        <v>5359</v>
      </c>
      <c r="D1794" s="101" t="s">
        <v>5360</v>
      </c>
      <c r="E1794" s="103">
        <v>-8269838</v>
      </c>
      <c r="F1794" s="103">
        <v>-4897091</v>
      </c>
      <c r="G1794" s="103">
        <v>-2925835</v>
      </c>
      <c r="H1794" s="103">
        <v>-3854859</v>
      </c>
      <c r="I1794" s="103"/>
      <c r="J1794" s="103"/>
      <c r="K1794" s="103"/>
      <c r="L1794" s="103"/>
      <c r="M1794" s="103"/>
      <c r="N1794" s="103"/>
      <c r="O1794" s="103"/>
      <c r="P1794" s="103"/>
    </row>
    <row r="1795" spans="1:16">
      <c r="A1795" s="101" t="s">
        <v>819</v>
      </c>
      <c r="B1795" s="102" t="s">
        <v>820</v>
      </c>
      <c r="C1795" s="101" t="s">
        <v>5359</v>
      </c>
      <c r="D1795" s="101" t="s">
        <v>5360</v>
      </c>
      <c r="E1795" s="103">
        <v>40946103</v>
      </c>
      <c r="F1795" s="103">
        <v>-6772741</v>
      </c>
      <c r="G1795" s="103">
        <v>35153741</v>
      </c>
      <c r="H1795" s="103">
        <v>4416974</v>
      </c>
      <c r="I1795" s="103"/>
      <c r="J1795" s="103"/>
      <c r="K1795" s="103"/>
      <c r="L1795" s="103"/>
      <c r="M1795" s="103"/>
      <c r="N1795" s="103"/>
      <c r="O1795" s="103"/>
      <c r="P1795" s="103"/>
    </row>
    <row r="1796" spans="1:16">
      <c r="A1796" s="101" t="s">
        <v>3857</v>
      </c>
      <c r="B1796" s="102" t="s">
        <v>3858</v>
      </c>
      <c r="C1796" s="101" t="s">
        <v>5359</v>
      </c>
      <c r="D1796" s="101" t="s">
        <v>5360</v>
      </c>
      <c r="E1796" s="103">
        <v>1403209</v>
      </c>
      <c r="F1796" s="103">
        <v>2238350</v>
      </c>
      <c r="G1796" s="103">
        <v>424659</v>
      </c>
      <c r="H1796" s="103">
        <v>417300</v>
      </c>
      <c r="I1796" s="103"/>
      <c r="J1796" s="103"/>
      <c r="K1796" s="103"/>
      <c r="L1796" s="103"/>
      <c r="M1796" s="103"/>
      <c r="N1796" s="103"/>
      <c r="O1796" s="103"/>
      <c r="P1796" s="103"/>
    </row>
    <row r="1797" spans="1:16">
      <c r="A1797" s="101" t="s">
        <v>1310</v>
      </c>
      <c r="B1797" s="102" t="s">
        <v>1311</v>
      </c>
      <c r="C1797" s="101" t="s">
        <v>5359</v>
      </c>
      <c r="D1797" s="101" t="s">
        <v>5360</v>
      </c>
      <c r="E1797" s="103">
        <v>2382498</v>
      </c>
      <c r="F1797" s="103">
        <v>3642254</v>
      </c>
      <c r="G1797" s="103">
        <v>7240194</v>
      </c>
      <c r="H1797" s="103"/>
      <c r="I1797" s="103"/>
      <c r="J1797" s="103"/>
      <c r="K1797" s="103"/>
      <c r="L1797" s="103"/>
      <c r="M1797" s="103"/>
      <c r="N1797" s="103"/>
      <c r="O1797" s="103"/>
      <c r="P1797" s="103"/>
    </row>
    <row r="1798" spans="1:16">
      <c r="A1798" s="101" t="s">
        <v>3097</v>
      </c>
      <c r="B1798" s="102" t="s">
        <v>3098</v>
      </c>
      <c r="C1798" s="101" t="s">
        <v>5359</v>
      </c>
      <c r="D1798" s="101" t="s">
        <v>5360</v>
      </c>
      <c r="E1798" s="103">
        <v>381971</v>
      </c>
      <c r="F1798" s="103">
        <v>-571547</v>
      </c>
      <c r="G1798" s="103">
        <v>6926672</v>
      </c>
      <c r="H1798" s="103">
        <v>6538947</v>
      </c>
      <c r="I1798" s="103">
        <v>2337934</v>
      </c>
      <c r="J1798" s="103"/>
      <c r="K1798" s="103"/>
      <c r="L1798" s="103"/>
      <c r="M1798" s="103"/>
      <c r="N1798" s="103"/>
      <c r="O1798" s="103"/>
      <c r="P1798" s="103"/>
    </row>
    <row r="1799" spans="1:16">
      <c r="A1799" s="101" t="s">
        <v>4758</v>
      </c>
      <c r="B1799" s="102" t="s">
        <v>4759</v>
      </c>
      <c r="C1799" s="101" t="s">
        <v>5359</v>
      </c>
      <c r="D1799" s="101" t="s">
        <v>5360</v>
      </c>
      <c r="E1799" s="103">
        <v>1614859</v>
      </c>
      <c r="F1799" s="103">
        <v>1211276</v>
      </c>
      <c r="G1799" s="103">
        <v>2181558</v>
      </c>
      <c r="H1799" s="103">
        <v>146670</v>
      </c>
      <c r="I1799" s="103">
        <v>277130</v>
      </c>
      <c r="J1799" s="103"/>
      <c r="K1799" s="103"/>
      <c r="L1799" s="103"/>
      <c r="M1799" s="103"/>
      <c r="N1799" s="103"/>
      <c r="O1799" s="103"/>
      <c r="P1799" s="103"/>
    </row>
    <row r="1800" spans="1:16">
      <c r="A1800" s="101" t="s">
        <v>3775</v>
      </c>
      <c r="B1800" s="102" t="s">
        <v>4760</v>
      </c>
      <c r="C1800" s="101" t="s">
        <v>5359</v>
      </c>
      <c r="D1800" s="101" t="s">
        <v>5360</v>
      </c>
      <c r="E1800" s="103">
        <v>-22484674</v>
      </c>
      <c r="F1800" s="103">
        <v>-8718601</v>
      </c>
      <c r="G1800" s="103">
        <v>351750</v>
      </c>
      <c r="H1800" s="103">
        <v>1752308</v>
      </c>
      <c r="I1800" s="103">
        <v>109244</v>
      </c>
      <c r="J1800" s="103">
        <v>641289</v>
      </c>
      <c r="K1800" s="103">
        <v>2555200</v>
      </c>
      <c r="L1800" s="103"/>
      <c r="M1800" s="103"/>
      <c r="N1800" s="103"/>
      <c r="O1800" s="103"/>
      <c r="P1800" s="103"/>
    </row>
    <row r="1801" spans="1:16">
      <c r="A1801" s="101" t="s">
        <v>4761</v>
      </c>
      <c r="B1801" s="102" t="s">
        <v>4762</v>
      </c>
      <c r="C1801" s="101" t="s">
        <v>5359</v>
      </c>
      <c r="D1801" s="101" t="s">
        <v>5360</v>
      </c>
      <c r="E1801" s="103">
        <v>6176313</v>
      </c>
      <c r="F1801" s="103">
        <v>5361623</v>
      </c>
      <c r="G1801" s="103">
        <v>6116876</v>
      </c>
      <c r="H1801" s="103"/>
      <c r="I1801" s="103"/>
      <c r="J1801" s="103"/>
      <c r="K1801" s="103"/>
      <c r="L1801" s="103"/>
      <c r="M1801" s="103"/>
      <c r="N1801" s="103"/>
      <c r="O1801" s="103"/>
      <c r="P1801" s="103"/>
    </row>
    <row r="1802" spans="1:16">
      <c r="A1802" s="101" t="s">
        <v>3927</v>
      </c>
      <c r="B1802" s="102" t="s">
        <v>3928</v>
      </c>
      <c r="C1802" s="101" t="s">
        <v>5359</v>
      </c>
      <c r="D1802" s="101" t="s">
        <v>5360</v>
      </c>
      <c r="E1802" s="103">
        <v>112278</v>
      </c>
      <c r="F1802" s="103">
        <v>104536</v>
      </c>
      <c r="G1802" s="103">
        <v>-78716</v>
      </c>
      <c r="H1802" s="103">
        <v>-408489</v>
      </c>
      <c r="I1802" s="103">
        <v>12697</v>
      </c>
      <c r="J1802" s="103">
        <v>45938</v>
      </c>
      <c r="K1802" s="103"/>
      <c r="L1802" s="103"/>
      <c r="M1802" s="103"/>
      <c r="N1802" s="103"/>
      <c r="O1802" s="103"/>
      <c r="P1802" s="103"/>
    </row>
    <row r="1803" spans="1:16">
      <c r="A1803" s="101" t="s">
        <v>3893</v>
      </c>
      <c r="B1803" s="102" t="s">
        <v>3894</v>
      </c>
      <c r="C1803" s="101" t="s">
        <v>5359</v>
      </c>
      <c r="D1803" s="101" t="s">
        <v>5360</v>
      </c>
      <c r="E1803" s="103">
        <v>993053</v>
      </c>
      <c r="F1803" s="103">
        <v>920120</v>
      </c>
      <c r="G1803" s="103">
        <v>-2843303</v>
      </c>
      <c r="H1803" s="103">
        <v>1635759</v>
      </c>
      <c r="I1803" s="103">
        <v>1328111</v>
      </c>
      <c r="J1803" s="103">
        <v>1419342</v>
      </c>
      <c r="K1803" s="103"/>
      <c r="L1803" s="103"/>
      <c r="M1803" s="103"/>
      <c r="N1803" s="103"/>
      <c r="O1803" s="103"/>
      <c r="P1803" s="103"/>
    </row>
    <row r="1804" spans="1:16">
      <c r="A1804" s="101" t="s">
        <v>3944</v>
      </c>
      <c r="B1804" s="102" t="s">
        <v>3945</v>
      </c>
      <c r="C1804" s="101" t="s">
        <v>5359</v>
      </c>
      <c r="D1804" s="101" t="s">
        <v>5360</v>
      </c>
      <c r="E1804" s="103">
        <v>-842783</v>
      </c>
      <c r="F1804" s="103">
        <v>-683292</v>
      </c>
      <c r="G1804" s="103">
        <v>-2592728</v>
      </c>
      <c r="H1804" s="103">
        <v>942075</v>
      </c>
      <c r="I1804" s="103">
        <v>32901</v>
      </c>
      <c r="J1804" s="103">
        <v>203755</v>
      </c>
      <c r="K1804" s="103"/>
      <c r="L1804" s="103"/>
      <c r="M1804" s="103"/>
      <c r="N1804" s="103"/>
      <c r="O1804" s="103"/>
      <c r="P1804" s="103"/>
    </row>
    <row r="1805" spans="1:16">
      <c r="A1805" s="101" t="s">
        <v>2651</v>
      </c>
      <c r="B1805" s="102" t="s">
        <v>2652</v>
      </c>
      <c r="C1805" s="101" t="s">
        <v>5364</v>
      </c>
      <c r="D1805" s="101" t="s">
        <v>5360</v>
      </c>
      <c r="E1805" s="103">
        <v>4262933</v>
      </c>
      <c r="F1805" s="103">
        <v>5079623</v>
      </c>
      <c r="G1805" s="103">
        <v>4144769</v>
      </c>
      <c r="H1805" s="103"/>
      <c r="I1805" s="103"/>
      <c r="J1805" s="103"/>
      <c r="K1805" s="103"/>
      <c r="L1805" s="103"/>
      <c r="M1805" s="103"/>
      <c r="N1805" s="103"/>
      <c r="O1805" s="103"/>
      <c r="P1805" s="103"/>
    </row>
    <row r="1806" spans="1:16">
      <c r="A1806" s="101" t="s">
        <v>3764</v>
      </c>
      <c r="B1806" s="102" t="s">
        <v>3765</v>
      </c>
      <c r="C1806" s="101" t="s">
        <v>5359</v>
      </c>
      <c r="D1806" s="101" t="s">
        <v>5360</v>
      </c>
      <c r="E1806" s="103">
        <v>-4388135</v>
      </c>
      <c r="F1806" s="103">
        <v>-969472</v>
      </c>
      <c r="G1806" s="103">
        <v>1347088</v>
      </c>
      <c r="H1806" s="103">
        <v>356540</v>
      </c>
      <c r="I1806" s="103"/>
      <c r="J1806" s="103"/>
      <c r="K1806" s="103"/>
      <c r="L1806" s="103"/>
      <c r="M1806" s="103"/>
      <c r="N1806" s="103"/>
      <c r="O1806" s="103"/>
      <c r="P1806" s="103"/>
    </row>
    <row r="1807" spans="1:16">
      <c r="A1807" s="101" t="s">
        <v>2598</v>
      </c>
      <c r="B1807" s="102" t="s">
        <v>2599</v>
      </c>
      <c r="C1807" s="101" t="s">
        <v>5359</v>
      </c>
      <c r="D1807" s="101" t="s">
        <v>5360</v>
      </c>
      <c r="E1807" s="103">
        <v>1387665</v>
      </c>
      <c r="F1807" s="103">
        <v>156335</v>
      </c>
      <c r="G1807" s="103">
        <v>9807389</v>
      </c>
      <c r="H1807" s="103">
        <v>5700906</v>
      </c>
      <c r="I1807" s="103"/>
      <c r="J1807" s="103"/>
      <c r="K1807" s="103"/>
      <c r="L1807" s="103"/>
      <c r="M1807" s="103"/>
      <c r="N1807" s="103"/>
      <c r="O1807" s="103"/>
      <c r="P1807" s="103"/>
    </row>
    <row r="1808" spans="1:16">
      <c r="A1808" s="101" t="s">
        <v>4765</v>
      </c>
      <c r="B1808" s="102" t="s">
        <v>4766</v>
      </c>
      <c r="C1808" s="101" t="s">
        <v>5359</v>
      </c>
      <c r="D1808" s="101" t="s">
        <v>5360</v>
      </c>
      <c r="E1808" s="103">
        <v>3347480</v>
      </c>
      <c r="F1808" s="103">
        <v>6602856</v>
      </c>
      <c r="G1808" s="103">
        <v>6117572</v>
      </c>
      <c r="H1808" s="103">
        <v>4690333</v>
      </c>
      <c r="I1808" s="103">
        <v>3328455</v>
      </c>
      <c r="J1808" s="103">
        <v>2959551</v>
      </c>
      <c r="K1808" s="103"/>
      <c r="L1808" s="103"/>
      <c r="M1808" s="103"/>
      <c r="N1808" s="103"/>
      <c r="O1808" s="103"/>
      <c r="P1808" s="103"/>
    </row>
    <row r="1809" spans="1:16">
      <c r="A1809" s="101" t="s">
        <v>5645</v>
      </c>
      <c r="B1809" s="102" t="s">
        <v>5646</v>
      </c>
      <c r="C1809" s="101" t="s">
        <v>5359</v>
      </c>
      <c r="D1809" s="101" t="s">
        <v>5360</v>
      </c>
      <c r="E1809" s="103">
        <v>-36544000</v>
      </c>
      <c r="F1809" s="103">
        <v>-88816000</v>
      </c>
      <c r="G1809" s="103">
        <v>-77569000</v>
      </c>
      <c r="H1809" s="103"/>
      <c r="I1809" s="103"/>
      <c r="J1809" s="103"/>
      <c r="K1809" s="103"/>
      <c r="L1809" s="103"/>
      <c r="M1809" s="103"/>
      <c r="N1809" s="103"/>
      <c r="O1809" s="103"/>
      <c r="P1809" s="103"/>
    </row>
    <row r="1810" spans="1:16">
      <c r="A1810" s="101" t="s">
        <v>4767</v>
      </c>
      <c r="B1810" s="102" t="s">
        <v>4768</v>
      </c>
      <c r="C1810" s="101" t="s">
        <v>5359</v>
      </c>
      <c r="D1810" s="101" t="s">
        <v>5360</v>
      </c>
      <c r="E1810" s="103">
        <v>-4150227</v>
      </c>
      <c r="F1810" s="103">
        <v>8484512</v>
      </c>
      <c r="G1810" s="103">
        <v>1821999</v>
      </c>
      <c r="H1810" s="103">
        <v>2143315</v>
      </c>
      <c r="I1810" s="103">
        <v>1139134</v>
      </c>
      <c r="J1810" s="103">
        <v>-1550350</v>
      </c>
      <c r="K1810" s="103">
        <v>-2573814</v>
      </c>
      <c r="L1810" s="103"/>
      <c r="M1810" s="103"/>
      <c r="N1810" s="103"/>
      <c r="O1810" s="103"/>
      <c r="P1810" s="103"/>
    </row>
    <row r="1811" spans="1:16">
      <c r="A1811" s="101" t="s">
        <v>4771</v>
      </c>
      <c r="B1811" s="102" t="s">
        <v>4772</v>
      </c>
      <c r="C1811" s="101" t="s">
        <v>5359</v>
      </c>
      <c r="D1811" s="101" t="s">
        <v>5360</v>
      </c>
      <c r="E1811" s="103">
        <v>-14769491</v>
      </c>
      <c r="F1811" s="103">
        <v>-481996</v>
      </c>
      <c r="G1811" s="103">
        <v>2876311</v>
      </c>
      <c r="H1811" s="103">
        <v>5956804</v>
      </c>
      <c r="I1811" s="103"/>
      <c r="J1811" s="103"/>
      <c r="K1811" s="103"/>
      <c r="L1811" s="103"/>
      <c r="M1811" s="103"/>
      <c r="N1811" s="103"/>
      <c r="O1811" s="103"/>
      <c r="P1811" s="103"/>
    </row>
    <row r="1812" spans="1:16">
      <c r="A1812" s="101" t="s">
        <v>1846</v>
      </c>
      <c r="B1812" s="102" t="s">
        <v>1847</v>
      </c>
      <c r="C1812" s="101" t="s">
        <v>5359</v>
      </c>
      <c r="D1812" s="101" t="s">
        <v>5360</v>
      </c>
      <c r="E1812" s="103">
        <v>771736</v>
      </c>
      <c r="F1812" s="103">
        <v>1505539</v>
      </c>
      <c r="G1812" s="103">
        <v>1534446</v>
      </c>
      <c r="H1812" s="103"/>
      <c r="I1812" s="103"/>
      <c r="J1812" s="103"/>
      <c r="K1812" s="103"/>
      <c r="L1812" s="103"/>
      <c r="M1812" s="103"/>
      <c r="N1812" s="103"/>
      <c r="O1812" s="103"/>
      <c r="P1812" s="103"/>
    </row>
    <row r="1813" spans="1:16">
      <c r="A1813" s="101" t="s">
        <v>5647</v>
      </c>
      <c r="B1813" s="102" t="s">
        <v>5648</v>
      </c>
      <c r="C1813" s="101" t="s">
        <v>5359</v>
      </c>
      <c r="D1813" s="101" t="s">
        <v>5360</v>
      </c>
      <c r="E1813" s="103">
        <v>1150649</v>
      </c>
      <c r="F1813" s="103"/>
      <c r="G1813" s="103"/>
      <c r="H1813" s="103"/>
      <c r="I1813" s="103"/>
      <c r="J1813" s="103"/>
      <c r="K1813" s="103"/>
      <c r="L1813" s="103"/>
      <c r="M1813" s="103"/>
      <c r="N1813" s="103"/>
      <c r="O1813" s="103"/>
      <c r="P1813" s="103"/>
    </row>
    <row r="1814" spans="1:16">
      <c r="A1814" s="101" t="s">
        <v>4773</v>
      </c>
      <c r="B1814" s="102" t="s">
        <v>4774</v>
      </c>
      <c r="C1814" s="101" t="s">
        <v>5359</v>
      </c>
      <c r="D1814" s="101" t="s">
        <v>5360</v>
      </c>
      <c r="E1814" s="103">
        <v>48839781</v>
      </c>
      <c r="F1814" s="103">
        <v>34161459</v>
      </c>
      <c r="G1814" s="103"/>
      <c r="H1814" s="103"/>
      <c r="I1814" s="103"/>
      <c r="J1814" s="103"/>
      <c r="K1814" s="103"/>
      <c r="L1814" s="103"/>
      <c r="M1814" s="103"/>
      <c r="N1814" s="103"/>
      <c r="O1814" s="103"/>
      <c r="P1814" s="103"/>
    </row>
    <row r="1815" spans="1:16">
      <c r="A1815" s="101" t="s">
        <v>1808</v>
      </c>
      <c r="B1815" s="102" t="s">
        <v>1809</v>
      </c>
      <c r="C1815" s="101" t="s">
        <v>5359</v>
      </c>
      <c r="D1815" s="101" t="s">
        <v>5360</v>
      </c>
      <c r="E1815" s="103">
        <v>5091002</v>
      </c>
      <c r="F1815" s="103">
        <v>7816431</v>
      </c>
      <c r="G1815" s="103">
        <v>959267</v>
      </c>
      <c r="H1815" s="103">
        <v>5065882</v>
      </c>
      <c r="I1815" s="103">
        <v>4697074</v>
      </c>
      <c r="J1815" s="103"/>
      <c r="K1815" s="103"/>
      <c r="L1815" s="103"/>
      <c r="M1815" s="103"/>
      <c r="N1815" s="103"/>
      <c r="O1815" s="103"/>
      <c r="P1815" s="103"/>
    </row>
    <row r="1816" spans="1:16">
      <c r="A1816" s="101" t="s">
        <v>2780</v>
      </c>
      <c r="B1816" s="102" t="s">
        <v>2781</v>
      </c>
      <c r="C1816" s="101" t="s">
        <v>5359</v>
      </c>
      <c r="D1816" s="101" t="s">
        <v>5360</v>
      </c>
      <c r="E1816" s="103">
        <v>1615470</v>
      </c>
      <c r="F1816" s="103">
        <v>6533222</v>
      </c>
      <c r="G1816" s="103">
        <v>6874087</v>
      </c>
      <c r="H1816" s="103"/>
      <c r="I1816" s="103"/>
      <c r="J1816" s="103"/>
      <c r="K1816" s="103"/>
      <c r="L1816" s="103"/>
      <c r="M1816" s="103"/>
      <c r="N1816" s="103"/>
      <c r="O1816" s="103"/>
      <c r="P1816" s="103"/>
    </row>
    <row r="1817" spans="1:16">
      <c r="A1817" s="101" t="s">
        <v>548</v>
      </c>
      <c r="B1817" s="102" t="s">
        <v>549</v>
      </c>
      <c r="C1817" s="101" t="s">
        <v>5359</v>
      </c>
      <c r="D1817" s="101" t="s">
        <v>5360</v>
      </c>
      <c r="E1817" s="103">
        <v>81091704</v>
      </c>
      <c r="F1817" s="103">
        <v>74615570</v>
      </c>
      <c r="G1817" s="103">
        <v>90732490</v>
      </c>
      <c r="H1817" s="103">
        <v>57439760</v>
      </c>
      <c r="I1817" s="103">
        <v>28870797</v>
      </c>
      <c r="J1817" s="103"/>
      <c r="K1817" s="103"/>
      <c r="L1817" s="103"/>
      <c r="M1817" s="103"/>
      <c r="N1817" s="103"/>
      <c r="O1817" s="103"/>
      <c r="P1817" s="103"/>
    </row>
    <row r="1818" spans="1:16">
      <c r="A1818" s="101" t="s">
        <v>3260</v>
      </c>
      <c r="B1818" s="102" t="s">
        <v>3261</v>
      </c>
      <c r="C1818" s="101" t="s">
        <v>5359</v>
      </c>
      <c r="D1818" s="101" t="s">
        <v>5360</v>
      </c>
      <c r="E1818" s="103">
        <v>-3315657</v>
      </c>
      <c r="F1818" s="103">
        <v>1261698</v>
      </c>
      <c r="G1818" s="103">
        <v>4483681</v>
      </c>
      <c r="H1818" s="103"/>
      <c r="I1818" s="103"/>
      <c r="J1818" s="103"/>
      <c r="K1818" s="103"/>
      <c r="L1818" s="103"/>
      <c r="M1818" s="103"/>
      <c r="N1818" s="103"/>
      <c r="O1818" s="103"/>
      <c r="P1818" s="103"/>
    </row>
    <row r="1819" spans="1:16">
      <c r="A1819" s="101" t="s">
        <v>699</v>
      </c>
      <c r="B1819" s="102" t="s">
        <v>700</v>
      </c>
      <c r="C1819" s="101" t="s">
        <v>5359</v>
      </c>
      <c r="D1819" s="101" t="s">
        <v>5360</v>
      </c>
      <c r="E1819" s="103">
        <v>38551772</v>
      </c>
      <c r="F1819" s="103">
        <v>37290945</v>
      </c>
      <c r="G1819" s="103">
        <v>40618408</v>
      </c>
      <c r="H1819" s="103">
        <v>12000368</v>
      </c>
      <c r="I1819" s="103">
        <v>5572714</v>
      </c>
      <c r="J1819" s="103"/>
      <c r="K1819" s="103"/>
      <c r="L1819" s="103"/>
      <c r="M1819" s="103"/>
      <c r="N1819" s="103"/>
      <c r="O1819" s="103"/>
      <c r="P1819" s="103"/>
    </row>
    <row r="1820" spans="1:16">
      <c r="A1820" s="101" t="s">
        <v>653</v>
      </c>
      <c r="B1820" s="102" t="s">
        <v>654</v>
      </c>
      <c r="C1820" s="101" t="s">
        <v>5359</v>
      </c>
      <c r="D1820" s="101" t="s">
        <v>5360</v>
      </c>
      <c r="E1820" s="103">
        <v>34781931</v>
      </c>
      <c r="F1820" s="103">
        <v>21243854</v>
      </c>
      <c r="G1820" s="103">
        <v>16605448</v>
      </c>
      <c r="H1820" s="103"/>
      <c r="I1820" s="103"/>
      <c r="J1820" s="103"/>
      <c r="K1820" s="103"/>
      <c r="L1820" s="103"/>
      <c r="M1820" s="103"/>
      <c r="N1820" s="103"/>
      <c r="O1820" s="103"/>
      <c r="P1820" s="103"/>
    </row>
    <row r="1821" spans="1:16">
      <c r="A1821" s="101" t="s">
        <v>3486</v>
      </c>
      <c r="B1821" s="102" t="s">
        <v>4779</v>
      </c>
      <c r="C1821" s="101" t="s">
        <v>5359</v>
      </c>
      <c r="D1821" s="101" t="s">
        <v>5360</v>
      </c>
      <c r="E1821" s="103">
        <v>-991731</v>
      </c>
      <c r="F1821" s="103">
        <v>5151164</v>
      </c>
      <c r="G1821" s="103">
        <v>2308583</v>
      </c>
      <c r="H1821" s="103">
        <v>5176736</v>
      </c>
      <c r="I1821" s="103">
        <v>2021521</v>
      </c>
      <c r="J1821" s="103"/>
      <c r="K1821" s="103"/>
      <c r="L1821" s="103"/>
      <c r="M1821" s="103"/>
      <c r="N1821" s="103"/>
      <c r="O1821" s="103"/>
      <c r="P1821" s="103"/>
    </row>
    <row r="1822" spans="1:16">
      <c r="A1822" s="101" t="s">
        <v>4780</v>
      </c>
      <c r="B1822" s="102" t="s">
        <v>4781</v>
      </c>
      <c r="C1822" s="101" t="s">
        <v>5359</v>
      </c>
      <c r="D1822" s="101" t="s">
        <v>5360</v>
      </c>
      <c r="E1822" s="103">
        <v>10538401</v>
      </c>
      <c r="F1822" s="103">
        <v>19606397</v>
      </c>
      <c r="G1822" s="103">
        <v>18868808</v>
      </c>
      <c r="H1822" s="103">
        <v>6023978</v>
      </c>
      <c r="I1822" s="103">
        <v>-1372213</v>
      </c>
      <c r="J1822" s="103">
        <v>-2833780</v>
      </c>
      <c r="K1822" s="103">
        <v>5102380</v>
      </c>
      <c r="L1822" s="103">
        <v>8545238</v>
      </c>
      <c r="M1822" s="103"/>
      <c r="N1822" s="103"/>
      <c r="O1822" s="103"/>
      <c r="P1822" s="103"/>
    </row>
    <row r="1823" spans="1:16">
      <c r="A1823" s="101" t="s">
        <v>1055</v>
      </c>
      <c r="B1823" s="102" t="s">
        <v>1056</v>
      </c>
      <c r="C1823" s="101" t="s">
        <v>5359</v>
      </c>
      <c r="D1823" s="101" t="s">
        <v>5360</v>
      </c>
      <c r="E1823" s="103">
        <v>-9849264</v>
      </c>
      <c r="F1823" s="103">
        <v>-921927</v>
      </c>
      <c r="G1823" s="103">
        <v>31302653</v>
      </c>
      <c r="H1823" s="103"/>
      <c r="I1823" s="103"/>
      <c r="J1823" s="103"/>
      <c r="K1823" s="103"/>
      <c r="L1823" s="103"/>
      <c r="M1823" s="103"/>
      <c r="N1823" s="103"/>
      <c r="O1823" s="103"/>
      <c r="P1823" s="103"/>
    </row>
    <row r="1824" spans="1:16">
      <c r="A1824" s="101" t="s">
        <v>1619</v>
      </c>
      <c r="B1824" s="102" t="s">
        <v>1620</v>
      </c>
      <c r="C1824" s="101" t="s">
        <v>5359</v>
      </c>
      <c r="D1824" s="101" t="s">
        <v>5360</v>
      </c>
      <c r="E1824" s="103">
        <v>-21423384</v>
      </c>
      <c r="F1824" s="103">
        <v>-14362723</v>
      </c>
      <c r="G1824" s="103">
        <v>933582</v>
      </c>
      <c r="H1824" s="103">
        <v>8747931</v>
      </c>
      <c r="I1824" s="103"/>
      <c r="J1824" s="103"/>
      <c r="K1824" s="103"/>
      <c r="L1824" s="103"/>
      <c r="M1824" s="103"/>
      <c r="N1824" s="103"/>
      <c r="O1824" s="103"/>
      <c r="P1824" s="103"/>
    </row>
    <row r="1825" spans="1:16">
      <c r="A1825" s="101" t="s">
        <v>3241</v>
      </c>
      <c r="B1825" s="102" t="s">
        <v>3242</v>
      </c>
      <c r="C1825" s="101" t="s">
        <v>5359</v>
      </c>
      <c r="D1825" s="101" t="s">
        <v>5360</v>
      </c>
      <c r="E1825" s="103">
        <v>243331</v>
      </c>
      <c r="F1825" s="103">
        <v>266882</v>
      </c>
      <c r="G1825" s="103">
        <v>1964768</v>
      </c>
      <c r="H1825" s="103">
        <v>2880745</v>
      </c>
      <c r="I1825" s="103"/>
      <c r="J1825" s="103"/>
      <c r="K1825" s="103"/>
      <c r="L1825" s="103"/>
      <c r="M1825" s="103"/>
      <c r="N1825" s="103"/>
      <c r="O1825" s="103"/>
      <c r="P1825" s="103"/>
    </row>
    <row r="1826" spans="1:16">
      <c r="A1826" s="101" t="s">
        <v>4782</v>
      </c>
      <c r="B1826" s="102" t="s">
        <v>4783</v>
      </c>
      <c r="C1826" s="101" t="s">
        <v>5359</v>
      </c>
      <c r="D1826" s="101" t="s">
        <v>5360</v>
      </c>
      <c r="E1826" s="103">
        <v>843158</v>
      </c>
      <c r="F1826" s="103"/>
      <c r="G1826" s="103"/>
      <c r="H1826" s="103"/>
      <c r="I1826" s="103"/>
      <c r="J1826" s="103"/>
      <c r="K1826" s="103"/>
      <c r="L1826" s="103"/>
      <c r="M1826" s="103"/>
      <c r="N1826" s="103"/>
      <c r="O1826" s="103"/>
      <c r="P1826" s="103"/>
    </row>
    <row r="1827" spans="1:16">
      <c r="A1827" s="101" t="s">
        <v>4784</v>
      </c>
      <c r="B1827" s="102" t="s">
        <v>4785</v>
      </c>
      <c r="C1827" s="101" t="s">
        <v>5359</v>
      </c>
      <c r="D1827" s="101" t="s">
        <v>5360</v>
      </c>
      <c r="E1827" s="103">
        <v>18866847</v>
      </c>
      <c r="F1827" s="103">
        <v>14687201</v>
      </c>
      <c r="G1827" s="103">
        <v>20227858</v>
      </c>
      <c r="H1827" s="103"/>
      <c r="I1827" s="103"/>
      <c r="J1827" s="103"/>
      <c r="K1827" s="103"/>
      <c r="L1827" s="103"/>
      <c r="M1827" s="103"/>
      <c r="N1827" s="103"/>
      <c r="O1827" s="103"/>
      <c r="P1827" s="103"/>
    </row>
    <row r="1828" spans="1:16">
      <c r="A1828" s="101" t="s">
        <v>1423</v>
      </c>
      <c r="B1828" s="102" t="s">
        <v>1424</v>
      </c>
      <c r="C1828" s="101" t="s">
        <v>5359</v>
      </c>
      <c r="D1828" s="101" t="s">
        <v>5360</v>
      </c>
      <c r="E1828" s="103">
        <v>17333</v>
      </c>
      <c r="F1828" s="103">
        <v>15021095</v>
      </c>
      <c r="G1828" s="103">
        <v>14750678</v>
      </c>
      <c r="H1828" s="103">
        <v>6544999</v>
      </c>
      <c r="I1828" s="103">
        <v>12117930</v>
      </c>
      <c r="J1828" s="103"/>
      <c r="K1828" s="103"/>
      <c r="L1828" s="103"/>
      <c r="M1828" s="103"/>
      <c r="N1828" s="103"/>
      <c r="O1828" s="103"/>
      <c r="P1828" s="103"/>
    </row>
    <row r="1829" spans="1:16">
      <c r="A1829" s="101" t="s">
        <v>1339</v>
      </c>
      <c r="B1829" s="102" t="s">
        <v>1340</v>
      </c>
      <c r="C1829" s="101" t="s">
        <v>5359</v>
      </c>
      <c r="D1829" s="101" t="s">
        <v>5360</v>
      </c>
      <c r="E1829" s="103">
        <v>-3587199</v>
      </c>
      <c r="F1829" s="103">
        <v>1208363</v>
      </c>
      <c r="G1829" s="103">
        <v>931146</v>
      </c>
      <c r="H1829" s="103">
        <v>1606019</v>
      </c>
      <c r="I1829" s="103">
        <v>1433818</v>
      </c>
      <c r="J1829" s="103"/>
      <c r="K1829" s="103"/>
      <c r="L1829" s="103"/>
      <c r="M1829" s="103"/>
      <c r="N1829" s="103"/>
      <c r="O1829" s="103"/>
      <c r="P1829" s="103"/>
    </row>
    <row r="1830" spans="1:16">
      <c r="A1830" s="101" t="s">
        <v>4800</v>
      </c>
      <c r="B1830" s="102" t="s">
        <v>4801</v>
      </c>
      <c r="C1830" s="101" t="s">
        <v>5359</v>
      </c>
      <c r="D1830" s="101" t="s">
        <v>5360</v>
      </c>
      <c r="E1830" s="103">
        <v>-1646651</v>
      </c>
      <c r="F1830" s="103"/>
      <c r="G1830" s="103"/>
      <c r="H1830" s="103"/>
      <c r="I1830" s="103"/>
      <c r="J1830" s="103"/>
      <c r="K1830" s="103"/>
      <c r="L1830" s="103"/>
      <c r="M1830" s="103"/>
      <c r="N1830" s="103"/>
      <c r="O1830" s="103"/>
      <c r="P1830" s="103"/>
    </row>
    <row r="1831" spans="1:16">
      <c r="A1831" s="101" t="s">
        <v>2372</v>
      </c>
      <c r="B1831" s="102" t="s">
        <v>4802</v>
      </c>
      <c r="C1831" s="101" t="s">
        <v>5359</v>
      </c>
      <c r="D1831" s="101" t="s">
        <v>5360</v>
      </c>
      <c r="E1831" s="103">
        <v>-49908619</v>
      </c>
      <c r="F1831" s="103">
        <v>-10144797</v>
      </c>
      <c r="G1831" s="103">
        <v>-3000648</v>
      </c>
      <c r="H1831" s="103"/>
      <c r="I1831" s="103"/>
      <c r="J1831" s="103"/>
      <c r="K1831" s="103"/>
      <c r="L1831" s="103"/>
      <c r="M1831" s="103"/>
      <c r="N1831" s="103"/>
      <c r="O1831" s="103"/>
      <c r="P1831" s="103"/>
    </row>
    <row r="1832" spans="1:16">
      <c r="A1832" s="101" t="s">
        <v>3296</v>
      </c>
      <c r="B1832" s="102" t="s">
        <v>3297</v>
      </c>
      <c r="C1832" s="101" t="s">
        <v>5359</v>
      </c>
      <c r="D1832" s="101" t="s">
        <v>5360</v>
      </c>
      <c r="E1832" s="103">
        <v>3991393</v>
      </c>
      <c r="F1832" s="103">
        <v>3393736</v>
      </c>
      <c r="G1832" s="103">
        <v>2798968</v>
      </c>
      <c r="H1832" s="103">
        <v>2080529</v>
      </c>
      <c r="I1832" s="103"/>
      <c r="J1832" s="103"/>
      <c r="K1832" s="103"/>
      <c r="L1832" s="103"/>
      <c r="M1832" s="103"/>
      <c r="N1832" s="103"/>
      <c r="O1832" s="103"/>
      <c r="P1832" s="103"/>
    </row>
    <row r="1833" spans="1:16">
      <c r="A1833" s="101" t="s">
        <v>4803</v>
      </c>
      <c r="B1833" s="102" t="s">
        <v>4804</v>
      </c>
      <c r="C1833" s="101" t="s">
        <v>5359</v>
      </c>
      <c r="D1833" s="101" t="s">
        <v>5360</v>
      </c>
      <c r="E1833" s="103">
        <v>1944606</v>
      </c>
      <c r="F1833" s="103">
        <v>2677714</v>
      </c>
      <c r="G1833" s="103">
        <v>3327509</v>
      </c>
      <c r="H1833" s="103"/>
      <c r="I1833" s="103"/>
      <c r="J1833" s="103"/>
      <c r="K1833" s="103"/>
      <c r="L1833" s="103"/>
      <c r="M1833" s="103"/>
      <c r="N1833" s="103"/>
      <c r="O1833" s="103"/>
      <c r="P1833" s="103"/>
    </row>
    <row r="1834" spans="1:16">
      <c r="A1834" s="101" t="s">
        <v>3742</v>
      </c>
      <c r="B1834" s="102" t="s">
        <v>3743</v>
      </c>
      <c r="C1834" s="101" t="s">
        <v>5359</v>
      </c>
      <c r="D1834" s="101" t="s">
        <v>5360</v>
      </c>
      <c r="E1834" s="103">
        <v>755948</v>
      </c>
      <c r="F1834" s="103">
        <v>1000466</v>
      </c>
      <c r="G1834" s="103">
        <v>472748</v>
      </c>
      <c r="H1834" s="103"/>
      <c r="I1834" s="103"/>
      <c r="J1834" s="103"/>
      <c r="K1834" s="103"/>
      <c r="L1834" s="103"/>
      <c r="M1834" s="103"/>
      <c r="N1834" s="103"/>
      <c r="O1834" s="103"/>
      <c r="P1834" s="103"/>
    </row>
    <row r="1835" spans="1:16">
      <c r="A1835" s="101" t="s">
        <v>3840</v>
      </c>
      <c r="B1835" s="102" t="s">
        <v>3841</v>
      </c>
      <c r="C1835" s="101" t="s">
        <v>5359</v>
      </c>
      <c r="D1835" s="101" t="s">
        <v>5360</v>
      </c>
      <c r="E1835" s="103">
        <v>362667</v>
      </c>
      <c r="F1835" s="103">
        <v>1526145</v>
      </c>
      <c r="G1835" s="103">
        <v>1934490</v>
      </c>
      <c r="H1835" s="103">
        <v>1039734</v>
      </c>
      <c r="I1835" s="103"/>
      <c r="J1835" s="103"/>
      <c r="K1835" s="103"/>
      <c r="L1835" s="103"/>
      <c r="M1835" s="103"/>
      <c r="N1835" s="103"/>
      <c r="O1835" s="103"/>
      <c r="P1835" s="103"/>
    </row>
    <row r="1836" spans="1:16">
      <c r="A1836" s="101" t="s">
        <v>3835</v>
      </c>
      <c r="B1836" s="102" t="s">
        <v>3836</v>
      </c>
      <c r="C1836" s="101" t="s">
        <v>5359</v>
      </c>
      <c r="D1836" s="101" t="s">
        <v>5360</v>
      </c>
      <c r="E1836" s="103">
        <v>-1680073</v>
      </c>
      <c r="F1836" s="103">
        <v>-2479343</v>
      </c>
      <c r="G1836" s="103">
        <v>274448</v>
      </c>
      <c r="H1836" s="103"/>
      <c r="I1836" s="103"/>
      <c r="J1836" s="103"/>
      <c r="K1836" s="103"/>
      <c r="L1836" s="103"/>
      <c r="M1836" s="103"/>
      <c r="N1836" s="103"/>
      <c r="O1836" s="103"/>
      <c r="P1836" s="103"/>
    </row>
    <row r="1837" spans="1:16">
      <c r="A1837" s="101" t="s">
        <v>5649</v>
      </c>
      <c r="B1837" s="102" t="s">
        <v>5650</v>
      </c>
      <c r="C1837" s="101" t="s">
        <v>5359</v>
      </c>
      <c r="D1837" s="101" t="s">
        <v>5360</v>
      </c>
      <c r="E1837" s="103">
        <v>-2621947</v>
      </c>
      <c r="F1837" s="103"/>
      <c r="G1837" s="103"/>
      <c r="H1837" s="103"/>
      <c r="I1837" s="103"/>
      <c r="J1837" s="103"/>
      <c r="K1837" s="103"/>
      <c r="L1837" s="103"/>
      <c r="M1837" s="103"/>
      <c r="N1837" s="103"/>
      <c r="O1837" s="103"/>
      <c r="P1837" s="103"/>
    </row>
    <row r="1838" spans="1:16">
      <c r="A1838" s="101" t="s">
        <v>2694</v>
      </c>
      <c r="B1838" s="102" t="s">
        <v>2695</v>
      </c>
      <c r="C1838" s="101" t="s">
        <v>5359</v>
      </c>
      <c r="D1838" s="101" t="s">
        <v>5360</v>
      </c>
      <c r="E1838" s="103">
        <v>-3016631</v>
      </c>
      <c r="F1838" s="103">
        <v>-5147179</v>
      </c>
      <c r="G1838" s="103">
        <v>147611</v>
      </c>
      <c r="H1838" s="103"/>
      <c r="I1838" s="103"/>
      <c r="J1838" s="103"/>
      <c r="K1838" s="103"/>
      <c r="L1838" s="103"/>
      <c r="M1838" s="103"/>
      <c r="N1838" s="103"/>
      <c r="O1838" s="103"/>
      <c r="P1838" s="103"/>
    </row>
    <row r="1839" spans="1:16">
      <c r="A1839" s="101" t="s">
        <v>5651</v>
      </c>
      <c r="B1839" s="102" t="s">
        <v>5652</v>
      </c>
      <c r="C1839" s="101" t="s">
        <v>5359</v>
      </c>
      <c r="D1839" s="101" t="s">
        <v>5360</v>
      </c>
      <c r="E1839" s="103">
        <v>-3333829</v>
      </c>
      <c r="F1839" s="103">
        <v>693436</v>
      </c>
      <c r="G1839" s="103"/>
      <c r="H1839" s="103"/>
      <c r="I1839" s="103"/>
      <c r="J1839" s="103"/>
      <c r="K1839" s="103"/>
      <c r="L1839" s="103"/>
      <c r="M1839" s="103"/>
      <c r="N1839" s="103"/>
      <c r="O1839" s="103"/>
      <c r="P1839" s="103"/>
    </row>
    <row r="1840" spans="1:16">
      <c r="A1840" s="101" t="s">
        <v>669</v>
      </c>
      <c r="B1840" s="102" t="s">
        <v>670</v>
      </c>
      <c r="C1840" s="101" t="s">
        <v>5359</v>
      </c>
      <c r="D1840" s="101" t="s">
        <v>5360</v>
      </c>
      <c r="E1840" s="103">
        <v>29707525</v>
      </c>
      <c r="F1840" s="103">
        <v>1130065</v>
      </c>
      <c r="G1840" s="103">
        <v>20983519</v>
      </c>
      <c r="H1840" s="103">
        <v>9841086</v>
      </c>
      <c r="I1840" s="103">
        <v>10032423</v>
      </c>
      <c r="J1840" s="103"/>
      <c r="K1840" s="103"/>
      <c r="L1840" s="103"/>
      <c r="M1840" s="103"/>
      <c r="N1840" s="103"/>
      <c r="O1840" s="103"/>
      <c r="P1840" s="103"/>
    </row>
    <row r="1841" spans="1:16">
      <c r="A1841" s="101" t="s">
        <v>2754</v>
      </c>
      <c r="B1841" s="102" t="s">
        <v>2755</v>
      </c>
      <c r="C1841" s="101" t="s">
        <v>5359</v>
      </c>
      <c r="D1841" s="101" t="s">
        <v>5360</v>
      </c>
      <c r="E1841" s="103">
        <v>-2650890</v>
      </c>
      <c r="F1841" s="103">
        <v>348205</v>
      </c>
      <c r="G1841" s="103">
        <v>6741459</v>
      </c>
      <c r="H1841" s="103">
        <v>7889194</v>
      </c>
      <c r="I1841" s="103">
        <v>4478717</v>
      </c>
      <c r="J1841" s="103"/>
      <c r="K1841" s="103"/>
      <c r="L1841" s="103"/>
      <c r="M1841" s="103"/>
      <c r="N1841" s="103"/>
      <c r="O1841" s="103"/>
      <c r="P1841" s="103"/>
    </row>
    <row r="1842" spans="1:16">
      <c r="A1842" s="101" t="s">
        <v>3723</v>
      </c>
      <c r="B1842" s="102" t="s">
        <v>3724</v>
      </c>
      <c r="C1842" s="101" t="s">
        <v>5359</v>
      </c>
      <c r="D1842" s="101" t="s">
        <v>5360</v>
      </c>
      <c r="E1842" s="103">
        <v>645521</v>
      </c>
      <c r="F1842" s="103">
        <v>324792</v>
      </c>
      <c r="G1842" s="103">
        <v>1507222</v>
      </c>
      <c r="H1842" s="103"/>
      <c r="I1842" s="103"/>
      <c r="J1842" s="103"/>
      <c r="K1842" s="103"/>
      <c r="L1842" s="103"/>
      <c r="M1842" s="103"/>
      <c r="N1842" s="103"/>
      <c r="O1842" s="103"/>
      <c r="P1842" s="103"/>
    </row>
    <row r="1843" spans="1:16">
      <c r="A1843" s="101" t="s">
        <v>3313</v>
      </c>
      <c r="B1843" s="102" t="s">
        <v>3314</v>
      </c>
      <c r="C1843" s="101" t="s">
        <v>5359</v>
      </c>
      <c r="D1843" s="101" t="s">
        <v>5360</v>
      </c>
      <c r="E1843" s="103">
        <v>-3683559</v>
      </c>
      <c r="F1843" s="103">
        <v>-2128691</v>
      </c>
      <c r="G1843" s="103">
        <v>2960898</v>
      </c>
      <c r="H1843" s="103"/>
      <c r="I1843" s="103"/>
      <c r="J1843" s="103"/>
      <c r="K1843" s="103"/>
      <c r="L1843" s="103"/>
      <c r="M1843" s="103"/>
      <c r="N1843" s="103"/>
      <c r="O1843" s="103"/>
      <c r="P1843" s="103"/>
    </row>
    <row r="1844" spans="1:16">
      <c r="A1844" s="101" t="s">
        <v>5653</v>
      </c>
      <c r="B1844" s="102" t="s">
        <v>5654</v>
      </c>
      <c r="C1844" s="101" t="s">
        <v>5359</v>
      </c>
      <c r="D1844" s="101" t="s">
        <v>5360</v>
      </c>
      <c r="E1844" s="103">
        <v>235241</v>
      </c>
      <c r="F1844" s="103">
        <v>225213</v>
      </c>
      <c r="G1844" s="103"/>
      <c r="H1844" s="103"/>
      <c r="I1844" s="103"/>
      <c r="J1844" s="103"/>
      <c r="K1844" s="103"/>
      <c r="L1844" s="103"/>
      <c r="M1844" s="103"/>
      <c r="N1844" s="103"/>
      <c r="O1844" s="103"/>
      <c r="P1844" s="103"/>
    </row>
    <row r="1845" spans="1:16">
      <c r="A1845" s="101" t="s">
        <v>875</v>
      </c>
      <c r="B1845" s="102" t="s">
        <v>876</v>
      </c>
      <c r="C1845" s="101" t="s">
        <v>5359</v>
      </c>
      <c r="D1845" s="101" t="s">
        <v>5360</v>
      </c>
      <c r="E1845" s="103">
        <v>10274738</v>
      </c>
      <c r="F1845" s="103">
        <v>11622598</v>
      </c>
      <c r="G1845" s="103">
        <v>6641897</v>
      </c>
      <c r="H1845" s="103"/>
      <c r="I1845" s="103"/>
      <c r="J1845" s="103"/>
      <c r="K1845" s="103"/>
      <c r="L1845" s="103"/>
      <c r="M1845" s="103"/>
      <c r="N1845" s="103"/>
      <c r="O1845" s="103"/>
      <c r="P1845" s="103"/>
    </row>
    <row r="1846" spans="1:16">
      <c r="A1846" s="101" t="s">
        <v>2115</v>
      </c>
      <c r="B1846" s="102" t="s">
        <v>2116</v>
      </c>
      <c r="C1846" s="101" t="s">
        <v>5359</v>
      </c>
      <c r="D1846" s="101" t="s">
        <v>5360</v>
      </c>
      <c r="E1846" s="103">
        <v>-4061731</v>
      </c>
      <c r="F1846" s="103">
        <v>2655791</v>
      </c>
      <c r="G1846" s="103">
        <v>10573382</v>
      </c>
      <c r="H1846" s="103">
        <v>3062435</v>
      </c>
      <c r="I1846" s="103">
        <v>679535</v>
      </c>
      <c r="J1846" s="103"/>
      <c r="K1846" s="103"/>
      <c r="L1846" s="103"/>
      <c r="M1846" s="103"/>
      <c r="N1846" s="103"/>
      <c r="O1846" s="103"/>
      <c r="P1846" s="103"/>
    </row>
    <row r="1847" spans="1:16">
      <c r="A1847" s="101" t="s">
        <v>1561</v>
      </c>
      <c r="B1847" s="102" t="s">
        <v>1562</v>
      </c>
      <c r="C1847" s="101" t="s">
        <v>5359</v>
      </c>
      <c r="D1847" s="101" t="s">
        <v>5360</v>
      </c>
      <c r="E1847" s="103">
        <v>6474769</v>
      </c>
      <c r="F1847" s="103">
        <v>6326464</v>
      </c>
      <c r="G1847" s="103">
        <v>3741814</v>
      </c>
      <c r="H1847" s="103"/>
      <c r="I1847" s="103"/>
      <c r="J1847" s="103"/>
      <c r="K1847" s="103"/>
      <c r="L1847" s="103"/>
      <c r="M1847" s="103"/>
      <c r="N1847" s="103"/>
      <c r="O1847" s="103"/>
      <c r="P1847" s="103"/>
    </row>
    <row r="1848" spans="1:16">
      <c r="A1848" s="101" t="s">
        <v>1042</v>
      </c>
      <c r="B1848" s="102" t="s">
        <v>4815</v>
      </c>
      <c r="C1848" s="101" t="s">
        <v>5359</v>
      </c>
      <c r="D1848" s="101" t="s">
        <v>5360</v>
      </c>
      <c r="E1848" s="103">
        <v>91399560</v>
      </c>
      <c r="F1848" s="103">
        <v>79590579</v>
      </c>
      <c r="G1848" s="103">
        <v>51766012</v>
      </c>
      <c r="H1848" s="103"/>
      <c r="I1848" s="103"/>
      <c r="J1848" s="103"/>
      <c r="K1848" s="103"/>
      <c r="L1848" s="103"/>
      <c r="M1848" s="103"/>
      <c r="N1848" s="103"/>
      <c r="O1848" s="103"/>
      <c r="P1848" s="103"/>
    </row>
    <row r="1849" spans="1:16">
      <c r="A1849" s="101" t="s">
        <v>4816</v>
      </c>
      <c r="B1849" s="102" t="s">
        <v>4817</v>
      </c>
      <c r="C1849" s="101" t="s">
        <v>5359</v>
      </c>
      <c r="D1849" s="101" t="s">
        <v>5360</v>
      </c>
      <c r="E1849" s="103">
        <v>3096444</v>
      </c>
      <c r="F1849" s="103">
        <v>5089540</v>
      </c>
      <c r="G1849" s="103">
        <v>213630</v>
      </c>
      <c r="H1849" s="103"/>
      <c r="I1849" s="103"/>
      <c r="J1849" s="103"/>
      <c r="K1849" s="103"/>
      <c r="L1849" s="103"/>
      <c r="M1849" s="103"/>
      <c r="N1849" s="103"/>
      <c r="O1849" s="103"/>
      <c r="P1849" s="103"/>
    </row>
    <row r="1850" spans="1:16">
      <c r="A1850" s="101" t="s">
        <v>3071</v>
      </c>
      <c r="B1850" s="102" t="s">
        <v>3072</v>
      </c>
      <c r="C1850" s="101" t="s">
        <v>5359</v>
      </c>
      <c r="D1850" s="101" t="s">
        <v>5360</v>
      </c>
      <c r="E1850" s="103">
        <v>504865</v>
      </c>
      <c r="F1850" s="103">
        <v>-1542347</v>
      </c>
      <c r="G1850" s="103">
        <v>1197861</v>
      </c>
      <c r="H1850" s="103"/>
      <c r="I1850" s="103"/>
      <c r="J1850" s="103"/>
      <c r="K1850" s="103"/>
      <c r="L1850" s="103"/>
      <c r="M1850" s="103"/>
      <c r="N1850" s="103"/>
      <c r="O1850" s="103"/>
      <c r="P1850" s="103"/>
    </row>
    <row r="1851" spans="1:16">
      <c r="A1851" s="101" t="s">
        <v>2999</v>
      </c>
      <c r="B1851" s="102" t="s">
        <v>3000</v>
      </c>
      <c r="C1851" s="101" t="s">
        <v>5359</v>
      </c>
      <c r="D1851" s="101" t="s">
        <v>5360</v>
      </c>
      <c r="E1851" s="103">
        <v>-7681388</v>
      </c>
      <c r="F1851" s="103">
        <v>-5093831</v>
      </c>
      <c r="G1851" s="103">
        <v>-5327719</v>
      </c>
      <c r="H1851" s="103"/>
      <c r="I1851" s="103"/>
      <c r="J1851" s="103"/>
      <c r="K1851" s="103"/>
      <c r="L1851" s="103"/>
      <c r="M1851" s="103"/>
      <c r="N1851" s="103"/>
      <c r="O1851" s="103"/>
      <c r="P1851" s="103"/>
    </row>
    <row r="1852" spans="1:16">
      <c r="A1852" s="101" t="s">
        <v>3776</v>
      </c>
      <c r="B1852" s="102" t="s">
        <v>3777</v>
      </c>
      <c r="C1852" s="101" t="s">
        <v>5359</v>
      </c>
      <c r="D1852" s="101" t="s">
        <v>5360</v>
      </c>
      <c r="E1852" s="103">
        <v>5437041</v>
      </c>
      <c r="F1852" s="103">
        <v>2238974</v>
      </c>
      <c r="G1852" s="103">
        <v>545024</v>
      </c>
      <c r="H1852" s="103"/>
      <c r="I1852" s="103"/>
      <c r="J1852" s="103"/>
      <c r="K1852" s="103"/>
      <c r="L1852" s="103"/>
      <c r="M1852" s="103"/>
      <c r="N1852" s="103"/>
      <c r="O1852" s="103"/>
      <c r="P1852" s="103"/>
    </row>
    <row r="1853" spans="1:16">
      <c r="A1853" s="101" t="s">
        <v>3674</v>
      </c>
      <c r="B1853" s="102" t="s">
        <v>4819</v>
      </c>
      <c r="C1853" s="101" t="s">
        <v>5359</v>
      </c>
      <c r="D1853" s="101" t="s">
        <v>5360</v>
      </c>
      <c r="E1853" s="103">
        <v>4312998</v>
      </c>
      <c r="F1853" s="103">
        <v>-8516956</v>
      </c>
      <c r="G1853" s="103">
        <v>2714055</v>
      </c>
      <c r="H1853" s="103">
        <v>2379744</v>
      </c>
      <c r="I1853" s="103"/>
      <c r="J1853" s="103"/>
      <c r="K1853" s="103"/>
      <c r="L1853" s="103"/>
      <c r="M1853" s="103"/>
      <c r="N1853" s="103"/>
      <c r="O1853" s="103"/>
      <c r="P1853" s="103"/>
    </row>
    <row r="1854" spans="1:16">
      <c r="A1854" s="101" t="s">
        <v>616</v>
      </c>
      <c r="B1854" s="102" t="s">
        <v>617</v>
      </c>
      <c r="C1854" s="101" t="s">
        <v>5359</v>
      </c>
      <c r="D1854" s="101" t="s">
        <v>5360</v>
      </c>
      <c r="E1854" s="103">
        <v>199497404</v>
      </c>
      <c r="F1854" s="103">
        <v>125795045</v>
      </c>
      <c r="G1854" s="103">
        <v>47533232</v>
      </c>
      <c r="H1854" s="103"/>
      <c r="I1854" s="103"/>
      <c r="J1854" s="103"/>
      <c r="K1854" s="103"/>
      <c r="L1854" s="103"/>
      <c r="M1854" s="103"/>
      <c r="N1854" s="103"/>
      <c r="O1854" s="103"/>
      <c r="P1854" s="103"/>
    </row>
    <row r="1855" spans="1:16">
      <c r="A1855" s="101" t="s">
        <v>3795</v>
      </c>
      <c r="B1855" s="102" t="s">
        <v>4830</v>
      </c>
      <c r="C1855" s="101" t="s">
        <v>5359</v>
      </c>
      <c r="D1855" s="101" t="s">
        <v>5360</v>
      </c>
      <c r="E1855" s="103">
        <v>-597285</v>
      </c>
      <c r="F1855" s="103">
        <v>-6790556</v>
      </c>
      <c r="G1855" s="103">
        <v>1320696</v>
      </c>
      <c r="H1855" s="103"/>
      <c r="I1855" s="103"/>
      <c r="J1855" s="103"/>
      <c r="K1855" s="103"/>
      <c r="L1855" s="103"/>
      <c r="M1855" s="103"/>
      <c r="N1855" s="103"/>
      <c r="O1855" s="103"/>
      <c r="P1855" s="103"/>
    </row>
    <row r="1856" spans="1:16">
      <c r="A1856" s="101" t="s">
        <v>3488</v>
      </c>
      <c r="B1856" s="102" t="s">
        <v>3489</v>
      </c>
      <c r="C1856" s="101" t="s">
        <v>5359</v>
      </c>
      <c r="D1856" s="101" t="s">
        <v>5360</v>
      </c>
      <c r="E1856" s="103">
        <v>4010971</v>
      </c>
      <c r="F1856" s="103">
        <v>4058779</v>
      </c>
      <c r="G1856" s="103">
        <v>3285763</v>
      </c>
      <c r="H1856" s="103"/>
      <c r="I1856" s="103"/>
      <c r="J1856" s="103"/>
      <c r="K1856" s="103"/>
      <c r="L1856" s="103"/>
      <c r="M1856" s="103"/>
      <c r="N1856" s="103"/>
      <c r="O1856" s="103"/>
      <c r="P1856" s="103"/>
    </row>
    <row r="1857" spans="1:16">
      <c r="A1857" s="101" t="s">
        <v>3888</v>
      </c>
      <c r="B1857" s="102" t="s">
        <v>4831</v>
      </c>
      <c r="C1857" s="101" t="s">
        <v>5359</v>
      </c>
      <c r="D1857" s="101" t="s">
        <v>5360</v>
      </c>
      <c r="E1857" s="103">
        <v>-5494423</v>
      </c>
      <c r="F1857" s="103">
        <v>1083916</v>
      </c>
      <c r="G1857" s="103">
        <v>309209</v>
      </c>
      <c r="H1857" s="103"/>
      <c r="I1857" s="103"/>
      <c r="J1857" s="103"/>
      <c r="K1857" s="103"/>
      <c r="L1857" s="103"/>
      <c r="M1857" s="103"/>
      <c r="N1857" s="103"/>
      <c r="O1857" s="103"/>
      <c r="P1857" s="103"/>
    </row>
    <row r="1858" spans="1:16">
      <c r="A1858" s="101" t="s">
        <v>2107</v>
      </c>
      <c r="B1858" s="102" t="s">
        <v>2108</v>
      </c>
      <c r="C1858" s="101" t="s">
        <v>5359</v>
      </c>
      <c r="D1858" s="101" t="s">
        <v>5360</v>
      </c>
      <c r="E1858" s="103">
        <v>6752319</v>
      </c>
      <c r="F1858" s="103">
        <v>7981186</v>
      </c>
      <c r="G1858" s="103"/>
      <c r="H1858" s="103"/>
      <c r="I1858" s="103"/>
      <c r="J1858" s="103"/>
      <c r="K1858" s="103"/>
      <c r="L1858" s="103"/>
      <c r="M1858" s="103"/>
      <c r="N1858" s="103"/>
      <c r="O1858" s="103"/>
      <c r="P1858" s="103"/>
    </row>
    <row r="1859" spans="1:16">
      <c r="A1859" s="101" t="s">
        <v>3828</v>
      </c>
      <c r="B1859" s="102" t="s">
        <v>4832</v>
      </c>
      <c r="C1859" s="101" t="s">
        <v>5359</v>
      </c>
      <c r="D1859" s="101" t="s">
        <v>5360</v>
      </c>
      <c r="E1859" s="103">
        <v>2369465</v>
      </c>
      <c r="F1859" s="103">
        <v>-8909196</v>
      </c>
      <c r="G1859" s="103">
        <v>3983578</v>
      </c>
      <c r="H1859" s="103">
        <v>3093287</v>
      </c>
      <c r="I1859" s="103"/>
      <c r="J1859" s="103"/>
      <c r="K1859" s="103"/>
      <c r="L1859" s="103"/>
      <c r="M1859" s="103"/>
      <c r="N1859" s="103"/>
      <c r="O1859" s="103"/>
      <c r="P1859" s="103"/>
    </row>
    <row r="1860" spans="1:16">
      <c r="A1860" s="101" t="s">
        <v>5657</v>
      </c>
      <c r="B1860" s="102" t="s">
        <v>5658</v>
      </c>
      <c r="C1860" s="101" t="s">
        <v>5359</v>
      </c>
      <c r="D1860" s="101" t="s">
        <v>5360</v>
      </c>
      <c r="E1860" s="103">
        <v>-4426787</v>
      </c>
      <c r="F1860" s="103"/>
      <c r="G1860" s="103"/>
      <c r="H1860" s="103"/>
      <c r="I1860" s="103"/>
      <c r="J1860" s="103"/>
      <c r="K1860" s="103"/>
      <c r="L1860" s="103"/>
      <c r="M1860" s="103"/>
      <c r="N1860" s="103"/>
      <c r="O1860" s="103"/>
      <c r="P1860" s="103"/>
    </row>
    <row r="1861" spans="1:16">
      <c r="A1861" s="101" t="s">
        <v>3630</v>
      </c>
      <c r="B1861" s="102" t="s">
        <v>4833</v>
      </c>
      <c r="C1861" s="101" t="s">
        <v>5359</v>
      </c>
      <c r="D1861" s="101" t="s">
        <v>5360</v>
      </c>
      <c r="E1861" s="103">
        <v>-8741482</v>
      </c>
      <c r="F1861" s="103">
        <v>-8188170</v>
      </c>
      <c r="G1861" s="103">
        <v>10232440</v>
      </c>
      <c r="H1861" s="103"/>
      <c r="I1861" s="103"/>
      <c r="J1861" s="103"/>
      <c r="K1861" s="103"/>
      <c r="L1861" s="103"/>
      <c r="M1861" s="103"/>
      <c r="N1861" s="103"/>
      <c r="O1861" s="103"/>
      <c r="P1861" s="103"/>
    </row>
    <row r="1862" spans="1:16">
      <c r="A1862" s="101" t="s">
        <v>3834</v>
      </c>
      <c r="B1862" s="102" t="s">
        <v>4836</v>
      </c>
      <c r="C1862" s="101" t="s">
        <v>5359</v>
      </c>
      <c r="D1862" s="101" t="s">
        <v>5360</v>
      </c>
      <c r="E1862" s="103">
        <v>-6639254</v>
      </c>
      <c r="F1862" s="103">
        <v>-8348024</v>
      </c>
      <c r="G1862" s="103">
        <v>2890925</v>
      </c>
      <c r="H1862" s="103"/>
      <c r="I1862" s="103"/>
      <c r="J1862" s="103"/>
      <c r="K1862" s="103"/>
      <c r="L1862" s="103"/>
      <c r="M1862" s="103"/>
      <c r="N1862" s="103"/>
      <c r="O1862" s="103"/>
      <c r="P1862" s="103"/>
    </row>
    <row r="1863" spans="1:16">
      <c r="A1863" s="101" t="s">
        <v>4837</v>
      </c>
      <c r="B1863" s="102" t="s">
        <v>4838</v>
      </c>
      <c r="C1863" s="101" t="s">
        <v>5359</v>
      </c>
      <c r="D1863" s="101" t="s">
        <v>5360</v>
      </c>
      <c r="E1863" s="103">
        <v>5234811</v>
      </c>
      <c r="F1863" s="103">
        <v>4091450</v>
      </c>
      <c r="G1863" s="103">
        <v>3056385</v>
      </c>
      <c r="H1863" s="103"/>
      <c r="I1863" s="103"/>
      <c r="J1863" s="103"/>
      <c r="K1863" s="103"/>
      <c r="L1863" s="103"/>
      <c r="M1863" s="103"/>
      <c r="N1863" s="103"/>
      <c r="O1863" s="103"/>
      <c r="P1863" s="103"/>
    </row>
    <row r="1864" spans="1:16">
      <c r="A1864" s="101" t="s">
        <v>3826</v>
      </c>
      <c r="B1864" s="102" t="s">
        <v>4839</v>
      </c>
      <c r="C1864" s="101" t="s">
        <v>5359</v>
      </c>
      <c r="D1864" s="101" t="s">
        <v>5360</v>
      </c>
      <c r="E1864" s="103">
        <v>12620723</v>
      </c>
      <c r="F1864" s="103">
        <v>-1970266</v>
      </c>
      <c r="G1864" s="103">
        <v>8760922</v>
      </c>
      <c r="H1864" s="103">
        <v>5412002</v>
      </c>
      <c r="I1864" s="103"/>
      <c r="J1864" s="103"/>
      <c r="K1864" s="103"/>
      <c r="L1864" s="103"/>
      <c r="M1864" s="103"/>
      <c r="N1864" s="103"/>
      <c r="O1864" s="103"/>
      <c r="P1864" s="103"/>
    </row>
    <row r="1865" spans="1:16">
      <c r="A1865" s="101" t="s">
        <v>4840</v>
      </c>
      <c r="B1865" s="102" t="s">
        <v>4841</v>
      </c>
      <c r="C1865" s="101" t="s">
        <v>5359</v>
      </c>
      <c r="D1865" s="101" t="s">
        <v>5360</v>
      </c>
      <c r="E1865" s="103">
        <v>-6702366</v>
      </c>
      <c r="F1865" s="103"/>
      <c r="G1865" s="103"/>
      <c r="H1865" s="103"/>
      <c r="I1865" s="103"/>
      <c r="J1865" s="103"/>
      <c r="K1865" s="103"/>
      <c r="L1865" s="103"/>
      <c r="M1865" s="103"/>
      <c r="N1865" s="103"/>
      <c r="O1865" s="103"/>
      <c r="P1865" s="103"/>
    </row>
    <row r="1866" spans="1:16">
      <c r="A1866" s="101" t="s">
        <v>5661</v>
      </c>
      <c r="B1866" s="102" t="s">
        <v>5662</v>
      </c>
      <c r="C1866" s="101" t="s">
        <v>5359</v>
      </c>
      <c r="D1866" s="101" t="s">
        <v>5360</v>
      </c>
      <c r="E1866" s="103">
        <v>801106</v>
      </c>
      <c r="F1866" s="103">
        <v>142207</v>
      </c>
      <c r="G1866" s="103"/>
      <c r="H1866" s="103"/>
      <c r="I1866" s="103"/>
      <c r="J1866" s="103"/>
      <c r="K1866" s="103"/>
      <c r="L1866" s="103"/>
      <c r="M1866" s="103"/>
      <c r="N1866" s="103"/>
      <c r="O1866" s="103"/>
      <c r="P1866" s="103"/>
    </row>
    <row r="1867" spans="1:16">
      <c r="A1867" s="101" t="s">
        <v>3827</v>
      </c>
      <c r="B1867" s="102" t="s">
        <v>4842</v>
      </c>
      <c r="C1867" s="101" t="s">
        <v>5359</v>
      </c>
      <c r="D1867" s="101" t="s">
        <v>5360</v>
      </c>
      <c r="E1867" s="103">
        <v>3918973</v>
      </c>
      <c r="F1867" s="103">
        <v>-6057868</v>
      </c>
      <c r="G1867" s="103">
        <v>2969458</v>
      </c>
      <c r="H1867" s="103"/>
      <c r="I1867" s="103"/>
      <c r="J1867" s="103"/>
      <c r="K1867" s="103"/>
      <c r="L1867" s="103"/>
      <c r="M1867" s="103"/>
      <c r="N1867" s="103"/>
      <c r="O1867" s="103"/>
      <c r="P1867" s="103"/>
    </row>
    <row r="1868" spans="1:16">
      <c r="A1868" s="101" t="s">
        <v>4843</v>
      </c>
      <c r="B1868" s="102" t="s">
        <v>4844</v>
      </c>
      <c r="C1868" s="101" t="s">
        <v>5359</v>
      </c>
      <c r="D1868" s="101" t="s">
        <v>5360</v>
      </c>
      <c r="E1868" s="103">
        <v>-176823410</v>
      </c>
      <c r="F1868" s="103"/>
      <c r="G1868" s="103">
        <v>-81891809</v>
      </c>
      <c r="H1868" s="103">
        <v>-129030504</v>
      </c>
      <c r="I1868" s="103">
        <v>-68514538</v>
      </c>
      <c r="J1868" s="103">
        <v>-7922261</v>
      </c>
      <c r="K1868" s="103"/>
      <c r="L1868" s="103"/>
      <c r="M1868" s="103"/>
      <c r="N1868" s="103"/>
      <c r="O1868" s="103"/>
      <c r="P1868" s="103"/>
    </row>
    <row r="1869" spans="1:16">
      <c r="A1869" s="101" t="s">
        <v>3937</v>
      </c>
      <c r="B1869" s="102" t="s">
        <v>4845</v>
      </c>
      <c r="C1869" s="101" t="s">
        <v>5359</v>
      </c>
      <c r="D1869" s="101" t="s">
        <v>5360</v>
      </c>
      <c r="E1869" s="103">
        <v>-1051248</v>
      </c>
      <c r="F1869" s="103">
        <v>2920377</v>
      </c>
      <c r="G1869" s="103">
        <v>587939</v>
      </c>
      <c r="H1869" s="103">
        <v>2278328</v>
      </c>
      <c r="I1869" s="103"/>
      <c r="J1869" s="103"/>
      <c r="K1869" s="103"/>
      <c r="L1869" s="103"/>
      <c r="M1869" s="103"/>
      <c r="N1869" s="103"/>
      <c r="O1869" s="103"/>
      <c r="P1869" s="103"/>
    </row>
    <row r="1870" spans="1:16">
      <c r="A1870" s="101" t="s">
        <v>3844</v>
      </c>
      <c r="B1870" s="102" t="s">
        <v>4846</v>
      </c>
      <c r="C1870" s="101" t="s">
        <v>5359</v>
      </c>
      <c r="D1870" s="101" t="s">
        <v>5360</v>
      </c>
      <c r="E1870" s="103">
        <v>-1911180</v>
      </c>
      <c r="F1870" s="103">
        <v>2535798</v>
      </c>
      <c r="G1870" s="103">
        <v>662023</v>
      </c>
      <c r="H1870" s="103"/>
      <c r="I1870" s="103"/>
      <c r="J1870" s="103"/>
      <c r="K1870" s="103"/>
      <c r="L1870" s="103"/>
      <c r="M1870" s="103"/>
      <c r="N1870" s="103"/>
      <c r="O1870" s="103"/>
      <c r="P1870" s="103"/>
    </row>
    <row r="1871" spans="1:16">
      <c r="A1871" s="101" t="s">
        <v>3839</v>
      </c>
      <c r="B1871" s="102" t="s">
        <v>4847</v>
      </c>
      <c r="C1871" s="101" t="s">
        <v>5359</v>
      </c>
      <c r="D1871" s="101" t="s">
        <v>5360</v>
      </c>
      <c r="E1871" s="103">
        <v>-14869694</v>
      </c>
      <c r="F1871" s="103">
        <v>2737959</v>
      </c>
      <c r="G1871" s="103">
        <v>2196202</v>
      </c>
      <c r="H1871" s="103"/>
      <c r="I1871" s="103"/>
      <c r="J1871" s="103"/>
      <c r="K1871" s="103"/>
      <c r="L1871" s="103"/>
      <c r="M1871" s="103"/>
      <c r="N1871" s="103"/>
      <c r="O1871" s="103"/>
      <c r="P1871" s="103"/>
    </row>
    <row r="1872" spans="1:16">
      <c r="A1872" s="101" t="s">
        <v>3252</v>
      </c>
      <c r="B1872" s="102" t="s">
        <v>4850</v>
      </c>
      <c r="C1872" s="101" t="s">
        <v>5359</v>
      </c>
      <c r="D1872" s="101" t="s">
        <v>5360</v>
      </c>
      <c r="E1872" s="103">
        <v>-7009715</v>
      </c>
      <c r="F1872" s="103">
        <v>5291279</v>
      </c>
      <c r="G1872" s="103">
        <v>1039131</v>
      </c>
      <c r="H1872" s="103"/>
      <c r="I1872" s="103"/>
      <c r="J1872" s="103"/>
      <c r="K1872" s="103"/>
      <c r="L1872" s="103"/>
      <c r="M1872" s="103"/>
      <c r="N1872" s="103"/>
      <c r="O1872" s="103"/>
      <c r="P1872" s="103"/>
    </row>
    <row r="1873" spans="1:16">
      <c r="A1873" s="101" t="s">
        <v>3856</v>
      </c>
      <c r="B1873" s="102" t="s">
        <v>4851</v>
      </c>
      <c r="C1873" s="101" t="s">
        <v>5359</v>
      </c>
      <c r="D1873" s="101" t="s">
        <v>5360</v>
      </c>
      <c r="E1873" s="103">
        <v>6505455</v>
      </c>
      <c r="F1873" s="103">
        <v>3543568</v>
      </c>
      <c r="G1873" s="103">
        <v>4914735</v>
      </c>
      <c r="H1873" s="103">
        <v>5634828</v>
      </c>
      <c r="I1873" s="103"/>
      <c r="J1873" s="103"/>
      <c r="K1873" s="103"/>
      <c r="L1873" s="103"/>
      <c r="M1873" s="103"/>
      <c r="N1873" s="103"/>
      <c r="O1873" s="103"/>
      <c r="P1873" s="103"/>
    </row>
    <row r="1874" spans="1:16">
      <c r="A1874" s="101" t="s">
        <v>5663</v>
      </c>
      <c r="B1874" s="102" t="s">
        <v>5664</v>
      </c>
      <c r="C1874" s="101" t="s">
        <v>5359</v>
      </c>
      <c r="D1874" s="101" t="s">
        <v>5360</v>
      </c>
      <c r="E1874" s="103">
        <v>-612805</v>
      </c>
      <c r="F1874" s="103"/>
      <c r="G1874" s="103"/>
      <c r="H1874" s="103"/>
      <c r="I1874" s="103"/>
      <c r="J1874" s="103"/>
      <c r="K1874" s="103"/>
      <c r="L1874" s="103"/>
      <c r="M1874" s="103"/>
      <c r="N1874" s="103"/>
      <c r="O1874" s="103"/>
      <c r="P1874" s="103"/>
    </row>
    <row r="1875" spans="1:16">
      <c r="A1875" s="101" t="s">
        <v>4852</v>
      </c>
      <c r="B1875" s="102" t="s">
        <v>4853</v>
      </c>
      <c r="C1875" s="101" t="s">
        <v>5359</v>
      </c>
      <c r="D1875" s="101" t="s">
        <v>5360</v>
      </c>
      <c r="E1875" s="103">
        <v>284508</v>
      </c>
      <c r="F1875" s="103"/>
      <c r="G1875" s="103"/>
      <c r="H1875" s="103"/>
      <c r="I1875" s="103"/>
      <c r="J1875" s="103"/>
      <c r="K1875" s="103"/>
      <c r="L1875" s="103"/>
      <c r="M1875" s="103"/>
      <c r="N1875" s="103"/>
      <c r="O1875" s="103"/>
      <c r="P1875" s="103"/>
    </row>
    <row r="1876" spans="1:16">
      <c r="A1876" s="101" t="s">
        <v>3962</v>
      </c>
      <c r="B1876" s="102" t="s">
        <v>3963</v>
      </c>
      <c r="C1876" s="101" t="s">
        <v>5359</v>
      </c>
      <c r="D1876" s="101" t="s">
        <v>5360</v>
      </c>
      <c r="E1876" s="103">
        <v>339918</v>
      </c>
      <c r="F1876" s="103">
        <v>163834</v>
      </c>
      <c r="G1876" s="103">
        <v>524184</v>
      </c>
      <c r="H1876" s="103"/>
      <c r="I1876" s="103"/>
      <c r="J1876" s="103"/>
      <c r="K1876" s="103"/>
      <c r="L1876" s="103"/>
      <c r="M1876" s="103"/>
      <c r="N1876" s="103"/>
      <c r="O1876" s="103"/>
      <c r="P1876" s="103"/>
    </row>
    <row r="1877" spans="1:16">
      <c r="A1877" s="101" t="s">
        <v>3418</v>
      </c>
      <c r="B1877" s="102" t="s">
        <v>5665</v>
      </c>
      <c r="C1877" s="101" t="s">
        <v>5359</v>
      </c>
      <c r="D1877" s="101" t="s">
        <v>5360</v>
      </c>
      <c r="E1877" s="103">
        <v>2693312</v>
      </c>
      <c r="F1877" s="103">
        <v>1614073</v>
      </c>
      <c r="G1877" s="103">
        <v>1975733</v>
      </c>
      <c r="H1877" s="103"/>
      <c r="I1877" s="103"/>
      <c r="J1877" s="103"/>
      <c r="K1877" s="103"/>
      <c r="L1877" s="103"/>
      <c r="M1877" s="103"/>
      <c r="N1877" s="103"/>
      <c r="O1877" s="103"/>
      <c r="P1877" s="103"/>
    </row>
    <row r="1878" spans="1:16">
      <c r="A1878" s="101" t="s">
        <v>1884</v>
      </c>
      <c r="B1878" s="102" t="s">
        <v>1885</v>
      </c>
      <c r="C1878" s="101" t="s">
        <v>5359</v>
      </c>
      <c r="D1878" s="101" t="s">
        <v>5360</v>
      </c>
      <c r="E1878" s="103">
        <v>9603346</v>
      </c>
      <c r="F1878" s="103">
        <v>1682563</v>
      </c>
      <c r="G1878" s="103">
        <v>1014528</v>
      </c>
      <c r="H1878" s="103"/>
      <c r="I1878" s="103"/>
      <c r="J1878" s="103"/>
      <c r="K1878" s="103"/>
      <c r="L1878" s="103"/>
      <c r="M1878" s="103"/>
      <c r="N1878" s="103"/>
      <c r="O1878" s="103"/>
      <c r="P1878" s="103"/>
    </row>
    <row r="1879" spans="1:16">
      <c r="A1879" s="101" t="s">
        <v>3901</v>
      </c>
      <c r="B1879" s="102" t="s">
        <v>3902</v>
      </c>
      <c r="C1879" s="101" t="s">
        <v>5359</v>
      </c>
      <c r="D1879" s="101" t="s">
        <v>5360</v>
      </c>
      <c r="E1879" s="103">
        <v>-3744484</v>
      </c>
      <c r="F1879" s="103">
        <v>-808083</v>
      </c>
      <c r="G1879" s="103">
        <v>554685</v>
      </c>
      <c r="H1879" s="103"/>
      <c r="I1879" s="103"/>
      <c r="J1879" s="103"/>
      <c r="K1879" s="103"/>
      <c r="L1879" s="103"/>
      <c r="M1879" s="103"/>
      <c r="N1879" s="103"/>
      <c r="O1879" s="103"/>
      <c r="P1879" s="103"/>
    </row>
    <row r="1880" spans="1:16">
      <c r="A1880" s="101" t="s">
        <v>4856</v>
      </c>
      <c r="B1880" s="102" t="s">
        <v>4857</v>
      </c>
      <c r="C1880" s="101" t="s">
        <v>5359</v>
      </c>
      <c r="D1880" s="101" t="s">
        <v>5360</v>
      </c>
      <c r="E1880" s="103">
        <v>27230117</v>
      </c>
      <c r="F1880" s="103">
        <v>20292505</v>
      </c>
      <c r="G1880" s="103">
        <v>19120676</v>
      </c>
      <c r="H1880" s="103">
        <v>8061177</v>
      </c>
      <c r="I1880" s="103"/>
      <c r="J1880" s="103"/>
      <c r="K1880" s="103"/>
      <c r="L1880" s="103"/>
      <c r="M1880" s="103"/>
      <c r="N1880" s="103"/>
      <c r="O1880" s="103"/>
      <c r="P1880" s="103"/>
    </row>
    <row r="1881" spans="1:16">
      <c r="A1881" s="101" t="s">
        <v>5666</v>
      </c>
      <c r="B1881" s="102" t="s">
        <v>5667</v>
      </c>
      <c r="C1881" s="101" t="s">
        <v>5359</v>
      </c>
      <c r="D1881" s="101" t="s">
        <v>5360</v>
      </c>
      <c r="E1881" s="103">
        <v>1503522</v>
      </c>
      <c r="F1881" s="103">
        <v>-1072277</v>
      </c>
      <c r="G1881" s="103"/>
      <c r="H1881" s="103"/>
      <c r="I1881" s="103"/>
      <c r="J1881" s="103"/>
      <c r="K1881" s="103"/>
      <c r="L1881" s="103"/>
      <c r="M1881" s="103"/>
      <c r="N1881" s="103"/>
      <c r="O1881" s="103"/>
      <c r="P1881" s="103"/>
    </row>
    <row r="1882" spans="1:16">
      <c r="A1882" s="101" t="s">
        <v>4862</v>
      </c>
      <c r="B1882" s="102" t="s">
        <v>4863</v>
      </c>
      <c r="C1882" s="101" t="s">
        <v>5359</v>
      </c>
      <c r="D1882" s="101" t="s">
        <v>5360</v>
      </c>
      <c r="E1882" s="103">
        <v>5955123</v>
      </c>
      <c r="F1882" s="103">
        <v>8807917</v>
      </c>
      <c r="G1882" s="103"/>
      <c r="H1882" s="103"/>
      <c r="I1882" s="103"/>
      <c r="J1882" s="103"/>
      <c r="K1882" s="103"/>
      <c r="L1882" s="103"/>
      <c r="M1882" s="103"/>
      <c r="N1882" s="103"/>
      <c r="O1882" s="103"/>
      <c r="P1882" s="103"/>
    </row>
    <row r="1883" spans="1:16">
      <c r="A1883" s="101" t="s">
        <v>5668</v>
      </c>
      <c r="B1883" s="102" t="s">
        <v>5669</v>
      </c>
      <c r="C1883" s="101" t="s">
        <v>5359</v>
      </c>
      <c r="D1883" s="101" t="s">
        <v>5360</v>
      </c>
      <c r="E1883" s="103">
        <v>-217746</v>
      </c>
      <c r="F1883" s="103"/>
      <c r="G1883" s="103"/>
      <c r="H1883" s="103"/>
      <c r="I1883" s="103"/>
      <c r="J1883" s="103"/>
      <c r="K1883" s="103"/>
      <c r="L1883" s="103"/>
      <c r="M1883" s="103"/>
      <c r="N1883" s="103"/>
      <c r="O1883" s="103"/>
      <c r="P1883" s="103"/>
    </row>
    <row r="1884" spans="1:16">
      <c r="A1884" s="101" t="s">
        <v>4868</v>
      </c>
      <c r="B1884" s="102" t="s">
        <v>4869</v>
      </c>
      <c r="C1884" s="101" t="s">
        <v>5359</v>
      </c>
      <c r="D1884" s="101" t="s">
        <v>5360</v>
      </c>
      <c r="E1884" s="103">
        <v>7883058</v>
      </c>
      <c r="F1884" s="103">
        <v>7651072</v>
      </c>
      <c r="G1884" s="103"/>
      <c r="H1884" s="103"/>
      <c r="I1884" s="103"/>
      <c r="J1884" s="103"/>
      <c r="K1884" s="103"/>
      <c r="L1884" s="103"/>
      <c r="M1884" s="103"/>
      <c r="N1884" s="103"/>
      <c r="O1884" s="103"/>
      <c r="P1884" s="103"/>
    </row>
    <row r="1885" spans="1:16">
      <c r="A1885" s="101" t="s">
        <v>4870</v>
      </c>
      <c r="B1885" s="102" t="s">
        <v>4871</v>
      </c>
      <c r="C1885" s="101" t="s">
        <v>5359</v>
      </c>
      <c r="D1885" s="101" t="s">
        <v>5360</v>
      </c>
      <c r="E1885" s="103">
        <v>4053350</v>
      </c>
      <c r="F1885" s="103">
        <v>4335980</v>
      </c>
      <c r="G1885" s="103"/>
      <c r="H1885" s="103"/>
      <c r="I1885" s="103"/>
      <c r="J1885" s="103"/>
      <c r="K1885" s="103"/>
      <c r="L1885" s="103"/>
      <c r="M1885" s="103"/>
      <c r="N1885" s="103"/>
      <c r="O1885" s="103"/>
      <c r="P1885" s="103"/>
    </row>
    <row r="1886" spans="1:16">
      <c r="A1886" s="101" t="s">
        <v>1277</v>
      </c>
      <c r="B1886" s="102" t="s">
        <v>1278</v>
      </c>
      <c r="C1886" s="101" t="s">
        <v>5359</v>
      </c>
      <c r="D1886" s="101" t="s">
        <v>5360</v>
      </c>
      <c r="E1886" s="103">
        <v>4673943</v>
      </c>
      <c r="F1886" s="103">
        <v>2167493</v>
      </c>
      <c r="G1886" s="103"/>
      <c r="H1886" s="103"/>
      <c r="I1886" s="103"/>
      <c r="J1886" s="103"/>
      <c r="K1886" s="103"/>
      <c r="L1886" s="103"/>
      <c r="M1886" s="103"/>
      <c r="N1886" s="103"/>
      <c r="O1886" s="103"/>
      <c r="P1886" s="103"/>
    </row>
    <row r="1887" spans="1:16">
      <c r="A1887" s="101" t="s">
        <v>1125</v>
      </c>
      <c r="B1887" s="102" t="s">
        <v>1126</v>
      </c>
      <c r="C1887" s="101" t="s">
        <v>5359</v>
      </c>
      <c r="D1887" s="101" t="s">
        <v>5360</v>
      </c>
      <c r="E1887" s="103">
        <v>42634710</v>
      </c>
      <c r="F1887" s="103">
        <v>24088019</v>
      </c>
      <c r="G1887" s="103"/>
      <c r="H1887" s="103"/>
      <c r="I1887" s="103"/>
      <c r="J1887" s="103"/>
      <c r="K1887" s="103"/>
      <c r="L1887" s="103"/>
      <c r="M1887" s="103"/>
      <c r="N1887" s="103"/>
      <c r="O1887" s="103"/>
      <c r="P1887" s="103"/>
    </row>
    <row r="1888" spans="1:16">
      <c r="A1888" s="101" t="s">
        <v>4876</v>
      </c>
      <c r="B1888" s="102" t="s">
        <v>4877</v>
      </c>
      <c r="C1888" s="101" t="s">
        <v>5359</v>
      </c>
      <c r="D1888" s="101" t="s">
        <v>5360</v>
      </c>
      <c r="E1888" s="103">
        <v>11034766</v>
      </c>
      <c r="F1888" s="103">
        <v>8774712</v>
      </c>
      <c r="G1888" s="103"/>
      <c r="H1888" s="103"/>
      <c r="I1888" s="103"/>
      <c r="J1888" s="103"/>
      <c r="K1888" s="103"/>
      <c r="L1888" s="103"/>
      <c r="M1888" s="103"/>
      <c r="N1888" s="103"/>
      <c r="O1888" s="103"/>
      <c r="P1888" s="103"/>
    </row>
    <row r="1889" spans="1:16">
      <c r="A1889" s="101" t="s">
        <v>3822</v>
      </c>
      <c r="B1889" s="102" t="s">
        <v>4878</v>
      </c>
      <c r="C1889" s="101" t="s">
        <v>5359</v>
      </c>
      <c r="D1889" s="101" t="s">
        <v>5360</v>
      </c>
      <c r="E1889" s="103">
        <v>-6916490</v>
      </c>
      <c r="F1889" s="103">
        <v>2176531</v>
      </c>
      <c r="G1889" s="103">
        <v>7055016</v>
      </c>
      <c r="H1889" s="103"/>
      <c r="I1889" s="103"/>
      <c r="J1889" s="103"/>
      <c r="K1889" s="103"/>
      <c r="L1889" s="103"/>
      <c r="M1889" s="103"/>
      <c r="N1889" s="103"/>
      <c r="O1889" s="103"/>
      <c r="P1889" s="103"/>
    </row>
    <row r="1890" spans="1:16">
      <c r="A1890" s="101" t="s">
        <v>5670</v>
      </c>
      <c r="B1890" s="102" t="s">
        <v>5671</v>
      </c>
      <c r="C1890" s="101" t="s">
        <v>5359</v>
      </c>
      <c r="D1890" s="101" t="s">
        <v>5360</v>
      </c>
      <c r="E1890" s="103">
        <v>-10612632</v>
      </c>
      <c r="F1890" s="103">
        <v>5125643</v>
      </c>
      <c r="G1890" s="103">
        <v>6239179</v>
      </c>
      <c r="H1890" s="103">
        <v>401587</v>
      </c>
      <c r="I1890" s="103"/>
      <c r="J1890" s="103"/>
      <c r="K1890" s="103"/>
      <c r="L1890" s="103"/>
      <c r="M1890" s="103"/>
      <c r="N1890" s="103"/>
      <c r="O1890" s="103"/>
      <c r="P1890" s="103"/>
    </row>
    <row r="1891" spans="1:16">
      <c r="A1891" s="101" t="s">
        <v>4879</v>
      </c>
      <c r="B1891" s="102" t="s">
        <v>4880</v>
      </c>
      <c r="C1891" s="101" t="s">
        <v>5359</v>
      </c>
      <c r="D1891" s="101" t="s">
        <v>5360</v>
      </c>
      <c r="E1891" s="103">
        <v>65348479</v>
      </c>
      <c r="F1891" s="103">
        <v>70019163</v>
      </c>
      <c r="G1891" s="103">
        <v>81926178</v>
      </c>
      <c r="H1891" s="103">
        <v>70781497</v>
      </c>
      <c r="I1891" s="103">
        <v>79745192</v>
      </c>
      <c r="J1891" s="103">
        <v>80315975</v>
      </c>
      <c r="K1891" s="103">
        <v>56637919</v>
      </c>
      <c r="L1891" s="103">
        <v>24158206</v>
      </c>
      <c r="M1891" s="103"/>
      <c r="N1891" s="103"/>
      <c r="O1891" s="103"/>
      <c r="P1891" s="103"/>
    </row>
    <row r="1892" spans="1:16">
      <c r="A1892" s="101" t="s">
        <v>4881</v>
      </c>
      <c r="B1892" s="102" t="s">
        <v>4882</v>
      </c>
      <c r="C1892" s="101" t="s">
        <v>5359</v>
      </c>
      <c r="D1892" s="101" t="s">
        <v>5360</v>
      </c>
      <c r="E1892" s="103">
        <v>9442337</v>
      </c>
      <c r="F1892" s="103">
        <v>15349515</v>
      </c>
      <c r="G1892" s="103">
        <v>13131954</v>
      </c>
      <c r="H1892" s="103">
        <v>7171940</v>
      </c>
      <c r="I1892" s="103"/>
      <c r="J1892" s="103"/>
      <c r="K1892" s="103"/>
      <c r="L1892" s="103"/>
      <c r="M1892" s="103"/>
      <c r="N1892" s="103"/>
      <c r="O1892" s="103"/>
      <c r="P1892" s="103"/>
    </row>
    <row r="1893" spans="1:16">
      <c r="A1893" s="101" t="s">
        <v>4883</v>
      </c>
      <c r="B1893" s="102" t="s">
        <v>4884</v>
      </c>
      <c r="C1893" s="101" t="s">
        <v>5359</v>
      </c>
      <c r="D1893" s="101" t="s">
        <v>5360</v>
      </c>
      <c r="E1893" s="103">
        <v>22960789</v>
      </c>
      <c r="F1893" s="103">
        <v>19250142</v>
      </c>
      <c r="G1893" s="103"/>
      <c r="H1893" s="103"/>
      <c r="I1893" s="103"/>
      <c r="J1893" s="103"/>
      <c r="K1893" s="103"/>
      <c r="L1893" s="103"/>
      <c r="M1893" s="103"/>
      <c r="N1893" s="103"/>
      <c r="O1893" s="103"/>
      <c r="P1893" s="103"/>
    </row>
    <row r="1894" spans="1:16">
      <c r="A1894" s="101" t="s">
        <v>4885</v>
      </c>
      <c r="B1894" s="102" t="s">
        <v>4886</v>
      </c>
      <c r="C1894" s="101" t="s">
        <v>5359</v>
      </c>
      <c r="D1894" s="101" t="s">
        <v>5360</v>
      </c>
      <c r="E1894" s="103">
        <v>12705930</v>
      </c>
      <c r="F1894" s="103">
        <v>26109623</v>
      </c>
      <c r="G1894" s="103"/>
      <c r="H1894" s="103"/>
      <c r="I1894" s="103"/>
      <c r="J1894" s="103"/>
      <c r="K1894" s="103"/>
      <c r="L1894" s="103"/>
      <c r="M1894" s="103"/>
      <c r="N1894" s="103"/>
      <c r="O1894" s="103"/>
      <c r="P1894" s="103"/>
    </row>
    <row r="1895" spans="1:16">
      <c r="A1895" s="101" t="s">
        <v>4887</v>
      </c>
      <c r="B1895" s="102" t="s">
        <v>4888</v>
      </c>
      <c r="C1895" s="101" t="s">
        <v>5359</v>
      </c>
      <c r="D1895" s="101" t="s">
        <v>5360</v>
      </c>
      <c r="E1895" s="103">
        <v>12900000</v>
      </c>
      <c r="F1895" s="103">
        <v>13437508</v>
      </c>
      <c r="G1895" s="103">
        <v>11614179</v>
      </c>
      <c r="H1895" s="103"/>
      <c r="I1895" s="103"/>
      <c r="J1895" s="103"/>
      <c r="K1895" s="103"/>
      <c r="L1895" s="103"/>
      <c r="M1895" s="103"/>
      <c r="N1895" s="103"/>
      <c r="O1895" s="103"/>
      <c r="P1895" s="103"/>
    </row>
    <row r="1896" spans="1:16">
      <c r="A1896" s="101" t="s">
        <v>4889</v>
      </c>
      <c r="B1896" s="102" t="s">
        <v>4890</v>
      </c>
      <c r="C1896" s="101" t="s">
        <v>5359</v>
      </c>
      <c r="D1896" s="101" t="s">
        <v>5360</v>
      </c>
      <c r="E1896" s="103">
        <v>7351974</v>
      </c>
      <c r="F1896" s="103">
        <v>6501062</v>
      </c>
      <c r="G1896" s="103">
        <v>5259143</v>
      </c>
      <c r="H1896" s="103">
        <v>2751120</v>
      </c>
      <c r="I1896" s="103"/>
      <c r="J1896" s="103"/>
      <c r="K1896" s="103"/>
      <c r="L1896" s="103"/>
      <c r="M1896" s="103"/>
      <c r="N1896" s="103"/>
      <c r="O1896" s="103"/>
      <c r="P1896" s="103"/>
    </row>
    <row r="1897" spans="1:16">
      <c r="A1897" s="101" t="s">
        <v>4891</v>
      </c>
      <c r="B1897" s="102" t="s">
        <v>4892</v>
      </c>
      <c r="C1897" s="101" t="s">
        <v>5359</v>
      </c>
      <c r="D1897" s="101" t="s">
        <v>5360</v>
      </c>
      <c r="E1897" s="103">
        <v>13909059</v>
      </c>
      <c r="F1897" s="103">
        <v>12877827</v>
      </c>
      <c r="G1897" s="103"/>
      <c r="H1897" s="103"/>
      <c r="I1897" s="103"/>
      <c r="J1897" s="103"/>
      <c r="K1897" s="103"/>
      <c r="L1897" s="103"/>
      <c r="M1897" s="103"/>
      <c r="N1897" s="103"/>
      <c r="O1897" s="103"/>
      <c r="P1897" s="103"/>
    </row>
    <row r="1898" spans="1:16">
      <c r="A1898" s="101" t="s">
        <v>5672</v>
      </c>
      <c r="B1898" s="102" t="s">
        <v>5673</v>
      </c>
      <c r="C1898" s="101" t="s">
        <v>5359</v>
      </c>
      <c r="D1898" s="101" t="s">
        <v>5360</v>
      </c>
      <c r="E1898" s="103">
        <v>-4799977</v>
      </c>
      <c r="F1898" s="103">
        <v>-6679262</v>
      </c>
      <c r="G1898" s="103"/>
      <c r="H1898" s="103"/>
      <c r="I1898" s="103"/>
      <c r="J1898" s="103"/>
      <c r="K1898" s="103"/>
      <c r="L1898" s="103"/>
      <c r="M1898" s="103"/>
      <c r="N1898" s="103"/>
      <c r="O1898" s="103"/>
      <c r="P1898" s="103"/>
    </row>
    <row r="1899" spans="1:16">
      <c r="A1899" s="101" t="s">
        <v>4893</v>
      </c>
      <c r="B1899" s="102" t="s">
        <v>4894</v>
      </c>
      <c r="C1899" s="101" t="s">
        <v>5359</v>
      </c>
      <c r="D1899" s="101" t="s">
        <v>5360</v>
      </c>
      <c r="E1899" s="103">
        <v>-435440</v>
      </c>
      <c r="F1899" s="103">
        <v>2634946</v>
      </c>
      <c r="G1899" s="103"/>
      <c r="H1899" s="103"/>
      <c r="I1899" s="103"/>
      <c r="J1899" s="103"/>
      <c r="K1899" s="103"/>
      <c r="L1899" s="103"/>
      <c r="M1899" s="103"/>
      <c r="N1899" s="103"/>
      <c r="O1899" s="103"/>
      <c r="P1899" s="103"/>
    </row>
    <row r="1900" spans="1:16">
      <c r="A1900" s="101" t="s">
        <v>4895</v>
      </c>
      <c r="B1900" s="102" t="s">
        <v>4896</v>
      </c>
      <c r="C1900" s="101" t="s">
        <v>5359</v>
      </c>
      <c r="D1900" s="101" t="s">
        <v>5360</v>
      </c>
      <c r="E1900" s="103">
        <v>-1089110</v>
      </c>
      <c r="F1900" s="103">
        <v>3368750</v>
      </c>
      <c r="G1900" s="103"/>
      <c r="H1900" s="103"/>
      <c r="I1900" s="103"/>
      <c r="J1900" s="103"/>
      <c r="K1900" s="103"/>
      <c r="L1900" s="103"/>
      <c r="M1900" s="103"/>
      <c r="N1900" s="103"/>
      <c r="O1900" s="103"/>
      <c r="P1900" s="103"/>
    </row>
    <row r="1901" spans="1:16">
      <c r="A1901" s="101" t="s">
        <v>747</v>
      </c>
      <c r="B1901" s="102" t="s">
        <v>748</v>
      </c>
      <c r="C1901" s="101" t="s">
        <v>5359</v>
      </c>
      <c r="D1901" s="101" t="s">
        <v>5360</v>
      </c>
      <c r="E1901" s="103">
        <v>36538528</v>
      </c>
      <c r="F1901" s="103">
        <v>36533155</v>
      </c>
      <c r="G1901" s="103"/>
      <c r="H1901" s="103"/>
      <c r="I1901" s="103"/>
      <c r="J1901" s="103"/>
      <c r="K1901" s="103"/>
      <c r="L1901" s="103"/>
      <c r="M1901" s="103"/>
      <c r="N1901" s="103"/>
      <c r="O1901" s="103"/>
      <c r="P1901" s="103"/>
    </row>
    <row r="1902" spans="1:16">
      <c r="A1902" s="101" t="s">
        <v>3464</v>
      </c>
      <c r="B1902" s="102" t="s">
        <v>3465</v>
      </c>
      <c r="C1902" s="101" t="s">
        <v>5359</v>
      </c>
      <c r="D1902" s="101" t="s">
        <v>5360</v>
      </c>
      <c r="E1902" s="103">
        <v>1195864</v>
      </c>
      <c r="F1902" s="103">
        <v>-802478</v>
      </c>
      <c r="G1902" s="103">
        <v>1343793</v>
      </c>
      <c r="H1902" s="103"/>
      <c r="I1902" s="103"/>
      <c r="J1902" s="103"/>
      <c r="K1902" s="103"/>
      <c r="L1902" s="103"/>
      <c r="M1902" s="103"/>
      <c r="N1902" s="103"/>
      <c r="O1902" s="103"/>
      <c r="P1902" s="103"/>
    </row>
    <row r="1903" spans="1:16">
      <c r="A1903" s="101" t="s">
        <v>4901</v>
      </c>
      <c r="B1903" s="102" t="s">
        <v>4902</v>
      </c>
      <c r="C1903" s="101" t="s">
        <v>5359</v>
      </c>
      <c r="D1903" s="101" t="s">
        <v>5360</v>
      </c>
      <c r="E1903" s="103">
        <v>3154763</v>
      </c>
      <c r="F1903" s="103">
        <v>8005654</v>
      </c>
      <c r="G1903" s="103"/>
      <c r="H1903" s="103"/>
      <c r="I1903" s="103"/>
      <c r="J1903" s="103"/>
      <c r="K1903" s="103"/>
      <c r="L1903" s="103"/>
      <c r="M1903" s="103"/>
      <c r="N1903" s="103"/>
      <c r="O1903" s="103"/>
      <c r="P1903" s="103"/>
    </row>
    <row r="1904" spans="1:16">
      <c r="A1904" s="101" t="s">
        <v>4903</v>
      </c>
      <c r="B1904" s="102" t="s">
        <v>1691</v>
      </c>
      <c r="C1904" s="101" t="s">
        <v>5359</v>
      </c>
      <c r="D1904" s="101" t="s">
        <v>5360</v>
      </c>
      <c r="E1904" s="103">
        <v>13163642</v>
      </c>
      <c r="F1904" s="103">
        <v>10328128</v>
      </c>
      <c r="G1904" s="103"/>
      <c r="H1904" s="103"/>
      <c r="I1904" s="103"/>
      <c r="J1904" s="103"/>
      <c r="K1904" s="103"/>
      <c r="L1904" s="103"/>
      <c r="M1904" s="103"/>
      <c r="N1904" s="103"/>
      <c r="O1904" s="103"/>
      <c r="P1904" s="103"/>
    </row>
    <row r="1905" spans="1:16">
      <c r="A1905" s="101" t="s">
        <v>5674</v>
      </c>
      <c r="B1905" s="102" t="s">
        <v>5675</v>
      </c>
      <c r="C1905" s="101" t="s">
        <v>5359</v>
      </c>
      <c r="D1905" s="101" t="s">
        <v>5360</v>
      </c>
      <c r="E1905" s="103">
        <v>-1083362</v>
      </c>
      <c r="F1905" s="103">
        <v>-307170</v>
      </c>
      <c r="G1905" s="103"/>
      <c r="H1905" s="103"/>
      <c r="I1905" s="103"/>
      <c r="J1905" s="103"/>
      <c r="K1905" s="103"/>
      <c r="L1905" s="103"/>
      <c r="M1905" s="103"/>
      <c r="N1905" s="103"/>
      <c r="O1905" s="103"/>
      <c r="P1905" s="103"/>
    </row>
    <row r="1906" spans="1:16">
      <c r="A1906" s="101" t="s">
        <v>4910</v>
      </c>
      <c r="B1906" s="102" t="s">
        <v>4911</v>
      </c>
      <c r="C1906" s="101" t="s">
        <v>5359</v>
      </c>
      <c r="D1906" s="101" t="s">
        <v>5360</v>
      </c>
      <c r="E1906" s="103">
        <v>-74037961</v>
      </c>
      <c r="F1906" s="103">
        <v>-55853787</v>
      </c>
      <c r="G1906" s="103">
        <v>-2477889</v>
      </c>
      <c r="H1906" s="103"/>
      <c r="I1906" s="103"/>
      <c r="J1906" s="103"/>
      <c r="K1906" s="103"/>
      <c r="L1906" s="103"/>
      <c r="M1906" s="103"/>
      <c r="N1906" s="103"/>
      <c r="O1906" s="103"/>
      <c r="P1906" s="103"/>
    </row>
    <row r="1907" spans="1:16">
      <c r="A1907" s="101" t="s">
        <v>4918</v>
      </c>
      <c r="B1907" s="102" t="s">
        <v>4919</v>
      </c>
      <c r="C1907" s="101" t="s">
        <v>5359</v>
      </c>
      <c r="D1907" s="101" t="s">
        <v>5360</v>
      </c>
      <c r="E1907" s="103">
        <v>6325595</v>
      </c>
      <c r="F1907" s="103">
        <v>-145919</v>
      </c>
      <c r="G1907" s="103">
        <v>968801</v>
      </c>
      <c r="H1907" s="103">
        <v>1085959</v>
      </c>
      <c r="I1907" s="103"/>
      <c r="J1907" s="103"/>
      <c r="K1907" s="103"/>
      <c r="L1907" s="103"/>
      <c r="M1907" s="103"/>
      <c r="N1907" s="103"/>
      <c r="O1907" s="103"/>
      <c r="P1907" s="103"/>
    </row>
    <row r="1908" spans="1:16">
      <c r="A1908" s="101" t="s">
        <v>5678</v>
      </c>
      <c r="B1908" s="102" t="s">
        <v>5679</v>
      </c>
      <c r="C1908" s="101" t="s">
        <v>5359</v>
      </c>
      <c r="D1908" s="101" t="s">
        <v>5360</v>
      </c>
      <c r="E1908" s="103">
        <v>2527354</v>
      </c>
      <c r="F1908" s="103">
        <v>4606200</v>
      </c>
      <c r="G1908" s="103"/>
      <c r="H1908" s="103"/>
      <c r="I1908" s="103"/>
      <c r="J1908" s="103"/>
      <c r="K1908" s="103"/>
      <c r="L1908" s="103"/>
      <c r="M1908" s="103"/>
      <c r="N1908" s="103"/>
      <c r="O1908" s="103"/>
      <c r="P1908" s="103"/>
    </row>
    <row r="1909" spans="1:16">
      <c r="A1909" s="101" t="s">
        <v>5680</v>
      </c>
      <c r="B1909" s="102" t="s">
        <v>5681</v>
      </c>
      <c r="C1909" s="101" t="s">
        <v>5359</v>
      </c>
      <c r="D1909" s="101" t="s">
        <v>5360</v>
      </c>
      <c r="E1909" s="103">
        <v>2552067</v>
      </c>
      <c r="F1909" s="103">
        <v>814963</v>
      </c>
      <c r="G1909" s="103"/>
      <c r="H1909" s="103"/>
      <c r="I1909" s="103"/>
      <c r="J1909" s="103"/>
      <c r="K1909" s="103"/>
      <c r="L1909" s="103"/>
      <c r="M1909" s="103"/>
      <c r="N1909" s="103"/>
      <c r="O1909" s="103"/>
      <c r="P1909" s="103"/>
    </row>
    <row r="1910" spans="1:16">
      <c r="A1910" s="101" t="s">
        <v>4920</v>
      </c>
      <c r="B1910" s="102" t="s">
        <v>4921</v>
      </c>
      <c r="C1910" s="101" t="s">
        <v>5359</v>
      </c>
      <c r="D1910" s="101" t="s">
        <v>5360</v>
      </c>
      <c r="E1910" s="103">
        <v>-1787905</v>
      </c>
      <c r="F1910" s="103">
        <v>4837511</v>
      </c>
      <c r="G1910" s="103"/>
      <c r="H1910" s="103"/>
      <c r="I1910" s="103"/>
      <c r="J1910" s="103"/>
      <c r="K1910" s="103"/>
      <c r="L1910" s="103"/>
      <c r="M1910" s="103"/>
      <c r="N1910" s="103"/>
      <c r="O1910" s="103"/>
      <c r="P1910" s="103"/>
    </row>
    <row r="1911" spans="1:16">
      <c r="A1911" s="101" t="s">
        <v>5682</v>
      </c>
      <c r="B1911" s="102" t="s">
        <v>5683</v>
      </c>
      <c r="C1911" s="101" t="s">
        <v>5359</v>
      </c>
      <c r="D1911" s="101" t="s">
        <v>5360</v>
      </c>
      <c r="E1911" s="103">
        <v>-3610123</v>
      </c>
      <c r="F1911" s="103">
        <v>3371977</v>
      </c>
      <c r="G1911" s="103">
        <v>-3705703</v>
      </c>
      <c r="H1911" s="103"/>
      <c r="I1911" s="103"/>
      <c r="J1911" s="103"/>
      <c r="K1911" s="103"/>
      <c r="L1911" s="103"/>
      <c r="M1911" s="103"/>
      <c r="N1911" s="103"/>
      <c r="O1911" s="103"/>
      <c r="P1911" s="103"/>
    </row>
    <row r="1912" spans="1:16">
      <c r="A1912" s="101" t="s">
        <v>5684</v>
      </c>
      <c r="B1912" s="102" t="s">
        <v>5685</v>
      </c>
      <c r="C1912" s="101" t="s">
        <v>5359</v>
      </c>
      <c r="D1912" s="101" t="s">
        <v>5360</v>
      </c>
      <c r="E1912" s="103">
        <v>445875</v>
      </c>
      <c r="F1912" s="103">
        <v>206893</v>
      </c>
      <c r="G1912" s="103"/>
      <c r="H1912" s="103"/>
      <c r="I1912" s="103"/>
      <c r="J1912" s="103"/>
      <c r="K1912" s="103"/>
      <c r="L1912" s="103"/>
      <c r="M1912" s="103"/>
      <c r="N1912" s="103"/>
      <c r="O1912" s="103"/>
      <c r="P1912" s="103"/>
    </row>
    <row r="1913" spans="1:16">
      <c r="A1913" s="101" t="s">
        <v>4922</v>
      </c>
      <c r="B1913" s="102" t="s">
        <v>4923</v>
      </c>
      <c r="C1913" s="101" t="s">
        <v>5359</v>
      </c>
      <c r="D1913" s="101" t="s">
        <v>5360</v>
      </c>
      <c r="E1913" s="103">
        <v>22460129</v>
      </c>
      <c r="F1913" s="103">
        <v>18286571</v>
      </c>
      <c r="G1913" s="103">
        <v>2588360</v>
      </c>
      <c r="H1913" s="103"/>
      <c r="I1913" s="103"/>
      <c r="J1913" s="103"/>
      <c r="K1913" s="103"/>
      <c r="L1913" s="103"/>
      <c r="M1913" s="103"/>
      <c r="N1913" s="103"/>
      <c r="O1913" s="103"/>
      <c r="P1913" s="103"/>
    </row>
    <row r="1914" spans="1:16">
      <c r="A1914" s="101" t="s">
        <v>4928</v>
      </c>
      <c r="B1914" s="102" t="s">
        <v>4929</v>
      </c>
      <c r="C1914" s="101" t="s">
        <v>5359</v>
      </c>
      <c r="D1914" s="101" t="s">
        <v>5360</v>
      </c>
      <c r="E1914" s="103">
        <v>-8300375</v>
      </c>
      <c r="F1914" s="103">
        <v>-5754141</v>
      </c>
      <c r="G1914" s="103"/>
      <c r="H1914" s="103"/>
      <c r="I1914" s="103"/>
      <c r="J1914" s="103"/>
      <c r="K1914" s="103"/>
      <c r="L1914" s="103"/>
      <c r="M1914" s="103"/>
      <c r="N1914" s="103"/>
      <c r="O1914" s="103"/>
      <c r="P1914" s="103"/>
    </row>
    <row r="1915" spans="1:16">
      <c r="A1915" s="101" t="s">
        <v>4936</v>
      </c>
      <c r="B1915" s="102" t="s">
        <v>4937</v>
      </c>
      <c r="C1915" s="101" t="s">
        <v>5359</v>
      </c>
      <c r="D1915" s="101" t="s">
        <v>5360</v>
      </c>
      <c r="E1915" s="103">
        <v>2074661</v>
      </c>
      <c r="F1915" s="103">
        <v>3358276</v>
      </c>
      <c r="G1915" s="103"/>
      <c r="H1915" s="103"/>
      <c r="I1915" s="103"/>
      <c r="J1915" s="103"/>
      <c r="K1915" s="103"/>
      <c r="L1915" s="103"/>
      <c r="M1915" s="103"/>
      <c r="N1915" s="103"/>
      <c r="O1915" s="103"/>
      <c r="P1915" s="103"/>
    </row>
    <row r="1916" spans="1:16">
      <c r="A1916" s="101" t="s">
        <v>5686</v>
      </c>
      <c r="B1916" s="102" t="s">
        <v>5687</v>
      </c>
      <c r="C1916" s="101" t="s">
        <v>5359</v>
      </c>
      <c r="D1916" s="101" t="s">
        <v>5360</v>
      </c>
      <c r="E1916" s="103">
        <v>137319</v>
      </c>
      <c r="F1916" s="103">
        <v>-1527451</v>
      </c>
      <c r="G1916" s="103"/>
      <c r="H1916" s="103"/>
      <c r="I1916" s="103"/>
      <c r="J1916" s="103"/>
      <c r="K1916" s="103"/>
      <c r="L1916" s="103"/>
      <c r="M1916" s="103"/>
      <c r="N1916" s="103"/>
      <c r="O1916" s="103"/>
      <c r="P1916" s="103"/>
    </row>
    <row r="1917" spans="1:16">
      <c r="A1917" s="101" t="s">
        <v>5688</v>
      </c>
      <c r="B1917" s="102" t="s">
        <v>5689</v>
      </c>
      <c r="C1917" s="101" t="s">
        <v>5359</v>
      </c>
      <c r="D1917" s="101" t="s">
        <v>5360</v>
      </c>
      <c r="E1917" s="103">
        <v>-4457812</v>
      </c>
      <c r="F1917" s="103">
        <v>-823471</v>
      </c>
      <c r="G1917" s="103"/>
      <c r="H1917" s="103"/>
      <c r="I1917" s="103"/>
      <c r="J1917" s="103"/>
      <c r="K1917" s="103"/>
      <c r="L1917" s="103"/>
      <c r="M1917" s="103"/>
      <c r="N1917" s="103"/>
      <c r="O1917" s="103"/>
      <c r="P1917" s="103"/>
    </row>
    <row r="1918" spans="1:16">
      <c r="A1918" s="101" t="s">
        <v>4944</v>
      </c>
      <c r="B1918" s="102" t="s">
        <v>4945</v>
      </c>
      <c r="C1918" s="101" t="s">
        <v>5359</v>
      </c>
      <c r="D1918" s="101" t="s">
        <v>5360</v>
      </c>
      <c r="E1918" s="103">
        <v>904878</v>
      </c>
      <c r="F1918" s="103">
        <v>2293754</v>
      </c>
      <c r="G1918" s="103">
        <v>2772247</v>
      </c>
      <c r="H1918" s="103">
        <v>2090360</v>
      </c>
      <c r="I1918" s="103">
        <v>3756153</v>
      </c>
      <c r="J1918" s="103"/>
      <c r="K1918" s="103"/>
      <c r="L1918" s="103"/>
      <c r="M1918" s="103"/>
      <c r="N1918" s="103"/>
      <c r="O1918" s="103"/>
      <c r="P1918" s="103"/>
    </row>
    <row r="1919" spans="1:16">
      <c r="A1919" s="101" t="s">
        <v>5690</v>
      </c>
      <c r="B1919" s="102" t="s">
        <v>5691</v>
      </c>
      <c r="C1919" s="101" t="s">
        <v>5359</v>
      </c>
      <c r="D1919" s="101" t="s">
        <v>5360</v>
      </c>
      <c r="E1919" s="103">
        <v>1701487</v>
      </c>
      <c r="F1919" s="103"/>
      <c r="G1919" s="103"/>
      <c r="H1919" s="103"/>
      <c r="I1919" s="103"/>
      <c r="J1919" s="103"/>
      <c r="K1919" s="103"/>
      <c r="L1919" s="103"/>
      <c r="M1919" s="103"/>
      <c r="N1919" s="103"/>
      <c r="O1919" s="103"/>
      <c r="P1919" s="103"/>
    </row>
    <row r="1920" spans="1:16">
      <c r="A1920" s="101" t="s">
        <v>4950</v>
      </c>
      <c r="B1920" s="102" t="s">
        <v>4951</v>
      </c>
      <c r="C1920" s="101" t="s">
        <v>5359</v>
      </c>
      <c r="D1920" s="101" t="s">
        <v>5360</v>
      </c>
      <c r="E1920" s="103"/>
      <c r="F1920" s="103">
        <v>5598875</v>
      </c>
      <c r="G1920" s="103">
        <v>2431425</v>
      </c>
      <c r="H1920" s="103"/>
      <c r="I1920" s="103"/>
      <c r="J1920" s="103"/>
      <c r="K1920" s="103"/>
      <c r="L1920" s="103"/>
      <c r="M1920" s="103"/>
      <c r="N1920" s="103"/>
      <c r="O1920" s="103"/>
      <c r="P1920" s="103"/>
    </row>
    <row r="1921" spans="1:16">
      <c r="A1921" s="101" t="s">
        <v>5692</v>
      </c>
      <c r="B1921" s="102" t="s">
        <v>5693</v>
      </c>
      <c r="C1921" s="101" t="s">
        <v>5359</v>
      </c>
      <c r="D1921" s="101" t="s">
        <v>5360</v>
      </c>
      <c r="E1921" s="103">
        <v>1347818</v>
      </c>
      <c r="F1921" s="103">
        <v>969952</v>
      </c>
      <c r="G1921" s="103"/>
      <c r="H1921" s="103"/>
      <c r="I1921" s="103"/>
      <c r="J1921" s="103"/>
      <c r="K1921" s="103"/>
      <c r="L1921" s="103"/>
      <c r="M1921" s="103"/>
      <c r="N1921" s="103"/>
      <c r="O1921" s="103"/>
      <c r="P1921" s="103"/>
    </row>
    <row r="1922" spans="1:16">
      <c r="A1922" s="101" t="s">
        <v>4960</v>
      </c>
      <c r="B1922" s="102" t="s">
        <v>4961</v>
      </c>
      <c r="C1922" s="101" t="s">
        <v>5359</v>
      </c>
      <c r="D1922" s="101" t="s">
        <v>5360</v>
      </c>
      <c r="E1922" s="103">
        <v>-27286242</v>
      </c>
      <c r="F1922" s="103">
        <v>-24529223</v>
      </c>
      <c r="G1922" s="103">
        <v>-3875768</v>
      </c>
      <c r="H1922" s="103"/>
      <c r="I1922" s="103"/>
      <c r="J1922" s="103"/>
      <c r="K1922" s="103"/>
      <c r="L1922" s="103"/>
      <c r="M1922" s="103"/>
      <c r="N1922" s="103"/>
      <c r="O1922" s="103"/>
      <c r="P1922" s="103"/>
    </row>
    <row r="1923" spans="1:16">
      <c r="A1923" s="101" t="s">
        <v>5694</v>
      </c>
      <c r="B1923" s="102" t="s">
        <v>5695</v>
      </c>
      <c r="C1923" s="101" t="s">
        <v>5359</v>
      </c>
      <c r="D1923" s="101" t="s">
        <v>5360</v>
      </c>
      <c r="E1923" s="103">
        <v>-823532</v>
      </c>
      <c r="F1923" s="103">
        <v>728710</v>
      </c>
      <c r="G1923" s="103">
        <v>1849631</v>
      </c>
      <c r="H1923" s="103"/>
      <c r="I1923" s="103"/>
      <c r="J1923" s="103"/>
      <c r="K1923" s="103"/>
      <c r="L1923" s="103"/>
      <c r="M1923" s="103"/>
      <c r="N1923" s="103"/>
      <c r="O1923" s="103"/>
      <c r="P1923" s="103"/>
    </row>
    <row r="1924" spans="1:16">
      <c r="A1924" s="101" t="s">
        <v>4964</v>
      </c>
      <c r="B1924" s="102" t="s">
        <v>4965</v>
      </c>
      <c r="C1924" s="101" t="s">
        <v>5359</v>
      </c>
      <c r="D1924" s="101" t="s">
        <v>5360</v>
      </c>
      <c r="E1924" s="103">
        <v>1526712</v>
      </c>
      <c r="F1924" s="103">
        <v>3996447</v>
      </c>
      <c r="G1924" s="103"/>
      <c r="H1924" s="103"/>
      <c r="I1924" s="103"/>
      <c r="J1924" s="103"/>
      <c r="K1924" s="103"/>
      <c r="L1924" s="103"/>
      <c r="M1924" s="103"/>
      <c r="N1924" s="103"/>
      <c r="O1924" s="103"/>
      <c r="P1924" s="103"/>
    </row>
    <row r="1925" spans="1:16">
      <c r="A1925" s="101" t="s">
        <v>5696</v>
      </c>
      <c r="B1925" s="102" t="s">
        <v>5697</v>
      </c>
      <c r="C1925" s="101" t="s">
        <v>5359</v>
      </c>
      <c r="D1925" s="101" t="s">
        <v>5360</v>
      </c>
      <c r="E1925" s="103">
        <v>-2496931</v>
      </c>
      <c r="F1925" s="103">
        <v>-2868146</v>
      </c>
      <c r="G1925" s="103"/>
      <c r="H1925" s="103"/>
      <c r="I1925" s="103"/>
      <c r="J1925" s="103"/>
      <c r="K1925" s="103"/>
      <c r="L1925" s="103"/>
      <c r="M1925" s="103"/>
      <c r="N1925" s="103"/>
      <c r="O1925" s="103"/>
      <c r="P1925" s="103"/>
    </row>
    <row r="1926" spans="1:16">
      <c r="A1926" s="101" t="s">
        <v>4966</v>
      </c>
      <c r="B1926" s="102" t="s">
        <v>4967</v>
      </c>
      <c r="C1926" s="101" t="s">
        <v>5359</v>
      </c>
      <c r="D1926" s="101" t="s">
        <v>5360</v>
      </c>
      <c r="E1926" s="103">
        <v>8946030</v>
      </c>
      <c r="F1926" s="103">
        <v>6094487</v>
      </c>
      <c r="G1926" s="103">
        <v>5375278</v>
      </c>
      <c r="H1926" s="103"/>
      <c r="I1926" s="103"/>
      <c r="J1926" s="103"/>
      <c r="K1926" s="103"/>
      <c r="L1926" s="103"/>
      <c r="M1926" s="103"/>
      <c r="N1926" s="103"/>
      <c r="O1926" s="103"/>
      <c r="P1926" s="103"/>
    </row>
    <row r="1927" spans="1:16">
      <c r="A1927" s="101" t="s">
        <v>4970</v>
      </c>
      <c r="B1927" s="102" t="s">
        <v>4971</v>
      </c>
      <c r="C1927" s="101" t="s">
        <v>5359</v>
      </c>
      <c r="D1927" s="101" t="s">
        <v>5360</v>
      </c>
      <c r="E1927" s="103">
        <v>5385996</v>
      </c>
      <c r="F1927" s="103">
        <v>2993307</v>
      </c>
      <c r="G1927" s="103">
        <v>3745192</v>
      </c>
      <c r="H1927" s="103">
        <v>591943</v>
      </c>
      <c r="I1927" s="103"/>
      <c r="J1927" s="103"/>
      <c r="K1927" s="103"/>
      <c r="L1927" s="103"/>
      <c r="M1927" s="103"/>
      <c r="N1927" s="103"/>
      <c r="O1927" s="103"/>
      <c r="P1927" s="103"/>
    </row>
    <row r="1928" spans="1:16">
      <c r="A1928" s="101" t="s">
        <v>5698</v>
      </c>
      <c r="B1928" s="102" t="s">
        <v>5699</v>
      </c>
      <c r="C1928" s="101" t="s">
        <v>5359</v>
      </c>
      <c r="D1928" s="101" t="s">
        <v>5360</v>
      </c>
      <c r="E1928" s="103">
        <v>343270</v>
      </c>
      <c r="F1928" s="103">
        <v>359937</v>
      </c>
      <c r="G1928" s="103"/>
      <c r="H1928" s="103"/>
      <c r="I1928" s="103"/>
      <c r="J1928" s="103"/>
      <c r="K1928" s="103"/>
      <c r="L1928" s="103"/>
      <c r="M1928" s="103"/>
      <c r="N1928" s="103"/>
      <c r="O1928" s="103"/>
      <c r="P1928" s="103"/>
    </row>
    <row r="1929" spans="1:16">
      <c r="A1929" s="101" t="s">
        <v>4972</v>
      </c>
      <c r="B1929" s="102" t="s">
        <v>4973</v>
      </c>
      <c r="C1929" s="101" t="s">
        <v>5359</v>
      </c>
      <c r="D1929" s="101" t="s">
        <v>5360</v>
      </c>
      <c r="E1929" s="103">
        <v>-3260259</v>
      </c>
      <c r="F1929" s="103">
        <v>3434991</v>
      </c>
      <c r="G1929" s="103"/>
      <c r="H1929" s="103"/>
      <c r="I1929" s="103"/>
      <c r="J1929" s="103"/>
      <c r="K1929" s="103"/>
      <c r="L1929" s="103"/>
      <c r="M1929" s="103"/>
      <c r="N1929" s="103"/>
      <c r="O1929" s="103"/>
      <c r="P1929" s="103"/>
    </row>
    <row r="1930" spans="1:16">
      <c r="A1930" s="101" t="s">
        <v>4976</v>
      </c>
      <c r="B1930" s="102" t="s">
        <v>4977</v>
      </c>
      <c r="C1930" s="101" t="s">
        <v>5359</v>
      </c>
      <c r="D1930" s="101" t="s">
        <v>5360</v>
      </c>
      <c r="E1930" s="103">
        <v>8220604</v>
      </c>
      <c r="F1930" s="103">
        <v>6315265</v>
      </c>
      <c r="G1930" s="103">
        <v>5372692</v>
      </c>
      <c r="H1930" s="103">
        <v>3382351</v>
      </c>
      <c r="I1930" s="103">
        <v>2848824</v>
      </c>
      <c r="J1930" s="103"/>
      <c r="K1930" s="103"/>
      <c r="L1930" s="103"/>
      <c r="M1930" s="103"/>
      <c r="N1930" s="103"/>
      <c r="O1930" s="103"/>
      <c r="P1930" s="103"/>
    </row>
    <row r="1931" spans="1:16">
      <c r="A1931" s="101" t="s">
        <v>4978</v>
      </c>
      <c r="B1931" s="102" t="s">
        <v>4979</v>
      </c>
      <c r="C1931" s="101" t="s">
        <v>5359</v>
      </c>
      <c r="D1931" s="101" t="s">
        <v>5360</v>
      </c>
      <c r="E1931" s="103">
        <v>17212860</v>
      </c>
      <c r="F1931" s="103">
        <v>8569759</v>
      </c>
      <c r="G1931" s="103">
        <v>2218267</v>
      </c>
      <c r="H1931" s="103">
        <v>2060422</v>
      </c>
      <c r="I1931" s="103"/>
      <c r="J1931" s="103"/>
      <c r="K1931" s="103"/>
      <c r="L1931" s="103"/>
      <c r="M1931" s="103"/>
      <c r="N1931" s="103"/>
      <c r="O1931" s="103"/>
      <c r="P1931" s="103"/>
    </row>
    <row r="1932" spans="1:16">
      <c r="A1932" s="101" t="s">
        <v>4980</v>
      </c>
      <c r="B1932" s="102" t="s">
        <v>3552</v>
      </c>
      <c r="C1932" s="101" t="s">
        <v>5359</v>
      </c>
      <c r="D1932" s="101" t="s">
        <v>5360</v>
      </c>
      <c r="E1932" s="103"/>
      <c r="F1932" s="103">
        <v>1583656</v>
      </c>
      <c r="G1932" s="103">
        <v>-613795</v>
      </c>
      <c r="H1932" s="103"/>
      <c r="I1932" s="103"/>
      <c r="J1932" s="103"/>
      <c r="K1932" s="103"/>
      <c r="L1932" s="103"/>
      <c r="M1932" s="103"/>
      <c r="N1932" s="103"/>
      <c r="O1932" s="103"/>
      <c r="P1932" s="103"/>
    </row>
    <row r="1933" spans="1:16">
      <c r="A1933" s="101" t="s">
        <v>4981</v>
      </c>
      <c r="B1933" s="102" t="s">
        <v>4982</v>
      </c>
      <c r="C1933" s="101" t="s">
        <v>5359</v>
      </c>
      <c r="D1933" s="101" t="s">
        <v>5360</v>
      </c>
      <c r="E1933" s="103">
        <v>-5125184</v>
      </c>
      <c r="F1933" s="103">
        <v>-2637912</v>
      </c>
      <c r="G1933" s="103"/>
      <c r="H1933" s="103"/>
      <c r="I1933" s="103"/>
      <c r="J1933" s="103"/>
      <c r="K1933" s="103"/>
      <c r="L1933" s="103"/>
      <c r="M1933" s="103"/>
      <c r="N1933" s="103"/>
      <c r="O1933" s="103"/>
      <c r="P1933" s="103"/>
    </row>
    <row r="1934" spans="1:16">
      <c r="A1934" s="101" t="s">
        <v>5700</v>
      </c>
      <c r="B1934" s="102" t="s">
        <v>5701</v>
      </c>
      <c r="C1934" s="101" t="s">
        <v>5361</v>
      </c>
      <c r="D1934" s="101" t="s">
        <v>5360</v>
      </c>
      <c r="E1934" s="103"/>
      <c r="F1934" s="103">
        <v>804064</v>
      </c>
      <c r="G1934" s="103">
        <v>397182</v>
      </c>
      <c r="H1934" s="103">
        <v>3260843</v>
      </c>
      <c r="I1934" s="103"/>
      <c r="J1934" s="103"/>
      <c r="K1934" s="103"/>
      <c r="L1934" s="103"/>
      <c r="M1934" s="103"/>
      <c r="N1934" s="103"/>
      <c r="O1934" s="103"/>
      <c r="P1934" s="103"/>
    </row>
    <row r="1935" spans="1:16">
      <c r="A1935" s="101" t="s">
        <v>4993</v>
      </c>
      <c r="B1935" s="102" t="s">
        <v>4994</v>
      </c>
      <c r="C1935" s="101" t="s">
        <v>5359</v>
      </c>
      <c r="D1935" s="101" t="s">
        <v>5360</v>
      </c>
      <c r="E1935" s="103">
        <v>2955189</v>
      </c>
      <c r="F1935" s="103">
        <v>5575367</v>
      </c>
      <c r="G1935" s="103"/>
      <c r="H1935" s="103"/>
      <c r="I1935" s="103"/>
      <c r="J1935" s="103"/>
      <c r="K1935" s="103"/>
      <c r="L1935" s="103"/>
      <c r="M1935" s="103"/>
      <c r="N1935" s="103"/>
      <c r="O1935" s="103"/>
      <c r="P1935" s="103"/>
    </row>
    <row r="1936" spans="1:16">
      <c r="A1936" s="101" t="s">
        <v>5702</v>
      </c>
      <c r="B1936" s="102" t="s">
        <v>5703</v>
      </c>
      <c r="C1936" s="101" t="s">
        <v>5359</v>
      </c>
      <c r="D1936" s="101" t="s">
        <v>5360</v>
      </c>
      <c r="E1936" s="103">
        <v>-3183301</v>
      </c>
      <c r="F1936" s="103">
        <v>-7023721</v>
      </c>
      <c r="G1936" s="103"/>
      <c r="H1936" s="103"/>
      <c r="I1936" s="103"/>
      <c r="J1936" s="103"/>
      <c r="K1936" s="103"/>
      <c r="L1936" s="103"/>
      <c r="M1936" s="103"/>
      <c r="N1936" s="103"/>
      <c r="O1936" s="103"/>
      <c r="P1936" s="103"/>
    </row>
    <row r="1937" spans="1:16">
      <c r="A1937" s="101" t="s">
        <v>4995</v>
      </c>
      <c r="B1937" s="102" t="s">
        <v>1184</v>
      </c>
      <c r="C1937" s="101" t="s">
        <v>5359</v>
      </c>
      <c r="D1937" s="101" t="s">
        <v>5360</v>
      </c>
      <c r="E1937" s="103">
        <v>29137350</v>
      </c>
      <c r="F1937" s="103">
        <v>10403747</v>
      </c>
      <c r="G1937" s="103">
        <v>1547042</v>
      </c>
      <c r="H1937" s="103">
        <v>-27625476</v>
      </c>
      <c r="I1937" s="103">
        <v>19641829</v>
      </c>
      <c r="J1937" s="103">
        <v>42617164</v>
      </c>
      <c r="K1937" s="103">
        <v>70742715</v>
      </c>
      <c r="L1937" s="103">
        <v>49259758</v>
      </c>
      <c r="M1937" s="103">
        <v>-151068794</v>
      </c>
      <c r="N1937" s="103">
        <v>22952266</v>
      </c>
      <c r="O1937" s="103">
        <v>21501851</v>
      </c>
      <c r="P1937" s="103">
        <v>17416464</v>
      </c>
    </row>
    <row r="1938" spans="1:16">
      <c r="A1938" s="101" t="s">
        <v>4996</v>
      </c>
      <c r="B1938" s="102" t="s">
        <v>3859</v>
      </c>
      <c r="C1938" s="101" t="s">
        <v>5359</v>
      </c>
      <c r="D1938" s="101" t="s">
        <v>5360</v>
      </c>
      <c r="E1938" s="103">
        <v>-3638387</v>
      </c>
      <c r="F1938" s="103">
        <v>2159040</v>
      </c>
      <c r="G1938" s="103"/>
      <c r="H1938" s="103"/>
      <c r="I1938" s="103"/>
      <c r="J1938" s="103"/>
      <c r="K1938" s="103"/>
      <c r="L1938" s="103"/>
      <c r="M1938" s="103"/>
      <c r="N1938" s="103"/>
      <c r="O1938" s="103"/>
      <c r="P1938" s="103"/>
    </row>
    <row r="1939" spans="1:16">
      <c r="A1939" s="101" t="s">
        <v>4997</v>
      </c>
      <c r="B1939" s="102" t="s">
        <v>4998</v>
      </c>
      <c r="C1939" s="101" t="s">
        <v>5359</v>
      </c>
      <c r="D1939" s="101" t="s">
        <v>5360</v>
      </c>
      <c r="E1939" s="103">
        <v>2746853</v>
      </c>
      <c r="F1939" s="103">
        <v>2318481</v>
      </c>
      <c r="G1939" s="103"/>
      <c r="H1939" s="103"/>
      <c r="I1939" s="103"/>
      <c r="J1939" s="103"/>
      <c r="K1939" s="103"/>
      <c r="L1939" s="103"/>
      <c r="M1939" s="103"/>
      <c r="N1939" s="103"/>
      <c r="O1939" s="103"/>
      <c r="P1939" s="103"/>
    </row>
    <row r="1940" spans="1:16">
      <c r="A1940" s="101" t="s">
        <v>5704</v>
      </c>
      <c r="B1940" s="102" t="s">
        <v>5705</v>
      </c>
      <c r="C1940" s="101" t="s">
        <v>5359</v>
      </c>
      <c r="D1940" s="101" t="s">
        <v>5360</v>
      </c>
      <c r="E1940" s="103">
        <v>-3354821</v>
      </c>
      <c r="F1940" s="103">
        <v>-1797471</v>
      </c>
      <c r="G1940" s="103">
        <v>1361606</v>
      </c>
      <c r="H1940" s="103"/>
      <c r="I1940" s="103"/>
      <c r="J1940" s="103"/>
      <c r="K1940" s="103"/>
      <c r="L1940" s="103"/>
      <c r="M1940" s="103"/>
      <c r="N1940" s="103"/>
      <c r="O1940" s="103"/>
      <c r="P1940" s="103"/>
    </row>
    <row r="1941" spans="1:16">
      <c r="A1941" s="101" t="s">
        <v>5706</v>
      </c>
      <c r="B1941" s="102" t="s">
        <v>5707</v>
      </c>
      <c r="C1941" s="101" t="s">
        <v>5359</v>
      </c>
      <c r="D1941" s="101" t="s">
        <v>5360</v>
      </c>
      <c r="E1941" s="103">
        <v>-2248497</v>
      </c>
      <c r="F1941" s="103">
        <v>5078206</v>
      </c>
      <c r="G1941" s="103">
        <v>2506338</v>
      </c>
      <c r="H1941" s="103">
        <v>236517</v>
      </c>
      <c r="I1941" s="103"/>
      <c r="J1941" s="103"/>
      <c r="K1941" s="103"/>
      <c r="L1941" s="103"/>
      <c r="M1941" s="103"/>
      <c r="N1941" s="103"/>
      <c r="O1941" s="103"/>
      <c r="P1941" s="103"/>
    </row>
    <row r="1942" spans="1:16">
      <c r="A1942" s="101" t="s">
        <v>5708</v>
      </c>
      <c r="B1942" s="102" t="s">
        <v>5709</v>
      </c>
      <c r="C1942" s="101" t="s">
        <v>5359</v>
      </c>
      <c r="D1942" s="101" t="s">
        <v>5360</v>
      </c>
      <c r="E1942" s="103">
        <v>493426</v>
      </c>
      <c r="F1942" s="103"/>
      <c r="G1942" s="103"/>
      <c r="H1942" s="103"/>
      <c r="I1942" s="103"/>
      <c r="J1942" s="103"/>
      <c r="K1942" s="103"/>
      <c r="L1942" s="103"/>
      <c r="M1942" s="103"/>
      <c r="N1942" s="103"/>
      <c r="O1942" s="103"/>
      <c r="P1942" s="103"/>
    </row>
    <row r="1943" spans="1:16">
      <c r="A1943" s="101" t="s">
        <v>5003</v>
      </c>
      <c r="B1943" s="102" t="s">
        <v>5004</v>
      </c>
      <c r="C1943" s="101" t="s">
        <v>5359</v>
      </c>
      <c r="D1943" s="101" t="s">
        <v>5360</v>
      </c>
      <c r="E1943" s="103">
        <v>-5413917</v>
      </c>
      <c r="F1943" s="103">
        <v>1469022</v>
      </c>
      <c r="G1943" s="103"/>
      <c r="H1943" s="103"/>
      <c r="I1943" s="103"/>
      <c r="J1943" s="103"/>
      <c r="K1943" s="103"/>
      <c r="L1943" s="103"/>
      <c r="M1943" s="103"/>
      <c r="N1943" s="103"/>
      <c r="O1943" s="103"/>
      <c r="P1943" s="103"/>
    </row>
    <row r="1944" spans="1:16">
      <c r="A1944" s="101" t="s">
        <v>5005</v>
      </c>
      <c r="B1944" s="102" t="s">
        <v>5006</v>
      </c>
      <c r="C1944" s="101" t="s">
        <v>5359</v>
      </c>
      <c r="D1944" s="101" t="s">
        <v>5360</v>
      </c>
      <c r="E1944" s="103">
        <v>735744</v>
      </c>
      <c r="F1944" s="103">
        <v>891526</v>
      </c>
      <c r="G1944" s="103"/>
      <c r="H1944" s="103"/>
      <c r="I1944" s="103"/>
      <c r="J1944" s="103"/>
      <c r="K1944" s="103"/>
      <c r="L1944" s="103"/>
      <c r="M1944" s="103"/>
      <c r="N1944" s="103"/>
      <c r="O1944" s="103"/>
      <c r="P1944" s="103"/>
    </row>
    <row r="1945" spans="1:16">
      <c r="A1945" s="101" t="s">
        <v>5710</v>
      </c>
      <c r="B1945" s="102" t="s">
        <v>5711</v>
      </c>
      <c r="C1945" s="101" t="s">
        <v>5359</v>
      </c>
      <c r="D1945" s="101" t="s">
        <v>5360</v>
      </c>
      <c r="E1945" s="103">
        <v>4392525</v>
      </c>
      <c r="F1945" s="103">
        <v>2525441</v>
      </c>
      <c r="G1945" s="103"/>
      <c r="H1945" s="103"/>
      <c r="I1945" s="103"/>
      <c r="J1945" s="103"/>
      <c r="K1945" s="103"/>
      <c r="L1945" s="103"/>
      <c r="M1945" s="103"/>
      <c r="N1945" s="103"/>
      <c r="O1945" s="103"/>
      <c r="P1945" s="103"/>
    </row>
    <row r="1946" spans="1:16">
      <c r="A1946" s="101" t="s">
        <v>5712</v>
      </c>
      <c r="B1946" s="102" t="s">
        <v>5713</v>
      </c>
      <c r="C1946" s="101" t="s">
        <v>5359</v>
      </c>
      <c r="D1946" s="101" t="s">
        <v>5360</v>
      </c>
      <c r="E1946" s="103">
        <v>-176273</v>
      </c>
      <c r="F1946" s="103">
        <v>2082013</v>
      </c>
      <c r="G1946" s="103"/>
      <c r="H1946" s="103"/>
      <c r="I1946" s="103"/>
      <c r="J1946" s="103"/>
      <c r="K1946" s="103"/>
      <c r="L1946" s="103"/>
      <c r="M1946" s="103"/>
      <c r="N1946" s="103"/>
      <c r="O1946" s="103"/>
      <c r="P1946" s="103"/>
    </row>
    <row r="1947" spans="1:16">
      <c r="A1947" s="101" t="s">
        <v>5714</v>
      </c>
      <c r="B1947" s="102" t="s">
        <v>5715</v>
      </c>
      <c r="C1947" s="101" t="s">
        <v>5359</v>
      </c>
      <c r="D1947" s="101" t="s">
        <v>5360</v>
      </c>
      <c r="E1947" s="103">
        <v>88063</v>
      </c>
      <c r="F1947" s="103">
        <v>81443</v>
      </c>
      <c r="G1947" s="103"/>
      <c r="H1947" s="103"/>
      <c r="I1947" s="103"/>
      <c r="J1947" s="103"/>
      <c r="K1947" s="103"/>
      <c r="L1947" s="103"/>
      <c r="M1947" s="103"/>
      <c r="N1947" s="103"/>
      <c r="O1947" s="103"/>
      <c r="P1947" s="103"/>
    </row>
    <row r="1948" spans="1:16">
      <c r="A1948" s="101" t="s">
        <v>5017</v>
      </c>
      <c r="B1948" s="102" t="s">
        <v>5018</v>
      </c>
      <c r="C1948" s="101" t="s">
        <v>5359</v>
      </c>
      <c r="D1948" s="101" t="s">
        <v>5360</v>
      </c>
      <c r="E1948" s="103">
        <v>7173699</v>
      </c>
      <c r="F1948" s="103">
        <v>7060086</v>
      </c>
      <c r="G1948" s="103">
        <v>6080555</v>
      </c>
      <c r="H1948" s="103"/>
      <c r="I1948" s="103"/>
      <c r="J1948" s="103"/>
      <c r="K1948" s="103"/>
      <c r="L1948" s="103"/>
      <c r="M1948" s="103"/>
      <c r="N1948" s="103"/>
      <c r="O1948" s="103"/>
      <c r="P1948" s="103"/>
    </row>
    <row r="1949" spans="1:16">
      <c r="A1949" s="101" t="s">
        <v>5023</v>
      </c>
      <c r="B1949" s="102" t="s">
        <v>5024</v>
      </c>
      <c r="C1949" s="101" t="s">
        <v>5359</v>
      </c>
      <c r="D1949" s="101" t="s">
        <v>5360</v>
      </c>
      <c r="E1949" s="103">
        <v>10206935</v>
      </c>
      <c r="F1949" s="103">
        <v>10108678</v>
      </c>
      <c r="G1949" s="103"/>
      <c r="H1949" s="103"/>
      <c r="I1949" s="103"/>
      <c r="J1949" s="103"/>
      <c r="K1949" s="103"/>
      <c r="L1949" s="103"/>
      <c r="M1949" s="103"/>
      <c r="N1949" s="103"/>
      <c r="O1949" s="103"/>
      <c r="P1949" s="103"/>
    </row>
    <row r="1950" spans="1:16">
      <c r="A1950" s="101" t="s">
        <v>5029</v>
      </c>
      <c r="B1950" s="102" t="s">
        <v>5030</v>
      </c>
      <c r="C1950" s="101" t="s">
        <v>5359</v>
      </c>
      <c r="D1950" s="101" t="s">
        <v>5360</v>
      </c>
      <c r="E1950" s="103">
        <v>6485921</v>
      </c>
      <c r="F1950" s="103">
        <v>1633385</v>
      </c>
      <c r="G1950" s="103"/>
      <c r="H1950" s="103"/>
      <c r="I1950" s="103"/>
      <c r="J1950" s="103"/>
      <c r="K1950" s="103"/>
      <c r="L1950" s="103"/>
      <c r="M1950" s="103"/>
      <c r="N1950" s="103"/>
      <c r="O1950" s="103"/>
      <c r="P1950" s="103"/>
    </row>
    <row r="1951" spans="1:16">
      <c r="A1951" s="101" t="s">
        <v>5716</v>
      </c>
      <c r="B1951" s="102" t="s">
        <v>5717</v>
      </c>
      <c r="C1951" s="101" t="s">
        <v>5359</v>
      </c>
      <c r="D1951" s="101" t="s">
        <v>5360</v>
      </c>
      <c r="E1951" s="103">
        <v>2077775</v>
      </c>
      <c r="F1951" s="103">
        <v>417981</v>
      </c>
      <c r="G1951" s="103"/>
      <c r="H1951" s="103"/>
      <c r="I1951" s="103"/>
      <c r="J1951" s="103"/>
      <c r="K1951" s="103"/>
      <c r="L1951" s="103"/>
      <c r="M1951" s="103"/>
      <c r="N1951" s="103"/>
      <c r="O1951" s="103"/>
      <c r="P1951" s="103"/>
    </row>
    <row r="1952" spans="1:16">
      <c r="A1952" s="101" t="s">
        <v>5033</v>
      </c>
      <c r="B1952" s="102" t="s">
        <v>5034</v>
      </c>
      <c r="C1952" s="101" t="s">
        <v>5359</v>
      </c>
      <c r="D1952" s="101" t="s">
        <v>5360</v>
      </c>
      <c r="E1952" s="103">
        <v>58347858</v>
      </c>
      <c r="F1952" s="103">
        <v>83670056</v>
      </c>
      <c r="G1952" s="103">
        <v>76331077</v>
      </c>
      <c r="H1952" s="103">
        <v>6584076</v>
      </c>
      <c r="I1952" s="103"/>
      <c r="J1952" s="103"/>
      <c r="K1952" s="103"/>
      <c r="L1952" s="103"/>
      <c r="M1952" s="103"/>
      <c r="N1952" s="103"/>
      <c r="O1952" s="103"/>
      <c r="P1952" s="103"/>
    </row>
    <row r="1953" spans="1:16">
      <c r="A1953" s="101" t="s">
        <v>5037</v>
      </c>
      <c r="B1953" s="102" t="s">
        <v>5038</v>
      </c>
      <c r="C1953" s="101" t="s">
        <v>5359</v>
      </c>
      <c r="D1953" s="101" t="s">
        <v>5360</v>
      </c>
      <c r="E1953" s="103">
        <v>-16934681</v>
      </c>
      <c r="F1953" s="103">
        <v>14503922</v>
      </c>
      <c r="G1953" s="103"/>
      <c r="H1953" s="103"/>
      <c r="I1953" s="103"/>
      <c r="J1953" s="103"/>
      <c r="K1953" s="103"/>
      <c r="L1953" s="103"/>
      <c r="M1953" s="103"/>
      <c r="N1953" s="103"/>
      <c r="O1953" s="103"/>
      <c r="P1953" s="103"/>
    </row>
    <row r="1954" spans="1:16">
      <c r="A1954" s="101" t="s">
        <v>5718</v>
      </c>
      <c r="B1954" s="102" t="s">
        <v>5719</v>
      </c>
      <c r="C1954" s="101" t="s">
        <v>5359</v>
      </c>
      <c r="D1954" s="101" t="s">
        <v>5360</v>
      </c>
      <c r="E1954" s="103">
        <v>1540800</v>
      </c>
      <c r="F1954" s="103"/>
      <c r="G1954" s="103"/>
      <c r="H1954" s="103"/>
      <c r="I1954" s="103"/>
      <c r="J1954" s="103"/>
      <c r="K1954" s="103"/>
      <c r="L1954" s="103"/>
      <c r="M1954" s="103"/>
      <c r="N1954" s="103"/>
      <c r="O1954" s="103"/>
      <c r="P1954" s="103"/>
    </row>
    <row r="1955" spans="1:16">
      <c r="A1955" s="101" t="s">
        <v>5720</v>
      </c>
      <c r="B1955" s="102" t="s">
        <v>5721</v>
      </c>
      <c r="C1955" s="101" t="s">
        <v>5359</v>
      </c>
      <c r="D1955" s="101" t="s">
        <v>5360</v>
      </c>
      <c r="E1955" s="103">
        <v>512332</v>
      </c>
      <c r="F1955" s="103">
        <v>1416949</v>
      </c>
      <c r="G1955" s="103"/>
      <c r="H1955" s="103"/>
      <c r="I1955" s="103"/>
      <c r="J1955" s="103"/>
      <c r="K1955" s="103"/>
      <c r="L1955" s="103"/>
      <c r="M1955" s="103"/>
      <c r="N1955" s="103"/>
      <c r="O1955" s="103"/>
      <c r="P1955" s="103"/>
    </row>
    <row r="1956" spans="1:16">
      <c r="A1956" s="101" t="s">
        <v>5722</v>
      </c>
      <c r="B1956" s="102" t="s">
        <v>5723</v>
      </c>
      <c r="C1956" s="101" t="s">
        <v>5359</v>
      </c>
      <c r="D1956" s="101" t="s">
        <v>5360</v>
      </c>
      <c r="E1956" s="103">
        <v>-768275</v>
      </c>
      <c r="F1956" s="103">
        <v>2152016</v>
      </c>
      <c r="G1956" s="103">
        <v>-1516105</v>
      </c>
      <c r="H1956" s="103"/>
      <c r="I1956" s="103"/>
      <c r="J1956" s="103"/>
      <c r="K1956" s="103"/>
      <c r="L1956" s="103"/>
      <c r="M1956" s="103"/>
      <c r="N1956" s="103"/>
      <c r="O1956" s="103"/>
      <c r="P1956" s="103"/>
    </row>
    <row r="1957" spans="1:16">
      <c r="A1957" s="101" t="s">
        <v>5061</v>
      </c>
      <c r="B1957" s="102" t="s">
        <v>5062</v>
      </c>
      <c r="C1957" s="101" t="s">
        <v>5359</v>
      </c>
      <c r="D1957" s="101" t="s">
        <v>5360</v>
      </c>
      <c r="E1957" s="103">
        <v>6419811</v>
      </c>
      <c r="F1957" s="103">
        <v>18175690</v>
      </c>
      <c r="G1957" s="103"/>
      <c r="H1957" s="103"/>
      <c r="I1957" s="103"/>
      <c r="J1957" s="103"/>
      <c r="K1957" s="103"/>
      <c r="L1957" s="103"/>
      <c r="M1957" s="103"/>
      <c r="N1957" s="103"/>
      <c r="O1957" s="103"/>
      <c r="P1957" s="103"/>
    </row>
    <row r="1958" spans="1:16">
      <c r="A1958" s="101" t="s">
        <v>5724</v>
      </c>
      <c r="B1958" s="102" t="s">
        <v>5725</v>
      </c>
      <c r="C1958" s="101" t="s">
        <v>5359</v>
      </c>
      <c r="D1958" s="101" t="s">
        <v>5360</v>
      </c>
      <c r="E1958" s="103">
        <v>423388</v>
      </c>
      <c r="F1958" s="103">
        <v>-278476</v>
      </c>
      <c r="G1958" s="103"/>
      <c r="H1958" s="103"/>
      <c r="I1958" s="103"/>
      <c r="J1958" s="103"/>
      <c r="K1958" s="103"/>
      <c r="L1958" s="103"/>
      <c r="M1958" s="103"/>
      <c r="N1958" s="103"/>
      <c r="O1958" s="103"/>
      <c r="P1958" s="103"/>
    </row>
    <row r="1959" spans="1:16">
      <c r="A1959" s="101" t="s">
        <v>5067</v>
      </c>
      <c r="B1959" s="102" t="s">
        <v>5068</v>
      </c>
      <c r="C1959" s="101" t="s">
        <v>5359</v>
      </c>
      <c r="D1959" s="101" t="s">
        <v>5360</v>
      </c>
      <c r="E1959" s="103">
        <v>28467842</v>
      </c>
      <c r="F1959" s="103"/>
      <c r="G1959" s="103"/>
      <c r="H1959" s="103"/>
      <c r="I1959" s="103"/>
      <c r="J1959" s="103"/>
      <c r="K1959" s="103"/>
      <c r="L1959" s="103"/>
      <c r="M1959" s="103"/>
      <c r="N1959" s="103"/>
      <c r="O1959" s="103"/>
      <c r="P1959" s="103"/>
    </row>
    <row r="1960" spans="1:16">
      <c r="A1960" s="101" t="s">
        <v>5726</v>
      </c>
      <c r="B1960" s="102" t="s">
        <v>5727</v>
      </c>
      <c r="C1960" s="101" t="s">
        <v>5359</v>
      </c>
      <c r="D1960" s="101" t="s">
        <v>5360</v>
      </c>
      <c r="E1960" s="103">
        <v>-2060880</v>
      </c>
      <c r="F1960" s="103"/>
      <c r="G1960" s="103"/>
      <c r="H1960" s="103"/>
      <c r="I1960" s="103"/>
      <c r="J1960" s="103"/>
      <c r="K1960" s="103"/>
      <c r="L1960" s="103"/>
      <c r="M1960" s="103"/>
      <c r="N1960" s="103"/>
      <c r="O1960" s="103"/>
      <c r="P1960" s="103"/>
    </row>
    <row r="1961" spans="1:16">
      <c r="A1961" s="101" t="s">
        <v>5077</v>
      </c>
      <c r="B1961" s="102" t="s">
        <v>5078</v>
      </c>
      <c r="C1961" s="101" t="s">
        <v>5359</v>
      </c>
      <c r="D1961" s="101" t="s">
        <v>5360</v>
      </c>
      <c r="E1961" s="103">
        <v>14744631</v>
      </c>
      <c r="F1961" s="103">
        <v>14481565</v>
      </c>
      <c r="G1961" s="103">
        <v>3217076</v>
      </c>
      <c r="H1961" s="103">
        <v>18433934</v>
      </c>
      <c r="I1961" s="103">
        <v>2010049</v>
      </c>
      <c r="J1961" s="103"/>
      <c r="K1961" s="103"/>
      <c r="L1961" s="103"/>
      <c r="M1961" s="103"/>
      <c r="N1961" s="103"/>
      <c r="O1961" s="103"/>
      <c r="P1961" s="103"/>
    </row>
    <row r="1962" spans="1:16">
      <c r="A1962" s="101" t="s">
        <v>5728</v>
      </c>
      <c r="B1962" s="102" t="s">
        <v>5729</v>
      </c>
      <c r="C1962" s="101" t="s">
        <v>5359</v>
      </c>
      <c r="D1962" s="101" t="s">
        <v>5360</v>
      </c>
      <c r="E1962" s="103">
        <v>-8817679</v>
      </c>
      <c r="F1962" s="103">
        <v>-3981920</v>
      </c>
      <c r="G1962" s="103"/>
      <c r="H1962" s="103"/>
      <c r="I1962" s="103"/>
      <c r="J1962" s="103"/>
      <c r="K1962" s="103"/>
      <c r="L1962" s="103"/>
      <c r="M1962" s="103"/>
      <c r="N1962" s="103"/>
      <c r="O1962" s="103"/>
      <c r="P1962" s="103"/>
    </row>
    <row r="1963" spans="1:16">
      <c r="A1963" s="101" t="s">
        <v>5730</v>
      </c>
      <c r="B1963" s="102" t="s">
        <v>5731</v>
      </c>
      <c r="C1963" s="101" t="s">
        <v>5359</v>
      </c>
      <c r="D1963" s="101" t="s">
        <v>5360</v>
      </c>
      <c r="E1963" s="103">
        <v>1524532</v>
      </c>
      <c r="F1963" s="103"/>
      <c r="G1963" s="103"/>
      <c r="H1963" s="103"/>
      <c r="I1963" s="103"/>
      <c r="J1963" s="103"/>
      <c r="K1963" s="103"/>
      <c r="L1963" s="103"/>
      <c r="M1963" s="103"/>
      <c r="N1963" s="103"/>
      <c r="O1963" s="103"/>
      <c r="P1963" s="103"/>
    </row>
    <row r="1964" spans="1:16">
      <c r="A1964" s="101" t="s">
        <v>5732</v>
      </c>
      <c r="B1964" s="102" t="s">
        <v>5733</v>
      </c>
      <c r="C1964" s="101" t="s">
        <v>5359</v>
      </c>
      <c r="D1964" s="101" t="s">
        <v>5360</v>
      </c>
      <c r="E1964" s="103">
        <v>-4126456</v>
      </c>
      <c r="F1964" s="103">
        <v>-497222</v>
      </c>
      <c r="G1964" s="103"/>
      <c r="H1964" s="103"/>
      <c r="I1964" s="103"/>
      <c r="J1964" s="103"/>
      <c r="K1964" s="103"/>
      <c r="L1964" s="103"/>
      <c r="M1964" s="103"/>
      <c r="N1964" s="103"/>
      <c r="O1964" s="103"/>
      <c r="P1964" s="103"/>
    </row>
    <row r="1965" spans="1:16">
      <c r="A1965" s="101" t="s">
        <v>5081</v>
      </c>
      <c r="B1965" s="102" t="s">
        <v>5082</v>
      </c>
      <c r="C1965" s="101" t="s">
        <v>5359</v>
      </c>
      <c r="D1965" s="101" t="s">
        <v>5360</v>
      </c>
      <c r="E1965" s="103">
        <v>13194638</v>
      </c>
      <c r="F1965" s="103">
        <v>5476742</v>
      </c>
      <c r="G1965" s="103"/>
      <c r="H1965" s="103"/>
      <c r="I1965" s="103"/>
      <c r="J1965" s="103"/>
      <c r="K1965" s="103"/>
      <c r="L1965" s="103"/>
      <c r="M1965" s="103"/>
      <c r="N1965" s="103"/>
      <c r="O1965" s="103"/>
      <c r="P1965" s="103"/>
    </row>
    <row r="1966" spans="1:16">
      <c r="A1966" s="101" t="s">
        <v>5087</v>
      </c>
      <c r="B1966" s="102" t="s">
        <v>5088</v>
      </c>
      <c r="C1966" s="101" t="s">
        <v>5359</v>
      </c>
      <c r="D1966" s="101" t="s">
        <v>5360</v>
      </c>
      <c r="E1966" s="103">
        <v>6743350</v>
      </c>
      <c r="F1966" s="103">
        <v>9305701</v>
      </c>
      <c r="G1966" s="103">
        <v>6802208</v>
      </c>
      <c r="H1966" s="103"/>
      <c r="I1966" s="103"/>
      <c r="J1966" s="103"/>
      <c r="K1966" s="103"/>
      <c r="L1966" s="103"/>
      <c r="M1966" s="103"/>
      <c r="N1966" s="103"/>
      <c r="O1966" s="103"/>
      <c r="P1966" s="103"/>
    </row>
    <row r="1967" spans="1:16">
      <c r="A1967" s="101" t="s">
        <v>5734</v>
      </c>
      <c r="B1967" s="102" t="s">
        <v>5735</v>
      </c>
      <c r="C1967" s="101" t="s">
        <v>5359</v>
      </c>
      <c r="D1967" s="101" t="s">
        <v>5360</v>
      </c>
      <c r="E1967" s="103">
        <v>357633</v>
      </c>
      <c r="F1967" s="103">
        <v>495452</v>
      </c>
      <c r="G1967" s="103"/>
      <c r="H1967" s="103"/>
      <c r="I1967" s="103"/>
      <c r="J1967" s="103"/>
      <c r="K1967" s="103"/>
      <c r="L1967" s="103"/>
      <c r="M1967" s="103"/>
      <c r="N1967" s="103"/>
      <c r="O1967" s="103"/>
      <c r="P1967" s="103"/>
    </row>
    <row r="1968" spans="1:16">
      <c r="A1968" s="101" t="s">
        <v>5092</v>
      </c>
      <c r="B1968" s="102" t="s">
        <v>5093</v>
      </c>
      <c r="C1968" s="101" t="s">
        <v>5359</v>
      </c>
      <c r="D1968" s="101" t="s">
        <v>5360</v>
      </c>
      <c r="E1968" s="103">
        <v>-2161601</v>
      </c>
      <c r="F1968" s="103"/>
      <c r="G1968" s="103"/>
      <c r="H1968" s="103"/>
      <c r="I1968" s="103"/>
      <c r="J1968" s="103"/>
      <c r="K1968" s="103"/>
      <c r="L1968" s="103"/>
      <c r="M1968" s="103"/>
      <c r="N1968" s="103"/>
      <c r="O1968" s="103"/>
      <c r="P1968" s="103"/>
    </row>
    <row r="1969" spans="1:16">
      <c r="A1969" s="101" t="s">
        <v>5096</v>
      </c>
      <c r="B1969" s="102" t="s">
        <v>5097</v>
      </c>
      <c r="C1969" s="101" t="s">
        <v>5359</v>
      </c>
      <c r="D1969" s="101" t="s">
        <v>5360</v>
      </c>
      <c r="E1969" s="103">
        <v>7875487</v>
      </c>
      <c r="F1969" s="103">
        <v>12551815</v>
      </c>
      <c r="G1969" s="103"/>
      <c r="H1969" s="103"/>
      <c r="I1969" s="103"/>
      <c r="J1969" s="103"/>
      <c r="K1969" s="103"/>
      <c r="L1969" s="103"/>
      <c r="M1969" s="103"/>
      <c r="N1969" s="103"/>
      <c r="O1969" s="103"/>
      <c r="P1969" s="103"/>
    </row>
    <row r="1970" spans="1:16">
      <c r="A1970" s="101" t="s">
        <v>5736</v>
      </c>
      <c r="B1970" s="102" t="s">
        <v>5737</v>
      </c>
      <c r="C1970" s="101" t="s">
        <v>5359</v>
      </c>
      <c r="D1970" s="101" t="s">
        <v>5360</v>
      </c>
      <c r="E1970" s="103">
        <v>1683814</v>
      </c>
      <c r="F1970" s="103"/>
      <c r="G1970" s="103"/>
      <c r="H1970" s="103"/>
      <c r="I1970" s="103"/>
      <c r="J1970" s="103"/>
      <c r="K1970" s="103"/>
      <c r="L1970" s="103"/>
      <c r="M1970" s="103"/>
      <c r="N1970" s="103"/>
      <c r="O1970" s="103"/>
      <c r="P1970" s="103"/>
    </row>
    <row r="1971" spans="1:16">
      <c r="A1971" s="101" t="s">
        <v>5738</v>
      </c>
      <c r="B1971" s="102" t="s">
        <v>5739</v>
      </c>
      <c r="C1971" s="101" t="s">
        <v>5359</v>
      </c>
      <c r="D1971" s="101" t="s">
        <v>5360</v>
      </c>
      <c r="E1971" s="103">
        <v>-3914598</v>
      </c>
      <c r="F1971" s="103">
        <v>330396</v>
      </c>
      <c r="G1971" s="103"/>
      <c r="H1971" s="103"/>
      <c r="I1971" s="103"/>
      <c r="J1971" s="103"/>
      <c r="K1971" s="103"/>
      <c r="L1971" s="103"/>
      <c r="M1971" s="103"/>
      <c r="N1971" s="103"/>
      <c r="O1971" s="103"/>
      <c r="P1971" s="103"/>
    </row>
    <row r="1972" spans="1:16">
      <c r="A1972" s="101" t="s">
        <v>5740</v>
      </c>
      <c r="B1972" s="102" t="s">
        <v>5741</v>
      </c>
      <c r="C1972" s="101" t="s">
        <v>5359</v>
      </c>
      <c r="D1972" s="101" t="s">
        <v>5360</v>
      </c>
      <c r="E1972" s="103">
        <v>-410089</v>
      </c>
      <c r="F1972" s="103">
        <v>-2232146</v>
      </c>
      <c r="G1972" s="103"/>
      <c r="H1972" s="103"/>
      <c r="I1972" s="103"/>
      <c r="J1972" s="103"/>
      <c r="K1972" s="103"/>
      <c r="L1972" s="103"/>
      <c r="M1972" s="103"/>
      <c r="N1972" s="103"/>
      <c r="O1972" s="103"/>
      <c r="P1972" s="103"/>
    </row>
    <row r="1973" spans="1:16">
      <c r="A1973" s="101" t="s">
        <v>5742</v>
      </c>
      <c r="B1973" s="102" t="s">
        <v>5743</v>
      </c>
      <c r="C1973" s="101" t="s">
        <v>5359</v>
      </c>
      <c r="D1973" s="101" t="s">
        <v>5360</v>
      </c>
      <c r="E1973" s="103">
        <v>1578149</v>
      </c>
      <c r="F1973" s="103">
        <v>-320083</v>
      </c>
      <c r="G1973" s="103"/>
      <c r="H1973" s="103"/>
      <c r="I1973" s="103"/>
      <c r="J1973" s="103"/>
      <c r="K1973" s="103"/>
      <c r="L1973" s="103"/>
      <c r="M1973" s="103"/>
      <c r="N1973" s="103"/>
      <c r="O1973" s="103"/>
      <c r="P1973" s="103"/>
    </row>
    <row r="1974" spans="1:16">
      <c r="A1974" s="101" t="s">
        <v>5744</v>
      </c>
      <c r="B1974" s="102" t="s">
        <v>5745</v>
      </c>
      <c r="C1974" s="101" t="s">
        <v>5359</v>
      </c>
      <c r="D1974" s="101" t="s">
        <v>5360</v>
      </c>
      <c r="E1974" s="103">
        <v>-792469</v>
      </c>
      <c r="F1974" s="103"/>
      <c r="G1974" s="103"/>
      <c r="H1974" s="103"/>
      <c r="I1974" s="103"/>
      <c r="J1974" s="103"/>
      <c r="K1974" s="103"/>
      <c r="L1974" s="103"/>
      <c r="M1974" s="103"/>
      <c r="N1974" s="103"/>
      <c r="O1974" s="103"/>
      <c r="P1974" s="103"/>
    </row>
    <row r="1975" spans="1:16">
      <c r="A1975" s="101" t="s">
        <v>5746</v>
      </c>
      <c r="B1975" s="102" t="s">
        <v>5747</v>
      </c>
      <c r="C1975" s="101" t="s">
        <v>5359</v>
      </c>
      <c r="D1975" s="101" t="s">
        <v>5360</v>
      </c>
      <c r="E1975" s="103">
        <v>1693710</v>
      </c>
      <c r="F1975" s="103">
        <v>162595</v>
      </c>
      <c r="G1975" s="103"/>
      <c r="H1975" s="103"/>
      <c r="I1975" s="103"/>
      <c r="J1975" s="103"/>
      <c r="K1975" s="103"/>
      <c r="L1975" s="103"/>
      <c r="M1975" s="103"/>
      <c r="N1975" s="103"/>
      <c r="O1975" s="103"/>
      <c r="P1975" s="103"/>
    </row>
    <row r="1976" spans="1:16">
      <c r="A1976" s="101" t="s">
        <v>5748</v>
      </c>
      <c r="B1976" s="102" t="s">
        <v>5749</v>
      </c>
      <c r="C1976" s="101" t="s">
        <v>5359</v>
      </c>
      <c r="D1976" s="101" t="s">
        <v>5360</v>
      </c>
      <c r="E1976" s="103">
        <v>-13752494</v>
      </c>
      <c r="F1976" s="103">
        <v>744346</v>
      </c>
      <c r="G1976" s="103"/>
      <c r="H1976" s="103"/>
      <c r="I1976" s="103"/>
      <c r="J1976" s="103"/>
      <c r="K1976" s="103"/>
      <c r="L1976" s="103"/>
      <c r="M1976" s="103"/>
      <c r="N1976" s="103"/>
      <c r="O1976" s="103"/>
      <c r="P1976" s="103"/>
    </row>
    <row r="1977" spans="1:16">
      <c r="A1977" s="101" t="s">
        <v>5750</v>
      </c>
      <c r="B1977" s="102" t="s">
        <v>5751</v>
      </c>
      <c r="C1977" s="101" t="s">
        <v>5359</v>
      </c>
      <c r="D1977" s="101" t="s">
        <v>5360</v>
      </c>
      <c r="E1977" s="103">
        <v>7372638</v>
      </c>
      <c r="F1977" s="103">
        <v>1639911</v>
      </c>
      <c r="G1977" s="103">
        <v>2563124</v>
      </c>
      <c r="H1977" s="103"/>
      <c r="I1977" s="103"/>
      <c r="J1977" s="103"/>
      <c r="K1977" s="103"/>
      <c r="L1977" s="103"/>
      <c r="M1977" s="103"/>
      <c r="N1977" s="103"/>
      <c r="O1977" s="103"/>
      <c r="P1977" s="103"/>
    </row>
    <row r="1978" spans="1:16">
      <c r="A1978" s="101" t="s">
        <v>5108</v>
      </c>
      <c r="B1978" s="102" t="s">
        <v>5109</v>
      </c>
      <c r="C1978" s="101" t="s">
        <v>5359</v>
      </c>
      <c r="D1978" s="101" t="s">
        <v>5360</v>
      </c>
      <c r="E1978" s="103">
        <v>15161609</v>
      </c>
      <c r="F1978" s="103">
        <v>12864213</v>
      </c>
      <c r="G1978" s="103">
        <v>9356571</v>
      </c>
      <c r="H1978" s="103">
        <v>1632619</v>
      </c>
      <c r="I1978" s="103">
        <v>3467947</v>
      </c>
      <c r="J1978" s="103">
        <v>2735605</v>
      </c>
      <c r="K1978" s="103"/>
      <c r="L1978" s="103"/>
      <c r="M1978" s="103"/>
      <c r="N1978" s="103"/>
      <c r="O1978" s="103"/>
      <c r="P1978" s="103"/>
    </row>
    <row r="1979" spans="1:16">
      <c r="A1979" s="101" t="s">
        <v>5752</v>
      </c>
      <c r="B1979" s="102" t="s">
        <v>5753</v>
      </c>
      <c r="C1979" s="101" t="s">
        <v>5359</v>
      </c>
      <c r="D1979" s="101" t="s">
        <v>5360</v>
      </c>
      <c r="E1979" s="103">
        <v>2650866</v>
      </c>
      <c r="F1979" s="103">
        <v>2093184</v>
      </c>
      <c r="G1979" s="103"/>
      <c r="H1979" s="103"/>
      <c r="I1979" s="103"/>
      <c r="J1979" s="103"/>
      <c r="K1979" s="103"/>
      <c r="L1979" s="103"/>
      <c r="M1979" s="103"/>
      <c r="N1979" s="103"/>
      <c r="O1979" s="103"/>
      <c r="P1979" s="103"/>
    </row>
    <row r="1980" spans="1:16">
      <c r="A1980" s="101" t="s">
        <v>5114</v>
      </c>
      <c r="B1980" s="102" t="s">
        <v>5115</v>
      </c>
      <c r="C1980" s="101" t="s">
        <v>5359</v>
      </c>
      <c r="D1980" s="101" t="s">
        <v>5360</v>
      </c>
      <c r="E1980" s="103">
        <v>10812687</v>
      </c>
      <c r="F1980" s="103"/>
      <c r="G1980" s="103"/>
      <c r="H1980" s="103"/>
      <c r="I1980" s="103"/>
      <c r="J1980" s="103"/>
      <c r="K1980" s="103"/>
      <c r="L1980" s="103"/>
      <c r="M1980" s="103"/>
      <c r="N1980" s="103"/>
      <c r="O1980" s="103"/>
      <c r="P1980" s="103"/>
    </row>
    <row r="1981" spans="1:16">
      <c r="A1981" s="101" t="s">
        <v>5754</v>
      </c>
      <c r="B1981" s="102" t="s">
        <v>5755</v>
      </c>
      <c r="C1981" s="101" t="s">
        <v>5359</v>
      </c>
      <c r="D1981" s="101" t="s">
        <v>5360</v>
      </c>
      <c r="E1981" s="103">
        <v>-2320558</v>
      </c>
      <c r="F1981" s="103">
        <v>728174</v>
      </c>
      <c r="G1981" s="103"/>
      <c r="H1981" s="103"/>
      <c r="I1981" s="103"/>
      <c r="J1981" s="103"/>
      <c r="K1981" s="103"/>
      <c r="L1981" s="103"/>
      <c r="M1981" s="103"/>
      <c r="N1981" s="103"/>
      <c r="O1981" s="103"/>
      <c r="P1981" s="103"/>
    </row>
    <row r="1982" spans="1:16">
      <c r="A1982" s="101" t="s">
        <v>5118</v>
      </c>
      <c r="B1982" s="102" t="s">
        <v>1094</v>
      </c>
      <c r="C1982" s="101" t="s">
        <v>5359</v>
      </c>
      <c r="D1982" s="101" t="s">
        <v>5360</v>
      </c>
      <c r="E1982" s="103">
        <v>11122748</v>
      </c>
      <c r="F1982" s="103"/>
      <c r="G1982" s="103"/>
      <c r="H1982" s="103"/>
      <c r="I1982" s="103"/>
      <c r="J1982" s="103"/>
      <c r="K1982" s="103"/>
      <c r="L1982" s="103"/>
      <c r="M1982" s="103"/>
      <c r="N1982" s="103"/>
      <c r="O1982" s="103"/>
      <c r="P1982" s="103"/>
    </row>
    <row r="1983" spans="1:16">
      <c r="A1983" s="101" t="s">
        <v>5756</v>
      </c>
      <c r="B1983" s="102" t="s">
        <v>5757</v>
      </c>
      <c r="C1983" s="101" t="s">
        <v>5359</v>
      </c>
      <c r="D1983" s="101" t="s">
        <v>5360</v>
      </c>
      <c r="E1983" s="103">
        <v>-1566964</v>
      </c>
      <c r="F1983" s="103">
        <v>-1900644</v>
      </c>
      <c r="G1983" s="103"/>
      <c r="H1983" s="103"/>
      <c r="I1983" s="103"/>
      <c r="J1983" s="103"/>
      <c r="K1983" s="103"/>
      <c r="L1983" s="103"/>
      <c r="M1983" s="103"/>
      <c r="N1983" s="103"/>
      <c r="O1983" s="103"/>
      <c r="P1983" s="103"/>
    </row>
    <row r="1984" spans="1:16">
      <c r="A1984" s="101" t="s">
        <v>5129</v>
      </c>
      <c r="B1984" s="102" t="s">
        <v>5130</v>
      </c>
      <c r="C1984" s="101" t="s">
        <v>5359</v>
      </c>
      <c r="D1984" s="101" t="s">
        <v>5360</v>
      </c>
      <c r="E1984" s="103">
        <v>61425868</v>
      </c>
      <c r="F1984" s="103">
        <v>25188826</v>
      </c>
      <c r="G1984" s="103"/>
      <c r="H1984" s="103"/>
      <c r="I1984" s="103"/>
      <c r="J1984" s="103"/>
      <c r="K1984" s="103"/>
      <c r="L1984" s="103"/>
      <c r="M1984" s="103"/>
      <c r="N1984" s="103"/>
      <c r="O1984" s="103"/>
      <c r="P1984" s="103"/>
    </row>
    <row r="1985" spans="1:16">
      <c r="A1985" s="101" t="s">
        <v>5760</v>
      </c>
      <c r="B1985" s="102" t="s">
        <v>5761</v>
      </c>
      <c r="C1985" s="101" t="s">
        <v>5361</v>
      </c>
      <c r="D1985" s="101" t="s">
        <v>5360</v>
      </c>
      <c r="E1985" s="103"/>
      <c r="F1985" s="103">
        <v>2221721</v>
      </c>
      <c r="G1985" s="103"/>
      <c r="H1985" s="103"/>
      <c r="I1985" s="103"/>
      <c r="J1985" s="103"/>
      <c r="K1985" s="103"/>
      <c r="L1985" s="103"/>
      <c r="M1985" s="103"/>
      <c r="N1985" s="103"/>
      <c r="O1985" s="103"/>
      <c r="P1985" s="103"/>
    </row>
    <row r="1986" spans="1:16">
      <c r="A1986" s="101" t="s">
        <v>5131</v>
      </c>
      <c r="B1986" s="102" t="s">
        <v>5132</v>
      </c>
      <c r="C1986" s="101" t="s">
        <v>5359</v>
      </c>
      <c r="D1986" s="101" t="s">
        <v>5360</v>
      </c>
      <c r="E1986" s="103">
        <v>5034720</v>
      </c>
      <c r="F1986" s="103"/>
      <c r="G1986" s="103"/>
      <c r="H1986" s="103"/>
      <c r="I1986" s="103"/>
      <c r="J1986" s="103"/>
      <c r="K1986" s="103"/>
      <c r="L1986" s="103"/>
      <c r="M1986" s="103"/>
      <c r="N1986" s="103"/>
      <c r="O1986" s="103"/>
      <c r="P1986" s="103"/>
    </row>
    <row r="1987" spans="1:16">
      <c r="A1987" s="101" t="s">
        <v>5133</v>
      </c>
      <c r="B1987" s="102" t="s">
        <v>5134</v>
      </c>
      <c r="C1987" s="101" t="s">
        <v>5359</v>
      </c>
      <c r="D1987" s="101" t="s">
        <v>5360</v>
      </c>
      <c r="E1987" s="103">
        <v>20812351</v>
      </c>
      <c r="F1987" s="103">
        <v>17694248</v>
      </c>
      <c r="G1987" s="103">
        <v>608438</v>
      </c>
      <c r="H1987" s="103"/>
      <c r="I1987" s="103"/>
      <c r="J1987" s="103"/>
      <c r="K1987" s="103"/>
      <c r="L1987" s="103"/>
      <c r="M1987" s="103"/>
      <c r="N1987" s="103"/>
      <c r="O1987" s="103"/>
      <c r="P1987" s="103"/>
    </row>
    <row r="1988" spans="1:16">
      <c r="A1988" s="101" t="s">
        <v>5135</v>
      </c>
      <c r="B1988" s="102" t="s">
        <v>5136</v>
      </c>
      <c r="C1988" s="101" t="s">
        <v>5359</v>
      </c>
      <c r="D1988" s="101" t="s">
        <v>5360</v>
      </c>
      <c r="E1988" s="103">
        <v>14928811</v>
      </c>
      <c r="F1988" s="103"/>
      <c r="G1988" s="103"/>
      <c r="H1988" s="103"/>
      <c r="I1988" s="103"/>
      <c r="J1988" s="103"/>
      <c r="K1988" s="103"/>
      <c r="L1988" s="103"/>
      <c r="M1988" s="103"/>
      <c r="N1988" s="103"/>
      <c r="O1988" s="103"/>
      <c r="P1988" s="103"/>
    </row>
    <row r="1989" spans="1:16">
      <c r="A1989" s="101" t="s">
        <v>5137</v>
      </c>
      <c r="B1989" s="102" t="s">
        <v>5138</v>
      </c>
      <c r="C1989" s="101" t="s">
        <v>5359</v>
      </c>
      <c r="D1989" s="101" t="s">
        <v>5360</v>
      </c>
      <c r="E1989" s="103">
        <v>-1555620</v>
      </c>
      <c r="F1989" s="103">
        <v>-261356</v>
      </c>
      <c r="G1989" s="103">
        <v>-811340</v>
      </c>
      <c r="H1989" s="103"/>
      <c r="I1989" s="103"/>
      <c r="J1989" s="103"/>
      <c r="K1989" s="103"/>
      <c r="L1989" s="103"/>
      <c r="M1989" s="103"/>
      <c r="N1989" s="103"/>
      <c r="O1989" s="103"/>
      <c r="P1989" s="103"/>
    </row>
    <row r="1990" spans="1:16">
      <c r="A1990" s="101" t="s">
        <v>5762</v>
      </c>
      <c r="B1990" s="102" t="s">
        <v>5763</v>
      </c>
      <c r="C1990" s="101" t="s">
        <v>5359</v>
      </c>
      <c r="D1990" s="101" t="s">
        <v>5360</v>
      </c>
      <c r="E1990" s="103">
        <v>-670742</v>
      </c>
      <c r="F1990" s="103"/>
      <c r="G1990" s="103"/>
      <c r="H1990" s="103"/>
      <c r="I1990" s="103"/>
      <c r="J1990" s="103"/>
      <c r="K1990" s="103"/>
      <c r="L1990" s="103"/>
      <c r="M1990" s="103"/>
      <c r="N1990" s="103"/>
      <c r="O1990" s="103"/>
      <c r="P1990" s="103"/>
    </row>
    <row r="1991" spans="1:16">
      <c r="A1991" s="101" t="s">
        <v>5145</v>
      </c>
      <c r="B1991" s="102" t="s">
        <v>5146</v>
      </c>
      <c r="C1991" s="101" t="s">
        <v>5359</v>
      </c>
      <c r="D1991" s="101" t="s">
        <v>5360</v>
      </c>
      <c r="E1991" s="103">
        <v>6072683</v>
      </c>
      <c r="F1991" s="103">
        <v>3532940</v>
      </c>
      <c r="G1991" s="103">
        <v>2130936</v>
      </c>
      <c r="H1991" s="103"/>
      <c r="I1991" s="103"/>
      <c r="J1991" s="103"/>
      <c r="K1991" s="103"/>
      <c r="L1991" s="103"/>
      <c r="M1991" s="103"/>
      <c r="N1991" s="103"/>
      <c r="O1991" s="103"/>
      <c r="P1991" s="103"/>
    </row>
    <row r="1992" spans="1:16">
      <c r="A1992" s="101" t="s">
        <v>5764</v>
      </c>
      <c r="B1992" s="102" t="s">
        <v>5765</v>
      </c>
      <c r="C1992" s="101" t="s">
        <v>5359</v>
      </c>
      <c r="D1992" s="101" t="s">
        <v>5360</v>
      </c>
      <c r="E1992" s="103">
        <v>-2134371</v>
      </c>
      <c r="F1992" s="103"/>
      <c r="G1992" s="103"/>
      <c r="H1992" s="103"/>
      <c r="I1992" s="103"/>
      <c r="J1992" s="103"/>
      <c r="K1992" s="103"/>
      <c r="L1992" s="103"/>
      <c r="M1992" s="103"/>
      <c r="N1992" s="103"/>
      <c r="O1992" s="103"/>
      <c r="P1992" s="103"/>
    </row>
    <row r="1993" spans="1:16">
      <c r="A1993" s="101" t="s">
        <v>5766</v>
      </c>
      <c r="B1993" s="102" t="s">
        <v>5767</v>
      </c>
      <c r="C1993" s="101" t="s">
        <v>5359</v>
      </c>
      <c r="D1993" s="101" t="s">
        <v>5360</v>
      </c>
      <c r="E1993" s="103">
        <v>437538</v>
      </c>
      <c r="F1993" s="103"/>
      <c r="G1993" s="103"/>
      <c r="H1993" s="103"/>
      <c r="I1993" s="103"/>
      <c r="J1993" s="103"/>
      <c r="K1993" s="103"/>
      <c r="L1993" s="103"/>
      <c r="M1993" s="103"/>
      <c r="N1993" s="103"/>
      <c r="O1993" s="103"/>
      <c r="P1993" s="103"/>
    </row>
    <row r="1994" spans="1:16">
      <c r="A1994" s="101" t="s">
        <v>5151</v>
      </c>
      <c r="B1994" s="102" t="s">
        <v>750</v>
      </c>
      <c r="C1994" s="101" t="s">
        <v>5359</v>
      </c>
      <c r="D1994" s="101" t="s">
        <v>5360</v>
      </c>
      <c r="E1994" s="103">
        <v>22519378</v>
      </c>
      <c r="F1994" s="103"/>
      <c r="G1994" s="103"/>
      <c r="H1994" s="103"/>
      <c r="I1994" s="103"/>
      <c r="J1994" s="103"/>
      <c r="K1994" s="103"/>
      <c r="L1994" s="103"/>
      <c r="M1994" s="103"/>
      <c r="N1994" s="103"/>
      <c r="O1994" s="103"/>
      <c r="P1994" s="103"/>
    </row>
    <row r="1995" spans="1:16">
      <c r="A1995" s="101" t="s">
        <v>5768</v>
      </c>
      <c r="B1995" s="102" t="s">
        <v>5769</v>
      </c>
      <c r="C1995" s="101" t="s">
        <v>5359</v>
      </c>
      <c r="D1995" s="101" t="s">
        <v>5360</v>
      </c>
      <c r="E1995" s="103">
        <v>1926383</v>
      </c>
      <c r="F1995" s="103"/>
      <c r="G1995" s="103"/>
      <c r="H1995" s="103"/>
      <c r="I1995" s="103"/>
      <c r="J1995" s="103"/>
      <c r="K1995" s="103"/>
      <c r="L1995" s="103"/>
      <c r="M1995" s="103"/>
      <c r="N1995" s="103"/>
      <c r="O1995" s="103"/>
      <c r="P1995" s="103"/>
    </row>
    <row r="1996" spans="1:16">
      <c r="A1996" s="101" t="s">
        <v>5157</v>
      </c>
      <c r="B1996" s="102" t="s">
        <v>5158</v>
      </c>
      <c r="C1996" s="101" t="s">
        <v>5359</v>
      </c>
      <c r="D1996" s="101" t="s">
        <v>5360</v>
      </c>
      <c r="E1996" s="103">
        <v>168923689</v>
      </c>
      <c r="F1996" s="103">
        <v>136827188</v>
      </c>
      <c r="G1996" s="103">
        <v>59333410</v>
      </c>
      <c r="H1996" s="103"/>
      <c r="I1996" s="103"/>
      <c r="J1996" s="103"/>
      <c r="K1996" s="103"/>
      <c r="L1996" s="103"/>
      <c r="M1996" s="103"/>
      <c r="N1996" s="103"/>
      <c r="O1996" s="103"/>
      <c r="P1996" s="103"/>
    </row>
    <row r="1997" spans="1:16">
      <c r="A1997" s="101" t="s">
        <v>5159</v>
      </c>
      <c r="B1997" s="102" t="s">
        <v>5160</v>
      </c>
      <c r="C1997" s="101" t="s">
        <v>5359</v>
      </c>
      <c r="D1997" s="101" t="s">
        <v>5360</v>
      </c>
      <c r="E1997" s="103">
        <v>34673265</v>
      </c>
      <c r="F1997" s="103">
        <v>-1205</v>
      </c>
      <c r="G1997" s="103"/>
      <c r="H1997" s="103"/>
      <c r="I1997" s="103"/>
      <c r="J1997" s="103"/>
      <c r="K1997" s="103"/>
      <c r="L1997" s="103"/>
      <c r="M1997" s="103"/>
      <c r="N1997" s="103"/>
      <c r="O1997" s="103"/>
      <c r="P1997" s="103"/>
    </row>
    <row r="1998" spans="1:16">
      <c r="A1998" s="101" t="s">
        <v>5161</v>
      </c>
      <c r="B1998" s="102" t="s">
        <v>5162</v>
      </c>
      <c r="C1998" s="101" t="s">
        <v>5359</v>
      </c>
      <c r="D1998" s="101" t="s">
        <v>5360</v>
      </c>
      <c r="E1998" s="103">
        <v>10472545</v>
      </c>
      <c r="F1998" s="103">
        <v>8009502</v>
      </c>
      <c r="G1998" s="103">
        <v>2854979</v>
      </c>
      <c r="H1998" s="103"/>
      <c r="I1998" s="103"/>
      <c r="J1998" s="103"/>
      <c r="K1998" s="103"/>
      <c r="L1998" s="103"/>
      <c r="M1998" s="103"/>
      <c r="N1998" s="103"/>
      <c r="O1998" s="103"/>
      <c r="P1998" s="103"/>
    </row>
    <row r="1999" spans="1:16">
      <c r="A1999" s="101" t="s">
        <v>5163</v>
      </c>
      <c r="B1999" s="102" t="s">
        <v>5164</v>
      </c>
      <c r="C1999" s="101" t="s">
        <v>5359</v>
      </c>
      <c r="D1999" s="101" t="s">
        <v>5360</v>
      </c>
      <c r="E1999" s="103">
        <v>11504553</v>
      </c>
      <c r="F1999" s="103">
        <v>5027176</v>
      </c>
      <c r="G1999" s="103">
        <v>1355240</v>
      </c>
      <c r="H1999" s="103"/>
      <c r="I1999" s="103"/>
      <c r="J1999" s="103"/>
      <c r="K1999" s="103"/>
      <c r="L1999" s="103"/>
      <c r="M1999" s="103"/>
      <c r="N1999" s="103"/>
      <c r="O1999" s="103"/>
      <c r="P1999" s="103"/>
    </row>
    <row r="2000" spans="1:16">
      <c r="A2000" s="101" t="s">
        <v>5165</v>
      </c>
      <c r="B2000" s="102" t="s">
        <v>5166</v>
      </c>
      <c r="C2000" s="101" t="s">
        <v>5359</v>
      </c>
      <c r="D2000" s="101" t="s">
        <v>5360</v>
      </c>
      <c r="E2000" s="103">
        <v>6448197</v>
      </c>
      <c r="F2000" s="103"/>
      <c r="G2000" s="103"/>
      <c r="H2000" s="103"/>
      <c r="I2000" s="103"/>
      <c r="J2000" s="103"/>
      <c r="K2000" s="103"/>
      <c r="L2000" s="103"/>
      <c r="M2000" s="103"/>
      <c r="N2000" s="103"/>
      <c r="O2000" s="103"/>
      <c r="P2000" s="103"/>
    </row>
    <row r="2001" spans="1:16">
      <c r="A2001" s="101" t="s">
        <v>5167</v>
      </c>
      <c r="B2001" s="102" t="s">
        <v>5168</v>
      </c>
      <c r="C2001" s="101" t="s">
        <v>5359</v>
      </c>
      <c r="D2001" s="101" t="s">
        <v>5360</v>
      </c>
      <c r="E2001" s="103">
        <v>-2340584</v>
      </c>
      <c r="F2001" s="103"/>
      <c r="G2001" s="103"/>
      <c r="H2001" s="103"/>
      <c r="I2001" s="103"/>
      <c r="J2001" s="103"/>
      <c r="K2001" s="103"/>
      <c r="L2001" s="103"/>
      <c r="M2001" s="103"/>
      <c r="N2001" s="103"/>
      <c r="O2001" s="103"/>
      <c r="P2001" s="103"/>
    </row>
    <row r="2002" spans="1:16">
      <c r="A2002" s="101" t="s">
        <v>5770</v>
      </c>
      <c r="B2002" s="102" t="s">
        <v>5771</v>
      </c>
      <c r="C2002" s="101" t="s">
        <v>5359</v>
      </c>
      <c r="D2002" s="101" t="s">
        <v>5360</v>
      </c>
      <c r="E2002" s="103">
        <v>-5563982</v>
      </c>
      <c r="F2002" s="103"/>
      <c r="G2002" s="103"/>
      <c r="H2002" s="103"/>
      <c r="I2002" s="103"/>
      <c r="J2002" s="103"/>
      <c r="K2002" s="103"/>
      <c r="L2002" s="103"/>
      <c r="M2002" s="103"/>
      <c r="N2002" s="103"/>
      <c r="O2002" s="103"/>
      <c r="P2002" s="103"/>
    </row>
    <row r="2003" spans="1:16">
      <c r="A2003" s="101" t="s">
        <v>5772</v>
      </c>
      <c r="B2003" s="102" t="s">
        <v>5773</v>
      </c>
      <c r="C2003" s="101" t="s">
        <v>5359</v>
      </c>
      <c r="D2003" s="101" t="s">
        <v>5360</v>
      </c>
      <c r="E2003" s="103">
        <v>1047749</v>
      </c>
      <c r="F2003" s="103"/>
      <c r="G2003" s="103"/>
      <c r="H2003" s="103"/>
      <c r="I2003" s="103"/>
      <c r="J2003" s="103"/>
      <c r="K2003" s="103"/>
      <c r="L2003" s="103"/>
      <c r="M2003" s="103"/>
      <c r="N2003" s="103"/>
      <c r="O2003" s="103"/>
      <c r="P2003" s="103"/>
    </row>
    <row r="2004" spans="1:16">
      <c r="A2004" s="101" t="s">
        <v>5774</v>
      </c>
      <c r="B2004" s="102" t="s">
        <v>5775</v>
      </c>
      <c r="C2004" s="101" t="s">
        <v>5359</v>
      </c>
      <c r="D2004" s="101" t="s">
        <v>5360</v>
      </c>
      <c r="E2004" s="103">
        <v>145103</v>
      </c>
      <c r="F2004" s="103"/>
      <c r="G2004" s="103"/>
      <c r="H2004" s="103"/>
      <c r="I2004" s="103"/>
      <c r="J2004" s="103"/>
      <c r="K2004" s="103"/>
      <c r="L2004" s="103"/>
      <c r="M2004" s="103"/>
      <c r="N2004" s="103"/>
      <c r="O2004" s="103"/>
      <c r="P2004" s="103"/>
    </row>
    <row r="2005" spans="1:16">
      <c r="A2005" s="101" t="s">
        <v>5171</v>
      </c>
      <c r="B2005" s="102" t="s">
        <v>758</v>
      </c>
      <c r="C2005" s="101" t="s">
        <v>5359</v>
      </c>
      <c r="D2005" s="101" t="s">
        <v>5360</v>
      </c>
      <c r="E2005" s="103">
        <v>15333531</v>
      </c>
      <c r="F2005" s="103"/>
      <c r="G2005" s="103"/>
      <c r="H2005" s="103"/>
      <c r="I2005" s="103"/>
      <c r="J2005" s="103"/>
      <c r="K2005" s="103"/>
      <c r="L2005" s="103"/>
      <c r="M2005" s="103"/>
      <c r="N2005" s="103"/>
      <c r="O2005" s="103"/>
      <c r="P2005" s="103"/>
    </row>
    <row r="2006" spans="1:16">
      <c r="A2006" s="101" t="s">
        <v>5776</v>
      </c>
      <c r="B2006" s="102" t="s">
        <v>5777</v>
      </c>
      <c r="C2006" s="101" t="s">
        <v>5359</v>
      </c>
      <c r="D2006" s="101" t="s">
        <v>5360</v>
      </c>
      <c r="E2006" s="103">
        <v>1167810</v>
      </c>
      <c r="F2006" s="103"/>
      <c r="G2006" s="103"/>
      <c r="H2006" s="103"/>
      <c r="I2006" s="103"/>
      <c r="J2006" s="103"/>
      <c r="K2006" s="103"/>
      <c r="L2006" s="103"/>
      <c r="M2006" s="103"/>
      <c r="N2006" s="103"/>
      <c r="O2006" s="103"/>
      <c r="P2006" s="103"/>
    </row>
    <row r="2007" spans="1:16">
      <c r="A2007" s="101" t="s">
        <v>5778</v>
      </c>
      <c r="B2007" s="102" t="s">
        <v>5779</v>
      </c>
      <c r="C2007" s="101" t="s">
        <v>5359</v>
      </c>
      <c r="D2007" s="101" t="s">
        <v>5360</v>
      </c>
      <c r="E2007" s="103">
        <v>227381</v>
      </c>
      <c r="F2007" s="103"/>
      <c r="G2007" s="103"/>
      <c r="H2007" s="103"/>
      <c r="I2007" s="103"/>
      <c r="J2007" s="103"/>
      <c r="K2007" s="103"/>
      <c r="L2007" s="103"/>
      <c r="M2007" s="103"/>
      <c r="N2007" s="103"/>
      <c r="O2007" s="103"/>
      <c r="P2007" s="103"/>
    </row>
    <row r="2008" spans="1:16">
      <c r="A2008" s="101" t="s">
        <v>5780</v>
      </c>
      <c r="B2008" s="102" t="s">
        <v>5781</v>
      </c>
      <c r="C2008" s="101" t="s">
        <v>5359</v>
      </c>
      <c r="D2008" s="101" t="s">
        <v>5360</v>
      </c>
      <c r="E2008" s="103">
        <v>-892947</v>
      </c>
      <c r="F2008" s="103"/>
      <c r="G2008" s="103"/>
      <c r="H2008" s="103"/>
      <c r="I2008" s="103"/>
      <c r="J2008" s="103"/>
      <c r="K2008" s="103"/>
      <c r="L2008" s="103"/>
      <c r="M2008" s="103"/>
      <c r="N2008" s="103"/>
      <c r="O2008" s="103"/>
      <c r="P2008" s="103"/>
    </row>
    <row r="2009" spans="1:16">
      <c r="A2009" s="101" t="s">
        <v>5782</v>
      </c>
      <c r="B2009" s="102" t="s">
        <v>5783</v>
      </c>
      <c r="C2009" s="101" t="s">
        <v>5359</v>
      </c>
      <c r="D2009" s="101" t="s">
        <v>5360</v>
      </c>
      <c r="E2009" s="103">
        <v>-860487</v>
      </c>
      <c r="F2009" s="103">
        <v>552889</v>
      </c>
      <c r="G2009" s="103"/>
      <c r="H2009" s="103"/>
      <c r="I2009" s="103"/>
      <c r="J2009" s="103"/>
      <c r="K2009" s="103"/>
      <c r="L2009" s="103"/>
      <c r="M2009" s="103"/>
      <c r="N2009" s="103"/>
      <c r="O2009" s="103"/>
      <c r="P2009" s="103"/>
    </row>
    <row r="2010" spans="1:16">
      <c r="A2010" s="101" t="s">
        <v>5784</v>
      </c>
      <c r="B2010" s="102" t="s">
        <v>5785</v>
      </c>
      <c r="C2010" s="101" t="s">
        <v>5359</v>
      </c>
      <c r="D2010" s="101" t="s">
        <v>5360</v>
      </c>
      <c r="E2010" s="103">
        <v>562591</v>
      </c>
      <c r="F2010" s="103"/>
      <c r="G2010" s="103"/>
      <c r="H2010" s="103"/>
      <c r="I2010" s="103"/>
      <c r="J2010" s="103"/>
      <c r="K2010" s="103"/>
      <c r="L2010" s="103"/>
      <c r="M2010" s="103"/>
      <c r="N2010" s="103"/>
      <c r="O2010" s="103"/>
      <c r="P2010" s="103"/>
    </row>
    <row r="2011" spans="1:16">
      <c r="A2011" s="101" t="s">
        <v>5196</v>
      </c>
      <c r="B2011" s="102" t="s">
        <v>5197</v>
      </c>
      <c r="C2011" s="101" t="s">
        <v>5359</v>
      </c>
      <c r="D2011" s="101" t="s">
        <v>5360</v>
      </c>
      <c r="E2011" s="103">
        <v>-5166236</v>
      </c>
      <c r="F2011" s="103">
        <v>-1924226</v>
      </c>
      <c r="G2011" s="103"/>
      <c r="H2011" s="103"/>
      <c r="I2011" s="103"/>
      <c r="J2011" s="103"/>
      <c r="K2011" s="103"/>
      <c r="L2011" s="103"/>
      <c r="M2011" s="103"/>
      <c r="N2011" s="103"/>
      <c r="O2011" s="103"/>
      <c r="P2011" s="103"/>
    </row>
    <row r="2012" spans="1:16">
      <c r="A2012" s="101" t="s">
        <v>5786</v>
      </c>
      <c r="B2012" s="102" t="s">
        <v>5787</v>
      </c>
      <c r="C2012" s="101" t="s">
        <v>5359</v>
      </c>
      <c r="D2012" s="101" t="s">
        <v>5360</v>
      </c>
      <c r="E2012" s="103">
        <v>-2926237</v>
      </c>
      <c r="F2012" s="103"/>
      <c r="G2012" s="103"/>
      <c r="H2012" s="103"/>
      <c r="I2012" s="103"/>
      <c r="J2012" s="103"/>
      <c r="K2012" s="103"/>
      <c r="L2012" s="103"/>
      <c r="M2012" s="103"/>
      <c r="N2012" s="103"/>
      <c r="O2012" s="103"/>
      <c r="P2012" s="103"/>
    </row>
    <row r="2013" spans="1:16">
      <c r="A2013" s="101" t="s">
        <v>5788</v>
      </c>
      <c r="B2013" s="102" t="s">
        <v>5789</v>
      </c>
      <c r="C2013" s="101" t="s">
        <v>5359</v>
      </c>
      <c r="D2013" s="101" t="s">
        <v>5360</v>
      </c>
      <c r="E2013" s="103">
        <v>-190567</v>
      </c>
      <c r="F2013" s="103"/>
      <c r="G2013" s="103"/>
      <c r="H2013" s="103"/>
      <c r="I2013" s="103"/>
      <c r="J2013" s="103"/>
      <c r="K2013" s="103"/>
      <c r="L2013" s="103"/>
      <c r="M2013" s="103"/>
      <c r="N2013" s="103"/>
      <c r="O2013" s="103"/>
      <c r="P2013" s="103"/>
    </row>
    <row r="2014" spans="1:16">
      <c r="A2014" s="101" t="s">
        <v>5204</v>
      </c>
      <c r="B2014" s="102" t="s">
        <v>1600</v>
      </c>
      <c r="C2014" s="101" t="s">
        <v>5359</v>
      </c>
      <c r="D2014" s="101" t="s">
        <v>5360</v>
      </c>
      <c r="E2014" s="103">
        <v>5753597</v>
      </c>
      <c r="F2014" s="103"/>
      <c r="G2014" s="103"/>
      <c r="H2014" s="103"/>
      <c r="I2014" s="103"/>
      <c r="J2014" s="103"/>
      <c r="K2014" s="103"/>
      <c r="L2014" s="103"/>
      <c r="M2014" s="103"/>
      <c r="N2014" s="103"/>
      <c r="O2014" s="103"/>
      <c r="P2014" s="103"/>
    </row>
    <row r="2015" spans="1:16">
      <c r="A2015" s="101" t="s">
        <v>5209</v>
      </c>
      <c r="B2015" s="102" t="s">
        <v>961</v>
      </c>
      <c r="C2015" s="101" t="s">
        <v>5359</v>
      </c>
      <c r="D2015" s="101" t="s">
        <v>5360</v>
      </c>
      <c r="E2015" s="103">
        <v>12578693</v>
      </c>
      <c r="F2015" s="103"/>
      <c r="G2015" s="103"/>
      <c r="H2015" s="103"/>
      <c r="I2015" s="103"/>
      <c r="J2015" s="103"/>
      <c r="K2015" s="103"/>
      <c r="L2015" s="103"/>
      <c r="M2015" s="103"/>
      <c r="N2015" s="103"/>
      <c r="O2015" s="103"/>
      <c r="P2015" s="103"/>
    </row>
    <row r="2016" spans="1:16">
      <c r="A2016" s="101" t="s">
        <v>5790</v>
      </c>
      <c r="B2016" s="102" t="s">
        <v>5791</v>
      </c>
      <c r="C2016" s="101" t="s">
        <v>5359</v>
      </c>
      <c r="D2016" s="101" t="s">
        <v>5360</v>
      </c>
      <c r="E2016" s="103">
        <v>-3461278</v>
      </c>
      <c r="F2016" s="103"/>
      <c r="G2016" s="103"/>
      <c r="H2016" s="103"/>
      <c r="I2016" s="103"/>
      <c r="J2016" s="103"/>
      <c r="K2016" s="103"/>
      <c r="L2016" s="103"/>
      <c r="M2016" s="103"/>
      <c r="N2016" s="103"/>
      <c r="O2016" s="103"/>
      <c r="P2016" s="103"/>
    </row>
    <row r="2017" spans="1:16">
      <c r="A2017" s="101" t="s">
        <v>5792</v>
      </c>
      <c r="B2017" s="102" t="s">
        <v>5793</v>
      </c>
      <c r="C2017" s="101" t="s">
        <v>5359</v>
      </c>
      <c r="D2017" s="101" t="s">
        <v>5360</v>
      </c>
      <c r="E2017" s="103">
        <v>-938952</v>
      </c>
      <c r="F2017" s="103"/>
      <c r="G2017" s="103"/>
      <c r="H2017" s="103"/>
      <c r="I2017" s="103"/>
      <c r="J2017" s="103"/>
      <c r="K2017" s="103"/>
      <c r="L2017" s="103"/>
      <c r="M2017" s="103"/>
      <c r="N2017" s="103"/>
      <c r="O2017" s="103"/>
      <c r="P2017" s="103"/>
    </row>
    <row r="2018" spans="1:16">
      <c r="A2018" s="101" t="s">
        <v>5796</v>
      </c>
      <c r="B2018" s="102" t="s">
        <v>5797</v>
      </c>
      <c r="C2018" s="101" t="s">
        <v>5359</v>
      </c>
      <c r="D2018" s="101" t="s">
        <v>5360</v>
      </c>
      <c r="E2018" s="103">
        <v>2767102</v>
      </c>
      <c r="F2018" s="103"/>
      <c r="G2018" s="103"/>
      <c r="H2018" s="103"/>
      <c r="I2018" s="103"/>
      <c r="J2018" s="103"/>
      <c r="K2018" s="103"/>
      <c r="L2018" s="103"/>
      <c r="M2018" s="103"/>
      <c r="N2018" s="103"/>
      <c r="O2018" s="103"/>
      <c r="P2018" s="103"/>
    </row>
    <row r="2019" spans="1:16">
      <c r="A2019" s="101" t="s">
        <v>5798</v>
      </c>
      <c r="B2019" s="102" t="s">
        <v>5799</v>
      </c>
      <c r="C2019" s="101" t="s">
        <v>5359</v>
      </c>
      <c r="D2019" s="101" t="s">
        <v>5360</v>
      </c>
      <c r="E2019" s="103">
        <v>-1833524</v>
      </c>
      <c r="F2019" s="103"/>
      <c r="G2019" s="103"/>
      <c r="H2019" s="103"/>
      <c r="I2019" s="103"/>
      <c r="J2019" s="103"/>
      <c r="K2019" s="103"/>
      <c r="L2019" s="103"/>
      <c r="M2019" s="103"/>
      <c r="N2019" s="103"/>
      <c r="O2019" s="103"/>
      <c r="P2019" s="103"/>
    </row>
    <row r="2020" spans="1:16">
      <c r="A2020" s="101" t="s">
        <v>5800</v>
      </c>
      <c r="B2020" s="102" t="s">
        <v>5801</v>
      </c>
      <c r="C2020" s="101" t="s">
        <v>5359</v>
      </c>
      <c r="D2020" s="101" t="s">
        <v>5360</v>
      </c>
      <c r="E2020" s="103">
        <v>-2110564</v>
      </c>
      <c r="F2020" s="103"/>
      <c r="G2020" s="103"/>
      <c r="H2020" s="103"/>
      <c r="I2020" s="103"/>
      <c r="J2020" s="103"/>
      <c r="K2020" s="103"/>
      <c r="L2020" s="103"/>
      <c r="M2020" s="103"/>
      <c r="N2020" s="103"/>
      <c r="O2020" s="103"/>
      <c r="P2020" s="103"/>
    </row>
    <row r="2021" spans="1:16">
      <c r="A2021" s="101" t="s">
        <v>5802</v>
      </c>
      <c r="B2021" s="102" t="s">
        <v>5803</v>
      </c>
      <c r="C2021" s="101" t="s">
        <v>5359</v>
      </c>
      <c r="D2021" s="101" t="s">
        <v>5360</v>
      </c>
      <c r="E2021" s="103">
        <v>-1558392</v>
      </c>
      <c r="F2021" s="103"/>
      <c r="G2021" s="103"/>
      <c r="H2021" s="103"/>
      <c r="I2021" s="103"/>
      <c r="J2021" s="103"/>
      <c r="K2021" s="103"/>
      <c r="L2021" s="103"/>
      <c r="M2021" s="103"/>
      <c r="N2021" s="103"/>
      <c r="O2021" s="103"/>
      <c r="P2021" s="103"/>
    </row>
    <row r="2022" spans="1:16">
      <c r="A2022" s="101" t="s">
        <v>5804</v>
      </c>
      <c r="B2022" s="102" t="s">
        <v>5805</v>
      </c>
      <c r="C2022" s="101" t="s">
        <v>5359</v>
      </c>
      <c r="D2022" s="101" t="s">
        <v>5360</v>
      </c>
      <c r="E2022" s="103">
        <v>5025105</v>
      </c>
      <c r="F2022" s="103"/>
      <c r="G2022" s="103"/>
      <c r="H2022" s="103"/>
      <c r="I2022" s="103"/>
      <c r="J2022" s="103"/>
      <c r="K2022" s="103"/>
      <c r="L2022" s="103"/>
      <c r="M2022" s="103"/>
      <c r="N2022" s="103"/>
      <c r="O2022" s="103"/>
      <c r="P2022" s="103"/>
    </row>
    <row r="2023" spans="1:16">
      <c r="A2023" s="101" t="s">
        <v>5806</v>
      </c>
      <c r="B2023" s="102" t="s">
        <v>5807</v>
      </c>
      <c r="C2023" s="101" t="s">
        <v>5359</v>
      </c>
      <c r="D2023" s="101" t="s">
        <v>5360</v>
      </c>
      <c r="E2023" s="103">
        <v>2555349</v>
      </c>
      <c r="F2023" s="103"/>
      <c r="G2023" s="103"/>
      <c r="H2023" s="103"/>
      <c r="I2023" s="103"/>
      <c r="J2023" s="103"/>
      <c r="K2023" s="103"/>
      <c r="L2023" s="103"/>
      <c r="M2023" s="103"/>
      <c r="N2023" s="103"/>
      <c r="O2023" s="103"/>
      <c r="P2023" s="103"/>
    </row>
    <row r="2024" spans="1:16">
      <c r="A2024" s="101" t="s">
        <v>5808</v>
      </c>
      <c r="B2024" s="102" t="s">
        <v>5809</v>
      </c>
      <c r="C2024" s="101" t="s">
        <v>5359</v>
      </c>
      <c r="D2024" s="101" t="s">
        <v>5360</v>
      </c>
      <c r="E2024" s="103">
        <v>592550</v>
      </c>
      <c r="F2024" s="103"/>
      <c r="G2024" s="103"/>
      <c r="H2024" s="103"/>
      <c r="I2024" s="103"/>
      <c r="J2024" s="103"/>
      <c r="K2024" s="103"/>
      <c r="L2024" s="103"/>
      <c r="M2024" s="103"/>
      <c r="N2024" s="103"/>
      <c r="O2024" s="103"/>
      <c r="P2024" s="103"/>
    </row>
    <row r="2025" spans="1:16">
      <c r="A2025" s="101" t="s">
        <v>5810</v>
      </c>
      <c r="B2025" s="102" t="s">
        <v>5811</v>
      </c>
      <c r="C2025" s="101" t="s">
        <v>5359</v>
      </c>
      <c r="D2025" s="101" t="s">
        <v>5360</v>
      </c>
      <c r="E2025" s="103">
        <v>-2105638</v>
      </c>
      <c r="F2025" s="103"/>
      <c r="G2025" s="103"/>
      <c r="H2025" s="103"/>
      <c r="I2025" s="103"/>
      <c r="J2025" s="103"/>
      <c r="K2025" s="103"/>
      <c r="L2025" s="103"/>
      <c r="M2025" s="103"/>
      <c r="N2025" s="103"/>
      <c r="O2025" s="103"/>
      <c r="P2025" s="103"/>
    </row>
    <row r="2026" spans="1:16">
      <c r="A2026" s="101" t="s">
        <v>5812</v>
      </c>
      <c r="B2026" s="102" t="s">
        <v>5813</v>
      </c>
      <c r="C2026" s="101" t="s">
        <v>5359</v>
      </c>
      <c r="D2026" s="101" t="s">
        <v>5360</v>
      </c>
      <c r="E2026" s="103">
        <v>463576</v>
      </c>
      <c r="F2026" s="103"/>
      <c r="G2026" s="103"/>
      <c r="H2026" s="103"/>
      <c r="I2026" s="103"/>
      <c r="J2026" s="103"/>
      <c r="K2026" s="103"/>
      <c r="L2026" s="103"/>
      <c r="M2026" s="103"/>
      <c r="N2026" s="103"/>
      <c r="O2026" s="103"/>
      <c r="P2026" s="103"/>
    </row>
    <row r="2027" spans="1:16">
      <c r="A2027" s="101" t="s">
        <v>5814</v>
      </c>
      <c r="B2027" s="102" t="s">
        <v>5815</v>
      </c>
      <c r="C2027" s="101" t="s">
        <v>5359</v>
      </c>
      <c r="D2027" s="101" t="s">
        <v>5360</v>
      </c>
      <c r="E2027" s="103">
        <v>1290077</v>
      </c>
      <c r="F2027" s="103"/>
      <c r="G2027" s="103"/>
      <c r="H2027" s="103"/>
      <c r="I2027" s="103"/>
      <c r="J2027" s="103"/>
      <c r="K2027" s="103"/>
      <c r="L2027" s="103"/>
      <c r="M2027" s="103"/>
      <c r="N2027" s="103"/>
      <c r="O2027" s="103"/>
      <c r="P2027" s="103"/>
    </row>
    <row r="2028" spans="1:16">
      <c r="A2028" s="101" t="s">
        <v>1275</v>
      </c>
      <c r="B2028" s="102" t="s">
        <v>1276</v>
      </c>
      <c r="C2028" s="101" t="s">
        <v>5359</v>
      </c>
      <c r="D2028" s="101" t="s">
        <v>5360</v>
      </c>
      <c r="E2028" s="103"/>
      <c r="F2028" s="103">
        <v>74877320</v>
      </c>
      <c r="G2028" s="103">
        <v>20413260</v>
      </c>
      <c r="H2028" s="103">
        <v>60932799</v>
      </c>
      <c r="I2028" s="103">
        <v>51487671</v>
      </c>
      <c r="J2028" s="103">
        <v>46556943</v>
      </c>
      <c r="K2028" s="103">
        <v>39151934</v>
      </c>
      <c r="L2028" s="103">
        <v>32364439</v>
      </c>
      <c r="M2028" s="103">
        <v>18651984</v>
      </c>
      <c r="N2028" s="103"/>
      <c r="O2028" s="103"/>
      <c r="P2028" s="103"/>
    </row>
    <row r="2029" spans="1:16">
      <c r="A2029" s="101" t="s">
        <v>1129</v>
      </c>
      <c r="B2029" s="102" t="s">
        <v>1130</v>
      </c>
      <c r="C2029" s="101" t="s">
        <v>5359</v>
      </c>
      <c r="D2029" s="101" t="s">
        <v>5360</v>
      </c>
      <c r="E2029" s="103"/>
      <c r="F2029" s="103">
        <v>-83519335</v>
      </c>
      <c r="G2029" s="103">
        <v>-93740159</v>
      </c>
      <c r="H2029" s="103">
        <v>79513503</v>
      </c>
      <c r="I2029" s="103">
        <v>83532915</v>
      </c>
      <c r="J2029" s="103">
        <v>66737610</v>
      </c>
      <c r="K2029" s="103">
        <v>79514438</v>
      </c>
      <c r="L2029" s="103">
        <v>39894854</v>
      </c>
      <c r="M2029" s="103">
        <v>26411881</v>
      </c>
      <c r="N2029" s="103"/>
      <c r="O2029" s="103"/>
      <c r="P2029" s="103"/>
    </row>
    <row r="2030" spans="1:16">
      <c r="A2030" s="101" t="s">
        <v>3114</v>
      </c>
      <c r="B2030" s="102" t="s">
        <v>3115</v>
      </c>
      <c r="C2030" s="101" t="s">
        <v>5359</v>
      </c>
      <c r="D2030" s="101" t="s">
        <v>5360</v>
      </c>
      <c r="E2030" s="103">
        <v>3752774</v>
      </c>
      <c r="F2030" s="103">
        <v>203981</v>
      </c>
      <c r="G2030" s="103">
        <v>-3991297</v>
      </c>
      <c r="H2030" s="103">
        <v>524437</v>
      </c>
      <c r="I2030" s="103">
        <v>2309016</v>
      </c>
      <c r="J2030" s="103">
        <v>206162</v>
      </c>
      <c r="K2030" s="103">
        <v>6359912</v>
      </c>
      <c r="L2030" s="103">
        <v>12643028</v>
      </c>
      <c r="M2030" s="103">
        <v>10000665</v>
      </c>
      <c r="N2030" s="103"/>
      <c r="O2030" s="103"/>
      <c r="P2030" s="103"/>
    </row>
    <row r="2031" spans="1:16">
      <c r="A2031" s="101" t="s">
        <v>1886</v>
      </c>
      <c r="B2031" s="102" t="s">
        <v>1887</v>
      </c>
      <c r="C2031" s="101" t="s">
        <v>5359</v>
      </c>
      <c r="D2031" s="101" t="s">
        <v>5360</v>
      </c>
      <c r="E2031" s="103"/>
      <c r="F2031" s="103">
        <v>29480270</v>
      </c>
      <c r="G2031" s="103">
        <v>14911742</v>
      </c>
      <c r="H2031" s="103">
        <v>27655503</v>
      </c>
      <c r="I2031" s="103">
        <v>36402836</v>
      </c>
      <c r="J2031" s="103">
        <v>41184643</v>
      </c>
      <c r="K2031" s="103">
        <v>29217998</v>
      </c>
      <c r="L2031" s="103">
        <v>27702806</v>
      </c>
      <c r="M2031" s="103">
        <v>24004242</v>
      </c>
      <c r="N2031" s="103"/>
      <c r="O2031" s="103"/>
      <c r="P2031" s="103"/>
    </row>
    <row r="2032" spans="1:16">
      <c r="A2032" s="101" t="s">
        <v>1645</v>
      </c>
      <c r="B2032" s="102" t="s">
        <v>1646</v>
      </c>
      <c r="C2032" s="101" t="s">
        <v>5359</v>
      </c>
      <c r="D2032" s="101" t="s">
        <v>5360</v>
      </c>
      <c r="E2032" s="103"/>
      <c r="F2032" s="103">
        <v>18013029</v>
      </c>
      <c r="G2032" s="103">
        <v>15844086</v>
      </c>
      <c r="H2032" s="103">
        <v>13123034</v>
      </c>
      <c r="I2032" s="103">
        <v>21321136</v>
      </c>
      <c r="J2032" s="103">
        <v>26477336</v>
      </c>
      <c r="K2032" s="103">
        <v>29644636</v>
      </c>
      <c r="L2032" s="103">
        <v>17383703</v>
      </c>
      <c r="M2032" s="103">
        <v>10230483</v>
      </c>
      <c r="N2032" s="103"/>
      <c r="O2032" s="103"/>
      <c r="P2032" s="103"/>
    </row>
    <row r="2033" spans="1:16">
      <c r="A2033" s="101" t="s">
        <v>3112</v>
      </c>
      <c r="B2033" s="102" t="s">
        <v>3113</v>
      </c>
      <c r="C2033" s="101" t="s">
        <v>5359</v>
      </c>
      <c r="D2033" s="101" t="s">
        <v>5360</v>
      </c>
      <c r="E2033" s="103"/>
      <c r="F2033" s="103">
        <v>-5638829</v>
      </c>
      <c r="G2033" s="103">
        <v>2397168</v>
      </c>
      <c r="H2033" s="103">
        <v>-12642001</v>
      </c>
      <c r="I2033" s="103">
        <v>-611886</v>
      </c>
      <c r="J2033" s="103">
        <v>-7741773</v>
      </c>
      <c r="K2033" s="103">
        <v>-1474710</v>
      </c>
      <c r="L2033" s="103">
        <v>4771000</v>
      </c>
      <c r="M2033" s="103">
        <v>1871000</v>
      </c>
      <c r="N2033" s="103"/>
      <c r="O2033" s="103"/>
      <c r="P2033" s="103"/>
    </row>
    <row r="2034" spans="1:16">
      <c r="A2034" s="101" t="s">
        <v>2547</v>
      </c>
      <c r="B2034" s="102" t="s">
        <v>2548</v>
      </c>
      <c r="C2034" s="101" t="s">
        <v>5359</v>
      </c>
      <c r="D2034" s="101" t="s">
        <v>5360</v>
      </c>
      <c r="E2034" s="103"/>
      <c r="F2034" s="103">
        <v>3491087</v>
      </c>
      <c r="G2034" s="103">
        <v>-8370275</v>
      </c>
      <c r="H2034" s="103">
        <v>18705481</v>
      </c>
      <c r="I2034" s="103">
        <v>19061730</v>
      </c>
      <c r="J2034" s="103">
        <v>25289671</v>
      </c>
      <c r="K2034" s="103">
        <v>20947647</v>
      </c>
      <c r="L2034" s="103">
        <v>19372267</v>
      </c>
      <c r="M2034" s="103">
        <v>16153230</v>
      </c>
      <c r="N2034" s="103"/>
      <c r="O2034" s="103"/>
      <c r="P2034" s="103"/>
    </row>
    <row r="2035" spans="1:16">
      <c r="A2035" s="101" t="s">
        <v>1015</v>
      </c>
      <c r="B2035" s="102" t="s">
        <v>1016</v>
      </c>
      <c r="C2035" s="101" t="s">
        <v>5364</v>
      </c>
      <c r="D2035" s="101" t="s">
        <v>5360</v>
      </c>
      <c r="E2035" s="103">
        <v>52396485</v>
      </c>
      <c r="F2035" s="103">
        <v>73452371</v>
      </c>
      <c r="G2035" s="103">
        <v>63603723</v>
      </c>
      <c r="H2035" s="103">
        <v>60500220</v>
      </c>
      <c r="I2035" s="103">
        <v>67868432</v>
      </c>
      <c r="J2035" s="103">
        <v>55882170</v>
      </c>
      <c r="K2035" s="103">
        <v>44081814</v>
      </c>
      <c r="L2035" s="103">
        <v>33366616</v>
      </c>
      <c r="M2035" s="103"/>
      <c r="N2035" s="103"/>
      <c r="O2035" s="103"/>
      <c r="P2035" s="103"/>
    </row>
    <row r="2036" spans="1:16">
      <c r="A2036" s="101" t="s">
        <v>3095</v>
      </c>
      <c r="B2036" s="102" t="s">
        <v>3096</v>
      </c>
      <c r="C2036" s="101" t="s">
        <v>5359</v>
      </c>
      <c r="D2036" s="101" t="s">
        <v>5360</v>
      </c>
      <c r="E2036" s="103"/>
      <c r="F2036" s="103">
        <v>-4540213</v>
      </c>
      <c r="G2036" s="103">
        <v>-10088316</v>
      </c>
      <c r="H2036" s="103">
        <v>-9943323</v>
      </c>
      <c r="I2036" s="103">
        <v>-7226418</v>
      </c>
      <c r="J2036" s="103">
        <v>37559</v>
      </c>
      <c r="K2036" s="103">
        <v>6412275</v>
      </c>
      <c r="L2036" s="103">
        <v>7915288</v>
      </c>
      <c r="M2036" s="103">
        <v>4404282</v>
      </c>
      <c r="N2036" s="103"/>
      <c r="O2036" s="103"/>
      <c r="P2036" s="103"/>
    </row>
    <row r="2037" spans="1:16">
      <c r="A2037" s="101" t="s">
        <v>707</v>
      </c>
      <c r="B2037" s="102" t="s">
        <v>708</v>
      </c>
      <c r="C2037" s="101" t="s">
        <v>5359</v>
      </c>
      <c r="D2037" s="101" t="s">
        <v>5360</v>
      </c>
      <c r="E2037" s="103"/>
      <c r="F2037" s="103">
        <v>47566526</v>
      </c>
      <c r="G2037" s="103">
        <v>42298198</v>
      </c>
      <c r="H2037" s="103">
        <v>27698563</v>
      </c>
      <c r="I2037" s="103">
        <v>29211826</v>
      </c>
      <c r="J2037" s="103">
        <v>21949023</v>
      </c>
      <c r="K2037" s="103">
        <v>17493613</v>
      </c>
      <c r="L2037" s="103">
        <v>13725212</v>
      </c>
      <c r="M2037" s="103">
        <v>7222444</v>
      </c>
      <c r="N2037" s="103"/>
      <c r="O2037" s="103"/>
      <c r="P2037" s="103"/>
    </row>
    <row r="2038" spans="1:16">
      <c r="A2038" s="101" t="s">
        <v>1329</v>
      </c>
      <c r="B2038" s="102" t="s">
        <v>1330</v>
      </c>
      <c r="C2038" s="101" t="s">
        <v>5359</v>
      </c>
      <c r="D2038" s="101" t="s">
        <v>5360</v>
      </c>
      <c r="E2038" s="103"/>
      <c r="F2038" s="103">
        <v>35557306</v>
      </c>
      <c r="G2038" s="103">
        <v>36808460</v>
      </c>
      <c r="H2038" s="103">
        <v>27146361</v>
      </c>
      <c r="I2038" s="103">
        <v>25671005</v>
      </c>
      <c r="J2038" s="103">
        <v>34791455</v>
      </c>
      <c r="K2038" s="103">
        <v>30525459</v>
      </c>
      <c r="L2038" s="103"/>
      <c r="M2038" s="103"/>
      <c r="N2038" s="103"/>
      <c r="O2038" s="103"/>
      <c r="P2038" s="103"/>
    </row>
    <row r="2039" spans="1:16">
      <c r="A2039" s="101" t="s">
        <v>5327</v>
      </c>
      <c r="B2039" s="102" t="s">
        <v>5328</v>
      </c>
      <c r="C2039" s="101" t="s">
        <v>5359</v>
      </c>
      <c r="D2039" s="101" t="s">
        <v>5360</v>
      </c>
      <c r="E2039" s="103"/>
      <c r="F2039" s="103">
        <v>26354728</v>
      </c>
      <c r="G2039" s="103">
        <v>19698588</v>
      </c>
      <c r="H2039" s="103"/>
      <c r="I2039" s="103"/>
      <c r="J2039" s="103"/>
      <c r="K2039" s="103"/>
      <c r="L2039" s="103"/>
      <c r="M2039" s="103"/>
      <c r="N2039" s="103"/>
      <c r="O2039" s="103"/>
      <c r="P2039" s="103"/>
    </row>
    <row r="2040" spans="1:16">
      <c r="A2040" s="101" t="s">
        <v>5329</v>
      </c>
      <c r="B2040" s="102" t="s">
        <v>5330</v>
      </c>
      <c r="C2040" s="101" t="s">
        <v>5359</v>
      </c>
      <c r="D2040" s="101" t="s">
        <v>5360</v>
      </c>
      <c r="E2040" s="103"/>
      <c r="F2040" s="103">
        <v>17739947</v>
      </c>
      <c r="G2040" s="103">
        <v>16119506</v>
      </c>
      <c r="H2040" s="103"/>
      <c r="I2040" s="103"/>
      <c r="J2040" s="103"/>
      <c r="K2040" s="103"/>
      <c r="L2040" s="103"/>
      <c r="M2040" s="103"/>
      <c r="N2040" s="103"/>
      <c r="O2040" s="103"/>
      <c r="P2040" s="103"/>
    </row>
    <row r="2041" spans="1:16">
      <c r="A2041" s="101" t="s">
        <v>5331</v>
      </c>
      <c r="B2041" s="102" t="s">
        <v>5332</v>
      </c>
      <c r="C2041" s="101" t="s">
        <v>5359</v>
      </c>
      <c r="D2041" s="101" t="s">
        <v>5360</v>
      </c>
      <c r="E2041" s="103"/>
      <c r="F2041" s="103">
        <v>28118735</v>
      </c>
      <c r="G2041" s="103">
        <v>25260920</v>
      </c>
      <c r="H2041" s="103"/>
      <c r="I2041" s="103"/>
      <c r="J2041" s="103"/>
      <c r="K2041" s="103"/>
      <c r="L2041" s="103"/>
      <c r="M2041" s="103"/>
      <c r="N2041" s="103"/>
      <c r="O2041" s="103"/>
      <c r="P2041" s="103"/>
    </row>
    <row r="2042" spans="1:16">
      <c r="A2042" s="101" t="s">
        <v>5333</v>
      </c>
      <c r="B2042" s="102" t="s">
        <v>5334</v>
      </c>
      <c r="C2042" s="101" t="s">
        <v>5359</v>
      </c>
      <c r="D2042" s="101" t="s">
        <v>5360</v>
      </c>
      <c r="E2042" s="103"/>
      <c r="F2042" s="103">
        <v>13864762</v>
      </c>
      <c r="G2042" s="103">
        <v>12200191</v>
      </c>
      <c r="H2042" s="103"/>
      <c r="I2042" s="103"/>
      <c r="J2042" s="103"/>
      <c r="K2042" s="103"/>
      <c r="L2042" s="103"/>
      <c r="M2042" s="103"/>
      <c r="N2042" s="103"/>
      <c r="O2042" s="103"/>
      <c r="P2042" s="103"/>
    </row>
    <row r="2043" spans="1:16">
      <c r="A2043" s="101" t="s">
        <v>5335</v>
      </c>
      <c r="B2043" s="102" t="s">
        <v>5336</v>
      </c>
      <c r="C2043" s="101" t="s">
        <v>5364</v>
      </c>
      <c r="D2043" s="101" t="s">
        <v>5360</v>
      </c>
      <c r="E2043" s="103">
        <v>35046704</v>
      </c>
      <c r="F2043" s="103"/>
      <c r="G2043" s="103"/>
      <c r="H2043" s="103"/>
      <c r="I2043" s="103"/>
      <c r="J2043" s="103"/>
      <c r="K2043" s="103"/>
      <c r="L2043" s="103"/>
      <c r="M2043" s="103"/>
      <c r="N2043" s="103"/>
      <c r="O2043" s="103"/>
      <c r="P2043" s="103"/>
    </row>
    <row r="2044" spans="1:16">
      <c r="A2044" s="101" t="s">
        <v>5337</v>
      </c>
      <c r="B2044" s="102" t="s">
        <v>5338</v>
      </c>
      <c r="C2044" s="101" t="s">
        <v>5359</v>
      </c>
      <c r="D2044" s="101" t="s">
        <v>5360</v>
      </c>
      <c r="E2044" s="103"/>
      <c r="F2044" s="103">
        <v>34455109</v>
      </c>
      <c r="G2044" s="103">
        <v>18732193</v>
      </c>
      <c r="H2044" s="103"/>
      <c r="I2044" s="103"/>
      <c r="J2044" s="103"/>
      <c r="K2044" s="103"/>
      <c r="L2044" s="103"/>
      <c r="M2044" s="103"/>
      <c r="N2044" s="103"/>
      <c r="O2044" s="103"/>
      <c r="P2044" s="103"/>
    </row>
    <row r="2045" spans="1:16">
      <c r="A2045" s="101" t="s">
        <v>2728</v>
      </c>
      <c r="B2045" s="102" t="s">
        <v>2729</v>
      </c>
      <c r="C2045" s="101" t="s">
        <v>5361</v>
      </c>
      <c r="D2045" s="101" t="s">
        <v>5360</v>
      </c>
      <c r="E2045" s="103"/>
      <c r="F2045" s="103">
        <v>4286323</v>
      </c>
      <c r="G2045" s="103">
        <v>2443009</v>
      </c>
      <c r="H2045" s="103">
        <v>1495197</v>
      </c>
      <c r="I2045" s="103">
        <v>7986437</v>
      </c>
      <c r="J2045" s="103">
        <v>8641854</v>
      </c>
      <c r="K2045" s="103"/>
      <c r="L2045" s="103"/>
      <c r="M2045" s="103"/>
      <c r="N2045" s="103"/>
      <c r="O2045" s="103"/>
      <c r="P2045" s="103"/>
    </row>
    <row r="2046" spans="1:16">
      <c r="A2046" s="101" t="s">
        <v>1185</v>
      </c>
      <c r="B2046" s="102" t="s">
        <v>1186</v>
      </c>
      <c r="C2046" s="101" t="s">
        <v>5359</v>
      </c>
      <c r="D2046" s="101" t="s">
        <v>5360</v>
      </c>
      <c r="E2046" s="103"/>
      <c r="F2046" s="103">
        <v>1265161</v>
      </c>
      <c r="G2046" s="103">
        <v>2432290</v>
      </c>
      <c r="H2046" s="103">
        <v>7838027</v>
      </c>
      <c r="I2046" s="103">
        <v>7451130</v>
      </c>
      <c r="J2046" s="103">
        <v>13549</v>
      </c>
      <c r="K2046" s="103">
        <v>1232116</v>
      </c>
      <c r="L2046" s="103"/>
      <c r="M2046" s="103"/>
      <c r="N2046" s="103"/>
      <c r="O2046" s="103"/>
      <c r="P2046" s="103"/>
    </row>
    <row r="2047" spans="1:16">
      <c r="A2047" s="104" t="s">
        <v>5339</v>
      </c>
      <c r="B2047" s="105" t="s">
        <v>5340</v>
      </c>
      <c r="C2047" s="104" t="s">
        <v>5359</v>
      </c>
      <c r="D2047" s="104" t="s">
        <v>5360</v>
      </c>
      <c r="E2047" s="106"/>
      <c r="F2047" s="106">
        <v>5527983</v>
      </c>
      <c r="G2047" s="106">
        <v>4395080</v>
      </c>
      <c r="H2047" s="106"/>
      <c r="I2047" s="106"/>
      <c r="J2047" s="106"/>
      <c r="K2047" s="106"/>
      <c r="L2047" s="106"/>
      <c r="M2047" s="106"/>
      <c r="N2047" s="106"/>
      <c r="O2047" s="106"/>
      <c r="P2047" s="106"/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180"/>
  <sheetViews>
    <sheetView topLeftCell="A129" zoomScaleNormal="100" workbookViewId="0">
      <selection activeCell="B79" sqref="B79:G180"/>
    </sheetView>
  </sheetViews>
  <sheetFormatPr defaultRowHeight="12"/>
  <cols>
    <col min="1" max="1" width="34.5" style="107" customWidth="1"/>
    <col min="2" max="2" width="12.625" style="107" customWidth="1"/>
    <col min="3" max="6" width="10.5" style="107" customWidth="1"/>
    <col min="7" max="7" width="10.5" style="107" bestFit="1" customWidth="1"/>
    <col min="8" max="16384" width="9" style="107"/>
  </cols>
  <sheetData>
    <row r="1" spans="1:1">
      <c r="A1" s="107" t="s">
        <v>11927</v>
      </c>
    </row>
    <row r="2" spans="1:1">
      <c r="A2" s="107" t="s">
        <v>5818</v>
      </c>
    </row>
    <row r="3" spans="1:1">
      <c r="A3" s="107" t="s">
        <v>5819</v>
      </c>
    </row>
    <row r="4" spans="1:1">
      <c r="A4" s="107" t="s">
        <v>5820</v>
      </c>
    </row>
    <row r="5" spans="1:1">
      <c r="A5" s="107" t="s">
        <v>5821</v>
      </c>
    </row>
    <row r="6" spans="1:1">
      <c r="A6" s="107" t="s">
        <v>5822</v>
      </c>
    </row>
    <row r="7" spans="1:1">
      <c r="A7" s="107" t="s">
        <v>5823</v>
      </c>
    </row>
    <row r="8" spans="1:1">
      <c r="A8" s="107" t="s">
        <v>5824</v>
      </c>
    </row>
    <row r="9" spans="1:1">
      <c r="A9" s="107" t="s">
        <v>5825</v>
      </c>
    </row>
    <row r="10" spans="1:1">
      <c r="A10" s="107" t="s">
        <v>5826</v>
      </c>
    </row>
    <row r="11" spans="1:1">
      <c r="A11" s="107" t="s">
        <v>5827</v>
      </c>
    </row>
    <row r="12" spans="1:1">
      <c r="A12" s="107" t="s">
        <v>5828</v>
      </c>
    </row>
    <row r="13" spans="1:1">
      <c r="A13" s="107" t="s">
        <v>5829</v>
      </c>
    </row>
    <row r="14" spans="1:1">
      <c r="A14" s="107" t="s">
        <v>5830</v>
      </c>
    </row>
    <row r="15" spans="1:1">
      <c r="A15" s="107" t="s">
        <v>5831</v>
      </c>
    </row>
    <row r="16" spans="1:1">
      <c r="A16" s="107" t="s">
        <v>5832</v>
      </c>
    </row>
    <row r="17" spans="1:2">
      <c r="B17" s="107" t="s">
        <v>5832</v>
      </c>
    </row>
    <row r="18" spans="1:2">
      <c r="A18" s="107" t="s">
        <v>5833</v>
      </c>
    </row>
    <row r="19" spans="1:2">
      <c r="A19" s="107" t="s">
        <v>5834</v>
      </c>
    </row>
    <row r="20" spans="1:2">
      <c r="A20" s="107" t="s">
        <v>5835</v>
      </c>
    </row>
    <row r="21" spans="1:2">
      <c r="A21" s="107" t="s">
        <v>5836</v>
      </c>
    </row>
    <row r="22" spans="1:2">
      <c r="A22" s="107" t="s">
        <v>5837</v>
      </c>
    </row>
    <row r="23" spans="1:2">
      <c r="A23" s="107" t="s">
        <v>5838</v>
      </c>
    </row>
    <row r="24" spans="1:2">
      <c r="A24" s="107" t="s">
        <v>5839</v>
      </c>
    </row>
    <row r="25" spans="1:2">
      <c r="A25" s="107" t="s">
        <v>5840</v>
      </c>
    </row>
    <row r="26" spans="1:2">
      <c r="A26" s="107" t="s">
        <v>5841</v>
      </c>
    </row>
    <row r="27" spans="1:2">
      <c r="A27" s="107" t="s">
        <v>5842</v>
      </c>
    </row>
    <row r="28" spans="1:2">
      <c r="A28" s="107" t="s">
        <v>5843</v>
      </c>
    </row>
    <row r="29" spans="1:2">
      <c r="A29" s="107" t="s">
        <v>5844</v>
      </c>
    </row>
    <row r="30" spans="1:2">
      <c r="A30" s="107" t="s">
        <v>11928</v>
      </c>
    </row>
    <row r="31" spans="1:2">
      <c r="A31" s="200" t="s">
        <v>5845</v>
      </c>
    </row>
    <row r="32" spans="1:2">
      <c r="A32" s="164">
        <v>2348.69</v>
      </c>
    </row>
    <row r="33" spans="1:1">
      <c r="A33" s="107" t="s">
        <v>5846</v>
      </c>
    </row>
    <row r="34" spans="1:1">
      <c r="A34" s="200" t="s">
        <v>5847</v>
      </c>
    </row>
    <row r="35" spans="1:1">
      <c r="A35" s="164">
        <v>20547.759999999998</v>
      </c>
    </row>
    <row r="36" spans="1:1">
      <c r="A36" s="107" t="s">
        <v>5848</v>
      </c>
    </row>
    <row r="37" spans="1:1">
      <c r="A37" s="200" t="s">
        <v>5849</v>
      </c>
    </row>
    <row r="38" spans="1:1">
      <c r="A38" s="164">
        <v>5910.52</v>
      </c>
    </row>
    <row r="39" spans="1:1">
      <c r="A39" s="107" t="s">
        <v>5850</v>
      </c>
    </row>
    <row r="40" spans="1:1">
      <c r="A40" s="107" t="s">
        <v>5851</v>
      </c>
    </row>
    <row r="41" spans="1:1">
      <c r="A41" s="107">
        <v>49.82</v>
      </c>
    </row>
    <row r="42" spans="1:1">
      <c r="A42" s="107" t="s">
        <v>11922</v>
      </c>
    </row>
    <row r="43" spans="1:1">
      <c r="A43" s="200" t="s">
        <v>5852</v>
      </c>
    </row>
    <row r="44" spans="1:1">
      <c r="A44" s="164">
        <v>1272.9000000000001</v>
      </c>
    </row>
    <row r="45" spans="1:1">
      <c r="A45" s="107" t="s">
        <v>11929</v>
      </c>
    </row>
    <row r="46" spans="1:1">
      <c r="A46" s="107" t="s">
        <v>5853</v>
      </c>
    </row>
    <row r="47" spans="1:1">
      <c r="A47" s="107">
        <v>17.79</v>
      </c>
    </row>
    <row r="48" spans="1:1">
      <c r="A48" s="107" t="s">
        <v>11916</v>
      </c>
    </row>
    <row r="49" spans="1:1">
      <c r="A49" s="107" t="s">
        <v>5854</v>
      </c>
    </row>
    <row r="50" spans="1:1">
      <c r="A50" s="107">
        <v>1.0847</v>
      </c>
    </row>
    <row r="51" spans="1:1">
      <c r="A51" s="107" t="s">
        <v>11930</v>
      </c>
    </row>
    <row r="52" spans="1:1">
      <c r="A52" s="107" t="s">
        <v>5855</v>
      </c>
    </row>
    <row r="53" spans="1:1">
      <c r="A53" s="107">
        <v>2.2400000000000002</v>
      </c>
    </row>
    <row r="54" spans="1:1">
      <c r="A54" s="107" t="s">
        <v>5856</v>
      </c>
    </row>
    <row r="55" spans="1:1">
      <c r="A55" s="107" t="s">
        <v>11931</v>
      </c>
    </row>
    <row r="57" spans="1:1">
      <c r="A57" s="107" t="s">
        <v>11932</v>
      </c>
    </row>
    <row r="58" spans="1:1">
      <c r="A58" s="107" t="s">
        <v>11933</v>
      </c>
    </row>
    <row r="59" spans="1:1">
      <c r="A59" s="107" t="s">
        <v>11908</v>
      </c>
    </row>
    <row r="60" spans="1:1">
      <c r="A60" s="107" t="s">
        <v>5857</v>
      </c>
    </row>
    <row r="61" spans="1:1">
      <c r="A61" s="107" t="s">
        <v>11934</v>
      </c>
    </row>
    <row r="62" spans="1:1">
      <c r="A62" s="107" t="s">
        <v>5858</v>
      </c>
    </row>
    <row r="63" spans="1:1">
      <c r="A63" s="107" t="s">
        <v>5859</v>
      </c>
    </row>
    <row r="64" spans="1:1">
      <c r="A64" s="107" t="s">
        <v>5860</v>
      </c>
    </row>
    <row r="65" spans="1:7">
      <c r="A65" s="107" t="s">
        <v>5861</v>
      </c>
    </row>
    <row r="66" spans="1:7">
      <c r="A66" s="107" t="s">
        <v>5862</v>
      </c>
    </row>
    <row r="67" spans="1:7">
      <c r="A67" s="107" t="s">
        <v>5863</v>
      </c>
    </row>
    <row r="68" spans="1:7">
      <c r="A68" s="107" t="s">
        <v>5864</v>
      </c>
    </row>
    <row r="69" spans="1:7">
      <c r="A69" s="107" t="s">
        <v>5865</v>
      </c>
    </row>
    <row r="70" spans="1:7">
      <c r="A70" s="107" t="s">
        <v>5866</v>
      </c>
    </row>
    <row r="71" spans="1:7">
      <c r="A71" s="107" t="s">
        <v>5867</v>
      </c>
    </row>
    <row r="72" spans="1:7">
      <c r="A72" s="107" t="s">
        <v>5868</v>
      </c>
    </row>
    <row r="73" spans="1:7">
      <c r="A73" s="107" t="s">
        <v>5877</v>
      </c>
    </row>
    <row r="74" spans="1:7">
      <c r="A74" s="205" t="s">
        <v>5869</v>
      </c>
      <c r="B74" s="200"/>
      <c r="C74" s="200"/>
      <c r="D74" s="200"/>
      <c r="E74" s="200"/>
      <c r="F74" s="200"/>
      <c r="G74" s="178"/>
    </row>
    <row r="75" spans="1:7">
      <c r="A75" s="205" t="s">
        <v>5870</v>
      </c>
      <c r="B75" s="200" t="s">
        <v>5871</v>
      </c>
      <c r="C75" s="200" t="s">
        <v>5872</v>
      </c>
      <c r="D75" s="200" t="s">
        <v>5873</v>
      </c>
      <c r="E75" s="200" t="s">
        <v>5874</v>
      </c>
      <c r="F75" s="200" t="s">
        <v>5875</v>
      </c>
      <c r="G75" s="178" t="s">
        <v>5876</v>
      </c>
    </row>
    <row r="76" spans="1:7">
      <c r="A76" s="165">
        <f ca="1">Data!G1</f>
        <v>42855</v>
      </c>
      <c r="B76" s="164" t="e">
        <f ca="1">VLOOKUP($A76,야후주가!$A:$G,2,FALSE)</f>
        <v>#N/A</v>
      </c>
      <c r="C76" s="164" t="e">
        <f ca="1">VLOOKUP($A76,야후주가!$A:$G,3,FALSE)</f>
        <v>#N/A</v>
      </c>
      <c r="D76" s="164" t="e">
        <f ca="1">VLOOKUP($A76,야후주가!$A:$G,4,FALSE)</f>
        <v>#N/A</v>
      </c>
      <c r="E76" s="164" t="e">
        <f ca="1">VLOOKUP($A76,야후주가!$A:$G,5,FALSE)</f>
        <v>#N/A</v>
      </c>
      <c r="F76" s="164" t="e">
        <f ca="1">VLOOKUP($A76,야후주가!$A:$G,6,FALSE)</f>
        <v>#N/A</v>
      </c>
      <c r="G76" s="164" t="e">
        <f ca="1">VLOOKUP($A76,야후주가!$A:$G,7,FALSE)</f>
        <v>#N/A</v>
      </c>
    </row>
    <row r="77" spans="1:7">
      <c r="A77" s="165">
        <f ca="1">EOMONTH(A76,-1)</f>
        <v>42825</v>
      </c>
      <c r="B77" s="164">
        <f ca="1">VLOOKUP($A77,야후주가!$A:$G,2,FALSE)</f>
        <v>64800</v>
      </c>
      <c r="C77" s="164">
        <f ca="1">VLOOKUP($A77,야후주가!$A:$G,3,FALSE)</f>
        <v>65100</v>
      </c>
      <c r="D77" s="164">
        <f ca="1">VLOOKUP($A77,야후주가!$A:$G,4,FALSE)</f>
        <v>64100</v>
      </c>
      <c r="E77" s="164">
        <f ca="1">VLOOKUP($A77,야후주가!$A:$G,5,FALSE)</f>
        <v>64900</v>
      </c>
      <c r="F77" s="164">
        <f ca="1">VLOOKUP($A77,야후주가!$A:$G,6,FALSE)</f>
        <v>64900</v>
      </c>
      <c r="G77" s="164">
        <f ca="1">VLOOKUP($A77,야후주가!$A:$G,7,FALSE)</f>
        <v>92224</v>
      </c>
    </row>
    <row r="78" spans="1:7">
      <c r="A78" s="165">
        <f t="shared" ref="A78:A141" ca="1" si="0">EOMONTH(A77,-1)</f>
        <v>42794</v>
      </c>
      <c r="B78" s="164">
        <f ca="1">VLOOKUP($A78,야후주가!$A:$G,2,FALSE)</f>
        <v>65000</v>
      </c>
      <c r="C78" s="164">
        <f ca="1">VLOOKUP($A78,야후주가!$A:$G,3,FALSE)</f>
        <v>66500</v>
      </c>
      <c r="D78" s="164">
        <f ca="1">VLOOKUP($A78,야후주가!$A:$G,4,FALSE)</f>
        <v>64700</v>
      </c>
      <c r="E78" s="164">
        <f ca="1">VLOOKUP($A78,야후주가!$A:$G,5,FALSE)</f>
        <v>64700</v>
      </c>
      <c r="F78" s="164">
        <f ca="1">VLOOKUP($A78,야후주가!$A:$G,6,FALSE)</f>
        <v>64700</v>
      </c>
      <c r="G78" s="164">
        <f ca="1">VLOOKUP($A78,야후주가!$A:$G,7,FALSE)</f>
        <v>338175</v>
      </c>
    </row>
    <row r="79" spans="1:7">
      <c r="A79" s="165">
        <f t="shared" ca="1" si="0"/>
        <v>42766</v>
      </c>
      <c r="B79" s="164">
        <f ca="1">VLOOKUP($A79,야후주가!$A:$G,2,FALSE)</f>
        <v>58400</v>
      </c>
      <c r="C79" s="164">
        <f ca="1">VLOOKUP($A79,야후주가!$A:$G,3,FALSE)</f>
        <v>59500</v>
      </c>
      <c r="D79" s="164">
        <f ca="1">VLOOKUP($A79,야후주가!$A:$G,4,FALSE)</f>
        <v>58300</v>
      </c>
      <c r="E79" s="164">
        <f ca="1">VLOOKUP($A79,야후주가!$A:$G,5,FALSE)</f>
        <v>59400</v>
      </c>
      <c r="F79" s="164">
        <f ca="1">VLOOKUP($A79,야후주가!$A:$G,6,FALSE)</f>
        <v>59400</v>
      </c>
      <c r="G79" s="164">
        <f ca="1">VLOOKUP($A79,야후주가!$A:$G,7,FALSE)</f>
        <v>179938</v>
      </c>
    </row>
    <row r="80" spans="1:7">
      <c r="A80" s="165">
        <f t="shared" ca="1" si="0"/>
        <v>42735</v>
      </c>
      <c r="B80" s="164" t="e">
        <f ca="1">VLOOKUP($A80,야후주가!$A:$G,2,FALSE)</f>
        <v>#N/A</v>
      </c>
      <c r="C80" s="164" t="e">
        <f ca="1">VLOOKUP($A80,야후주가!$A:$G,3,FALSE)</f>
        <v>#N/A</v>
      </c>
      <c r="D80" s="164" t="e">
        <f ca="1">VLOOKUP($A80,야후주가!$A:$G,4,FALSE)</f>
        <v>#N/A</v>
      </c>
      <c r="E80" s="164" t="e">
        <f ca="1">VLOOKUP($A80,야후주가!$A:$G,5,FALSE)</f>
        <v>#N/A</v>
      </c>
      <c r="F80" s="164" t="e">
        <f ca="1">VLOOKUP($A80,야후주가!$A:$G,6,FALSE)</f>
        <v>#N/A</v>
      </c>
      <c r="G80" s="164" t="e">
        <f ca="1">VLOOKUP($A80,야후주가!$A:$G,7,FALSE)</f>
        <v>#N/A</v>
      </c>
    </row>
    <row r="81" spans="1:7">
      <c r="A81" s="165">
        <f t="shared" ca="1" si="0"/>
        <v>42704</v>
      </c>
      <c r="B81" s="164">
        <f ca="1">VLOOKUP($A81,야후주가!$A:$G,2,FALSE)</f>
        <v>63200</v>
      </c>
      <c r="C81" s="164">
        <f ca="1">VLOOKUP($A81,야후주가!$A:$G,3,FALSE)</f>
        <v>63400</v>
      </c>
      <c r="D81" s="164">
        <f ca="1">VLOOKUP($A81,야후주가!$A:$G,4,FALSE)</f>
        <v>61700</v>
      </c>
      <c r="E81" s="164">
        <f ca="1">VLOOKUP($A81,야후주가!$A:$G,5,FALSE)</f>
        <v>61700</v>
      </c>
      <c r="F81" s="164">
        <f ca="1">VLOOKUP($A81,야후주가!$A:$G,6,FALSE)</f>
        <v>61700</v>
      </c>
      <c r="G81" s="164">
        <f ca="1">VLOOKUP($A81,야후주가!$A:$G,7,FALSE)</f>
        <v>74526</v>
      </c>
    </row>
    <row r="82" spans="1:7">
      <c r="A82" s="165">
        <f t="shared" ca="1" si="0"/>
        <v>42674</v>
      </c>
      <c r="B82" s="164">
        <f ca="1">VLOOKUP($A82,야후주가!$A:$G,2,FALSE)</f>
        <v>60800</v>
      </c>
      <c r="C82" s="164">
        <f ca="1">VLOOKUP($A82,야후주가!$A:$G,3,FALSE)</f>
        <v>61100</v>
      </c>
      <c r="D82" s="164">
        <f ca="1">VLOOKUP($A82,야후주가!$A:$G,4,FALSE)</f>
        <v>59000</v>
      </c>
      <c r="E82" s="164">
        <f ca="1">VLOOKUP($A82,야후주가!$A:$G,5,FALSE)</f>
        <v>59800</v>
      </c>
      <c r="F82" s="164">
        <f ca="1">VLOOKUP($A82,야후주가!$A:$G,6,FALSE)</f>
        <v>59800</v>
      </c>
      <c r="G82" s="164">
        <f ca="1">VLOOKUP($A82,야후주가!$A:$G,7,FALSE)</f>
        <v>155979</v>
      </c>
    </row>
    <row r="83" spans="1:7">
      <c r="A83" s="165">
        <f t="shared" ca="1" si="0"/>
        <v>42643</v>
      </c>
      <c r="B83" s="164">
        <f ca="1">VLOOKUP($A83,야후주가!$A:$G,2,FALSE)</f>
        <v>67900</v>
      </c>
      <c r="C83" s="164">
        <f ca="1">VLOOKUP($A83,야후주가!$A:$G,3,FALSE)</f>
        <v>68200</v>
      </c>
      <c r="D83" s="164">
        <f ca="1">VLOOKUP($A83,야후주가!$A:$G,4,FALSE)</f>
        <v>66200</v>
      </c>
      <c r="E83" s="164">
        <f ca="1">VLOOKUP($A83,야후주가!$A:$G,5,FALSE)</f>
        <v>67600</v>
      </c>
      <c r="F83" s="164">
        <f ca="1">VLOOKUP($A83,야후주가!$A:$G,6,FALSE)</f>
        <v>67600</v>
      </c>
      <c r="G83" s="164">
        <f ca="1">VLOOKUP($A83,야후주가!$A:$G,7,FALSE)</f>
        <v>130113</v>
      </c>
    </row>
    <row r="84" spans="1:7">
      <c r="A84" s="165">
        <f t="shared" ca="1" si="0"/>
        <v>42613</v>
      </c>
      <c r="B84" s="164">
        <f ca="1">VLOOKUP($A84,야후주가!$A:$G,2,FALSE)</f>
        <v>65000</v>
      </c>
      <c r="C84" s="164">
        <f ca="1">VLOOKUP($A84,야후주가!$A:$G,3,FALSE)</f>
        <v>66400</v>
      </c>
      <c r="D84" s="164">
        <f ca="1">VLOOKUP($A84,야후주가!$A:$G,4,FALSE)</f>
        <v>65000</v>
      </c>
      <c r="E84" s="164">
        <f ca="1">VLOOKUP($A84,야후주가!$A:$G,5,FALSE)</f>
        <v>66000</v>
      </c>
      <c r="F84" s="164">
        <f ca="1">VLOOKUP($A84,야후주가!$A:$G,6,FALSE)</f>
        <v>66000</v>
      </c>
      <c r="G84" s="164">
        <f ca="1">VLOOKUP($A84,야후주가!$A:$G,7,FALSE)</f>
        <v>113608</v>
      </c>
    </row>
    <row r="85" spans="1:7">
      <c r="A85" s="165">
        <f t="shared" ca="1" si="0"/>
        <v>42582</v>
      </c>
      <c r="B85" s="164" t="e">
        <f ca="1">VLOOKUP($A85,야후주가!$A:$G,2,FALSE)</f>
        <v>#N/A</v>
      </c>
      <c r="C85" s="164" t="e">
        <f ca="1">VLOOKUP($A85,야후주가!$A:$G,3,FALSE)</f>
        <v>#N/A</v>
      </c>
      <c r="D85" s="164" t="e">
        <f ca="1">VLOOKUP($A85,야후주가!$A:$G,4,FALSE)</f>
        <v>#N/A</v>
      </c>
      <c r="E85" s="164" t="e">
        <f ca="1">VLOOKUP($A85,야후주가!$A:$G,5,FALSE)</f>
        <v>#N/A</v>
      </c>
      <c r="F85" s="164" t="e">
        <f ca="1">VLOOKUP($A85,야후주가!$A:$G,6,FALSE)</f>
        <v>#N/A</v>
      </c>
      <c r="G85" s="164" t="e">
        <f ca="1">VLOOKUP($A85,야후주가!$A:$G,7,FALSE)</f>
        <v>#N/A</v>
      </c>
    </row>
    <row r="86" spans="1:7">
      <c r="A86" s="165">
        <f t="shared" ca="1" si="0"/>
        <v>42551</v>
      </c>
      <c r="B86" s="164">
        <f ca="1">VLOOKUP($A86,야후주가!$A:$G,2,FALSE)</f>
        <v>73300</v>
      </c>
      <c r="C86" s="164">
        <f ca="1">VLOOKUP($A86,야후주가!$A:$G,3,FALSE)</f>
        <v>73400</v>
      </c>
      <c r="D86" s="164">
        <f ca="1">VLOOKUP($A86,야후주가!$A:$G,4,FALSE)</f>
        <v>72200</v>
      </c>
      <c r="E86" s="164">
        <f ca="1">VLOOKUP($A86,야후주가!$A:$G,5,FALSE)</f>
        <v>72600</v>
      </c>
      <c r="F86" s="164">
        <f ca="1">VLOOKUP($A86,야후주가!$A:$G,6,FALSE)</f>
        <v>72600</v>
      </c>
      <c r="G86" s="164">
        <f ca="1">VLOOKUP($A86,야후주가!$A:$G,7,FALSE)</f>
        <v>98507</v>
      </c>
    </row>
    <row r="87" spans="1:7">
      <c r="A87" s="165">
        <f t="shared" ca="1" si="0"/>
        <v>42521</v>
      </c>
      <c r="B87" s="164">
        <f ca="1">VLOOKUP($A87,야후주가!$A:$G,2,FALSE)</f>
        <v>77300</v>
      </c>
      <c r="C87" s="164">
        <f ca="1">VLOOKUP($A87,야후주가!$A:$G,3,FALSE)</f>
        <v>78200</v>
      </c>
      <c r="D87" s="164">
        <f ca="1">VLOOKUP($A87,야후주가!$A:$G,4,FALSE)</f>
        <v>76500</v>
      </c>
      <c r="E87" s="164">
        <f ca="1">VLOOKUP($A87,야후주가!$A:$G,5,FALSE)</f>
        <v>78000</v>
      </c>
      <c r="F87" s="164">
        <f ca="1">VLOOKUP($A87,야후주가!$A:$G,6,FALSE)</f>
        <v>78000</v>
      </c>
      <c r="G87" s="164">
        <f ca="1">VLOOKUP($A87,야후주가!$A:$G,7,FALSE)</f>
        <v>149218</v>
      </c>
    </row>
    <row r="88" spans="1:7">
      <c r="A88" s="165">
        <f t="shared" ca="1" si="0"/>
        <v>42490</v>
      </c>
      <c r="B88" s="164" t="e">
        <f ca="1">VLOOKUP($A88,야후주가!$A:$G,2,FALSE)</f>
        <v>#N/A</v>
      </c>
      <c r="C88" s="164" t="e">
        <f ca="1">VLOOKUP($A88,야후주가!$A:$G,3,FALSE)</f>
        <v>#N/A</v>
      </c>
      <c r="D88" s="164" t="e">
        <f ca="1">VLOOKUP($A88,야후주가!$A:$G,4,FALSE)</f>
        <v>#N/A</v>
      </c>
      <c r="E88" s="164" t="e">
        <f ca="1">VLOOKUP($A88,야후주가!$A:$G,5,FALSE)</f>
        <v>#N/A</v>
      </c>
      <c r="F88" s="164" t="e">
        <f ca="1">VLOOKUP($A88,야후주가!$A:$G,6,FALSE)</f>
        <v>#N/A</v>
      </c>
      <c r="G88" s="164" t="e">
        <f ca="1">VLOOKUP($A88,야후주가!$A:$G,7,FALSE)</f>
        <v>#N/A</v>
      </c>
    </row>
    <row r="89" spans="1:7">
      <c r="A89" s="165">
        <f t="shared" ca="1" si="0"/>
        <v>42460</v>
      </c>
      <c r="B89" s="164">
        <f ca="1">VLOOKUP($A89,야후주가!$A:$G,2,FALSE)</f>
        <v>80300</v>
      </c>
      <c r="C89" s="164">
        <f ca="1">VLOOKUP($A89,야후주가!$A:$G,3,FALSE)</f>
        <v>80600</v>
      </c>
      <c r="D89" s="164">
        <f ca="1">VLOOKUP($A89,야후주가!$A:$G,4,FALSE)</f>
        <v>79200</v>
      </c>
      <c r="E89" s="164">
        <f ca="1">VLOOKUP($A89,야후주가!$A:$G,5,FALSE)</f>
        <v>79900</v>
      </c>
      <c r="F89" s="164">
        <f ca="1">VLOOKUP($A89,야후주가!$A:$G,6,FALSE)</f>
        <v>79900</v>
      </c>
      <c r="G89" s="164">
        <f ca="1">VLOOKUP($A89,야후주가!$A:$G,7,FALSE)</f>
        <v>172354</v>
      </c>
    </row>
    <row r="90" spans="1:7">
      <c r="A90" s="165">
        <f t="shared" ca="1" si="0"/>
        <v>42429</v>
      </c>
      <c r="B90" s="164">
        <f ca="1">VLOOKUP($A90,야후주가!$A:$G,2,FALSE)</f>
        <v>79900</v>
      </c>
      <c r="C90" s="164">
        <f ca="1">VLOOKUP($A90,야후주가!$A:$G,3,FALSE)</f>
        <v>81000</v>
      </c>
      <c r="D90" s="164">
        <f ca="1">VLOOKUP($A90,야후주가!$A:$G,4,FALSE)</f>
        <v>78300</v>
      </c>
      <c r="E90" s="164">
        <f ca="1">VLOOKUP($A90,야후주가!$A:$G,5,FALSE)</f>
        <v>79900</v>
      </c>
      <c r="F90" s="164">
        <f ca="1">VLOOKUP($A90,야후주가!$A:$G,6,FALSE)</f>
        <v>79900</v>
      </c>
      <c r="G90" s="164">
        <f ca="1">VLOOKUP($A90,야후주가!$A:$G,7,FALSE)</f>
        <v>156459</v>
      </c>
    </row>
    <row r="91" spans="1:7">
      <c r="A91" s="165">
        <f t="shared" ca="1" si="0"/>
        <v>42400</v>
      </c>
      <c r="B91" s="164" t="e">
        <f ca="1">VLOOKUP($A91,야후주가!$A:$G,2,FALSE)</f>
        <v>#N/A</v>
      </c>
      <c r="C91" s="164" t="e">
        <f ca="1">VLOOKUP($A91,야후주가!$A:$G,3,FALSE)</f>
        <v>#N/A</v>
      </c>
      <c r="D91" s="164" t="e">
        <f ca="1">VLOOKUP($A91,야후주가!$A:$G,4,FALSE)</f>
        <v>#N/A</v>
      </c>
      <c r="E91" s="164" t="e">
        <f ca="1">VLOOKUP($A91,야후주가!$A:$G,5,FALSE)</f>
        <v>#N/A</v>
      </c>
      <c r="F91" s="164" t="e">
        <f ca="1">VLOOKUP($A91,야후주가!$A:$G,6,FALSE)</f>
        <v>#N/A</v>
      </c>
      <c r="G91" s="164" t="e">
        <f ca="1">VLOOKUP($A91,야후주가!$A:$G,7,FALSE)</f>
        <v>#N/A</v>
      </c>
    </row>
    <row r="92" spans="1:7">
      <c r="A92" s="165">
        <f t="shared" ca="1" si="0"/>
        <v>42369</v>
      </c>
      <c r="B92" s="164" t="e">
        <f ca="1">VLOOKUP($A92,야후주가!$A:$G,2,FALSE)</f>
        <v>#N/A</v>
      </c>
      <c r="C92" s="164" t="e">
        <f ca="1">VLOOKUP($A92,야후주가!$A:$G,3,FALSE)</f>
        <v>#N/A</v>
      </c>
      <c r="D92" s="164" t="e">
        <f ca="1">VLOOKUP($A92,야후주가!$A:$G,4,FALSE)</f>
        <v>#N/A</v>
      </c>
      <c r="E92" s="164" t="e">
        <f ca="1">VLOOKUP($A92,야후주가!$A:$G,5,FALSE)</f>
        <v>#N/A</v>
      </c>
      <c r="F92" s="164" t="e">
        <f ca="1">VLOOKUP($A92,야후주가!$A:$G,6,FALSE)</f>
        <v>#N/A</v>
      </c>
      <c r="G92" s="164" t="e">
        <f ca="1">VLOOKUP($A92,야후주가!$A:$G,7,FALSE)</f>
        <v>#N/A</v>
      </c>
    </row>
    <row r="93" spans="1:7">
      <c r="A93" s="165">
        <f t="shared" ca="1" si="0"/>
        <v>42338</v>
      </c>
      <c r="B93" s="164">
        <f ca="1">VLOOKUP($A93,야후주가!$A:$G,2,FALSE)</f>
        <v>71600</v>
      </c>
      <c r="C93" s="164">
        <f ca="1">VLOOKUP($A93,야후주가!$A:$G,3,FALSE)</f>
        <v>72500</v>
      </c>
      <c r="D93" s="164">
        <f ca="1">VLOOKUP($A93,야후주가!$A:$G,4,FALSE)</f>
        <v>71600</v>
      </c>
      <c r="E93" s="164">
        <f ca="1">VLOOKUP($A93,야후주가!$A:$G,5,FALSE)</f>
        <v>71900</v>
      </c>
      <c r="F93" s="164">
        <f ca="1">VLOOKUP($A93,야후주가!$A:$G,6,FALSE)</f>
        <v>71900</v>
      </c>
      <c r="G93" s="164">
        <f ca="1">VLOOKUP($A93,야후주가!$A:$G,7,FALSE)</f>
        <v>90743</v>
      </c>
    </row>
    <row r="94" spans="1:7">
      <c r="A94" s="165">
        <f t="shared" ca="1" si="0"/>
        <v>42308</v>
      </c>
      <c r="B94" s="164" t="e">
        <f ca="1">VLOOKUP($A94,야후주가!$A:$G,2,FALSE)</f>
        <v>#N/A</v>
      </c>
      <c r="C94" s="164" t="e">
        <f ca="1">VLOOKUP($A94,야후주가!$A:$G,3,FALSE)</f>
        <v>#N/A</v>
      </c>
      <c r="D94" s="164" t="e">
        <f ca="1">VLOOKUP($A94,야후주가!$A:$G,4,FALSE)</f>
        <v>#N/A</v>
      </c>
      <c r="E94" s="164" t="e">
        <f ca="1">VLOOKUP($A94,야후주가!$A:$G,5,FALSE)</f>
        <v>#N/A</v>
      </c>
      <c r="F94" s="164" t="e">
        <f ca="1">VLOOKUP($A94,야후주가!$A:$G,6,FALSE)</f>
        <v>#N/A</v>
      </c>
      <c r="G94" s="164" t="e">
        <f ca="1">VLOOKUP($A94,야후주가!$A:$G,7,FALSE)</f>
        <v>#N/A</v>
      </c>
    </row>
    <row r="95" spans="1:7">
      <c r="A95" s="165">
        <f t="shared" ca="1" si="0"/>
        <v>42277</v>
      </c>
      <c r="B95" s="164">
        <f ca="1">VLOOKUP($A95,야후주가!$A:$G,2,FALSE)</f>
        <v>71649.898438000004</v>
      </c>
      <c r="C95" s="164">
        <f ca="1">VLOOKUP($A95,야후주가!$A:$G,3,FALSE)</f>
        <v>73014.703125</v>
      </c>
      <c r="D95" s="164">
        <f ca="1">VLOOKUP($A95,야후주가!$A:$G,4,FALSE)</f>
        <v>69992.703125</v>
      </c>
      <c r="E95" s="164">
        <f ca="1">VLOOKUP($A95,야후주가!$A:$G,5,FALSE)</f>
        <v>71649.898438000004</v>
      </c>
      <c r="F95" s="164">
        <f ca="1">VLOOKUP($A95,야후주가!$A:$G,6,FALSE)</f>
        <v>71649.898438000004</v>
      </c>
      <c r="G95" s="164">
        <f ca="1">VLOOKUP($A95,야후주가!$A:$G,7,FALSE)</f>
        <v>250765</v>
      </c>
    </row>
    <row r="96" spans="1:7">
      <c r="A96" s="165">
        <f t="shared" ca="1" si="0"/>
        <v>42247</v>
      </c>
      <c r="B96" s="164">
        <f ca="1">VLOOKUP($A96,야후주가!$A:$G,2,FALSE)</f>
        <v>67555.601563000004</v>
      </c>
      <c r="C96" s="164">
        <f ca="1">VLOOKUP($A96,야후주가!$A:$G,3,FALSE)</f>
        <v>67555.601563000004</v>
      </c>
      <c r="D96" s="164">
        <f ca="1">VLOOKUP($A96,야후주가!$A:$G,4,FALSE)</f>
        <v>66093.398438000004</v>
      </c>
      <c r="E96" s="164">
        <f ca="1">VLOOKUP($A96,야후주가!$A:$G,5,FALSE)</f>
        <v>66775.796875</v>
      </c>
      <c r="F96" s="164">
        <f ca="1">VLOOKUP($A96,야후주가!$A:$G,6,FALSE)</f>
        <v>66775.796875</v>
      </c>
      <c r="G96" s="164">
        <f ca="1">VLOOKUP($A96,야후주가!$A:$G,7,FALSE)</f>
        <v>122000</v>
      </c>
    </row>
    <row r="97" spans="1:7">
      <c r="A97" s="165">
        <f t="shared" ca="1" si="0"/>
        <v>42216</v>
      </c>
      <c r="B97" s="164">
        <f ca="1">VLOOKUP($A97,야후주가!$A:$G,2,FALSE)</f>
        <v>67263.203125</v>
      </c>
      <c r="C97" s="164">
        <f ca="1">VLOOKUP($A97,야후주가!$A:$G,3,FALSE)</f>
        <v>69212.898438000004</v>
      </c>
      <c r="D97" s="164">
        <f ca="1">VLOOKUP($A97,야후주가!$A:$G,4,FALSE)</f>
        <v>66678.296875</v>
      </c>
      <c r="E97" s="164">
        <f ca="1">VLOOKUP($A97,야후주가!$A:$G,5,FALSE)</f>
        <v>69017.898438000004</v>
      </c>
      <c r="F97" s="164">
        <f ca="1">VLOOKUP($A97,야후주가!$A:$G,6,FALSE)</f>
        <v>69017.898438000004</v>
      </c>
      <c r="G97" s="164">
        <f ca="1">VLOOKUP($A97,야후주가!$A:$G,7,FALSE)</f>
        <v>173153</v>
      </c>
    </row>
    <row r="98" spans="1:7">
      <c r="A98" s="165">
        <f t="shared" ca="1" si="0"/>
        <v>42185</v>
      </c>
      <c r="B98" s="164">
        <f ca="1">VLOOKUP($A98,야후주가!$A:$G,2,FALSE)</f>
        <v>72624.796875</v>
      </c>
      <c r="C98" s="164">
        <f ca="1">VLOOKUP($A98,야후주가!$A:$G,3,FALSE)</f>
        <v>73989.5</v>
      </c>
      <c r="D98" s="164">
        <f ca="1">VLOOKUP($A98,야후주가!$A:$G,4,FALSE)</f>
        <v>71552.398438000004</v>
      </c>
      <c r="E98" s="164">
        <f ca="1">VLOOKUP($A98,야후주가!$A:$G,5,FALSE)</f>
        <v>72527.296875</v>
      </c>
      <c r="F98" s="164">
        <f ca="1">VLOOKUP($A98,야후주가!$A:$G,6,FALSE)</f>
        <v>72527.296875</v>
      </c>
      <c r="G98" s="164">
        <f ca="1">VLOOKUP($A98,야후주가!$A:$G,7,FALSE)</f>
        <v>222044</v>
      </c>
    </row>
    <row r="99" spans="1:7">
      <c r="A99" s="165">
        <f t="shared" ca="1" si="0"/>
        <v>42155</v>
      </c>
      <c r="B99" s="164" t="e">
        <f ca="1">VLOOKUP($A99,야후주가!$A:$G,2,FALSE)</f>
        <v>#N/A</v>
      </c>
      <c r="C99" s="164" t="e">
        <f ca="1">VLOOKUP($A99,야후주가!$A:$G,3,FALSE)</f>
        <v>#N/A</v>
      </c>
      <c r="D99" s="164" t="e">
        <f ca="1">VLOOKUP($A99,야후주가!$A:$G,4,FALSE)</f>
        <v>#N/A</v>
      </c>
      <c r="E99" s="164" t="e">
        <f ca="1">VLOOKUP($A99,야후주가!$A:$G,5,FALSE)</f>
        <v>#N/A</v>
      </c>
      <c r="F99" s="164" t="e">
        <f ca="1">VLOOKUP($A99,야후주가!$A:$G,6,FALSE)</f>
        <v>#N/A</v>
      </c>
      <c r="G99" s="164" t="e">
        <f ca="1">VLOOKUP($A99,야후주가!$A:$G,7,FALSE)</f>
        <v>#N/A</v>
      </c>
    </row>
    <row r="100" spans="1:7">
      <c r="A100" s="165">
        <f t="shared" ca="1" si="0"/>
        <v>42124</v>
      </c>
      <c r="B100" s="164">
        <f ca="1">VLOOKUP($A100,야후주가!$A:$G,2,FALSE)</f>
        <v>67750.601563000004</v>
      </c>
      <c r="C100" s="164">
        <f ca="1">VLOOKUP($A100,야후주가!$A:$G,3,FALSE)</f>
        <v>69310.296875</v>
      </c>
      <c r="D100" s="164">
        <f ca="1">VLOOKUP($A100,야후주가!$A:$G,4,FALSE)</f>
        <v>67360.703125</v>
      </c>
      <c r="E100" s="164">
        <f ca="1">VLOOKUP($A100,야후주가!$A:$G,5,FALSE)</f>
        <v>67945.601563000004</v>
      </c>
      <c r="F100" s="164">
        <f ca="1">VLOOKUP($A100,야후주가!$A:$G,6,FALSE)</f>
        <v>67945.601563000004</v>
      </c>
      <c r="G100" s="164">
        <f ca="1">VLOOKUP($A100,야후주가!$A:$G,7,FALSE)</f>
        <v>129648</v>
      </c>
    </row>
    <row r="101" spans="1:7">
      <c r="A101" s="165">
        <f t="shared" ca="1" si="0"/>
        <v>42094</v>
      </c>
      <c r="B101" s="164">
        <f ca="1">VLOOKUP($A101,야후주가!$A:$G,2,FALSE)</f>
        <v>62194.101562999997</v>
      </c>
      <c r="C101" s="164">
        <f ca="1">VLOOKUP($A101,야후주가!$A:$G,3,FALSE)</f>
        <v>63851.300780999998</v>
      </c>
      <c r="D101" s="164">
        <f ca="1">VLOOKUP($A101,야후주가!$A:$G,4,FALSE)</f>
        <v>61316.699219000002</v>
      </c>
      <c r="E101" s="164">
        <f ca="1">VLOOKUP($A101,야후주가!$A:$G,5,FALSE)</f>
        <v>61999.101562999997</v>
      </c>
      <c r="F101" s="164">
        <f ca="1">VLOOKUP($A101,야후주가!$A:$G,6,FALSE)</f>
        <v>61999.101562999997</v>
      </c>
      <c r="G101" s="164">
        <f ca="1">VLOOKUP($A101,야후주가!$A:$G,7,FALSE)</f>
        <v>283442</v>
      </c>
    </row>
    <row r="102" spans="1:7">
      <c r="A102" s="165">
        <f t="shared" ca="1" si="0"/>
        <v>42063</v>
      </c>
      <c r="B102" s="164" t="e">
        <f ca="1">VLOOKUP($A102,야후주가!$A:$G,2,FALSE)</f>
        <v>#N/A</v>
      </c>
      <c r="C102" s="164" t="e">
        <f ca="1">VLOOKUP($A102,야후주가!$A:$G,3,FALSE)</f>
        <v>#N/A</v>
      </c>
      <c r="D102" s="164" t="e">
        <f ca="1">VLOOKUP($A102,야후주가!$A:$G,4,FALSE)</f>
        <v>#N/A</v>
      </c>
      <c r="E102" s="164" t="e">
        <f ca="1">VLOOKUP($A102,야후주가!$A:$G,5,FALSE)</f>
        <v>#N/A</v>
      </c>
      <c r="F102" s="164" t="e">
        <f ca="1">VLOOKUP($A102,야후주가!$A:$G,6,FALSE)</f>
        <v>#N/A</v>
      </c>
      <c r="G102" s="164" t="e">
        <f ca="1">VLOOKUP($A102,야후주가!$A:$G,7,FALSE)</f>
        <v>#N/A</v>
      </c>
    </row>
    <row r="103" spans="1:7">
      <c r="A103" s="165">
        <f t="shared" ca="1" si="0"/>
        <v>42035</v>
      </c>
      <c r="B103" s="164" t="e">
        <f ca="1">VLOOKUP($A103,야후주가!$A:$G,2,FALSE)</f>
        <v>#N/A</v>
      </c>
      <c r="C103" s="164" t="e">
        <f ca="1">VLOOKUP($A103,야후주가!$A:$G,3,FALSE)</f>
        <v>#N/A</v>
      </c>
      <c r="D103" s="164" t="e">
        <f ca="1">VLOOKUP($A103,야후주가!$A:$G,4,FALSE)</f>
        <v>#N/A</v>
      </c>
      <c r="E103" s="164" t="e">
        <f ca="1">VLOOKUP($A103,야후주가!$A:$G,5,FALSE)</f>
        <v>#N/A</v>
      </c>
      <c r="F103" s="164" t="e">
        <f ca="1">VLOOKUP($A103,야후주가!$A:$G,6,FALSE)</f>
        <v>#N/A</v>
      </c>
      <c r="G103" s="164" t="e">
        <f ca="1">VLOOKUP($A103,야후주가!$A:$G,7,FALSE)</f>
        <v>#N/A</v>
      </c>
    </row>
    <row r="104" spans="1:7">
      <c r="A104" s="165">
        <f t="shared" ca="1" si="0"/>
        <v>42004</v>
      </c>
      <c r="B104" s="164" t="e">
        <f ca="1">VLOOKUP($A104,야후주가!$A:$G,2,FALSE)</f>
        <v>#N/A</v>
      </c>
      <c r="C104" s="164" t="e">
        <f ca="1">VLOOKUP($A104,야후주가!$A:$G,3,FALSE)</f>
        <v>#N/A</v>
      </c>
      <c r="D104" s="164" t="e">
        <f ca="1">VLOOKUP($A104,야후주가!$A:$G,4,FALSE)</f>
        <v>#N/A</v>
      </c>
      <c r="E104" s="164" t="e">
        <f ca="1">VLOOKUP($A104,야후주가!$A:$G,5,FALSE)</f>
        <v>#N/A</v>
      </c>
      <c r="F104" s="164" t="e">
        <f ca="1">VLOOKUP($A104,야후주가!$A:$G,6,FALSE)</f>
        <v>#N/A</v>
      </c>
      <c r="G104" s="164" t="e">
        <f ca="1">VLOOKUP($A104,야후주가!$A:$G,7,FALSE)</f>
        <v>#N/A</v>
      </c>
    </row>
    <row r="105" spans="1:7">
      <c r="A105" s="165">
        <f t="shared" ca="1" si="0"/>
        <v>41973</v>
      </c>
      <c r="B105" s="164" t="e">
        <f ca="1">VLOOKUP($A105,야후주가!$A:$G,2,FALSE)</f>
        <v>#N/A</v>
      </c>
      <c r="C105" s="164" t="e">
        <f ca="1">VLOOKUP($A105,야후주가!$A:$G,3,FALSE)</f>
        <v>#N/A</v>
      </c>
      <c r="D105" s="164" t="e">
        <f ca="1">VLOOKUP($A105,야후주가!$A:$G,4,FALSE)</f>
        <v>#N/A</v>
      </c>
      <c r="E105" s="164" t="e">
        <f ca="1">VLOOKUP($A105,야후주가!$A:$G,5,FALSE)</f>
        <v>#N/A</v>
      </c>
      <c r="F105" s="164" t="e">
        <f ca="1">VLOOKUP($A105,야후주가!$A:$G,6,FALSE)</f>
        <v>#N/A</v>
      </c>
      <c r="G105" s="164" t="e">
        <f ca="1">VLOOKUP($A105,야후주가!$A:$G,7,FALSE)</f>
        <v>#N/A</v>
      </c>
    </row>
    <row r="106" spans="1:7">
      <c r="A106" s="165">
        <f t="shared" ca="1" si="0"/>
        <v>41943</v>
      </c>
      <c r="B106" s="164">
        <f ca="1">VLOOKUP($A106,야후주가!$A:$G,2,FALSE)</f>
        <v>58782.199219000002</v>
      </c>
      <c r="C106" s="164">
        <f ca="1">VLOOKUP($A106,야후주가!$A:$G,3,FALSE)</f>
        <v>60244.398437999997</v>
      </c>
      <c r="D106" s="164">
        <f ca="1">VLOOKUP($A106,야후주가!$A:$G,4,FALSE)</f>
        <v>58294.800780999998</v>
      </c>
      <c r="E106" s="164">
        <f ca="1">VLOOKUP($A106,야후주가!$A:$G,5,FALSE)</f>
        <v>59464.601562999997</v>
      </c>
      <c r="F106" s="164">
        <f ca="1">VLOOKUP($A106,야후주가!$A:$G,6,FALSE)</f>
        <v>59464.601562999997</v>
      </c>
      <c r="G106" s="164">
        <f ca="1">VLOOKUP($A106,야후주가!$A:$G,7,FALSE)</f>
        <v>128288</v>
      </c>
    </row>
    <row r="107" spans="1:7">
      <c r="A107" s="165">
        <f t="shared" ca="1" si="0"/>
        <v>41912</v>
      </c>
      <c r="B107" s="164">
        <f ca="1">VLOOKUP($A107,야후주가!$A:$G,2,FALSE)</f>
        <v>57807.398437999997</v>
      </c>
      <c r="C107" s="164">
        <f ca="1">VLOOKUP($A107,야후주가!$A:$G,3,FALSE)</f>
        <v>59562</v>
      </c>
      <c r="D107" s="164">
        <f ca="1">VLOOKUP($A107,야후주가!$A:$G,4,FALSE)</f>
        <v>57709.898437999997</v>
      </c>
      <c r="E107" s="164">
        <f ca="1">VLOOKUP($A107,야후주가!$A:$G,5,FALSE)</f>
        <v>58782.199219000002</v>
      </c>
      <c r="F107" s="164">
        <f ca="1">VLOOKUP($A107,야후주가!$A:$G,6,FALSE)</f>
        <v>58782.199219000002</v>
      </c>
      <c r="G107" s="164">
        <f ca="1">VLOOKUP($A107,야후주가!$A:$G,7,FALSE)</f>
        <v>131153</v>
      </c>
    </row>
    <row r="108" spans="1:7">
      <c r="A108" s="165">
        <f t="shared" ca="1" si="0"/>
        <v>41882</v>
      </c>
      <c r="B108" s="164" t="e">
        <f ca="1">VLOOKUP($A108,야후주가!$A:$G,2,FALSE)</f>
        <v>#N/A</v>
      </c>
      <c r="C108" s="164" t="e">
        <f ca="1">VLOOKUP($A108,야후주가!$A:$G,3,FALSE)</f>
        <v>#N/A</v>
      </c>
      <c r="D108" s="164" t="e">
        <f ca="1">VLOOKUP($A108,야후주가!$A:$G,4,FALSE)</f>
        <v>#N/A</v>
      </c>
      <c r="E108" s="164" t="e">
        <f ca="1">VLOOKUP($A108,야후주가!$A:$G,5,FALSE)</f>
        <v>#N/A</v>
      </c>
      <c r="F108" s="164" t="e">
        <f ca="1">VLOOKUP($A108,야후주가!$A:$G,6,FALSE)</f>
        <v>#N/A</v>
      </c>
      <c r="G108" s="164" t="e">
        <f ca="1">VLOOKUP($A108,야후주가!$A:$G,7,FALSE)</f>
        <v>#N/A</v>
      </c>
    </row>
    <row r="109" spans="1:7">
      <c r="A109" s="165">
        <f t="shared" ca="1" si="0"/>
        <v>41851</v>
      </c>
      <c r="B109" s="164">
        <f ca="1">VLOOKUP($A109,야후주가!$A:$G,2,FALSE)</f>
        <v>63656.300780999998</v>
      </c>
      <c r="C109" s="164">
        <f ca="1">VLOOKUP($A109,야후주가!$A:$G,3,FALSE)</f>
        <v>64338.699219000002</v>
      </c>
      <c r="D109" s="164">
        <f ca="1">VLOOKUP($A109,야후주가!$A:$G,4,FALSE)</f>
        <v>61706.699219000002</v>
      </c>
      <c r="E109" s="164">
        <f ca="1">VLOOKUP($A109,야후주가!$A:$G,5,FALSE)</f>
        <v>63753.800780999998</v>
      </c>
      <c r="F109" s="164">
        <f ca="1">VLOOKUP($A109,야후주가!$A:$G,6,FALSE)</f>
        <v>63753.800780999998</v>
      </c>
      <c r="G109" s="164">
        <f ca="1">VLOOKUP($A109,야후주가!$A:$G,7,FALSE)</f>
        <v>193330</v>
      </c>
    </row>
    <row r="110" spans="1:7">
      <c r="A110" s="165">
        <f t="shared" ca="1" si="0"/>
        <v>41820</v>
      </c>
      <c r="B110" s="164">
        <f ca="1">VLOOKUP($A110,야후주가!$A:$G,2,FALSE)</f>
        <v>63558.800780999998</v>
      </c>
      <c r="C110" s="164">
        <f ca="1">VLOOKUP($A110,야후주가!$A:$G,3,FALSE)</f>
        <v>63656.300780999998</v>
      </c>
      <c r="D110" s="164">
        <f ca="1">VLOOKUP($A110,야후주가!$A:$G,4,FALSE)</f>
        <v>62681.5</v>
      </c>
      <c r="E110" s="164">
        <f ca="1">VLOOKUP($A110,야후주가!$A:$G,5,FALSE)</f>
        <v>62876.5</v>
      </c>
      <c r="F110" s="164">
        <f ca="1">VLOOKUP($A110,야후주가!$A:$G,6,FALSE)</f>
        <v>62876.5</v>
      </c>
      <c r="G110" s="164">
        <f ca="1">VLOOKUP($A110,야후주가!$A:$G,7,FALSE)</f>
        <v>70606</v>
      </c>
    </row>
    <row r="111" spans="1:7">
      <c r="A111" s="165">
        <f t="shared" ca="1" si="0"/>
        <v>41790</v>
      </c>
      <c r="B111" s="164" t="e">
        <f ca="1">VLOOKUP($A111,야후주가!$A:$G,2,FALSE)</f>
        <v>#N/A</v>
      </c>
      <c r="C111" s="164" t="e">
        <f ca="1">VLOOKUP($A111,야후주가!$A:$G,3,FALSE)</f>
        <v>#N/A</v>
      </c>
      <c r="D111" s="164" t="e">
        <f ca="1">VLOOKUP($A111,야후주가!$A:$G,4,FALSE)</f>
        <v>#N/A</v>
      </c>
      <c r="E111" s="164" t="e">
        <f ca="1">VLOOKUP($A111,야후주가!$A:$G,5,FALSE)</f>
        <v>#N/A</v>
      </c>
      <c r="F111" s="164" t="e">
        <f ca="1">VLOOKUP($A111,야후주가!$A:$G,6,FALSE)</f>
        <v>#N/A</v>
      </c>
      <c r="G111" s="164" t="e">
        <f ca="1">VLOOKUP($A111,야후주가!$A:$G,7,FALSE)</f>
        <v>#N/A</v>
      </c>
    </row>
    <row r="112" spans="1:7">
      <c r="A112" s="165">
        <f t="shared" ca="1" si="0"/>
        <v>41759</v>
      </c>
      <c r="B112" s="164">
        <f ca="1">VLOOKUP($A112,야후주가!$A:$G,2,FALSE)</f>
        <v>58392.300780999998</v>
      </c>
      <c r="C112" s="164">
        <f ca="1">VLOOKUP($A112,야후주가!$A:$G,3,FALSE)</f>
        <v>59269.601562999997</v>
      </c>
      <c r="D112" s="164">
        <f ca="1">VLOOKUP($A112,야후주가!$A:$G,4,FALSE)</f>
        <v>58002.300780999998</v>
      </c>
      <c r="E112" s="164">
        <f ca="1">VLOOKUP($A112,야후주가!$A:$G,5,FALSE)</f>
        <v>58587.199219000002</v>
      </c>
      <c r="F112" s="164">
        <f ca="1">VLOOKUP($A112,야후주가!$A:$G,6,FALSE)</f>
        <v>58587.199219000002</v>
      </c>
      <c r="G112" s="164">
        <f ca="1">VLOOKUP($A112,야후주가!$A:$G,7,FALSE)</f>
        <v>228262</v>
      </c>
    </row>
    <row r="113" spans="1:7">
      <c r="A113" s="165">
        <f t="shared" ca="1" si="0"/>
        <v>41729</v>
      </c>
      <c r="B113" s="164">
        <f ca="1">VLOOKUP($A113,야후주가!$A:$G,2,FALSE)</f>
        <v>63168.898437999997</v>
      </c>
      <c r="C113" s="164">
        <f ca="1">VLOOKUP($A113,야후주가!$A:$G,3,FALSE)</f>
        <v>63168.898437999997</v>
      </c>
      <c r="D113" s="164">
        <f ca="1">VLOOKUP($A113,야후주가!$A:$G,4,FALSE)</f>
        <v>61121.800780999998</v>
      </c>
      <c r="E113" s="164">
        <f ca="1">VLOOKUP($A113,야후주가!$A:$G,5,FALSE)</f>
        <v>61316.699219000002</v>
      </c>
      <c r="F113" s="164">
        <f ca="1">VLOOKUP($A113,야후주가!$A:$G,6,FALSE)</f>
        <v>61316.699219000002</v>
      </c>
      <c r="G113" s="164">
        <f ca="1">VLOOKUP($A113,야후주가!$A:$G,7,FALSE)</f>
        <v>215330</v>
      </c>
    </row>
    <row r="114" spans="1:7">
      <c r="A114" s="165">
        <f t="shared" ca="1" si="0"/>
        <v>41698</v>
      </c>
      <c r="B114" s="164">
        <f ca="1">VLOOKUP($A114,야후주가!$A:$G,2,FALSE)</f>
        <v>60634.398437999997</v>
      </c>
      <c r="C114" s="164">
        <f ca="1">VLOOKUP($A114,야후주가!$A:$G,3,FALSE)</f>
        <v>61414.199219000002</v>
      </c>
      <c r="D114" s="164">
        <f ca="1">VLOOKUP($A114,야후주가!$A:$G,4,FALSE)</f>
        <v>59854.5</v>
      </c>
      <c r="E114" s="164">
        <f ca="1">VLOOKUP($A114,야후주가!$A:$G,5,FALSE)</f>
        <v>60634.398437999997</v>
      </c>
      <c r="F114" s="164">
        <f ca="1">VLOOKUP($A114,야후주가!$A:$G,6,FALSE)</f>
        <v>60634.398437999997</v>
      </c>
      <c r="G114" s="164">
        <f ca="1">VLOOKUP($A114,야후주가!$A:$G,7,FALSE)</f>
        <v>177110</v>
      </c>
    </row>
    <row r="115" spans="1:7">
      <c r="A115" s="165">
        <f t="shared" ca="1" si="0"/>
        <v>41670</v>
      </c>
      <c r="B115" s="164" t="e">
        <f ca="1">VLOOKUP($A115,야후주가!$A:$G,2,FALSE)</f>
        <v>#N/A</v>
      </c>
      <c r="C115" s="164" t="e">
        <f ca="1">VLOOKUP($A115,야후주가!$A:$G,3,FALSE)</f>
        <v>#N/A</v>
      </c>
      <c r="D115" s="164" t="e">
        <f ca="1">VLOOKUP($A115,야후주가!$A:$G,4,FALSE)</f>
        <v>#N/A</v>
      </c>
      <c r="E115" s="164" t="e">
        <f ca="1">VLOOKUP($A115,야후주가!$A:$G,5,FALSE)</f>
        <v>#N/A</v>
      </c>
      <c r="F115" s="164" t="e">
        <f ca="1">VLOOKUP($A115,야후주가!$A:$G,6,FALSE)</f>
        <v>#N/A</v>
      </c>
      <c r="G115" s="164" t="e">
        <f ca="1">VLOOKUP($A115,야후주가!$A:$G,7,FALSE)</f>
        <v>#N/A</v>
      </c>
    </row>
    <row r="116" spans="1:7">
      <c r="A116" s="165">
        <f t="shared" ca="1" si="0"/>
        <v>41639</v>
      </c>
      <c r="B116" s="164" t="e">
        <f ca="1">VLOOKUP($A116,야후주가!$A:$G,2,FALSE)</f>
        <v>#N/A</v>
      </c>
      <c r="C116" s="164" t="e">
        <f ca="1">VLOOKUP($A116,야후주가!$A:$G,3,FALSE)</f>
        <v>#N/A</v>
      </c>
      <c r="D116" s="164" t="e">
        <f ca="1">VLOOKUP($A116,야후주가!$A:$G,4,FALSE)</f>
        <v>#N/A</v>
      </c>
      <c r="E116" s="164" t="e">
        <f ca="1">VLOOKUP($A116,야후주가!$A:$G,5,FALSE)</f>
        <v>#N/A</v>
      </c>
      <c r="F116" s="164" t="e">
        <f ca="1">VLOOKUP($A116,야후주가!$A:$G,6,FALSE)</f>
        <v>#N/A</v>
      </c>
      <c r="G116" s="164" t="e">
        <f ca="1">VLOOKUP($A116,야후주가!$A:$G,7,FALSE)</f>
        <v>#N/A</v>
      </c>
    </row>
    <row r="117" spans="1:7">
      <c r="A117" s="165">
        <f t="shared" ca="1" si="0"/>
        <v>41608</v>
      </c>
      <c r="B117" s="164" t="e">
        <f ca="1">VLOOKUP($A117,야후주가!$A:$G,2,FALSE)</f>
        <v>#N/A</v>
      </c>
      <c r="C117" s="164" t="e">
        <f ca="1">VLOOKUP($A117,야후주가!$A:$G,3,FALSE)</f>
        <v>#N/A</v>
      </c>
      <c r="D117" s="164" t="e">
        <f ca="1">VLOOKUP($A117,야후주가!$A:$G,4,FALSE)</f>
        <v>#N/A</v>
      </c>
      <c r="E117" s="164" t="e">
        <f ca="1">VLOOKUP($A117,야후주가!$A:$G,5,FALSE)</f>
        <v>#N/A</v>
      </c>
      <c r="F117" s="164" t="e">
        <f ca="1">VLOOKUP($A117,야후주가!$A:$G,6,FALSE)</f>
        <v>#N/A</v>
      </c>
      <c r="G117" s="164" t="e">
        <f ca="1">VLOOKUP($A117,야후주가!$A:$G,7,FALSE)</f>
        <v>#N/A</v>
      </c>
    </row>
    <row r="118" spans="1:7">
      <c r="A118" s="165">
        <f t="shared" ca="1" si="0"/>
        <v>41578</v>
      </c>
      <c r="B118" s="164">
        <f ca="1">VLOOKUP($A118,야후주가!$A:$G,2,FALSE)</f>
        <v>49618.800780999998</v>
      </c>
      <c r="C118" s="164">
        <f ca="1">VLOOKUP($A118,야후주가!$A:$G,3,FALSE)</f>
        <v>51178.5</v>
      </c>
      <c r="D118" s="164">
        <f ca="1">VLOOKUP($A118,야후주가!$A:$G,4,FALSE)</f>
        <v>49228.898437999997</v>
      </c>
      <c r="E118" s="164">
        <f ca="1">VLOOKUP($A118,야후주가!$A:$G,5,FALSE)</f>
        <v>50593.601562999997</v>
      </c>
      <c r="F118" s="164">
        <f ca="1">VLOOKUP($A118,야후주가!$A:$G,6,FALSE)</f>
        <v>50593.601562999997</v>
      </c>
      <c r="G118" s="164">
        <f ca="1">VLOOKUP($A118,야후주가!$A:$G,7,FALSE)</f>
        <v>171886</v>
      </c>
    </row>
    <row r="119" spans="1:7">
      <c r="A119" s="165">
        <f t="shared" ca="1" si="0"/>
        <v>41547</v>
      </c>
      <c r="B119" s="164">
        <f ca="1">VLOOKUP($A119,야후주가!$A:$G,2,FALSE)</f>
        <v>45768.199219000002</v>
      </c>
      <c r="C119" s="164">
        <f ca="1">VLOOKUP($A119,야후주가!$A:$G,3,FALSE)</f>
        <v>46011.898437999997</v>
      </c>
      <c r="D119" s="164">
        <f ca="1">VLOOKUP($A119,야후주가!$A:$G,4,FALSE)</f>
        <v>45329.5</v>
      </c>
      <c r="E119" s="164">
        <f ca="1">VLOOKUP($A119,야후주가!$A:$G,5,FALSE)</f>
        <v>45622</v>
      </c>
      <c r="F119" s="164">
        <f ca="1">VLOOKUP($A119,야후주가!$A:$G,6,FALSE)</f>
        <v>45622</v>
      </c>
      <c r="G119" s="164">
        <f ca="1">VLOOKUP($A119,야후주가!$A:$G,7,FALSE)</f>
        <v>89079</v>
      </c>
    </row>
    <row r="120" spans="1:7">
      <c r="A120" s="165">
        <f t="shared" ca="1" si="0"/>
        <v>41517</v>
      </c>
      <c r="B120" s="164" t="e">
        <f ca="1">VLOOKUP($A120,야후주가!$A:$G,2,FALSE)</f>
        <v>#N/A</v>
      </c>
      <c r="C120" s="164" t="e">
        <f ca="1">VLOOKUP($A120,야후주가!$A:$G,3,FALSE)</f>
        <v>#N/A</v>
      </c>
      <c r="D120" s="164" t="e">
        <f ca="1">VLOOKUP($A120,야후주가!$A:$G,4,FALSE)</f>
        <v>#N/A</v>
      </c>
      <c r="E120" s="164" t="e">
        <f ca="1">VLOOKUP($A120,야후주가!$A:$G,5,FALSE)</f>
        <v>#N/A</v>
      </c>
      <c r="F120" s="164" t="e">
        <f ca="1">VLOOKUP($A120,야후주가!$A:$G,6,FALSE)</f>
        <v>#N/A</v>
      </c>
      <c r="G120" s="164" t="e">
        <f ca="1">VLOOKUP($A120,야후주가!$A:$G,7,FALSE)</f>
        <v>#N/A</v>
      </c>
    </row>
    <row r="121" spans="1:7">
      <c r="A121" s="165">
        <f t="shared" ca="1" si="0"/>
        <v>41486</v>
      </c>
      <c r="B121" s="164">
        <f ca="1">VLOOKUP($A121,야후주가!$A:$G,2,FALSE)</f>
        <v>41673.898437999997</v>
      </c>
      <c r="C121" s="164">
        <f ca="1">VLOOKUP($A121,야후주가!$A:$G,3,FALSE)</f>
        <v>42307.601562999997</v>
      </c>
      <c r="D121" s="164">
        <f ca="1">VLOOKUP($A121,야후주가!$A:$G,4,FALSE)</f>
        <v>41430.199219000002</v>
      </c>
      <c r="E121" s="164">
        <f ca="1">VLOOKUP($A121,야후주가!$A:$G,5,FALSE)</f>
        <v>41722.699219000002</v>
      </c>
      <c r="F121" s="164">
        <f ca="1">VLOOKUP($A121,야후주가!$A:$G,6,FALSE)</f>
        <v>41722.699219000002</v>
      </c>
      <c r="G121" s="164">
        <f ca="1">VLOOKUP($A121,야후주가!$A:$G,7,FALSE)</f>
        <v>111254</v>
      </c>
    </row>
    <row r="122" spans="1:7">
      <c r="A122" s="165">
        <f t="shared" ca="1" si="0"/>
        <v>41455</v>
      </c>
      <c r="B122" s="164" t="e">
        <f ca="1">VLOOKUP($A122,야후주가!$A:$G,2,FALSE)</f>
        <v>#N/A</v>
      </c>
      <c r="C122" s="164" t="e">
        <f ca="1">VLOOKUP($A122,야후주가!$A:$G,3,FALSE)</f>
        <v>#N/A</v>
      </c>
      <c r="D122" s="164" t="e">
        <f ca="1">VLOOKUP($A122,야후주가!$A:$G,4,FALSE)</f>
        <v>#N/A</v>
      </c>
      <c r="E122" s="164" t="e">
        <f ca="1">VLOOKUP($A122,야후주가!$A:$G,5,FALSE)</f>
        <v>#N/A</v>
      </c>
      <c r="F122" s="164" t="e">
        <f ca="1">VLOOKUP($A122,야후주가!$A:$G,6,FALSE)</f>
        <v>#N/A</v>
      </c>
      <c r="G122" s="164" t="e">
        <f ca="1">VLOOKUP($A122,야후주가!$A:$G,7,FALSE)</f>
        <v>#N/A</v>
      </c>
    </row>
    <row r="123" spans="1:7">
      <c r="A123" s="165">
        <f t="shared" ca="1" si="0"/>
        <v>41425</v>
      </c>
      <c r="B123" s="164">
        <f ca="1">VLOOKUP($A123,야후주가!$A:$G,2,FALSE)</f>
        <v>41868.898437999997</v>
      </c>
      <c r="C123" s="164">
        <f ca="1">VLOOKUP($A123,야후주가!$A:$G,3,FALSE)</f>
        <v>42600</v>
      </c>
      <c r="D123" s="164">
        <f ca="1">VLOOKUP($A123,야후주가!$A:$G,4,FALSE)</f>
        <v>41868.898437999997</v>
      </c>
      <c r="E123" s="164">
        <f ca="1">VLOOKUP($A123,야후주가!$A:$G,5,FALSE)</f>
        <v>42063.898437999997</v>
      </c>
      <c r="F123" s="164">
        <f ca="1">VLOOKUP($A123,야후주가!$A:$G,6,FALSE)</f>
        <v>42063.898437999997</v>
      </c>
      <c r="G123" s="164">
        <f ca="1">VLOOKUP($A123,야후주가!$A:$G,7,FALSE)</f>
        <v>91242</v>
      </c>
    </row>
    <row r="124" spans="1:7">
      <c r="A124" s="165">
        <f t="shared" ca="1" si="0"/>
        <v>41394</v>
      </c>
      <c r="B124" s="164">
        <f ca="1">VLOOKUP($A124,야후주가!$A:$G,2,FALSE)</f>
        <v>44647.199219000002</v>
      </c>
      <c r="C124" s="164">
        <f ca="1">VLOOKUP($A124,야후주가!$A:$G,3,FALSE)</f>
        <v>45573.300780999998</v>
      </c>
      <c r="D124" s="164">
        <f ca="1">VLOOKUP($A124,야후주가!$A:$G,4,FALSE)</f>
        <v>44549.699219000002</v>
      </c>
      <c r="E124" s="164">
        <f ca="1">VLOOKUP($A124,야후주가!$A:$G,5,FALSE)</f>
        <v>45573.300780999998</v>
      </c>
      <c r="F124" s="164">
        <f ca="1">VLOOKUP($A124,야후주가!$A:$G,6,FALSE)</f>
        <v>45573.300780999998</v>
      </c>
      <c r="G124" s="164">
        <f ca="1">VLOOKUP($A124,야후주가!$A:$G,7,FALSE)</f>
        <v>154329</v>
      </c>
    </row>
    <row r="125" spans="1:7">
      <c r="A125" s="165">
        <f t="shared" ca="1" si="0"/>
        <v>41364</v>
      </c>
      <c r="B125" s="164" t="e">
        <f ca="1">VLOOKUP($A125,야후주가!$A:$G,2,FALSE)</f>
        <v>#N/A</v>
      </c>
      <c r="C125" s="164" t="e">
        <f ca="1">VLOOKUP($A125,야후주가!$A:$G,3,FALSE)</f>
        <v>#N/A</v>
      </c>
      <c r="D125" s="164" t="e">
        <f ca="1">VLOOKUP($A125,야후주가!$A:$G,4,FALSE)</f>
        <v>#N/A</v>
      </c>
      <c r="E125" s="164" t="e">
        <f ca="1">VLOOKUP($A125,야후주가!$A:$G,5,FALSE)</f>
        <v>#N/A</v>
      </c>
      <c r="F125" s="164" t="e">
        <f ca="1">VLOOKUP($A125,야후주가!$A:$G,6,FALSE)</f>
        <v>#N/A</v>
      </c>
      <c r="G125" s="164" t="e">
        <f ca="1">VLOOKUP($A125,야후주가!$A:$G,7,FALSE)</f>
        <v>#N/A</v>
      </c>
    </row>
    <row r="126" spans="1:7">
      <c r="A126" s="165">
        <f t="shared" ca="1" si="0"/>
        <v>41333</v>
      </c>
      <c r="B126" s="164">
        <f ca="1">VLOOKUP($A126,야후주가!$A:$G,2,FALSE)</f>
        <v>54103</v>
      </c>
      <c r="C126" s="164">
        <f ca="1">VLOOKUP($A126,야후주가!$A:$G,3,FALSE)</f>
        <v>55857.699219000002</v>
      </c>
      <c r="D126" s="164">
        <f ca="1">VLOOKUP($A126,야후주가!$A:$G,4,FALSE)</f>
        <v>54005.5</v>
      </c>
      <c r="E126" s="164">
        <f ca="1">VLOOKUP($A126,야후주가!$A:$G,5,FALSE)</f>
        <v>55857.699219000002</v>
      </c>
      <c r="F126" s="164">
        <f ca="1">VLOOKUP($A126,야후주가!$A:$G,6,FALSE)</f>
        <v>55857.699219000002</v>
      </c>
      <c r="G126" s="164">
        <f ca="1">VLOOKUP($A126,야후주가!$A:$G,7,FALSE)</f>
        <v>141579</v>
      </c>
    </row>
    <row r="127" spans="1:7">
      <c r="A127" s="165">
        <f t="shared" ca="1" si="0"/>
        <v>41305</v>
      </c>
      <c r="B127" s="164">
        <f ca="1">VLOOKUP($A127,야후주가!$A:$G,2,FALSE)</f>
        <v>58587.199219000002</v>
      </c>
      <c r="C127" s="164">
        <f ca="1">VLOOKUP($A127,야후주가!$A:$G,3,FALSE)</f>
        <v>58977.199219000002</v>
      </c>
      <c r="D127" s="164">
        <f ca="1">VLOOKUP($A127,야후주가!$A:$G,4,FALSE)</f>
        <v>58294.800780999998</v>
      </c>
      <c r="E127" s="164">
        <f ca="1">VLOOKUP($A127,야후주가!$A:$G,5,FALSE)</f>
        <v>58294.800780999998</v>
      </c>
      <c r="F127" s="164">
        <f ca="1">VLOOKUP($A127,야후주가!$A:$G,6,FALSE)</f>
        <v>58294.800780999998</v>
      </c>
      <c r="G127" s="164">
        <f ca="1">VLOOKUP($A127,야후주가!$A:$G,7,FALSE)</f>
        <v>52469</v>
      </c>
    </row>
    <row r="128" spans="1:7">
      <c r="A128" s="165">
        <f t="shared" ca="1" si="0"/>
        <v>41274</v>
      </c>
      <c r="B128" s="164" t="e">
        <f ca="1">VLOOKUP($A128,야후주가!$A:$G,2,FALSE)</f>
        <v>#N/A</v>
      </c>
      <c r="C128" s="164" t="e">
        <f ca="1">VLOOKUP($A128,야후주가!$A:$G,3,FALSE)</f>
        <v>#N/A</v>
      </c>
      <c r="D128" s="164" t="e">
        <f ca="1">VLOOKUP($A128,야후주가!$A:$G,4,FALSE)</f>
        <v>#N/A</v>
      </c>
      <c r="E128" s="164" t="e">
        <f ca="1">VLOOKUP($A128,야후주가!$A:$G,5,FALSE)</f>
        <v>#N/A</v>
      </c>
      <c r="F128" s="164" t="e">
        <f ca="1">VLOOKUP($A128,야후주가!$A:$G,6,FALSE)</f>
        <v>#N/A</v>
      </c>
      <c r="G128" s="164" t="e">
        <f ca="1">VLOOKUP($A128,야후주가!$A:$G,7,FALSE)</f>
        <v>#N/A</v>
      </c>
    </row>
    <row r="129" spans="1:7">
      <c r="A129" s="165">
        <f t="shared" ca="1" si="0"/>
        <v>41243</v>
      </c>
      <c r="B129" s="164">
        <f ca="1">VLOOKUP($A129,야후주가!$A:$G,2,FALSE)</f>
        <v>56735</v>
      </c>
      <c r="C129" s="164">
        <f ca="1">VLOOKUP($A129,야후주가!$A:$G,3,FALSE)</f>
        <v>58294.800780999998</v>
      </c>
      <c r="D129" s="164">
        <f ca="1">VLOOKUP($A129,야후주가!$A:$G,4,FALSE)</f>
        <v>56735</v>
      </c>
      <c r="E129" s="164">
        <f ca="1">VLOOKUP($A129,야후주가!$A:$G,5,FALSE)</f>
        <v>58294.800780999998</v>
      </c>
      <c r="F129" s="164">
        <f ca="1">VLOOKUP($A129,야후주가!$A:$G,6,FALSE)</f>
        <v>58294.800780999998</v>
      </c>
      <c r="G129" s="164">
        <f ca="1">VLOOKUP($A129,야후주가!$A:$G,7,FALSE)</f>
        <v>169440</v>
      </c>
    </row>
    <row r="130" spans="1:7">
      <c r="A130" s="165">
        <f t="shared" ca="1" si="0"/>
        <v>41213</v>
      </c>
      <c r="B130" s="164">
        <f ca="1">VLOOKUP($A130,야후주가!$A:$G,2,FALSE)</f>
        <v>64533.699219000002</v>
      </c>
      <c r="C130" s="164">
        <f ca="1">VLOOKUP($A130,야후주가!$A:$G,3,FALSE)</f>
        <v>65606</v>
      </c>
      <c r="D130" s="164">
        <f ca="1">VLOOKUP($A130,야후주가!$A:$G,4,FALSE)</f>
        <v>64241.199219000002</v>
      </c>
      <c r="E130" s="164">
        <f ca="1">VLOOKUP($A130,야후주가!$A:$G,5,FALSE)</f>
        <v>65508.5</v>
      </c>
      <c r="F130" s="164">
        <f ca="1">VLOOKUP($A130,야후주가!$A:$G,6,FALSE)</f>
        <v>65508.5</v>
      </c>
      <c r="G130" s="164">
        <f ca="1">VLOOKUP($A130,야후주가!$A:$G,7,FALSE)</f>
        <v>89545</v>
      </c>
    </row>
    <row r="131" spans="1:7">
      <c r="A131" s="165">
        <f t="shared" ca="1" si="0"/>
        <v>41182</v>
      </c>
      <c r="B131" s="164" t="e">
        <f ca="1">VLOOKUP($A131,야후주가!$A:$G,2,FALSE)</f>
        <v>#N/A</v>
      </c>
      <c r="C131" s="164" t="e">
        <f ca="1">VLOOKUP($A131,야후주가!$A:$G,3,FALSE)</f>
        <v>#N/A</v>
      </c>
      <c r="D131" s="164" t="e">
        <f ca="1">VLOOKUP($A131,야후주가!$A:$G,4,FALSE)</f>
        <v>#N/A</v>
      </c>
      <c r="E131" s="164" t="e">
        <f ca="1">VLOOKUP($A131,야후주가!$A:$G,5,FALSE)</f>
        <v>#N/A</v>
      </c>
      <c r="F131" s="164" t="e">
        <f ca="1">VLOOKUP($A131,야후주가!$A:$G,6,FALSE)</f>
        <v>#N/A</v>
      </c>
      <c r="G131" s="164" t="e">
        <f ca="1">VLOOKUP($A131,야후주가!$A:$G,7,FALSE)</f>
        <v>#N/A</v>
      </c>
    </row>
    <row r="132" spans="1:7">
      <c r="A132" s="165">
        <f t="shared" ca="1" si="0"/>
        <v>41152</v>
      </c>
      <c r="B132" s="164">
        <f ca="1">VLOOKUP($A132,야후주가!$A:$G,2,FALSE)</f>
        <v>58294.800780999998</v>
      </c>
      <c r="C132" s="164">
        <f ca="1">VLOOKUP($A132,야후주가!$A:$G,3,FALSE)</f>
        <v>60146.898437999997</v>
      </c>
      <c r="D132" s="164">
        <f ca="1">VLOOKUP($A132,야후주가!$A:$G,4,FALSE)</f>
        <v>58294.800780999998</v>
      </c>
      <c r="E132" s="164">
        <f ca="1">VLOOKUP($A132,야후주가!$A:$G,5,FALSE)</f>
        <v>59367.101562999997</v>
      </c>
      <c r="F132" s="164">
        <f ca="1">VLOOKUP($A132,야후주가!$A:$G,6,FALSE)</f>
        <v>59367.101562999997</v>
      </c>
      <c r="G132" s="164">
        <f ca="1">VLOOKUP($A132,야후주가!$A:$G,7,FALSE)</f>
        <v>97523</v>
      </c>
    </row>
    <row r="133" spans="1:7">
      <c r="A133" s="165">
        <f t="shared" ca="1" si="0"/>
        <v>41121</v>
      </c>
      <c r="B133" s="164">
        <f ca="1">VLOOKUP($A133,야후주가!$A:$G,2,FALSE)</f>
        <v>56345.101562999997</v>
      </c>
      <c r="C133" s="164">
        <f ca="1">VLOOKUP($A133,야후주가!$A:$G,3,FALSE)</f>
        <v>57807.398437999997</v>
      </c>
      <c r="D133" s="164">
        <f ca="1">VLOOKUP($A133,야후주가!$A:$G,4,FALSE)</f>
        <v>56345.101562999997</v>
      </c>
      <c r="E133" s="164">
        <f ca="1">VLOOKUP($A133,야후주가!$A:$G,5,FALSE)</f>
        <v>57125</v>
      </c>
      <c r="F133" s="164">
        <f ca="1">VLOOKUP($A133,야후주가!$A:$G,6,FALSE)</f>
        <v>57125</v>
      </c>
      <c r="G133" s="164">
        <f ca="1">VLOOKUP($A133,야후주가!$A:$G,7,FALSE)</f>
        <v>87320</v>
      </c>
    </row>
    <row r="134" spans="1:7">
      <c r="A134" s="165">
        <f t="shared" ca="1" si="0"/>
        <v>41090</v>
      </c>
      <c r="B134" s="164" t="e">
        <f ca="1">VLOOKUP($A134,야후주가!$A:$G,2,FALSE)</f>
        <v>#N/A</v>
      </c>
      <c r="C134" s="164" t="e">
        <f ca="1">VLOOKUP($A134,야후주가!$A:$G,3,FALSE)</f>
        <v>#N/A</v>
      </c>
      <c r="D134" s="164" t="e">
        <f ca="1">VLOOKUP($A134,야후주가!$A:$G,4,FALSE)</f>
        <v>#N/A</v>
      </c>
      <c r="E134" s="164" t="e">
        <f ca="1">VLOOKUP($A134,야후주가!$A:$G,5,FALSE)</f>
        <v>#N/A</v>
      </c>
      <c r="F134" s="164" t="e">
        <f ca="1">VLOOKUP($A134,야후주가!$A:$G,6,FALSE)</f>
        <v>#N/A</v>
      </c>
      <c r="G134" s="164" t="e">
        <f ca="1">VLOOKUP($A134,야후주가!$A:$G,7,FALSE)</f>
        <v>#N/A</v>
      </c>
    </row>
    <row r="135" spans="1:7">
      <c r="A135" s="165">
        <f t="shared" ca="1" si="0"/>
        <v>41060</v>
      </c>
      <c r="B135" s="164">
        <f ca="1">VLOOKUP($A135,야후주가!$A:$G,2,FALSE)</f>
        <v>50301.199219000002</v>
      </c>
      <c r="C135" s="164">
        <f ca="1">VLOOKUP($A135,야후주가!$A:$G,3,FALSE)</f>
        <v>51178.5</v>
      </c>
      <c r="D135" s="164">
        <f ca="1">VLOOKUP($A135,야후주가!$A:$G,4,FALSE)</f>
        <v>50008.699219000002</v>
      </c>
      <c r="E135" s="164">
        <f ca="1">VLOOKUP($A135,야후주가!$A:$G,5,FALSE)</f>
        <v>50593.601562999997</v>
      </c>
      <c r="F135" s="164">
        <f ca="1">VLOOKUP($A135,야후주가!$A:$G,6,FALSE)</f>
        <v>50593.601562999997</v>
      </c>
      <c r="G135" s="164">
        <f ca="1">VLOOKUP($A135,야후주가!$A:$G,7,FALSE)</f>
        <v>95594</v>
      </c>
    </row>
    <row r="136" spans="1:7">
      <c r="A136" s="165">
        <f t="shared" ca="1" si="0"/>
        <v>41029</v>
      </c>
      <c r="B136" s="164">
        <f ca="1">VLOOKUP($A136,야후주가!$A:$G,2,FALSE)</f>
        <v>54590.398437999997</v>
      </c>
      <c r="C136" s="164">
        <f ca="1">VLOOKUP($A136,야후주가!$A:$G,3,FALSE)</f>
        <v>54980.398437999997</v>
      </c>
      <c r="D136" s="164">
        <f ca="1">VLOOKUP($A136,야후주가!$A:$G,4,FALSE)</f>
        <v>52835.699219000002</v>
      </c>
      <c r="E136" s="164">
        <f ca="1">VLOOKUP($A136,야후주가!$A:$G,5,FALSE)</f>
        <v>54882.898437999997</v>
      </c>
      <c r="F136" s="164">
        <f ca="1">VLOOKUP($A136,야후주가!$A:$G,6,FALSE)</f>
        <v>54882.898437999997</v>
      </c>
      <c r="G136" s="164">
        <f ca="1">VLOOKUP($A136,야후주가!$A:$G,7,FALSE)</f>
        <v>87441</v>
      </c>
    </row>
    <row r="137" spans="1:7">
      <c r="A137" s="165">
        <f t="shared" ca="1" si="0"/>
        <v>40999</v>
      </c>
      <c r="B137" s="164" t="e">
        <f ca="1">VLOOKUP($A137,야후주가!$A:$G,2,FALSE)</f>
        <v>#N/A</v>
      </c>
      <c r="C137" s="164" t="e">
        <f ca="1">VLOOKUP($A137,야후주가!$A:$G,3,FALSE)</f>
        <v>#N/A</v>
      </c>
      <c r="D137" s="164" t="e">
        <f ca="1">VLOOKUP($A137,야후주가!$A:$G,4,FALSE)</f>
        <v>#N/A</v>
      </c>
      <c r="E137" s="164" t="e">
        <f ca="1">VLOOKUP($A137,야후주가!$A:$G,5,FALSE)</f>
        <v>#N/A</v>
      </c>
      <c r="F137" s="164" t="e">
        <f ca="1">VLOOKUP($A137,야후주가!$A:$G,6,FALSE)</f>
        <v>#N/A</v>
      </c>
      <c r="G137" s="164" t="e">
        <f ca="1">VLOOKUP($A137,야후주가!$A:$G,7,FALSE)</f>
        <v>#N/A</v>
      </c>
    </row>
    <row r="138" spans="1:7">
      <c r="A138" s="165">
        <f t="shared" ca="1" si="0"/>
        <v>40968</v>
      </c>
      <c r="B138" s="164">
        <f ca="1">VLOOKUP($A138,야후주가!$A:$G,2,FALSE)</f>
        <v>67360.703125</v>
      </c>
      <c r="C138" s="164">
        <f ca="1">VLOOKUP($A138,야후주가!$A:$G,3,FALSE)</f>
        <v>68725.398438000004</v>
      </c>
      <c r="D138" s="164">
        <f ca="1">VLOOKUP($A138,야후주가!$A:$G,4,FALSE)</f>
        <v>67360.703125</v>
      </c>
      <c r="E138" s="164">
        <f ca="1">VLOOKUP($A138,야후주가!$A:$G,5,FALSE)</f>
        <v>67945.601563000004</v>
      </c>
      <c r="F138" s="164">
        <f ca="1">VLOOKUP($A138,야후주가!$A:$G,6,FALSE)</f>
        <v>67945.601563000004</v>
      </c>
      <c r="G138" s="164">
        <f ca="1">VLOOKUP($A138,야후주가!$A:$G,7,FALSE)</f>
        <v>145489</v>
      </c>
    </row>
    <row r="139" spans="1:7">
      <c r="A139" s="165">
        <f t="shared" ca="1" si="0"/>
        <v>40939</v>
      </c>
      <c r="B139" s="164">
        <f ca="1">VLOOKUP($A139,야후주가!$A:$G,2,FALSE)</f>
        <v>61999.101562999997</v>
      </c>
      <c r="C139" s="164">
        <f ca="1">VLOOKUP($A139,야후주가!$A:$G,3,FALSE)</f>
        <v>63266.398437999997</v>
      </c>
      <c r="D139" s="164">
        <f ca="1">VLOOKUP($A139,야후주가!$A:$G,4,FALSE)</f>
        <v>61609.199219000002</v>
      </c>
      <c r="E139" s="164">
        <f ca="1">VLOOKUP($A139,야후주가!$A:$G,5,FALSE)</f>
        <v>62973.898437999997</v>
      </c>
      <c r="F139" s="164">
        <f ca="1">VLOOKUP($A139,야후주가!$A:$G,6,FALSE)</f>
        <v>62973.898437999997</v>
      </c>
      <c r="G139" s="164">
        <f ca="1">VLOOKUP($A139,야후주가!$A:$G,7,FALSE)</f>
        <v>143228</v>
      </c>
    </row>
    <row r="140" spans="1:7">
      <c r="A140" s="165">
        <f t="shared" ca="1" si="0"/>
        <v>40908</v>
      </c>
      <c r="B140" s="164" t="e">
        <f ca="1">VLOOKUP($A140,야후주가!$A:$G,2,FALSE)</f>
        <v>#N/A</v>
      </c>
      <c r="C140" s="164" t="e">
        <f ca="1">VLOOKUP($A140,야후주가!$A:$G,3,FALSE)</f>
        <v>#N/A</v>
      </c>
      <c r="D140" s="164" t="e">
        <f ca="1">VLOOKUP($A140,야후주가!$A:$G,4,FALSE)</f>
        <v>#N/A</v>
      </c>
      <c r="E140" s="164" t="e">
        <f ca="1">VLOOKUP($A140,야후주가!$A:$G,5,FALSE)</f>
        <v>#N/A</v>
      </c>
      <c r="F140" s="164" t="e">
        <f ca="1">VLOOKUP($A140,야후주가!$A:$G,6,FALSE)</f>
        <v>#N/A</v>
      </c>
      <c r="G140" s="164" t="e">
        <f ca="1">VLOOKUP($A140,야후주가!$A:$G,7,FALSE)</f>
        <v>#N/A</v>
      </c>
    </row>
    <row r="141" spans="1:7">
      <c r="A141" s="165">
        <f t="shared" ca="1" si="0"/>
        <v>40877</v>
      </c>
      <c r="B141" s="164">
        <f ca="1">VLOOKUP($A141,야후주가!$A:$G,2,FALSE)</f>
        <v>63753.800780999998</v>
      </c>
      <c r="C141" s="164">
        <f ca="1">VLOOKUP($A141,야후주가!$A:$G,3,FALSE)</f>
        <v>64338.699219000002</v>
      </c>
      <c r="D141" s="164">
        <f ca="1">VLOOKUP($A141,야후주가!$A:$G,4,FALSE)</f>
        <v>61609.199219000002</v>
      </c>
      <c r="E141" s="164">
        <f ca="1">VLOOKUP($A141,야후주가!$A:$G,5,FALSE)</f>
        <v>63851.300780999998</v>
      </c>
      <c r="F141" s="164">
        <f ca="1">VLOOKUP($A141,야후주가!$A:$G,6,FALSE)</f>
        <v>63851.300780999998</v>
      </c>
      <c r="G141" s="164">
        <f ca="1">VLOOKUP($A141,야후주가!$A:$G,7,FALSE)</f>
        <v>139600</v>
      </c>
    </row>
    <row r="142" spans="1:7">
      <c r="A142" s="165">
        <f t="shared" ref="A142:A180" ca="1" si="1">EOMONTH(A141,-1)</f>
        <v>40847</v>
      </c>
      <c r="B142" s="164">
        <f ca="1">VLOOKUP($A142,야후주가!$A:$G,2,FALSE)</f>
        <v>71357.5</v>
      </c>
      <c r="C142" s="164">
        <f ca="1">VLOOKUP($A142,야후주가!$A:$G,3,FALSE)</f>
        <v>71357.5</v>
      </c>
      <c r="D142" s="164">
        <f ca="1">VLOOKUP($A142,야후주가!$A:$G,4,FALSE)</f>
        <v>68628</v>
      </c>
      <c r="E142" s="164">
        <f ca="1">VLOOKUP($A142,야후주가!$A:$G,5,FALSE)</f>
        <v>70090.203125</v>
      </c>
      <c r="F142" s="164">
        <f ca="1">VLOOKUP($A142,야후주가!$A:$G,6,FALSE)</f>
        <v>70090.203125</v>
      </c>
      <c r="G142" s="164">
        <f ca="1">VLOOKUP($A142,야후주가!$A:$G,7,FALSE)</f>
        <v>105452</v>
      </c>
    </row>
    <row r="143" spans="1:7">
      <c r="A143" s="165">
        <f t="shared" ca="1" si="1"/>
        <v>40816</v>
      </c>
      <c r="B143" s="164">
        <f ca="1">VLOOKUP($A143,야후주가!$A:$G,2,FALSE)</f>
        <v>61121.800780999998</v>
      </c>
      <c r="C143" s="164">
        <f ca="1">VLOOKUP($A143,야후주가!$A:$G,3,FALSE)</f>
        <v>63948.800780999998</v>
      </c>
      <c r="D143" s="164">
        <f ca="1">VLOOKUP($A143,야후주가!$A:$G,4,FALSE)</f>
        <v>60536.898437999997</v>
      </c>
      <c r="E143" s="164">
        <f ca="1">VLOOKUP($A143,야후주가!$A:$G,5,FALSE)</f>
        <v>63071.398437999997</v>
      </c>
      <c r="F143" s="164">
        <f ca="1">VLOOKUP($A143,야후주가!$A:$G,6,FALSE)</f>
        <v>63071.398437999997</v>
      </c>
      <c r="G143" s="164">
        <f ca="1">VLOOKUP($A143,야후주가!$A:$G,7,FALSE)</f>
        <v>293070</v>
      </c>
    </row>
    <row r="144" spans="1:7">
      <c r="A144" s="165">
        <f t="shared" ca="1" si="1"/>
        <v>40786</v>
      </c>
      <c r="B144" s="164">
        <f ca="1">VLOOKUP($A144,야후주가!$A:$G,2,FALSE)</f>
        <v>76231.601563000004</v>
      </c>
      <c r="C144" s="164">
        <f ca="1">VLOOKUP($A144,야후주가!$A:$G,3,FALSE)</f>
        <v>79936</v>
      </c>
      <c r="D144" s="164">
        <f ca="1">VLOOKUP($A144,야후주가!$A:$G,4,FALSE)</f>
        <v>75939.203125</v>
      </c>
      <c r="E144" s="164">
        <f ca="1">VLOOKUP($A144,야후주가!$A:$G,5,FALSE)</f>
        <v>79546</v>
      </c>
      <c r="F144" s="164">
        <f ca="1">VLOOKUP($A144,야후주가!$A:$G,6,FALSE)</f>
        <v>79546</v>
      </c>
      <c r="G144" s="164">
        <f ca="1">VLOOKUP($A144,야후주가!$A:$G,7,FALSE)</f>
        <v>273559</v>
      </c>
    </row>
    <row r="145" spans="1:7">
      <c r="A145" s="165">
        <f t="shared" ca="1" si="1"/>
        <v>40755</v>
      </c>
      <c r="B145" s="164" t="e">
        <f ca="1">VLOOKUP($A145,야후주가!$A:$G,2,FALSE)</f>
        <v>#N/A</v>
      </c>
      <c r="C145" s="164" t="e">
        <f ca="1">VLOOKUP($A145,야후주가!$A:$G,3,FALSE)</f>
        <v>#N/A</v>
      </c>
      <c r="D145" s="164" t="e">
        <f ca="1">VLOOKUP($A145,야후주가!$A:$G,4,FALSE)</f>
        <v>#N/A</v>
      </c>
      <c r="E145" s="164" t="e">
        <f ca="1">VLOOKUP($A145,야후주가!$A:$G,5,FALSE)</f>
        <v>#N/A</v>
      </c>
      <c r="F145" s="164" t="e">
        <f ca="1">VLOOKUP($A145,야후주가!$A:$G,6,FALSE)</f>
        <v>#N/A</v>
      </c>
      <c r="G145" s="164" t="e">
        <f ca="1">VLOOKUP($A145,야후주가!$A:$G,7,FALSE)</f>
        <v>#N/A</v>
      </c>
    </row>
    <row r="146" spans="1:7">
      <c r="A146" s="165">
        <f t="shared" ca="1" si="1"/>
        <v>40724</v>
      </c>
      <c r="B146" s="164">
        <f ca="1">VLOOKUP($A146,야후주가!$A:$G,2,FALSE)</f>
        <v>69602.796875</v>
      </c>
      <c r="C146" s="164">
        <f ca="1">VLOOKUP($A146,야후주가!$A:$G,3,FALSE)</f>
        <v>69895.203125</v>
      </c>
      <c r="D146" s="164">
        <f ca="1">VLOOKUP($A146,야후주가!$A:$G,4,FALSE)</f>
        <v>68335.5</v>
      </c>
      <c r="E146" s="164">
        <f ca="1">VLOOKUP($A146,야후주가!$A:$G,5,FALSE)</f>
        <v>69797.796875</v>
      </c>
      <c r="F146" s="164">
        <f ca="1">VLOOKUP($A146,야후주가!$A:$G,6,FALSE)</f>
        <v>69797.796875</v>
      </c>
      <c r="G146" s="164">
        <f ca="1">VLOOKUP($A146,야후주가!$A:$G,7,FALSE)</f>
        <v>158230</v>
      </c>
    </row>
    <row r="147" spans="1:7">
      <c r="A147" s="165">
        <f t="shared" ca="1" si="1"/>
        <v>40694</v>
      </c>
      <c r="B147" s="164">
        <f ca="1">VLOOKUP($A147,야후주가!$A:$G,2,FALSE)</f>
        <v>62096.601562999997</v>
      </c>
      <c r="C147" s="164">
        <f ca="1">VLOOKUP($A147,야후주가!$A:$G,3,FALSE)</f>
        <v>65313.5</v>
      </c>
      <c r="D147" s="164">
        <f ca="1">VLOOKUP($A147,야후주가!$A:$G,4,FALSE)</f>
        <v>62096.601562999997</v>
      </c>
      <c r="E147" s="164">
        <f ca="1">VLOOKUP($A147,야후주가!$A:$G,5,FALSE)</f>
        <v>64143.699219000002</v>
      </c>
      <c r="F147" s="164">
        <f ca="1">VLOOKUP($A147,야후주가!$A:$G,6,FALSE)</f>
        <v>64143.699219000002</v>
      </c>
      <c r="G147" s="164">
        <f ca="1">VLOOKUP($A147,야후주가!$A:$G,7,FALSE)</f>
        <v>290929</v>
      </c>
    </row>
    <row r="148" spans="1:7">
      <c r="A148" s="165">
        <f t="shared" ca="1" si="1"/>
        <v>40663</v>
      </c>
      <c r="B148" s="164" t="e">
        <f ca="1">VLOOKUP($A148,야후주가!$A:$G,2,FALSE)</f>
        <v>#N/A</v>
      </c>
      <c r="C148" s="164" t="e">
        <f ca="1">VLOOKUP($A148,야후주가!$A:$G,3,FALSE)</f>
        <v>#N/A</v>
      </c>
      <c r="D148" s="164" t="e">
        <f ca="1">VLOOKUP($A148,야후주가!$A:$G,4,FALSE)</f>
        <v>#N/A</v>
      </c>
      <c r="E148" s="164" t="e">
        <f ca="1">VLOOKUP($A148,야후주가!$A:$G,5,FALSE)</f>
        <v>#N/A</v>
      </c>
      <c r="F148" s="164" t="e">
        <f ca="1">VLOOKUP($A148,야후주가!$A:$G,6,FALSE)</f>
        <v>#N/A</v>
      </c>
      <c r="G148" s="164" t="e">
        <f ca="1">VLOOKUP($A148,야후주가!$A:$G,7,FALSE)</f>
        <v>#N/A</v>
      </c>
    </row>
    <row r="149" spans="1:7">
      <c r="A149" s="165">
        <f t="shared" ca="1" si="1"/>
        <v>40633</v>
      </c>
      <c r="B149" s="164">
        <f ca="1">VLOOKUP($A149,야후주가!$A:$G,2,FALSE)</f>
        <v>63168.898437999997</v>
      </c>
      <c r="C149" s="164">
        <f ca="1">VLOOKUP($A149,야후주가!$A:$G,3,FALSE)</f>
        <v>64046.300780999998</v>
      </c>
      <c r="D149" s="164">
        <f ca="1">VLOOKUP($A149,야후주가!$A:$G,4,FALSE)</f>
        <v>62389.101562999997</v>
      </c>
      <c r="E149" s="164">
        <f ca="1">VLOOKUP($A149,야후주가!$A:$G,5,FALSE)</f>
        <v>62584</v>
      </c>
      <c r="F149" s="164">
        <f ca="1">VLOOKUP($A149,야후주가!$A:$G,6,FALSE)</f>
        <v>62584</v>
      </c>
      <c r="G149" s="164">
        <f ca="1">VLOOKUP($A149,야후주가!$A:$G,7,FALSE)</f>
        <v>293189</v>
      </c>
    </row>
    <row r="150" spans="1:7">
      <c r="A150" s="165">
        <f t="shared" ca="1" si="1"/>
        <v>40602</v>
      </c>
      <c r="B150" s="164">
        <f ca="1">VLOOKUP($A150,야후주가!$A:$G,2,FALSE)</f>
        <v>58489.699219000002</v>
      </c>
      <c r="C150" s="164">
        <f ca="1">VLOOKUP($A150,야후주가!$A:$G,3,FALSE)</f>
        <v>58587.199219000002</v>
      </c>
      <c r="D150" s="164">
        <f ca="1">VLOOKUP($A150,야후주가!$A:$G,4,FALSE)</f>
        <v>56540.101562999997</v>
      </c>
      <c r="E150" s="164">
        <f ca="1">VLOOKUP($A150,야후주가!$A:$G,5,FALSE)</f>
        <v>57319.898437999997</v>
      </c>
      <c r="F150" s="164">
        <f ca="1">VLOOKUP($A150,야후주가!$A:$G,6,FALSE)</f>
        <v>57319.898437999997</v>
      </c>
      <c r="G150" s="164">
        <f ca="1">VLOOKUP($A150,야후주가!$A:$G,7,FALSE)</f>
        <v>115173</v>
      </c>
    </row>
    <row r="151" spans="1:7">
      <c r="A151" s="165">
        <f t="shared" ca="1" si="1"/>
        <v>40574</v>
      </c>
      <c r="B151" s="164">
        <f ca="1">VLOOKUP($A151,야후주가!$A:$G,2,FALSE)</f>
        <v>56832.5</v>
      </c>
      <c r="C151" s="164">
        <f ca="1">VLOOKUP($A151,야후주가!$A:$G,3,FALSE)</f>
        <v>58489.699219000002</v>
      </c>
      <c r="D151" s="164">
        <f ca="1">VLOOKUP($A151,야후주가!$A:$G,4,FALSE)</f>
        <v>56540.101562999997</v>
      </c>
      <c r="E151" s="164">
        <f ca="1">VLOOKUP($A151,야후주가!$A:$G,5,FALSE)</f>
        <v>58197.300780999998</v>
      </c>
      <c r="F151" s="164">
        <f ca="1">VLOOKUP($A151,야후주가!$A:$G,6,FALSE)</f>
        <v>58197.300780999998</v>
      </c>
      <c r="G151" s="164">
        <f ca="1">VLOOKUP($A151,야후주가!$A:$G,7,FALSE)</f>
        <v>254377</v>
      </c>
    </row>
    <row r="152" spans="1:7">
      <c r="A152" s="165">
        <f t="shared" ca="1" si="1"/>
        <v>40543</v>
      </c>
      <c r="B152" s="164" t="e">
        <f ca="1">VLOOKUP($A152,야후주가!$A:$G,2,FALSE)</f>
        <v>#N/A</v>
      </c>
      <c r="C152" s="164" t="e">
        <f ca="1">VLOOKUP($A152,야후주가!$A:$G,3,FALSE)</f>
        <v>#N/A</v>
      </c>
      <c r="D152" s="164" t="e">
        <f ca="1">VLOOKUP($A152,야후주가!$A:$G,4,FALSE)</f>
        <v>#N/A</v>
      </c>
      <c r="E152" s="164" t="e">
        <f ca="1">VLOOKUP($A152,야후주가!$A:$G,5,FALSE)</f>
        <v>#N/A</v>
      </c>
      <c r="F152" s="164" t="e">
        <f ca="1">VLOOKUP($A152,야후주가!$A:$G,6,FALSE)</f>
        <v>#N/A</v>
      </c>
      <c r="G152" s="164" t="e">
        <f ca="1">VLOOKUP($A152,야후주가!$A:$G,7,FALSE)</f>
        <v>#N/A</v>
      </c>
    </row>
    <row r="153" spans="1:7">
      <c r="A153" s="165">
        <f t="shared" ca="1" si="1"/>
        <v>40512</v>
      </c>
      <c r="B153" s="164">
        <f ca="1">VLOOKUP($A153,야후주가!$A:$G,2,FALSE)</f>
        <v>54492.898437999997</v>
      </c>
      <c r="C153" s="164">
        <f ca="1">VLOOKUP($A153,야후주가!$A:$G,3,FALSE)</f>
        <v>55467.800780999998</v>
      </c>
      <c r="D153" s="164">
        <f ca="1">VLOOKUP($A153,야후주가!$A:$G,4,FALSE)</f>
        <v>54005.5</v>
      </c>
      <c r="E153" s="164">
        <f ca="1">VLOOKUP($A153,야후주가!$A:$G,5,FALSE)</f>
        <v>54005.5</v>
      </c>
      <c r="F153" s="164">
        <f ca="1">VLOOKUP($A153,야후주가!$A:$G,6,FALSE)</f>
        <v>54005.5</v>
      </c>
      <c r="G153" s="164">
        <f ca="1">VLOOKUP($A153,야후주가!$A:$G,7,FALSE)</f>
        <v>194192</v>
      </c>
    </row>
    <row r="154" spans="1:7">
      <c r="A154" s="165">
        <f t="shared" ca="1" si="1"/>
        <v>40482</v>
      </c>
      <c r="B154" s="164" t="e">
        <f ca="1">VLOOKUP($A154,야후주가!$A:$G,2,FALSE)</f>
        <v>#N/A</v>
      </c>
      <c r="C154" s="164" t="e">
        <f ca="1">VLOOKUP($A154,야후주가!$A:$G,3,FALSE)</f>
        <v>#N/A</v>
      </c>
      <c r="D154" s="164" t="e">
        <f ca="1">VLOOKUP($A154,야후주가!$A:$G,4,FALSE)</f>
        <v>#N/A</v>
      </c>
      <c r="E154" s="164" t="e">
        <f ca="1">VLOOKUP($A154,야후주가!$A:$G,5,FALSE)</f>
        <v>#N/A</v>
      </c>
      <c r="F154" s="164" t="e">
        <f ca="1">VLOOKUP($A154,야후주가!$A:$G,6,FALSE)</f>
        <v>#N/A</v>
      </c>
      <c r="G154" s="164" t="e">
        <f ca="1">VLOOKUP($A154,야후주가!$A:$G,7,FALSE)</f>
        <v>#N/A</v>
      </c>
    </row>
    <row r="155" spans="1:7">
      <c r="A155" s="165">
        <f t="shared" ca="1" si="1"/>
        <v>40451</v>
      </c>
      <c r="B155" s="164">
        <f ca="1">VLOOKUP($A155,야후주가!$A:$G,2,FALSE)</f>
        <v>64533.699219000002</v>
      </c>
      <c r="C155" s="164">
        <f ca="1">VLOOKUP($A155,야후주가!$A:$G,3,FALSE)</f>
        <v>65411</v>
      </c>
      <c r="D155" s="164">
        <f ca="1">VLOOKUP($A155,야후주가!$A:$G,4,FALSE)</f>
        <v>64143.699219000002</v>
      </c>
      <c r="E155" s="164">
        <f ca="1">VLOOKUP($A155,야후주가!$A:$G,5,FALSE)</f>
        <v>64728.601562999997</v>
      </c>
      <c r="F155" s="164">
        <f ca="1">VLOOKUP($A155,야후주가!$A:$G,6,FALSE)</f>
        <v>64728.601562999997</v>
      </c>
      <c r="G155" s="164">
        <f ca="1">VLOOKUP($A155,야후주가!$A:$G,7,FALSE)</f>
        <v>302344</v>
      </c>
    </row>
    <row r="156" spans="1:7">
      <c r="A156" s="165">
        <f t="shared" ca="1" si="1"/>
        <v>40421</v>
      </c>
      <c r="B156" s="164">
        <f ca="1">VLOOKUP($A156,야후주가!$A:$G,2,FALSE)</f>
        <v>59757</v>
      </c>
      <c r="C156" s="164">
        <f ca="1">VLOOKUP($A156,야후주가!$A:$G,3,FALSE)</f>
        <v>61121.800780999998</v>
      </c>
      <c r="D156" s="164">
        <f ca="1">VLOOKUP($A156,야후주가!$A:$G,4,FALSE)</f>
        <v>59659.5</v>
      </c>
      <c r="E156" s="164">
        <f ca="1">VLOOKUP($A156,야후주가!$A:$G,5,FALSE)</f>
        <v>60926.800780999998</v>
      </c>
      <c r="F156" s="164">
        <f ca="1">VLOOKUP($A156,야후주가!$A:$G,6,FALSE)</f>
        <v>60926.800780999998</v>
      </c>
      <c r="G156" s="164">
        <f ca="1">VLOOKUP($A156,야후주가!$A:$G,7,FALSE)</f>
        <v>175123</v>
      </c>
    </row>
    <row r="157" spans="1:7">
      <c r="A157" s="165">
        <f t="shared" ca="1" si="1"/>
        <v>40390</v>
      </c>
      <c r="B157" s="164" t="e">
        <f ca="1">VLOOKUP($A157,야후주가!$A:$G,2,FALSE)</f>
        <v>#N/A</v>
      </c>
      <c r="C157" s="164" t="e">
        <f ca="1">VLOOKUP($A157,야후주가!$A:$G,3,FALSE)</f>
        <v>#N/A</v>
      </c>
      <c r="D157" s="164" t="e">
        <f ca="1">VLOOKUP($A157,야후주가!$A:$G,4,FALSE)</f>
        <v>#N/A</v>
      </c>
      <c r="E157" s="164" t="e">
        <f ca="1">VLOOKUP($A157,야후주가!$A:$G,5,FALSE)</f>
        <v>#N/A</v>
      </c>
      <c r="F157" s="164" t="e">
        <f ca="1">VLOOKUP($A157,야후주가!$A:$G,6,FALSE)</f>
        <v>#N/A</v>
      </c>
      <c r="G157" s="164" t="e">
        <f ca="1">VLOOKUP($A157,야후주가!$A:$G,7,FALSE)</f>
        <v>#N/A</v>
      </c>
    </row>
    <row r="158" spans="1:7">
      <c r="A158" s="165">
        <f t="shared" ca="1" si="1"/>
        <v>40359</v>
      </c>
      <c r="B158" s="164">
        <f ca="1">VLOOKUP($A158,야후주가!$A:$G,2,FALSE)</f>
        <v>61414.199219000002</v>
      </c>
      <c r="C158" s="164">
        <f ca="1">VLOOKUP($A158,야후주가!$A:$G,3,FALSE)</f>
        <v>65216.101562999997</v>
      </c>
      <c r="D158" s="164">
        <f ca="1">VLOOKUP($A158,야후주가!$A:$G,4,FALSE)</f>
        <v>61219.300780999998</v>
      </c>
      <c r="E158" s="164">
        <f ca="1">VLOOKUP($A158,야후주가!$A:$G,5,FALSE)</f>
        <v>65216.101562999997</v>
      </c>
      <c r="F158" s="164">
        <f ca="1">VLOOKUP($A158,야후주가!$A:$G,6,FALSE)</f>
        <v>65216.101562999997</v>
      </c>
      <c r="G158" s="164">
        <f ca="1">VLOOKUP($A158,야후주가!$A:$G,7,FALSE)</f>
        <v>794307</v>
      </c>
    </row>
    <row r="159" spans="1:7">
      <c r="A159" s="165">
        <f t="shared" ca="1" si="1"/>
        <v>40329</v>
      </c>
      <c r="B159" s="164">
        <f ca="1">VLOOKUP($A159,야후주가!$A:$G,2,FALSE)</f>
        <v>58294.800780999998</v>
      </c>
      <c r="C159" s="164">
        <f ca="1">VLOOKUP($A159,야후주가!$A:$G,3,FALSE)</f>
        <v>60341.898437999997</v>
      </c>
      <c r="D159" s="164">
        <f ca="1">VLOOKUP($A159,야후주가!$A:$G,4,FALSE)</f>
        <v>58002.300780999998</v>
      </c>
      <c r="E159" s="164">
        <f ca="1">VLOOKUP($A159,야후주가!$A:$G,5,FALSE)</f>
        <v>59952</v>
      </c>
      <c r="F159" s="164">
        <f ca="1">VLOOKUP($A159,야후주가!$A:$G,6,FALSE)</f>
        <v>59952</v>
      </c>
      <c r="G159" s="164">
        <f ca="1">VLOOKUP($A159,야후주가!$A:$G,7,FALSE)</f>
        <v>682258</v>
      </c>
    </row>
    <row r="160" spans="1:7">
      <c r="A160" s="165">
        <f t="shared" ca="1" si="1"/>
        <v>40298</v>
      </c>
      <c r="B160" s="164">
        <f ca="1">VLOOKUP($A160,야후주가!$A:$G,2,FALSE)</f>
        <v>51276</v>
      </c>
      <c r="C160" s="164">
        <f ca="1">VLOOKUP($A160,야후주가!$A:$G,3,FALSE)</f>
        <v>51665.898437999997</v>
      </c>
      <c r="D160" s="164">
        <f ca="1">VLOOKUP($A160,야후주가!$A:$G,4,FALSE)</f>
        <v>50593.601562999997</v>
      </c>
      <c r="E160" s="164">
        <f ca="1">VLOOKUP($A160,야후주가!$A:$G,5,FALSE)</f>
        <v>50691.101562999997</v>
      </c>
      <c r="F160" s="164">
        <f ca="1">VLOOKUP($A160,야후주가!$A:$G,6,FALSE)</f>
        <v>50691.101562999997</v>
      </c>
      <c r="G160" s="164">
        <f ca="1">VLOOKUP($A160,야후주가!$A:$G,7,FALSE)</f>
        <v>205624</v>
      </c>
    </row>
    <row r="161" spans="1:7">
      <c r="A161" s="165">
        <f t="shared" ca="1" si="1"/>
        <v>40268</v>
      </c>
      <c r="B161" s="164">
        <f ca="1">VLOOKUP($A161,야후주가!$A:$G,2,FALSE)</f>
        <v>51276</v>
      </c>
      <c r="C161" s="164">
        <f ca="1">VLOOKUP($A161,야후주가!$A:$G,3,FALSE)</f>
        <v>51568.398437999997</v>
      </c>
      <c r="D161" s="164">
        <f ca="1">VLOOKUP($A161,야후주가!$A:$G,4,FALSE)</f>
        <v>51081</v>
      </c>
      <c r="E161" s="164">
        <f ca="1">VLOOKUP($A161,야후주가!$A:$G,5,FALSE)</f>
        <v>51471</v>
      </c>
      <c r="F161" s="164">
        <f ca="1">VLOOKUP($A161,야후주가!$A:$G,6,FALSE)</f>
        <v>51471</v>
      </c>
      <c r="G161" s="164">
        <f ca="1">VLOOKUP($A161,야후주가!$A:$G,7,FALSE)</f>
        <v>119663</v>
      </c>
    </row>
    <row r="162" spans="1:7">
      <c r="A162" s="165">
        <f t="shared" ca="1" si="1"/>
        <v>40237</v>
      </c>
      <c r="B162" s="164" t="e">
        <f ca="1">VLOOKUP($A162,야후주가!$A:$G,2,FALSE)</f>
        <v>#N/A</v>
      </c>
      <c r="C162" s="164" t="e">
        <f ca="1">VLOOKUP($A162,야후주가!$A:$G,3,FALSE)</f>
        <v>#N/A</v>
      </c>
      <c r="D162" s="164" t="e">
        <f ca="1">VLOOKUP($A162,야후주가!$A:$G,4,FALSE)</f>
        <v>#N/A</v>
      </c>
      <c r="E162" s="164" t="e">
        <f ca="1">VLOOKUP($A162,야후주가!$A:$G,5,FALSE)</f>
        <v>#N/A</v>
      </c>
      <c r="F162" s="164" t="e">
        <f ca="1">VLOOKUP($A162,야후주가!$A:$G,6,FALSE)</f>
        <v>#N/A</v>
      </c>
      <c r="G162" s="164" t="e">
        <f ca="1">VLOOKUP($A162,야후주가!$A:$G,7,FALSE)</f>
        <v>#N/A</v>
      </c>
    </row>
    <row r="163" spans="1:7">
      <c r="A163" s="165">
        <f t="shared" ca="1" si="1"/>
        <v>40209</v>
      </c>
      <c r="B163" s="164" t="e">
        <f ca="1">VLOOKUP($A163,야후주가!$A:$G,2,FALSE)</f>
        <v>#N/A</v>
      </c>
      <c r="C163" s="164" t="e">
        <f ca="1">VLOOKUP($A163,야후주가!$A:$G,3,FALSE)</f>
        <v>#N/A</v>
      </c>
      <c r="D163" s="164" t="e">
        <f ca="1">VLOOKUP($A163,야후주가!$A:$G,4,FALSE)</f>
        <v>#N/A</v>
      </c>
      <c r="E163" s="164" t="e">
        <f ca="1">VLOOKUP($A163,야후주가!$A:$G,5,FALSE)</f>
        <v>#N/A</v>
      </c>
      <c r="F163" s="164" t="e">
        <f ca="1">VLOOKUP($A163,야후주가!$A:$G,6,FALSE)</f>
        <v>#N/A</v>
      </c>
      <c r="G163" s="164" t="e">
        <f ca="1">VLOOKUP($A163,야후주가!$A:$G,7,FALSE)</f>
        <v>#N/A</v>
      </c>
    </row>
    <row r="164" spans="1:7">
      <c r="A164" s="165">
        <f t="shared" ca="1" si="1"/>
        <v>40178</v>
      </c>
      <c r="B164" s="164" t="e">
        <f ca="1">VLOOKUP($A164,야후주가!$A:$G,2,FALSE)</f>
        <v>#N/A</v>
      </c>
      <c r="C164" s="164" t="e">
        <f ca="1">VLOOKUP($A164,야후주가!$A:$G,3,FALSE)</f>
        <v>#N/A</v>
      </c>
      <c r="D164" s="164" t="e">
        <f ca="1">VLOOKUP($A164,야후주가!$A:$G,4,FALSE)</f>
        <v>#N/A</v>
      </c>
      <c r="E164" s="164" t="e">
        <f ca="1">VLOOKUP($A164,야후주가!$A:$G,5,FALSE)</f>
        <v>#N/A</v>
      </c>
      <c r="F164" s="164" t="e">
        <f ca="1">VLOOKUP($A164,야후주가!$A:$G,6,FALSE)</f>
        <v>#N/A</v>
      </c>
      <c r="G164" s="164" t="e">
        <f ca="1">VLOOKUP($A164,야후주가!$A:$G,7,FALSE)</f>
        <v>#N/A</v>
      </c>
    </row>
    <row r="165" spans="1:7">
      <c r="A165" s="165">
        <f t="shared" ca="1" si="1"/>
        <v>40147</v>
      </c>
      <c r="B165" s="164">
        <f ca="1">VLOOKUP($A165,야후주가!$A:$G,2,FALSE)</f>
        <v>65021.101562999997</v>
      </c>
      <c r="C165" s="164">
        <f ca="1">VLOOKUP($A165,야후주가!$A:$G,3,FALSE)</f>
        <v>65703.5</v>
      </c>
      <c r="D165" s="164">
        <f ca="1">VLOOKUP($A165,야후주가!$A:$G,4,FALSE)</f>
        <v>64631.199219000002</v>
      </c>
      <c r="E165" s="164">
        <f ca="1">VLOOKUP($A165,야후주가!$A:$G,5,FALSE)</f>
        <v>65703.5</v>
      </c>
      <c r="F165" s="164">
        <f ca="1">VLOOKUP($A165,야후주가!$A:$G,6,FALSE)</f>
        <v>65703.5</v>
      </c>
      <c r="G165" s="164">
        <f ca="1">VLOOKUP($A165,야후주가!$A:$G,7,FALSE)</f>
        <v>276377</v>
      </c>
    </row>
    <row r="166" spans="1:7">
      <c r="A166" s="165">
        <f t="shared" ca="1" si="1"/>
        <v>40117</v>
      </c>
      <c r="B166" s="164" t="e">
        <f ca="1">VLOOKUP($A166,야후주가!$A:$G,2,FALSE)</f>
        <v>#N/A</v>
      </c>
      <c r="C166" s="164" t="e">
        <f ca="1">VLOOKUP($A166,야후주가!$A:$G,3,FALSE)</f>
        <v>#N/A</v>
      </c>
      <c r="D166" s="164" t="e">
        <f ca="1">VLOOKUP($A166,야후주가!$A:$G,4,FALSE)</f>
        <v>#N/A</v>
      </c>
      <c r="E166" s="164" t="e">
        <f ca="1">VLOOKUP($A166,야후주가!$A:$G,5,FALSE)</f>
        <v>#N/A</v>
      </c>
      <c r="F166" s="164" t="e">
        <f ca="1">VLOOKUP($A166,야후주가!$A:$G,6,FALSE)</f>
        <v>#N/A</v>
      </c>
      <c r="G166" s="164" t="e">
        <f ca="1">VLOOKUP($A166,야후주가!$A:$G,7,FALSE)</f>
        <v>#N/A</v>
      </c>
    </row>
    <row r="167" spans="1:7">
      <c r="A167" s="165">
        <f t="shared" ca="1" si="1"/>
        <v>40086</v>
      </c>
      <c r="B167" s="164">
        <f ca="1">VLOOKUP($A167,야후주가!$A:$G,2,FALSE)</f>
        <v>65118.601562999997</v>
      </c>
      <c r="C167" s="164">
        <f ca="1">VLOOKUP($A167,야후주가!$A:$G,3,FALSE)</f>
        <v>66483.296875</v>
      </c>
      <c r="D167" s="164">
        <f ca="1">VLOOKUP($A167,야후주가!$A:$G,4,FALSE)</f>
        <v>63168.898437999997</v>
      </c>
      <c r="E167" s="164">
        <f ca="1">VLOOKUP($A167,야후주가!$A:$G,5,FALSE)</f>
        <v>64046.300780999998</v>
      </c>
      <c r="F167" s="164">
        <f ca="1">VLOOKUP($A167,야후주가!$A:$G,6,FALSE)</f>
        <v>64046.300780999998</v>
      </c>
      <c r="G167" s="164">
        <f ca="1">VLOOKUP($A167,야후주가!$A:$G,7,FALSE)</f>
        <v>414227</v>
      </c>
    </row>
    <row r="168" spans="1:7">
      <c r="A168" s="165">
        <f t="shared" ca="1" si="1"/>
        <v>40056</v>
      </c>
      <c r="B168" s="164">
        <f ca="1">VLOOKUP($A168,야후주가!$A:$G,2,FALSE)</f>
        <v>62389.101562999997</v>
      </c>
      <c r="C168" s="164">
        <f ca="1">VLOOKUP($A168,야후주가!$A:$G,3,FALSE)</f>
        <v>62973.898437999997</v>
      </c>
      <c r="D168" s="164">
        <f ca="1">VLOOKUP($A168,야후주가!$A:$G,4,FALSE)</f>
        <v>58489.699219000002</v>
      </c>
      <c r="E168" s="164">
        <f ca="1">VLOOKUP($A168,야후주가!$A:$G,5,FALSE)</f>
        <v>59172.101562999997</v>
      </c>
      <c r="F168" s="164">
        <f ca="1">VLOOKUP($A168,야후주가!$A:$G,6,FALSE)</f>
        <v>59172.101562999997</v>
      </c>
      <c r="G168" s="164">
        <f ca="1">VLOOKUP($A168,야후주가!$A:$G,7,FALSE)</f>
        <v>1302934</v>
      </c>
    </row>
    <row r="169" spans="1:7">
      <c r="A169" s="165">
        <f t="shared" ca="1" si="1"/>
        <v>40025</v>
      </c>
      <c r="B169" s="164">
        <f ca="1">VLOOKUP($A169,야후주가!$A:$G,2,FALSE)</f>
        <v>47571.699219000002</v>
      </c>
      <c r="C169" s="164">
        <f ca="1">VLOOKUP($A169,야후주가!$A:$G,3,FALSE)</f>
        <v>48107.800780999998</v>
      </c>
      <c r="D169" s="164">
        <f ca="1">VLOOKUP($A169,야후주가!$A:$G,4,FALSE)</f>
        <v>46986.800780999998</v>
      </c>
      <c r="E169" s="164">
        <f ca="1">VLOOKUP($A169,야후주가!$A:$G,5,FALSE)</f>
        <v>48010.300780999998</v>
      </c>
      <c r="F169" s="164">
        <f ca="1">VLOOKUP($A169,야후주가!$A:$G,6,FALSE)</f>
        <v>48010.300780999998</v>
      </c>
      <c r="G169" s="164">
        <f ca="1">VLOOKUP($A169,야후주가!$A:$G,7,FALSE)</f>
        <v>410231</v>
      </c>
    </row>
    <row r="170" spans="1:7">
      <c r="A170" s="165">
        <f t="shared" ca="1" si="1"/>
        <v>39994</v>
      </c>
      <c r="B170" s="164">
        <f ca="1">VLOOKUP($A170,야후주가!$A:$G,2,FALSE)</f>
        <v>54590.398437999997</v>
      </c>
      <c r="C170" s="164">
        <f ca="1">VLOOKUP($A170,야후주가!$A:$G,3,FALSE)</f>
        <v>54785.398437999997</v>
      </c>
      <c r="D170" s="164">
        <f ca="1">VLOOKUP($A170,야후주가!$A:$G,4,FALSE)</f>
        <v>50788.601562999997</v>
      </c>
      <c r="E170" s="164">
        <f ca="1">VLOOKUP($A170,야후주가!$A:$G,5,FALSE)</f>
        <v>51373.5</v>
      </c>
      <c r="F170" s="164">
        <f ca="1">VLOOKUP($A170,야후주가!$A:$G,6,FALSE)</f>
        <v>51373.5</v>
      </c>
      <c r="G170" s="164">
        <f ca="1">VLOOKUP($A170,야후주가!$A:$G,7,FALSE)</f>
        <v>587309</v>
      </c>
    </row>
    <row r="171" spans="1:7">
      <c r="A171" s="165">
        <f t="shared" ca="1" si="1"/>
        <v>39964</v>
      </c>
      <c r="B171" s="164" t="e">
        <f ca="1">VLOOKUP($A171,야후주가!$A:$G,2,FALSE)</f>
        <v>#N/A</v>
      </c>
      <c r="C171" s="164" t="e">
        <f ca="1">VLOOKUP($A171,야후주가!$A:$G,3,FALSE)</f>
        <v>#N/A</v>
      </c>
      <c r="D171" s="164" t="e">
        <f ca="1">VLOOKUP($A171,야후주가!$A:$G,4,FALSE)</f>
        <v>#N/A</v>
      </c>
      <c r="E171" s="164" t="e">
        <f ca="1">VLOOKUP($A171,야후주가!$A:$G,5,FALSE)</f>
        <v>#N/A</v>
      </c>
      <c r="F171" s="164" t="e">
        <f ca="1">VLOOKUP($A171,야후주가!$A:$G,6,FALSE)</f>
        <v>#N/A</v>
      </c>
      <c r="G171" s="164" t="e">
        <f ca="1">VLOOKUP($A171,야후주가!$A:$G,7,FALSE)</f>
        <v>#N/A</v>
      </c>
    </row>
    <row r="172" spans="1:7">
      <c r="A172" s="165">
        <f t="shared" ca="1" si="1"/>
        <v>39933</v>
      </c>
      <c r="B172" s="164">
        <f ca="1">VLOOKUP($A172,야후주가!$A:$G,2,FALSE)</f>
        <v>54590.398437999997</v>
      </c>
      <c r="C172" s="164">
        <f ca="1">VLOOKUP($A172,야후주가!$A:$G,3,FALSE)</f>
        <v>55955.199219000002</v>
      </c>
      <c r="D172" s="164">
        <f ca="1">VLOOKUP($A172,야후주가!$A:$G,4,FALSE)</f>
        <v>53908</v>
      </c>
      <c r="E172" s="164">
        <f ca="1">VLOOKUP($A172,야후주가!$A:$G,5,FALSE)</f>
        <v>55955.199219000002</v>
      </c>
      <c r="F172" s="164">
        <f ca="1">VLOOKUP($A172,야후주가!$A:$G,6,FALSE)</f>
        <v>55955.199219000002</v>
      </c>
      <c r="G172" s="164">
        <f ca="1">VLOOKUP($A172,야후주가!$A:$G,7,FALSE)</f>
        <v>383773</v>
      </c>
    </row>
    <row r="173" spans="1:7">
      <c r="A173" s="165">
        <f t="shared" ca="1" si="1"/>
        <v>39903</v>
      </c>
      <c r="B173" s="164">
        <f ca="1">VLOOKUP($A173,야후주가!$A:$G,2,FALSE)</f>
        <v>43623.601562999997</v>
      </c>
      <c r="C173" s="164">
        <f ca="1">VLOOKUP($A173,야후주가!$A:$G,3,FALSE)</f>
        <v>46158.199219000002</v>
      </c>
      <c r="D173" s="164">
        <f ca="1">VLOOKUP($A173,야후주가!$A:$G,4,FALSE)</f>
        <v>43623.601562999997</v>
      </c>
      <c r="E173" s="164">
        <f ca="1">VLOOKUP($A173,야후주가!$A:$G,5,FALSE)</f>
        <v>45427</v>
      </c>
      <c r="F173" s="164">
        <f ca="1">VLOOKUP($A173,야후주가!$A:$G,6,FALSE)</f>
        <v>45427</v>
      </c>
      <c r="G173" s="164">
        <f ca="1">VLOOKUP($A173,야후주가!$A:$G,7,FALSE)</f>
        <v>201597</v>
      </c>
    </row>
    <row r="174" spans="1:7">
      <c r="A174" s="165">
        <f t="shared" ca="1" si="1"/>
        <v>39872</v>
      </c>
      <c r="B174" s="164" t="e">
        <f ca="1">VLOOKUP($A174,야후주가!$A:$G,2,FALSE)</f>
        <v>#N/A</v>
      </c>
      <c r="C174" s="164" t="e">
        <f ca="1">VLOOKUP($A174,야후주가!$A:$G,3,FALSE)</f>
        <v>#N/A</v>
      </c>
      <c r="D174" s="164" t="e">
        <f ca="1">VLOOKUP($A174,야후주가!$A:$G,4,FALSE)</f>
        <v>#N/A</v>
      </c>
      <c r="E174" s="164" t="e">
        <f ca="1">VLOOKUP($A174,야후주가!$A:$G,5,FALSE)</f>
        <v>#N/A</v>
      </c>
      <c r="F174" s="164" t="e">
        <f ca="1">VLOOKUP($A174,야후주가!$A:$G,6,FALSE)</f>
        <v>#N/A</v>
      </c>
      <c r="G174" s="164" t="e">
        <f ca="1">VLOOKUP($A174,야후주가!$A:$G,7,FALSE)</f>
        <v>#N/A</v>
      </c>
    </row>
    <row r="175" spans="1:7">
      <c r="A175" s="165">
        <f t="shared" ca="1" si="1"/>
        <v>39844</v>
      </c>
      <c r="B175" s="164" t="e">
        <f ca="1">VLOOKUP($A175,야후주가!$A:$G,2,FALSE)</f>
        <v>#N/A</v>
      </c>
      <c r="C175" s="164" t="e">
        <f ca="1">VLOOKUP($A175,야후주가!$A:$G,3,FALSE)</f>
        <v>#N/A</v>
      </c>
      <c r="D175" s="164" t="e">
        <f ca="1">VLOOKUP($A175,야후주가!$A:$G,4,FALSE)</f>
        <v>#N/A</v>
      </c>
      <c r="E175" s="164" t="e">
        <f ca="1">VLOOKUP($A175,야후주가!$A:$G,5,FALSE)</f>
        <v>#N/A</v>
      </c>
      <c r="F175" s="164" t="e">
        <f ca="1">VLOOKUP($A175,야후주가!$A:$G,6,FALSE)</f>
        <v>#N/A</v>
      </c>
      <c r="G175" s="164" t="e">
        <f ca="1">VLOOKUP($A175,야후주가!$A:$G,7,FALSE)</f>
        <v>#N/A</v>
      </c>
    </row>
    <row r="176" spans="1:7">
      <c r="A176" s="165">
        <f t="shared" ca="1" si="1"/>
        <v>39813</v>
      </c>
      <c r="B176" s="164">
        <f ca="1">VLOOKUP($A176,야후주가!$A:$G,2,FALSE)</f>
        <v>26271.599609000001</v>
      </c>
      <c r="C176" s="164">
        <f ca="1">VLOOKUP($A176,야후주가!$A:$G,3,FALSE)</f>
        <v>26271.599609000001</v>
      </c>
      <c r="D176" s="164">
        <f ca="1">VLOOKUP($A176,야후주가!$A:$G,4,FALSE)</f>
        <v>26271.599609000001</v>
      </c>
      <c r="E176" s="164">
        <f ca="1">VLOOKUP($A176,야후주가!$A:$G,5,FALSE)</f>
        <v>26271.599609000001</v>
      </c>
      <c r="F176" s="164">
        <f ca="1">VLOOKUP($A176,야후주가!$A:$G,6,FALSE)</f>
        <v>26271.599609000001</v>
      </c>
      <c r="G176" s="164">
        <f ca="1">VLOOKUP($A176,야후주가!$A:$G,7,FALSE)</f>
        <v>0</v>
      </c>
    </row>
    <row r="177" spans="1:7">
      <c r="A177" s="165">
        <f t="shared" ca="1" si="1"/>
        <v>39782</v>
      </c>
      <c r="B177" s="164" t="e">
        <f ca="1">VLOOKUP($A177,야후주가!$A:$G,2,FALSE)</f>
        <v>#N/A</v>
      </c>
      <c r="C177" s="164" t="e">
        <f ca="1">VLOOKUP($A177,야후주가!$A:$G,3,FALSE)</f>
        <v>#N/A</v>
      </c>
      <c r="D177" s="164" t="e">
        <f ca="1">VLOOKUP($A177,야후주가!$A:$G,4,FALSE)</f>
        <v>#N/A</v>
      </c>
      <c r="E177" s="164" t="e">
        <f ca="1">VLOOKUP($A177,야후주가!$A:$G,5,FALSE)</f>
        <v>#N/A</v>
      </c>
      <c r="F177" s="164" t="e">
        <f ca="1">VLOOKUP($A177,야후주가!$A:$G,6,FALSE)</f>
        <v>#N/A</v>
      </c>
      <c r="G177" s="164" t="e">
        <f ca="1">VLOOKUP($A177,야후주가!$A:$G,7,FALSE)</f>
        <v>#N/A</v>
      </c>
    </row>
    <row r="178" spans="1:7">
      <c r="A178" s="165">
        <f t="shared" ca="1" si="1"/>
        <v>39752</v>
      </c>
      <c r="B178" s="164">
        <f ca="1">VLOOKUP($A178,야후주가!$A:$G,2,FALSE)</f>
        <v>17498.199218999998</v>
      </c>
      <c r="C178" s="164">
        <f ca="1">VLOOKUP($A178,야후주가!$A:$G,3,FALSE)</f>
        <v>19399.099609000001</v>
      </c>
      <c r="D178" s="164">
        <f ca="1">VLOOKUP($A178,야후주가!$A:$G,4,FALSE)</f>
        <v>17108.199218999998</v>
      </c>
      <c r="E178" s="164">
        <f ca="1">VLOOKUP($A178,야후주가!$A:$G,5,FALSE)</f>
        <v>18473</v>
      </c>
      <c r="F178" s="164">
        <f ca="1">VLOOKUP($A178,야후주가!$A:$G,6,FALSE)</f>
        <v>18473</v>
      </c>
      <c r="G178" s="164">
        <f ca="1">VLOOKUP($A178,야후주가!$A:$G,7,FALSE)</f>
        <v>799416</v>
      </c>
    </row>
    <row r="179" spans="1:7">
      <c r="A179" s="165">
        <f t="shared" ca="1" si="1"/>
        <v>39721</v>
      </c>
      <c r="B179" s="164">
        <f ca="1">VLOOKUP($A179,야후주가!$A:$G,2,FALSE)</f>
        <v>29537.300781000002</v>
      </c>
      <c r="C179" s="164">
        <f ca="1">VLOOKUP($A179,야후주가!$A:$G,3,FALSE)</f>
        <v>31584.5</v>
      </c>
      <c r="D179" s="164">
        <f ca="1">VLOOKUP($A179,야후주가!$A:$G,4,FALSE)</f>
        <v>29537.300781000002</v>
      </c>
      <c r="E179" s="164">
        <f ca="1">VLOOKUP($A179,야후주가!$A:$G,5,FALSE)</f>
        <v>31584.5</v>
      </c>
      <c r="F179" s="164">
        <f ca="1">VLOOKUP($A179,야후주가!$A:$G,6,FALSE)</f>
        <v>31584.5</v>
      </c>
      <c r="G179" s="164">
        <f ca="1">VLOOKUP($A179,야후주가!$A:$G,7,FALSE)</f>
        <v>250682</v>
      </c>
    </row>
    <row r="180" spans="1:7">
      <c r="A180" s="165">
        <f t="shared" ca="1" si="1"/>
        <v>39691</v>
      </c>
      <c r="B180" s="164" t="e">
        <f ca="1">VLOOKUP($A180,야후주가!$A:$G,2,FALSE)</f>
        <v>#N/A</v>
      </c>
      <c r="C180" s="164" t="e">
        <f ca="1">VLOOKUP($A180,야후주가!$A:$G,3,FALSE)</f>
        <v>#N/A</v>
      </c>
      <c r="D180" s="164" t="e">
        <f ca="1">VLOOKUP($A180,야후주가!$A:$G,4,FALSE)</f>
        <v>#N/A</v>
      </c>
      <c r="E180" s="164" t="e">
        <f ca="1">VLOOKUP($A180,야후주가!$A:$G,5,FALSE)</f>
        <v>#N/A</v>
      </c>
      <c r="F180" s="164" t="e">
        <f ca="1">VLOOKUP($A180,야후주가!$A:$G,6,FALSE)</f>
        <v>#N/A</v>
      </c>
      <c r="G180" s="164" t="e">
        <f ca="1">VLOOKUP($A180,야후주가!$A:$G,7,FALSE)</f>
        <v>#N/A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N166"/>
  <sheetViews>
    <sheetView workbookViewId="0">
      <selection activeCell="B10" sqref="B10:I10"/>
    </sheetView>
  </sheetViews>
  <sheetFormatPr defaultRowHeight="12"/>
  <cols>
    <col min="1" max="1" width="30.625" style="107" customWidth="1"/>
    <col min="2" max="17" width="12.625" style="107" customWidth="1"/>
    <col min="18" max="16384" width="9" style="107"/>
  </cols>
  <sheetData>
    <row r="1" spans="1:14">
      <c r="A1" s="107" t="s">
        <v>5879</v>
      </c>
      <c r="B1" s="107" t="str">
        <f>Code!A4</f>
        <v>006120</v>
      </c>
    </row>
    <row r="2" spans="1:14">
      <c r="B2" s="167">
        <f>DATE(지배주주지분!E1,12,31)</f>
        <v>42735</v>
      </c>
      <c r="C2" s="167">
        <f>DATE(지배주주지분!F1,12,31)</f>
        <v>42369</v>
      </c>
      <c r="D2" s="167">
        <f>DATE(지배주주지분!G1,12,31)</f>
        <v>42004</v>
      </c>
      <c r="E2" s="167">
        <f>DATE(지배주주지분!H1,12,31)</f>
        <v>41639</v>
      </c>
      <c r="F2" s="167">
        <f>DATE(지배주주지분!I1,12,31)</f>
        <v>41274</v>
      </c>
      <c r="G2" s="167">
        <f>DATE(지배주주지분!J1,12,31)</f>
        <v>40908</v>
      </c>
      <c r="H2" s="167">
        <f>DATE(지배주주지분!K1,12,31)</f>
        <v>40543</v>
      </c>
      <c r="I2" s="167">
        <f>DATE(지배주주지분!L1,12,31)</f>
        <v>40178</v>
      </c>
      <c r="J2" s="167">
        <f>DATE(지배주주지분!M1,12,31)</f>
        <v>39813</v>
      </c>
      <c r="K2" s="167">
        <f>DATE(지배주주지분!N1,12,31)</f>
        <v>39447</v>
      </c>
      <c r="L2" s="167">
        <f>DATE(지배주주지분!O1,12,31)</f>
        <v>39082</v>
      </c>
      <c r="M2" s="167">
        <f>DATE(지배주주지분!P1,12,31)</f>
        <v>38717</v>
      </c>
    </row>
    <row r="3" spans="1:14">
      <c r="A3" s="107" t="s">
        <v>223</v>
      </c>
      <c r="B3" s="109">
        <f t="shared" ref="B3:L3" si="0">B8*2/(B7+C7)</f>
        <v>5.3528975675600228E-2</v>
      </c>
      <c r="C3" s="109">
        <f t="shared" si="0"/>
        <v>4.0766321955096545E-2</v>
      </c>
      <c r="D3" s="109">
        <f t="shared" si="0"/>
        <v>-2.0081147089606247E-2</v>
      </c>
      <c r="E3" s="109">
        <f t="shared" si="0"/>
        <v>-2.4128364993389682E-2</v>
      </c>
      <c r="F3" s="109">
        <f t="shared" si="0"/>
        <v>6.3316686430964386E-2</v>
      </c>
      <c r="G3" s="109">
        <f t="shared" si="0"/>
        <v>0.13255559388913796</v>
      </c>
      <c r="H3" s="109">
        <f t="shared" si="0"/>
        <v>0.22363477655872979</v>
      </c>
      <c r="I3" s="109">
        <f t="shared" si="0"/>
        <v>0.14489065925183436</v>
      </c>
      <c r="J3" s="109">
        <f t="shared" si="0"/>
        <v>8.4438447674790446E-3</v>
      </c>
      <c r="K3" s="109">
        <f t="shared" si="0"/>
        <v>8.2441950333373412E-2</v>
      </c>
      <c r="L3" s="109">
        <f t="shared" si="0"/>
        <v>5.782079182322656E-2</v>
      </c>
    </row>
    <row r="4" spans="1:14">
      <c r="A4" s="195" t="s">
        <v>5878</v>
      </c>
      <c r="B4" s="196">
        <f>(B3*3+C3*2+D3)/6</f>
        <v>3.7006403974564589E-2</v>
      </c>
      <c r="C4" s="196">
        <f t="shared" ref="C4:J4" si="1">(C3*3+D3*2+E3)/6</f>
        <v>9.6680511154479086E-3</v>
      </c>
      <c r="D4" s="196">
        <f t="shared" si="1"/>
        <v>-7.53058080410562E-3</v>
      </c>
      <c r="E4" s="196">
        <f t="shared" si="1"/>
        <v>3.1133978628482949E-2</v>
      </c>
      <c r="F4" s="196">
        <f t="shared" si="1"/>
        <v>0.11311600393831649</v>
      </c>
      <c r="G4" s="196">
        <f t="shared" si="1"/>
        <v>0.16497116567278466</v>
      </c>
      <c r="H4" s="196">
        <f t="shared" si="1"/>
        <v>0.16152158215788953</v>
      </c>
      <c r="I4" s="196">
        <f t="shared" si="1"/>
        <v>8.9000269603972434E-2</v>
      </c>
      <c r="J4" s="196">
        <f t="shared" si="1"/>
        <v>4.1339371132068418E-2</v>
      </c>
      <c r="K4" s="109"/>
      <c r="L4" s="109"/>
    </row>
    <row r="5" spans="1:14">
      <c r="A5" s="107" t="s">
        <v>235</v>
      </c>
      <c r="B5" s="176">
        <f>VLOOKUP(B2,회사채수익률!$Q$4:$R$16,2,FALSE)</f>
        <v>8.609E-2</v>
      </c>
      <c r="C5" s="176">
        <f>VLOOKUP(C2,회사채수익률!$Q$4:$R$16,2,FALSE)</f>
        <v>8.1920000000000007E-2</v>
      </c>
      <c r="D5" s="176">
        <f>VLOOKUP(D2,회사채수익률!$Q$4:$R$16,2,FALSE)</f>
        <v>8.151333333333334E-2</v>
      </c>
      <c r="E5" s="176">
        <f>VLOOKUP(E2,회사채수익률!$Q$4:$R$16,2,FALSE)</f>
        <v>9.5323333333333329E-2</v>
      </c>
      <c r="F5" s="176">
        <f>VLOOKUP(F2,회사채수익률!$Q$4:$R$16,2,FALSE)</f>
        <v>8.7150000000000005E-2</v>
      </c>
      <c r="G5" s="176">
        <f>VLOOKUP(G2,회사채수익률!$Q$4:$R$16,2,FALSE)</f>
        <v>0.10099999999999999</v>
      </c>
      <c r="H5" s="176">
        <f>VLOOKUP(H2,회사채수익률!$Q$4:$R$16,2,FALSE)</f>
        <v>0.11115</v>
      </c>
      <c r="I5" s="176">
        <f>VLOOKUP(I2,회사채수익률!$Q$4:$R$16,2,FALSE)</f>
        <v>0.1163</v>
      </c>
      <c r="J5" s="176">
        <f>VLOOKUP(J2,회사채수익률!$Q$4:$R$16,2,FALSE)</f>
        <v>0.12923333333333334</v>
      </c>
    </row>
    <row r="6" spans="1:14">
      <c r="A6" s="107" t="s">
        <v>236</v>
      </c>
      <c r="B6" s="177">
        <f>B4-B5</f>
        <v>-4.9083596025435411E-2</v>
      </c>
      <c r="C6" s="177">
        <f t="shared" ref="C6:J6" si="2">C4-C5</f>
        <v>-7.2251948884552095E-2</v>
      </c>
      <c r="D6" s="177">
        <f t="shared" si="2"/>
        <v>-8.9043914137438965E-2</v>
      </c>
      <c r="E6" s="177">
        <f t="shared" si="2"/>
        <v>-6.4189354704850377E-2</v>
      </c>
      <c r="F6" s="177">
        <f t="shared" si="2"/>
        <v>2.5966003938316481E-2</v>
      </c>
      <c r="G6" s="177">
        <f t="shared" si="2"/>
        <v>6.3971165672784672E-2</v>
      </c>
      <c r="H6" s="177">
        <f t="shared" si="2"/>
        <v>5.0371582157889533E-2</v>
      </c>
      <c r="I6" s="177">
        <f t="shared" si="2"/>
        <v>-2.7299730396027566E-2</v>
      </c>
      <c r="J6" s="177">
        <f t="shared" si="2"/>
        <v>-8.7893962201264914E-2</v>
      </c>
    </row>
    <row r="7" spans="1:14">
      <c r="A7" s="107" t="s">
        <v>217</v>
      </c>
      <c r="B7" s="108">
        <f>VLOOKUP($B$1,지배주주지분!$A:$P,COLUMN()+3,FALSE)</f>
        <v>1589265874</v>
      </c>
      <c r="C7" s="108">
        <f>VLOOKUP($B$1,지배주주지분!$A:$P,COLUMN()+3,FALSE)</f>
        <v>1497545258</v>
      </c>
      <c r="D7" s="108">
        <f>VLOOKUP($B$1,지배주주지분!$A:$P,COLUMN()+3,FALSE)</f>
        <v>1227778408</v>
      </c>
      <c r="E7" s="108">
        <f>VLOOKUP($B$1,지배주주지분!$A:$P,COLUMN()+3,FALSE)</f>
        <v>1270999564</v>
      </c>
      <c r="F7" s="108">
        <f>VLOOKUP($B$1,지배주주지분!$A:$P,COLUMN()+3,FALSE)</f>
        <v>1290301047</v>
      </c>
      <c r="G7" s="108">
        <f>VLOOKUP($B$1,지배주주지분!$A:$P,COLUMN()+3,FALSE)</f>
        <v>1229834876</v>
      </c>
      <c r="H7" s="108">
        <f>VLOOKUP($B$1,지배주주지분!$A:$P,COLUMN()+3,FALSE)</f>
        <v>1089350056</v>
      </c>
      <c r="I7" s="108">
        <f>VLOOKUP($B$1,지배주주지분!$A:$P,COLUMN()+3,FALSE)</f>
        <v>899680214</v>
      </c>
      <c r="J7" s="108">
        <f>VLOOKUP($B$1,지배주주지분!$A:$P,COLUMN()+3,FALSE)</f>
        <v>848157744</v>
      </c>
      <c r="K7" s="108">
        <f>VLOOKUP($B$1,지배주주지분!$A:$P,COLUMN()+3,FALSE)</f>
        <v>492836828</v>
      </c>
      <c r="L7" s="108">
        <f>VLOOKUP($B$1,지배주주지분!$A:$P,COLUMN()+3,FALSE)</f>
        <v>433017154</v>
      </c>
      <c r="M7" s="108">
        <f>VLOOKUP($B$1,지배주주지분!$A:$P,COLUMN()+3,FALSE)</f>
        <v>428466517</v>
      </c>
    </row>
    <row r="8" spans="1:14">
      <c r="A8" s="107" t="s">
        <v>221</v>
      </c>
      <c r="B8" s="108">
        <f>VLOOKUP($B$1,지배주주순이익!$A:$P,COLUMN()+3,FALSE)</f>
        <v>82616919</v>
      </c>
      <c r="C8" s="108">
        <f>VLOOKUP($B$1,지배주주순이익!$A:$P,COLUMN()+3,FALSE)</f>
        <v>55550711</v>
      </c>
      <c r="D8" s="108">
        <f>VLOOKUP($B$1,지배주주순이익!$A:$P,COLUMN()+3,FALSE)</f>
        <v>-25089164</v>
      </c>
      <c r="E8" s="108">
        <f>VLOOKUP($B$1,지배주주순이익!$A:$P,COLUMN()+3,FALSE)</f>
        <v>-30899998</v>
      </c>
      <c r="F8" s="108">
        <f>VLOOKUP($B$1,지배주주순이익!$A:$P,COLUMN()+3,FALSE)</f>
        <v>79783328</v>
      </c>
      <c r="G8" s="108">
        <f>VLOOKUP($B$1,지배주주순이익!$A:$P,COLUMN()+3,FALSE)</f>
        <v>153710468</v>
      </c>
      <c r="H8" s="108">
        <f>VLOOKUP($B$1,지배주주순이익!$A:$P,COLUMN()+3,FALSE)</f>
        <v>222408170</v>
      </c>
      <c r="I8" s="108">
        <f>VLOOKUP($B$1,지배주주순이익!$A:$P,COLUMN()+3,FALSE)</f>
        <v>126622697</v>
      </c>
      <c r="J8" s="108">
        <f>VLOOKUP($B$1,지배주주순이익!$A:$P,COLUMN()+3,FALSE)</f>
        <v>5661575</v>
      </c>
      <c r="K8" s="108">
        <f>VLOOKUP($B$1,지배주주순이익!$A:$P,COLUMN()+3,FALSE)</f>
        <v>38164604</v>
      </c>
      <c r="L8" s="108">
        <f>VLOOKUP($B$1,지배주주순이익!$A:$P,COLUMN()+3,FALSE)</f>
        <v>24905834</v>
      </c>
      <c r="M8" s="108">
        <f>VLOOKUP($B$1,지배주주순이익!$A:$P,COLUMN()+3,FALSE)</f>
        <v>58658313</v>
      </c>
    </row>
    <row r="9" spans="1:14">
      <c r="A9" s="107" t="s">
        <v>242</v>
      </c>
      <c r="B9" s="178">
        <f ca="1">'RIM 계산'!$E$11</f>
        <v>23883777</v>
      </c>
    </row>
    <row r="10" spans="1:14">
      <c r="B10" s="199">
        <f>YEAR(B2)</f>
        <v>2016</v>
      </c>
      <c r="C10" s="199">
        <f t="shared" ref="C10:I10" si="3">YEAR(C2)</f>
        <v>2015</v>
      </c>
      <c r="D10" s="199">
        <f t="shared" si="3"/>
        <v>2014</v>
      </c>
      <c r="E10" s="199">
        <f t="shared" si="3"/>
        <v>2013</v>
      </c>
      <c r="F10" s="199">
        <f t="shared" si="3"/>
        <v>2012</v>
      </c>
      <c r="G10" s="199">
        <f t="shared" si="3"/>
        <v>2011</v>
      </c>
      <c r="H10" s="199">
        <f t="shared" si="3"/>
        <v>2010</v>
      </c>
      <c r="I10" s="199">
        <f t="shared" si="3"/>
        <v>2009</v>
      </c>
    </row>
    <row r="11" spans="1:14">
      <c r="A11" s="107" t="s">
        <v>11903</v>
      </c>
      <c r="B11" s="197">
        <f ca="1">N16</f>
        <v>41903.450288204629</v>
      </c>
      <c r="C11" s="197">
        <f ca="1">N35</f>
        <v>39865.792569288184</v>
      </c>
      <c r="D11" s="197">
        <f ca="1">N54</f>
        <v>32714.491351704688</v>
      </c>
      <c r="E11" s="197">
        <f ca="1">N73</f>
        <v>32772.407234848964</v>
      </c>
      <c r="F11" s="197">
        <f ca="1">N92</f>
        <v>33936.322740356925</v>
      </c>
      <c r="G11" s="197">
        <f ca="1">N111</f>
        <v>31254.682665965109</v>
      </c>
      <c r="H11" s="197">
        <f ca="1">N130</f>
        <v>26933.023186372753</v>
      </c>
      <c r="I11" s="197">
        <f ca="1">N149</f>
        <v>21916.713470136579</v>
      </c>
    </row>
    <row r="12" spans="1:14">
      <c r="A12" s="107" t="s">
        <v>11904</v>
      </c>
      <c r="B12" s="197">
        <f t="shared" ref="B12:B13" ca="1" si="4">N17</f>
        <v>54135.244734116743</v>
      </c>
      <c r="C12" s="197">
        <f t="shared" ref="C12:C13" ca="1" si="5">N36</f>
        <v>51127.547159415401</v>
      </c>
      <c r="D12" s="197">
        <f t="shared" ref="D12:D13" ca="1" si="6">N55</f>
        <v>41926.716239879177</v>
      </c>
      <c r="E12" s="197">
        <f t="shared" ref="E12:E13" ca="1" si="7">N74</f>
        <v>43070.223147055338</v>
      </c>
      <c r="F12" s="197">
        <f t="shared" ref="F12:F13" ca="1" si="8">N93</f>
        <v>43925.839510232698</v>
      </c>
      <c r="G12" s="197">
        <f t="shared" ref="G12:G13" ca="1" si="9">N112</f>
        <v>41538.837086893058</v>
      </c>
      <c r="H12" s="197">
        <f t="shared" ref="H12:H13" ca="1" si="10">N131</f>
        <v>36572.121363676801</v>
      </c>
      <c r="I12" s="197">
        <f t="shared" ref="I12:I13" ca="1" si="11">N150</f>
        <v>30109.21158336681</v>
      </c>
    </row>
    <row r="13" spans="1:14">
      <c r="A13" s="107" t="s">
        <v>11905</v>
      </c>
      <c r="B13" s="197">
        <f t="shared" ca="1" si="4"/>
        <v>60715.04334266037</v>
      </c>
      <c r="C13" s="197">
        <f t="shared" ca="1" si="5"/>
        <v>57232.1158741775</v>
      </c>
      <c r="D13" s="197">
        <f t="shared" ca="1" si="6"/>
        <v>46924.041863452228</v>
      </c>
      <c r="E13" s="197">
        <f t="shared" ca="1" si="7"/>
        <v>48516.362600518514</v>
      </c>
      <c r="F13" s="197">
        <f t="shared" ca="1" si="8"/>
        <v>49288.998837677413</v>
      </c>
      <c r="G13" s="197">
        <f t="shared" ca="1" si="9"/>
        <v>46921.137128857939</v>
      </c>
      <c r="H13" s="197">
        <f t="shared" ca="1" si="10"/>
        <v>41523.18354892842</v>
      </c>
      <c r="I13" s="197">
        <f t="shared" ca="1" si="11"/>
        <v>34277.375436562455</v>
      </c>
    </row>
    <row r="14" spans="1:14">
      <c r="B14" s="178"/>
    </row>
    <row r="15" spans="1:14" ht="12.75" thickBot="1"/>
    <row r="16" spans="1:14">
      <c r="A16" s="180"/>
      <c r="B16" s="181">
        <f>B$2</f>
        <v>42735</v>
      </c>
      <c r="C16" s="181">
        <f>B16+365</f>
        <v>43100</v>
      </c>
      <c r="D16" s="181">
        <f t="shared" ref="D16:L16" si="12">C16+365</f>
        <v>43465</v>
      </c>
      <c r="E16" s="181">
        <f t="shared" si="12"/>
        <v>43830</v>
      </c>
      <c r="F16" s="181">
        <f t="shared" si="12"/>
        <v>44195</v>
      </c>
      <c r="G16" s="181">
        <f t="shared" si="12"/>
        <v>44560</v>
      </c>
      <c r="H16" s="181">
        <f t="shared" si="12"/>
        <v>44925</v>
      </c>
      <c r="I16" s="181">
        <f t="shared" si="12"/>
        <v>45290</v>
      </c>
      <c r="J16" s="181">
        <f t="shared" si="12"/>
        <v>45655</v>
      </c>
      <c r="K16" s="181">
        <f t="shared" si="12"/>
        <v>46020</v>
      </c>
      <c r="L16" s="181">
        <f t="shared" si="12"/>
        <v>46385</v>
      </c>
      <c r="M16" s="182"/>
      <c r="N16" s="197">
        <f ca="1">M21</f>
        <v>41903.450288204629</v>
      </c>
    </row>
    <row r="17" spans="1:14">
      <c r="A17" s="183">
        <v>0</v>
      </c>
      <c r="B17" s="111"/>
      <c r="C17" s="111">
        <f>1-A17</f>
        <v>1</v>
      </c>
      <c r="D17" s="111">
        <f t="shared" ref="D17:L17" si="13">MAX(C17-$A17,0)</f>
        <v>1</v>
      </c>
      <c r="E17" s="111">
        <f t="shared" si="13"/>
        <v>1</v>
      </c>
      <c r="F17" s="111">
        <f t="shared" si="13"/>
        <v>1</v>
      </c>
      <c r="G17" s="111">
        <f t="shared" si="13"/>
        <v>1</v>
      </c>
      <c r="H17" s="111">
        <f t="shared" si="13"/>
        <v>1</v>
      </c>
      <c r="I17" s="111">
        <f t="shared" si="13"/>
        <v>1</v>
      </c>
      <c r="J17" s="111">
        <f t="shared" si="13"/>
        <v>1</v>
      </c>
      <c r="K17" s="111">
        <f t="shared" si="13"/>
        <v>1</v>
      </c>
      <c r="L17" s="111">
        <f t="shared" si="13"/>
        <v>1</v>
      </c>
      <c r="M17" s="184" t="s">
        <v>240</v>
      </c>
      <c r="N17" s="197">
        <f ca="1">M27</f>
        <v>54135.244734116743</v>
      </c>
    </row>
    <row r="18" spans="1:14">
      <c r="A18" s="185" t="s">
        <v>223</v>
      </c>
      <c r="B18" s="130">
        <f>B$4</f>
        <v>3.7006403974564589E-2</v>
      </c>
      <c r="C18" s="130">
        <f>$B$20*C17+$B19</f>
        <v>3.7006403974564589E-2</v>
      </c>
      <c r="D18" s="130">
        <f t="shared" ref="D18:L18" si="14">$B$20*D17+$B19</f>
        <v>3.7006403974564589E-2</v>
      </c>
      <c r="E18" s="130">
        <f t="shared" si="14"/>
        <v>3.7006403974564589E-2</v>
      </c>
      <c r="F18" s="130">
        <f t="shared" si="14"/>
        <v>3.7006403974564589E-2</v>
      </c>
      <c r="G18" s="130">
        <f t="shared" si="14"/>
        <v>3.7006403974564589E-2</v>
      </c>
      <c r="H18" s="130">
        <f t="shared" si="14"/>
        <v>3.7006403974564589E-2</v>
      </c>
      <c r="I18" s="130">
        <f t="shared" si="14"/>
        <v>3.7006403974564589E-2</v>
      </c>
      <c r="J18" s="130">
        <f t="shared" si="14"/>
        <v>3.7006403974564589E-2</v>
      </c>
      <c r="K18" s="130">
        <f t="shared" si="14"/>
        <v>3.7006403974564589E-2</v>
      </c>
      <c r="L18" s="130">
        <f t="shared" si="14"/>
        <v>3.7006403974564589E-2</v>
      </c>
      <c r="M18" s="186">
        <f>NPV($B$19,C20:L20)</f>
        <v>-588453211.78593493</v>
      </c>
      <c r="N18" s="197">
        <f ca="1">M33</f>
        <v>60715.04334266037</v>
      </c>
    </row>
    <row r="19" spans="1:14">
      <c r="A19" s="185" t="s">
        <v>221</v>
      </c>
      <c r="B19" s="130">
        <f>B$5</f>
        <v>8.609E-2</v>
      </c>
      <c r="C19" s="132">
        <f>B21*C18</f>
        <v>58813014.956233464</v>
      </c>
      <c r="D19" s="132">
        <f t="shared" ref="D19:F19" si="15">C21*D18</f>
        <v>60989473.146665953</v>
      </c>
      <c r="E19" s="132">
        <f t="shared" si="15"/>
        <v>63246474.228127331</v>
      </c>
      <c r="F19" s="132">
        <f t="shared" si="15"/>
        <v>65586998.803380296</v>
      </c>
      <c r="G19" s="132">
        <f t="shared" ref="G19" si="16">F21*G18</f>
        <v>68014137.776577473</v>
      </c>
      <c r="H19" s="132">
        <f t="shared" ref="H19:I19" si="17">G21*H18</f>
        <v>70531096.435119197</v>
      </c>
      <c r="I19" s="132">
        <f t="shared" si="17"/>
        <v>73141198.682566181</v>
      </c>
      <c r="J19" s="132">
        <f t="shared" ref="J19" si="18">I21*J18</f>
        <v>75847891.428197116</v>
      </c>
      <c r="K19" s="132">
        <f t="shared" ref="K19:L19" si="19">J21*K18</f>
        <v>78654749.139007896</v>
      </c>
      <c r="L19" s="132">
        <f t="shared" si="19"/>
        <v>81565478.560164064</v>
      </c>
      <c r="M19" s="187" t="s">
        <v>241</v>
      </c>
    </row>
    <row r="20" spans="1:14">
      <c r="A20" s="185" t="s">
        <v>239</v>
      </c>
      <c r="B20" s="130">
        <f>B$6</f>
        <v>-4.9083596025435411E-2</v>
      </c>
      <c r="C20" s="133">
        <f>C19-B21*$B19</f>
        <v>-78006884.136426538</v>
      </c>
      <c r="D20" s="133">
        <f>D19-C21*$B19</f>
        <v>-80893638.403576195</v>
      </c>
      <c r="E20" s="133">
        <f t="shared" ref="E20:L20" si="20">E19-D21*$B19</f>
        <v>-83887221.065311283</v>
      </c>
      <c r="F20" s="133">
        <f t="shared" si="20"/>
        <v>-86991585.456357792</v>
      </c>
      <c r="G20" s="133">
        <f t="shared" si="20"/>
        <v>-90210831.210143626</v>
      </c>
      <c r="H20" s="133">
        <f t="shared" si="20"/>
        <v>-93549209.672787473</v>
      </c>
      <c r="I20" s="133">
        <f t="shared" si="20"/>
        <v>-97011129.517439887</v>
      </c>
      <c r="J20" s="133">
        <f t="shared" si="20"/>
        <v>-100601162.56639108</v>
      </c>
      <c r="K20" s="133">
        <f t="shared" si="20"/>
        <v>-104324049.82863379</v>
      </c>
      <c r="L20" s="133">
        <f t="shared" si="20"/>
        <v>-108184707.76085481</v>
      </c>
      <c r="M20" s="188">
        <f>B21+M18</f>
        <v>1000812662.2140651</v>
      </c>
    </row>
    <row r="21" spans="1:14">
      <c r="A21" s="185" t="s">
        <v>217</v>
      </c>
      <c r="B21" s="112">
        <f>B$7</f>
        <v>1589265874</v>
      </c>
      <c r="C21" s="132">
        <f>B21+C19</f>
        <v>1648078888.9562335</v>
      </c>
      <c r="D21" s="132">
        <f>C21+D19</f>
        <v>1709068362.1028996</v>
      </c>
      <c r="E21" s="132">
        <f t="shared" ref="E21" si="21">D21+E19</f>
        <v>1772314836.3310268</v>
      </c>
      <c r="F21" s="132">
        <f t="shared" ref="F21" si="22">E21+F19</f>
        <v>1837901835.134407</v>
      </c>
      <c r="G21" s="132">
        <f t="shared" ref="G21" si="23">F21+G19</f>
        <v>1905915972.9109845</v>
      </c>
      <c r="H21" s="132">
        <f t="shared" ref="H21" si="24">G21+H19</f>
        <v>1976447069.3461037</v>
      </c>
      <c r="I21" s="132">
        <f t="shared" ref="I21" si="25">H21+I19</f>
        <v>2049588268.0286698</v>
      </c>
      <c r="J21" s="132">
        <f t="shared" ref="J21" si="26">I21+J19</f>
        <v>2125436159.456867</v>
      </c>
      <c r="K21" s="132">
        <f t="shared" ref="K21" si="27">J21+K19</f>
        <v>2204090908.5958748</v>
      </c>
      <c r="L21" s="132">
        <f t="shared" ref="L21" si="28">K21+L19</f>
        <v>2285656387.1560388</v>
      </c>
      <c r="M21" s="189">
        <f ca="1">M20*1000/$B$9</f>
        <v>41903.450288204629</v>
      </c>
    </row>
    <row r="22" spans="1:14">
      <c r="A22" s="41"/>
      <c r="B22" s="124">
        <f>B$2</f>
        <v>42735</v>
      </c>
      <c r="C22" s="124">
        <f>B22+365</f>
        <v>43100</v>
      </c>
      <c r="D22" s="124">
        <f t="shared" ref="D22:L22" si="29">C22+365</f>
        <v>43465</v>
      </c>
      <c r="E22" s="124">
        <f t="shared" si="29"/>
        <v>43830</v>
      </c>
      <c r="F22" s="124">
        <f t="shared" si="29"/>
        <v>44195</v>
      </c>
      <c r="G22" s="124">
        <f t="shared" si="29"/>
        <v>44560</v>
      </c>
      <c r="H22" s="124">
        <f t="shared" si="29"/>
        <v>44925</v>
      </c>
      <c r="I22" s="124">
        <f t="shared" si="29"/>
        <v>45290</v>
      </c>
      <c r="J22" s="124">
        <f t="shared" si="29"/>
        <v>45655</v>
      </c>
      <c r="K22" s="124">
        <f t="shared" si="29"/>
        <v>46020</v>
      </c>
      <c r="L22" s="124">
        <f t="shared" si="29"/>
        <v>46385</v>
      </c>
      <c r="M22" s="190"/>
    </row>
    <row r="23" spans="1:14">
      <c r="A23" s="183">
        <v>0.1</v>
      </c>
      <c r="B23" s="111"/>
      <c r="C23" s="111">
        <f>1-A23</f>
        <v>0.9</v>
      </c>
      <c r="D23" s="111">
        <f t="shared" ref="D23:L23" si="30">MAX(C23-$A23,0)</f>
        <v>0.8</v>
      </c>
      <c r="E23" s="111">
        <f t="shared" si="30"/>
        <v>0.70000000000000007</v>
      </c>
      <c r="F23" s="111">
        <f t="shared" si="30"/>
        <v>0.60000000000000009</v>
      </c>
      <c r="G23" s="111">
        <f t="shared" si="30"/>
        <v>0.50000000000000011</v>
      </c>
      <c r="H23" s="111">
        <f t="shared" si="30"/>
        <v>0.40000000000000013</v>
      </c>
      <c r="I23" s="111">
        <f t="shared" si="30"/>
        <v>0.30000000000000016</v>
      </c>
      <c r="J23" s="111">
        <f t="shared" si="30"/>
        <v>0.20000000000000015</v>
      </c>
      <c r="K23" s="111">
        <f t="shared" si="30"/>
        <v>0.10000000000000014</v>
      </c>
      <c r="L23" s="111">
        <f t="shared" si="30"/>
        <v>1.3877787807814457E-16</v>
      </c>
      <c r="M23" s="184" t="s">
        <v>240</v>
      </c>
    </row>
    <row r="24" spans="1:14">
      <c r="A24" s="185" t="s">
        <v>223</v>
      </c>
      <c r="B24" s="130">
        <f>B18</f>
        <v>3.7006403974564589E-2</v>
      </c>
      <c r="C24" s="130">
        <f>$B$20*C23+$B25</f>
        <v>4.1914763577108126E-2</v>
      </c>
      <c r="D24" s="130">
        <f t="shared" ref="D24" si="31">$B$20*D23+$B25</f>
        <v>4.682312317965167E-2</v>
      </c>
      <c r="E24" s="130">
        <f t="shared" ref="E24" si="32">$B$20*E23+$B25</f>
        <v>5.1731482782195207E-2</v>
      </c>
      <c r="F24" s="130">
        <f t="shared" ref="F24" si="33">$B$20*F23+$B25</f>
        <v>5.6639842384738751E-2</v>
      </c>
      <c r="G24" s="130">
        <f t="shared" ref="G24" si="34">$B$20*G23+$B25</f>
        <v>6.1548201987282287E-2</v>
      </c>
      <c r="H24" s="130">
        <f t="shared" ref="H24" si="35">$B$20*H23+$B25</f>
        <v>6.6456561589825824E-2</v>
      </c>
      <c r="I24" s="130">
        <f t="shared" ref="I24" si="36">$B$20*I23+$B25</f>
        <v>7.1364921192369368E-2</v>
      </c>
      <c r="J24" s="130">
        <f t="shared" ref="J24" si="37">$B$20*J23+$B25</f>
        <v>7.6273280794912912E-2</v>
      </c>
      <c r="K24" s="130">
        <f t="shared" ref="K24" si="38">$B$20*K23+$B25</f>
        <v>8.1181640397456456E-2</v>
      </c>
      <c r="L24" s="130">
        <f t="shared" ref="L24" si="39">$B$20*L23+$B25</f>
        <v>8.609E-2</v>
      </c>
      <c r="M24" s="186">
        <f>NPV($B$19,C26:L26)</f>
        <v>-296311760.9299314</v>
      </c>
    </row>
    <row r="25" spans="1:14">
      <c r="A25" s="185" t="s">
        <v>221</v>
      </c>
      <c r="B25" s="130">
        <f t="shared" ref="B25:B26" si="40">B19</f>
        <v>8.609E-2</v>
      </c>
      <c r="C25" s="132">
        <f>B27*C24</f>
        <v>66613703.369876109</v>
      </c>
      <c r="D25" s="132">
        <f t="shared" ref="D25" si="41">C27*D24</f>
        <v>77533453.421859264</v>
      </c>
      <c r="E25" s="132">
        <f t="shared" ref="E25" si="42">D27*E24</f>
        <v>89672026.35683547</v>
      </c>
      <c r="F25" s="132">
        <f t="shared" ref="F25" si="43">E27*F24</f>
        <v>103259250.29086749</v>
      </c>
      <c r="G25" s="132">
        <f t="shared" ref="G25" si="44">F27*G24</f>
        <v>118563028.53133397</v>
      </c>
      <c r="H25" s="132">
        <f t="shared" ref="H25" si="45">G27*H24</f>
        <v>135897510.31842828</v>
      </c>
      <c r="I25" s="132">
        <f t="shared" ref="I25" si="46">H27*I24</f>
        <v>155632965.991366</v>
      </c>
      <c r="J25" s="132">
        <f t="shared" ref="J25" si="47">I27*J24</f>
        <v>178207777.31592768</v>
      </c>
      <c r="K25" s="132">
        <f t="shared" ref="K25" si="48">J27*K24</f>
        <v>204143053.98167247</v>
      </c>
      <c r="L25" s="132">
        <f t="shared" ref="L25" si="49">K27*L24</f>
        <v>234060514.32564434</v>
      </c>
      <c r="M25" s="187" t="s">
        <v>241</v>
      </c>
    </row>
    <row r="26" spans="1:14">
      <c r="A26" s="185" t="s">
        <v>239</v>
      </c>
      <c r="B26" s="130">
        <f t="shared" si="40"/>
        <v>-4.9083596025435411E-2</v>
      </c>
      <c r="C26" s="133">
        <f>C25-B27*$B25</f>
        <v>-70206195.722783893</v>
      </c>
      <c r="D26" s="133">
        <f>D25-C27*$B25</f>
        <v>-65021219.393913358</v>
      </c>
      <c r="E26" s="133">
        <f t="shared" ref="E26" si="50">E25-D27*$B25</f>
        <v>-59557501.464025036</v>
      </c>
      <c r="F26" s="133">
        <f t="shared" ref="F26" si="51">F25-E27*$B25</f>
        <v>-53690142.279052958</v>
      </c>
      <c r="G26" s="133">
        <f t="shared" ref="G26" si="52">G25-F27*$B25</f>
        <v>-47275952.896127269</v>
      </c>
      <c r="H26" s="133">
        <f t="shared" ref="H26" si="53">H25-G27*$B25</f>
        <v>-40148562.235295504</v>
      </c>
      <c r="I26" s="133">
        <f t="shared" ref="I26" si="54">I25-H27*$B25</f>
        <v>-32112523.225671291</v>
      </c>
      <c r="J26" s="133">
        <f t="shared" ref="J26" si="55">J25-I27*$B25</f>
        <v>-22936153.943306297</v>
      </c>
      <c r="K26" s="133">
        <f t="shared" ref="K26" si="56">K25-J27*$B25</f>
        <v>-12342784.82668972</v>
      </c>
      <c r="L26" s="133">
        <f t="shared" ref="L26" si="57">L25-K27*$B25</f>
        <v>0</v>
      </c>
      <c r="M26" s="188">
        <f>B27+M24</f>
        <v>1292954113.0700686</v>
      </c>
    </row>
    <row r="27" spans="1:14">
      <c r="A27" s="185" t="s">
        <v>217</v>
      </c>
      <c r="B27" s="112">
        <f>B21</f>
        <v>1589265874</v>
      </c>
      <c r="C27" s="132">
        <f>B27+C25</f>
        <v>1655879577.3698761</v>
      </c>
      <c r="D27" s="132">
        <f>C27+D25</f>
        <v>1733413030.7917354</v>
      </c>
      <c r="E27" s="132">
        <f t="shared" ref="E27" si="58">D27+E25</f>
        <v>1823085057.1485708</v>
      </c>
      <c r="F27" s="132">
        <f t="shared" ref="F27" si="59">E27+F25</f>
        <v>1926344307.4394383</v>
      </c>
      <c r="G27" s="132">
        <f t="shared" ref="G27" si="60">F27+G25</f>
        <v>2044907335.9707723</v>
      </c>
      <c r="H27" s="132">
        <f t="shared" ref="H27" si="61">G27+H25</f>
        <v>2180804846.2892008</v>
      </c>
      <c r="I27" s="132">
        <f t="shared" ref="I27" si="62">H27+I25</f>
        <v>2336437812.2805667</v>
      </c>
      <c r="J27" s="132">
        <f t="shared" ref="J27" si="63">I27+J25</f>
        <v>2514645589.5964942</v>
      </c>
      <c r="K27" s="132">
        <f t="shared" ref="K27" si="64">J27+K25</f>
        <v>2718788643.5781665</v>
      </c>
      <c r="L27" s="132">
        <f t="shared" ref="L27" si="65">K27+L25</f>
        <v>2952849157.903811</v>
      </c>
      <c r="M27" s="189">
        <f ca="1">M26*1000/$B$9</f>
        <v>54135.244734116743</v>
      </c>
    </row>
    <row r="28" spans="1:14">
      <c r="A28" s="41"/>
      <c r="B28" s="124">
        <f>B$2</f>
        <v>42735</v>
      </c>
      <c r="C28" s="124">
        <f>B28+365</f>
        <v>43100</v>
      </c>
      <c r="D28" s="124">
        <f t="shared" ref="D28:L28" si="66">C28+365</f>
        <v>43465</v>
      </c>
      <c r="E28" s="124">
        <f t="shared" si="66"/>
        <v>43830</v>
      </c>
      <c r="F28" s="124">
        <f t="shared" si="66"/>
        <v>44195</v>
      </c>
      <c r="G28" s="124">
        <f t="shared" si="66"/>
        <v>44560</v>
      </c>
      <c r="H28" s="124">
        <f t="shared" si="66"/>
        <v>44925</v>
      </c>
      <c r="I28" s="124">
        <f t="shared" si="66"/>
        <v>45290</v>
      </c>
      <c r="J28" s="124">
        <f t="shared" si="66"/>
        <v>45655</v>
      </c>
      <c r="K28" s="124">
        <f t="shared" si="66"/>
        <v>46020</v>
      </c>
      <c r="L28" s="124">
        <f t="shared" si="66"/>
        <v>46385</v>
      </c>
      <c r="M28" s="190"/>
    </row>
    <row r="29" spans="1:14">
      <c r="A29" s="183">
        <v>0.2</v>
      </c>
      <c r="B29" s="111"/>
      <c r="C29" s="111">
        <f>1-A29</f>
        <v>0.8</v>
      </c>
      <c r="D29" s="111">
        <f t="shared" ref="D29:L29" si="67">MAX(C29-$A29,0)</f>
        <v>0.60000000000000009</v>
      </c>
      <c r="E29" s="111">
        <f t="shared" si="67"/>
        <v>0.40000000000000008</v>
      </c>
      <c r="F29" s="111">
        <f t="shared" si="67"/>
        <v>0.20000000000000007</v>
      </c>
      <c r="G29" s="111">
        <f t="shared" si="67"/>
        <v>5.5511151231257827E-17</v>
      </c>
      <c r="H29" s="111">
        <f t="shared" si="67"/>
        <v>0</v>
      </c>
      <c r="I29" s="111">
        <f t="shared" si="67"/>
        <v>0</v>
      </c>
      <c r="J29" s="111">
        <f t="shared" si="67"/>
        <v>0</v>
      </c>
      <c r="K29" s="111">
        <f t="shared" si="67"/>
        <v>0</v>
      </c>
      <c r="L29" s="111">
        <f t="shared" si="67"/>
        <v>0</v>
      </c>
      <c r="M29" s="184" t="s">
        <v>240</v>
      </c>
    </row>
    <row r="30" spans="1:14">
      <c r="A30" s="185" t="s">
        <v>223</v>
      </c>
      <c r="B30" s="130">
        <f>B24</f>
        <v>3.7006403974564589E-2</v>
      </c>
      <c r="C30" s="130">
        <f>$B$20*C29+$B31</f>
        <v>4.682312317965167E-2</v>
      </c>
      <c r="D30" s="130">
        <f t="shared" ref="D30" si="68">$B$20*D29+$B31</f>
        <v>5.6639842384738751E-2</v>
      </c>
      <c r="E30" s="130">
        <f t="shared" ref="E30" si="69">$B$20*E29+$B31</f>
        <v>6.6456561589825824E-2</v>
      </c>
      <c r="F30" s="130">
        <f t="shared" ref="F30" si="70">$B$20*F29+$B31</f>
        <v>7.6273280794912912E-2</v>
      </c>
      <c r="G30" s="130">
        <f t="shared" ref="G30" si="71">$B$20*G29+$B31</f>
        <v>8.609E-2</v>
      </c>
      <c r="H30" s="130">
        <f t="shared" ref="H30" si="72">$B$20*H29+$B31</f>
        <v>8.609E-2</v>
      </c>
      <c r="I30" s="130">
        <f t="shared" ref="I30" si="73">$B$20*I29+$B31</f>
        <v>8.609E-2</v>
      </c>
      <c r="J30" s="130">
        <f t="shared" ref="J30" si="74">$B$20*J29+$B31</f>
        <v>8.609E-2</v>
      </c>
      <c r="K30" s="130">
        <f t="shared" ref="K30" si="75">$B$20*K29+$B31</f>
        <v>8.609E-2</v>
      </c>
      <c r="L30" s="130">
        <f t="shared" ref="L30" si="76">$B$20*L29+$B31</f>
        <v>8.609E-2</v>
      </c>
      <c r="M30" s="186">
        <f>NPV($B$19,C32:L32)</f>
        <v>-139161318.25856516</v>
      </c>
    </row>
    <row r="31" spans="1:14">
      <c r="A31" s="185" t="s">
        <v>221</v>
      </c>
      <c r="B31" s="130">
        <f t="shared" ref="B31:B32" si="77">B25</f>
        <v>8.609E-2</v>
      </c>
      <c r="C31" s="132">
        <f>B33*C30</f>
        <v>74414391.783518776</v>
      </c>
      <c r="D31" s="132">
        <f t="shared" ref="D31" si="78">C33*D30</f>
        <v>94230588.032578781</v>
      </c>
      <c r="E31" s="132">
        <f t="shared" ref="E31" si="79">D33*E30</f>
        <v>116824710.92605278</v>
      </c>
      <c r="F31" s="132">
        <f t="shared" ref="F31" si="80">E33*F30</f>
        <v>142992232.14578766</v>
      </c>
      <c r="G31" s="132">
        <f t="shared" ref="G31" si="81">F33*G30</f>
        <v>173706186.03408259</v>
      </c>
      <c r="H31" s="132">
        <f t="shared" ref="H31" si="82">G33*H30</f>
        <v>188660551.58975673</v>
      </c>
      <c r="I31" s="132">
        <f t="shared" ref="I31" si="83">H33*I30</f>
        <v>204902338.47611886</v>
      </c>
      <c r="J31" s="132">
        <f t="shared" ref="J31" si="84">I33*J30</f>
        <v>222542380.79552796</v>
      </c>
      <c r="K31" s="132">
        <f t="shared" ref="K31" si="85">J33*K30</f>
        <v>241701054.35821497</v>
      </c>
      <c r="L31" s="132">
        <f t="shared" ref="L31" si="86">K33*L30</f>
        <v>262509098.12791368</v>
      </c>
      <c r="M31" s="187" t="s">
        <v>241</v>
      </c>
    </row>
    <row r="32" spans="1:14">
      <c r="A32" s="185" t="s">
        <v>239</v>
      </c>
      <c r="B32" s="130">
        <f t="shared" si="77"/>
        <v>-4.9083596025435411E-2</v>
      </c>
      <c r="C32" s="133">
        <f>C31-B33*$B31</f>
        <v>-62405507.309141234</v>
      </c>
      <c r="D32" s="133">
        <f>D31-C33*$B31</f>
        <v>-48995646.048724338</v>
      </c>
      <c r="E32" s="133">
        <f t="shared" ref="E32" si="87">E31-D33*$B31</f>
        <v>-34513834.478975058</v>
      </c>
      <c r="F32" s="133">
        <f t="shared" ref="F32" si="88">F31-E33*$B31</f>
        <v>-18403752.622864068</v>
      </c>
      <c r="G32" s="133">
        <f t="shared" ref="G32" si="89">G31-F33*$B31</f>
        <v>0</v>
      </c>
      <c r="H32" s="133">
        <f t="shared" ref="H32" si="90">H31-G33*$B31</f>
        <v>0</v>
      </c>
      <c r="I32" s="133">
        <f t="shared" ref="I32" si="91">I31-H33*$B31</f>
        <v>0</v>
      </c>
      <c r="J32" s="133">
        <f t="shared" ref="J32" si="92">J31-I33*$B31</f>
        <v>0</v>
      </c>
      <c r="K32" s="133">
        <f t="shared" ref="K32" si="93">K31-J33*$B31</f>
        <v>0</v>
      </c>
      <c r="L32" s="133">
        <f t="shared" ref="L32" si="94">L31-K33*$B31</f>
        <v>0</v>
      </c>
      <c r="M32" s="188">
        <f>B33+M30</f>
        <v>1450104555.7414348</v>
      </c>
    </row>
    <row r="33" spans="1:14" ht="12.75" thickBot="1">
      <c r="A33" s="191" t="s">
        <v>217</v>
      </c>
      <c r="B33" s="192">
        <f>B27</f>
        <v>1589265874</v>
      </c>
      <c r="C33" s="193">
        <f>B33+C31</f>
        <v>1663680265.7835188</v>
      </c>
      <c r="D33" s="193">
        <f>C33+D31</f>
        <v>1757910853.8160975</v>
      </c>
      <c r="E33" s="193">
        <f t="shared" ref="E33" si="95">D33+E31</f>
        <v>1874735564.7421503</v>
      </c>
      <c r="F33" s="193">
        <f t="shared" ref="F33" si="96">E33+F31</f>
        <v>2017727796.887938</v>
      </c>
      <c r="G33" s="193">
        <f t="shared" ref="G33" si="97">F33+G31</f>
        <v>2191433982.9220204</v>
      </c>
      <c r="H33" s="193">
        <f t="shared" ref="H33" si="98">G33+H31</f>
        <v>2380094534.5117769</v>
      </c>
      <c r="I33" s="193">
        <f t="shared" ref="I33" si="99">H33+I31</f>
        <v>2584996872.987896</v>
      </c>
      <c r="J33" s="193">
        <f t="shared" ref="J33" si="100">I33+J31</f>
        <v>2807539253.7834239</v>
      </c>
      <c r="K33" s="193">
        <f t="shared" ref="K33" si="101">J33+K31</f>
        <v>3049240308.1416388</v>
      </c>
      <c r="L33" s="193">
        <f t="shared" ref="L33" si="102">K33+L31</f>
        <v>3311749406.2695522</v>
      </c>
      <c r="M33" s="194">
        <f ca="1">M32*1000/$B$9</f>
        <v>60715.04334266037</v>
      </c>
    </row>
    <row r="34" spans="1:14" ht="12.75" thickBot="1"/>
    <row r="35" spans="1:14">
      <c r="A35" s="180"/>
      <c r="B35" s="181">
        <f>EOMONTH(B16,-12)</f>
        <v>42369</v>
      </c>
      <c r="C35" s="181">
        <f>B35+365</f>
        <v>42734</v>
      </c>
      <c r="D35" s="181">
        <f t="shared" ref="D35:L35" si="103">C35+365</f>
        <v>43099</v>
      </c>
      <c r="E35" s="181">
        <f t="shared" si="103"/>
        <v>43464</v>
      </c>
      <c r="F35" s="181">
        <f t="shared" si="103"/>
        <v>43829</v>
      </c>
      <c r="G35" s="181">
        <f t="shared" si="103"/>
        <v>44194</v>
      </c>
      <c r="H35" s="181">
        <f t="shared" si="103"/>
        <v>44559</v>
      </c>
      <c r="I35" s="181">
        <f t="shared" si="103"/>
        <v>44924</v>
      </c>
      <c r="J35" s="181">
        <f t="shared" si="103"/>
        <v>45289</v>
      </c>
      <c r="K35" s="181">
        <f t="shared" si="103"/>
        <v>45654</v>
      </c>
      <c r="L35" s="181">
        <f t="shared" si="103"/>
        <v>46019</v>
      </c>
      <c r="M35" s="182"/>
      <c r="N35" s="197">
        <f ca="1">M40</f>
        <v>39865.792569288184</v>
      </c>
    </row>
    <row r="36" spans="1:14">
      <c r="A36" s="183">
        <v>0</v>
      </c>
      <c r="B36" s="111"/>
      <c r="C36" s="111">
        <f>1-A36</f>
        <v>1</v>
      </c>
      <c r="D36" s="111">
        <f t="shared" ref="D36:L36" si="104">MAX(C36-$A36,0)</f>
        <v>1</v>
      </c>
      <c r="E36" s="111">
        <f t="shared" si="104"/>
        <v>1</v>
      </c>
      <c r="F36" s="111">
        <f t="shared" si="104"/>
        <v>1</v>
      </c>
      <c r="G36" s="111">
        <f t="shared" si="104"/>
        <v>1</v>
      </c>
      <c r="H36" s="111">
        <f t="shared" si="104"/>
        <v>1</v>
      </c>
      <c r="I36" s="111">
        <f t="shared" si="104"/>
        <v>1</v>
      </c>
      <c r="J36" s="111">
        <f t="shared" si="104"/>
        <v>1</v>
      </c>
      <c r="K36" s="111">
        <f t="shared" si="104"/>
        <v>1</v>
      </c>
      <c r="L36" s="111">
        <f t="shared" si="104"/>
        <v>1</v>
      </c>
      <c r="M36" s="184" t="s">
        <v>240</v>
      </c>
      <c r="N36" s="197">
        <f ca="1">M46</f>
        <v>51127.547159415401</v>
      </c>
    </row>
    <row r="37" spans="1:14">
      <c r="A37" s="185" t="s">
        <v>223</v>
      </c>
      <c r="B37" s="130">
        <f>C4</f>
        <v>9.6680511154479086E-3</v>
      </c>
      <c r="C37" s="130">
        <f>$B$20*C36+$B38</f>
        <v>3.2836403974564596E-2</v>
      </c>
      <c r="D37" s="130">
        <f t="shared" ref="D37" si="105">$B$20*D36+$B38</f>
        <v>3.2836403974564596E-2</v>
      </c>
      <c r="E37" s="130">
        <f t="shared" ref="E37" si="106">$B$20*E36+$B38</f>
        <v>3.2836403974564596E-2</v>
      </c>
      <c r="F37" s="130">
        <f t="shared" ref="F37" si="107">$B$20*F36+$B38</f>
        <v>3.2836403974564596E-2</v>
      </c>
      <c r="G37" s="130">
        <f t="shared" ref="G37" si="108">$B$20*G36+$B38</f>
        <v>3.2836403974564596E-2</v>
      </c>
      <c r="H37" s="130">
        <f t="shared" ref="H37" si="109">$B$20*H36+$B38</f>
        <v>3.2836403974564596E-2</v>
      </c>
      <c r="I37" s="130">
        <f t="shared" ref="I37" si="110">$B$20*I36+$B38</f>
        <v>3.2836403974564596E-2</v>
      </c>
      <c r="J37" s="130">
        <f t="shared" ref="J37" si="111">$B$20*J36+$B38</f>
        <v>3.2836403974564596E-2</v>
      </c>
      <c r="K37" s="130">
        <f t="shared" ref="K37" si="112">$B$20*K36+$B38</f>
        <v>3.2836403974564596E-2</v>
      </c>
      <c r="L37" s="130">
        <f t="shared" ref="L37" si="113">$B$20*L36+$B38</f>
        <v>3.2836403974564596E-2</v>
      </c>
      <c r="M37" s="186">
        <f>NPV($B$19,C39:L39)</f>
        <v>-545399558.34686399</v>
      </c>
      <c r="N37" s="197">
        <f ca="1">M52</f>
        <v>57232.1158741775</v>
      </c>
    </row>
    <row r="38" spans="1:14">
      <c r="A38" s="185" t="s">
        <v>221</v>
      </c>
      <c r="B38" s="130">
        <f t="shared" ref="B38:B40" si="114">C5</f>
        <v>8.1920000000000007E-2</v>
      </c>
      <c r="C38" s="132">
        <f>B40*C37</f>
        <v>49174001.061881565</v>
      </c>
      <c r="D38" s="132">
        <f t="shared" ref="D38" si="115">C40*D37</f>
        <v>50788698.425795175</v>
      </c>
      <c r="E38" s="132">
        <f t="shared" ref="E38" si="116">D40*E37</f>
        <v>52456416.644646913</v>
      </c>
      <c r="F38" s="132">
        <f t="shared" ref="F38" si="117">E40*F37</f>
        <v>54178896.732648611</v>
      </c>
      <c r="G38" s="132">
        <f t="shared" ref="G38" si="118">F40*G37</f>
        <v>55957936.872658081</v>
      </c>
      <c r="H38" s="132">
        <f t="shared" ref="H38" si="119">G40*H37</f>
        <v>57795394.293391861</v>
      </c>
      <c r="I38" s="132">
        <f t="shared" ref="I38" si="120">H40*I37</f>
        <v>59693187.208278924</v>
      </c>
      <c r="J38" s="132">
        <f t="shared" ref="J38" si="121">I40*J37</f>
        <v>61653296.817979284</v>
      </c>
      <c r="K38" s="132">
        <f t="shared" ref="K38" si="122">J40*K37</f>
        <v>63677769.37865819</v>
      </c>
      <c r="L38" s="132">
        <f t="shared" ref="L38" si="123">K40*L37</f>
        <v>65768718.338174976</v>
      </c>
      <c r="M38" s="187" t="s">
        <v>241</v>
      </c>
    </row>
    <row r="39" spans="1:14">
      <c r="A39" s="185" t="s">
        <v>239</v>
      </c>
      <c r="B39" s="130">
        <f t="shared" si="114"/>
        <v>-7.2251948884552095E-2</v>
      </c>
      <c r="C39" s="133">
        <f>C38-B40*$B38</f>
        <v>-73504906.473478436</v>
      </c>
      <c r="D39" s="133">
        <f>D38-C40*$B38</f>
        <v>-75918543.276554167</v>
      </c>
      <c r="E39" s="133">
        <f t="shared" ref="E39" si="124">E38-D40*$B38</f>
        <v>-78411435.232743561</v>
      </c>
      <c r="F39" s="133">
        <f t="shared" ref="F39" si="125">F38-E40*$B38</f>
        <v>-80986184.796271354</v>
      </c>
      <c r="G39" s="133">
        <f t="shared" ref="G39" si="126">G38-F40*$B38</f>
        <v>-83645479.876600444</v>
      </c>
      <c r="H39" s="133">
        <f t="shared" ref="H39" si="127">H38-G40*$B38</f>
        <v>-86392096.644474804</v>
      </c>
      <c r="I39" s="133">
        <f t="shared" ref="I39" si="128">I38-H40*$B38</f>
        <v>-89228902.430102408</v>
      </c>
      <c r="J39" s="133">
        <f t="shared" ref="J39" si="129">J38-I40*$B38</f>
        <v>-92158858.716504276</v>
      </c>
      <c r="K39" s="133">
        <f t="shared" ref="K39" si="130">K38-J40*$B38</f>
        <v>-95185024.231154218</v>
      </c>
      <c r="L39" s="133">
        <f t="shared" ref="L39" si="131">L38-K40*$B38</f>
        <v>-98310558.139137149</v>
      </c>
      <c r="M39" s="188">
        <f>B40+M37</f>
        <v>952145699.65313601</v>
      </c>
    </row>
    <row r="40" spans="1:14">
      <c r="A40" s="185" t="s">
        <v>217</v>
      </c>
      <c r="B40" s="112">
        <f t="shared" si="114"/>
        <v>1497545258</v>
      </c>
      <c r="C40" s="132">
        <f>B40+C38</f>
        <v>1546719259.0618815</v>
      </c>
      <c r="D40" s="132">
        <f>C40+D38</f>
        <v>1597507957.4876766</v>
      </c>
      <c r="E40" s="132">
        <f t="shared" ref="E40" si="132">D40+E38</f>
        <v>1649964374.1323235</v>
      </c>
      <c r="F40" s="132">
        <f t="shared" ref="F40" si="133">E40+F38</f>
        <v>1704143270.8649721</v>
      </c>
      <c r="G40" s="132">
        <f t="shared" ref="G40" si="134">F40+G38</f>
        <v>1760101207.7376301</v>
      </c>
      <c r="H40" s="132">
        <f t="shared" ref="H40" si="135">G40+H38</f>
        <v>1817896602.0310221</v>
      </c>
      <c r="I40" s="132">
        <f t="shared" ref="I40" si="136">H40+I38</f>
        <v>1877589789.239301</v>
      </c>
      <c r="J40" s="132">
        <f t="shared" ref="J40" si="137">I40+J38</f>
        <v>1939243086.0572803</v>
      </c>
      <c r="K40" s="132">
        <f t="shared" ref="K40" si="138">J40+K38</f>
        <v>2002920855.4359386</v>
      </c>
      <c r="L40" s="132">
        <f t="shared" ref="L40" si="139">K40+L38</f>
        <v>2068689573.7741137</v>
      </c>
      <c r="M40" s="189">
        <f ca="1">M39*1000/$B$9</f>
        <v>39865.792569288184</v>
      </c>
    </row>
    <row r="41" spans="1:14">
      <c r="A41" s="41"/>
      <c r="B41" s="124">
        <f>B$2</f>
        <v>42735</v>
      </c>
      <c r="C41" s="124">
        <f>B41+365</f>
        <v>43100</v>
      </c>
      <c r="D41" s="124">
        <f t="shared" ref="D41:L41" si="140">C41+365</f>
        <v>43465</v>
      </c>
      <c r="E41" s="124">
        <f t="shared" si="140"/>
        <v>43830</v>
      </c>
      <c r="F41" s="124">
        <f t="shared" si="140"/>
        <v>44195</v>
      </c>
      <c r="G41" s="124">
        <f t="shared" si="140"/>
        <v>44560</v>
      </c>
      <c r="H41" s="124">
        <f t="shared" si="140"/>
        <v>44925</v>
      </c>
      <c r="I41" s="124">
        <f t="shared" si="140"/>
        <v>45290</v>
      </c>
      <c r="J41" s="124">
        <f t="shared" si="140"/>
        <v>45655</v>
      </c>
      <c r="K41" s="124">
        <f t="shared" si="140"/>
        <v>46020</v>
      </c>
      <c r="L41" s="124">
        <f t="shared" si="140"/>
        <v>46385</v>
      </c>
      <c r="M41" s="190"/>
    </row>
    <row r="42" spans="1:14">
      <c r="A42" s="183">
        <v>0.1</v>
      </c>
      <c r="B42" s="111"/>
      <c r="C42" s="111">
        <f>1-A42</f>
        <v>0.9</v>
      </c>
      <c r="D42" s="111">
        <f t="shared" ref="D42:L42" si="141">MAX(C42-$A42,0)</f>
        <v>0.8</v>
      </c>
      <c r="E42" s="111">
        <f t="shared" si="141"/>
        <v>0.70000000000000007</v>
      </c>
      <c r="F42" s="111">
        <f t="shared" si="141"/>
        <v>0.60000000000000009</v>
      </c>
      <c r="G42" s="111">
        <f t="shared" si="141"/>
        <v>0.50000000000000011</v>
      </c>
      <c r="H42" s="111">
        <f t="shared" si="141"/>
        <v>0.40000000000000013</v>
      </c>
      <c r="I42" s="111">
        <f t="shared" si="141"/>
        <v>0.30000000000000016</v>
      </c>
      <c r="J42" s="111">
        <f t="shared" si="141"/>
        <v>0.20000000000000015</v>
      </c>
      <c r="K42" s="111">
        <f t="shared" si="141"/>
        <v>0.10000000000000014</v>
      </c>
      <c r="L42" s="111">
        <f t="shared" si="141"/>
        <v>1.3877787807814457E-16</v>
      </c>
      <c r="M42" s="184" t="s">
        <v>240</v>
      </c>
    </row>
    <row r="43" spans="1:14">
      <c r="A43" s="185" t="s">
        <v>223</v>
      </c>
      <c r="B43" s="130">
        <f>B37</f>
        <v>9.6680511154479086E-3</v>
      </c>
      <c r="C43" s="130">
        <f>$B$20*C42+$B44</f>
        <v>3.7744763577108133E-2</v>
      </c>
      <c r="D43" s="130">
        <f t="shared" ref="D43" si="142">$B$20*D42+$B44</f>
        <v>4.2653123179651677E-2</v>
      </c>
      <c r="E43" s="130">
        <f t="shared" ref="E43" si="143">$B$20*E42+$B44</f>
        <v>4.7561482782195214E-2</v>
      </c>
      <c r="F43" s="130">
        <f t="shared" ref="F43" si="144">$B$20*F42+$B44</f>
        <v>5.2469842384738757E-2</v>
      </c>
      <c r="G43" s="130">
        <f t="shared" ref="G43" si="145">$B$20*G42+$B44</f>
        <v>5.7378201987282294E-2</v>
      </c>
      <c r="H43" s="130">
        <f t="shared" ref="H43" si="146">$B$20*H42+$B44</f>
        <v>6.2286561589825831E-2</v>
      </c>
      <c r="I43" s="130">
        <f t="shared" ref="I43" si="147">$B$20*I42+$B44</f>
        <v>6.7194921192369375E-2</v>
      </c>
      <c r="J43" s="130">
        <f t="shared" ref="J43" si="148">$B$20*J42+$B44</f>
        <v>7.2103280794912919E-2</v>
      </c>
      <c r="K43" s="130">
        <f t="shared" ref="K43" si="149">$B$20*K42+$B44</f>
        <v>7.7011640397456463E-2</v>
      </c>
      <c r="L43" s="130">
        <f t="shared" ref="L43" si="150">$B$20*L42+$B44</f>
        <v>8.1920000000000007E-2</v>
      </c>
      <c r="M43" s="186">
        <f>NPV($B$19,C45:L45)</f>
        <v>-276426323.08753896</v>
      </c>
    </row>
    <row r="44" spans="1:14">
      <c r="A44" s="185" t="s">
        <v>221</v>
      </c>
      <c r="B44" s="130">
        <f t="shared" ref="B44:B45" si="151">B38</f>
        <v>8.1920000000000007E-2</v>
      </c>
      <c r="C44" s="132">
        <f>B46*C43</f>
        <v>56524491.709229402</v>
      </c>
      <c r="D44" s="132">
        <f t="shared" ref="D44" si="152">C46*D43</f>
        <v>66285928.464118212</v>
      </c>
      <c r="E44" s="132">
        <f t="shared" ref="E44" si="153">D46*E43</f>
        <v>77066518.688473925</v>
      </c>
      <c r="F44" s="132">
        <f t="shared" ref="F44" si="154">E46*F43</f>
        <v>89063475.129696786</v>
      </c>
      <c r="G44" s="132">
        <f t="shared" ref="G44" si="155">F46*G43</f>
        <v>102505335.73491509</v>
      </c>
      <c r="H44" s="132">
        <f t="shared" ref="H44" si="156">G46*H43</f>
        <v>117658754.74537966</v>
      </c>
      <c r="I44" s="132">
        <f t="shared" ref="I44" si="157">H46*I43</f>
        <v>134836672.64998022</v>
      </c>
      <c r="J44" s="132">
        <f t="shared" ref="J44" si="158">I46*J43</f>
        <v>154408197.75008374</v>
      </c>
      <c r="K44" s="132">
        <f t="shared" ref="K44" si="159">J46*K43</f>
        <v>176810611.85717934</v>
      </c>
      <c r="L44" s="132">
        <f t="shared" ref="L44" si="160">K46*L43</f>
        <v>202564013.64820433</v>
      </c>
      <c r="M44" s="187" t="s">
        <v>241</v>
      </c>
    </row>
    <row r="45" spans="1:14">
      <c r="A45" s="185" t="s">
        <v>239</v>
      </c>
      <c r="B45" s="130">
        <f t="shared" si="151"/>
        <v>-7.2251948884552095E-2</v>
      </c>
      <c r="C45" s="133">
        <f>C44-B46*$B44</f>
        <v>-66154415.826130606</v>
      </c>
      <c r="D45" s="133">
        <f>D44-C46*$B44</f>
        <v>-61023465.432061881</v>
      </c>
      <c r="E45" s="133">
        <f t="shared" ref="E45" si="161">E44-D46*$B44</f>
        <v>-55673018.467486724</v>
      </c>
      <c r="F45" s="133">
        <f t="shared" ref="F45" si="162">F44-E46*$B44</f>
        <v>-49989351.237223655</v>
      </c>
      <c r="G45" s="133">
        <f t="shared" ref="G45" si="163">G44-F46*$B44</f>
        <v>-43843570.514630124</v>
      </c>
      <c r="H45" s="133">
        <f t="shared" ref="H45" si="164">H44-G46*$B44</f>
        <v>-37087388.607569784</v>
      </c>
      <c r="I45" s="133">
        <f t="shared" ref="I45" si="165">I44-H46*$B44</f>
        <v>-29548075.891710728</v>
      </c>
      <c r="J45" s="133">
        <f t="shared" ref="J45" si="166">J44-I46*$B44</f>
        <v>-21022371.015093595</v>
      </c>
      <c r="K45" s="133">
        <f t="shared" ref="K45" si="167">K44-J46*$B44</f>
        <v>-11269076.467684865</v>
      </c>
      <c r="L45" s="133">
        <f t="shared" ref="L45" si="168">L44-K46*$B44</f>
        <v>0</v>
      </c>
      <c r="M45" s="188">
        <f>B46+M43</f>
        <v>1221118934.912461</v>
      </c>
    </row>
    <row r="46" spans="1:14">
      <c r="A46" s="185" t="s">
        <v>217</v>
      </c>
      <c r="B46" s="112">
        <f>B40</f>
        <v>1497545258</v>
      </c>
      <c r="C46" s="132">
        <f>B46+C44</f>
        <v>1554069749.7092295</v>
      </c>
      <c r="D46" s="132">
        <f>C46+D44</f>
        <v>1620355678.1733477</v>
      </c>
      <c r="E46" s="132">
        <f t="shared" ref="E46" si="169">D46+E44</f>
        <v>1697422196.8618217</v>
      </c>
      <c r="F46" s="132">
        <f t="shared" ref="F46" si="170">E46+F44</f>
        <v>1786485671.9915185</v>
      </c>
      <c r="G46" s="132">
        <f t="shared" ref="G46" si="171">F46+G44</f>
        <v>1888991007.7264335</v>
      </c>
      <c r="H46" s="132">
        <f t="shared" ref="H46" si="172">G46+H44</f>
        <v>2006649762.4718132</v>
      </c>
      <c r="I46" s="132">
        <f t="shared" ref="I46" si="173">H46+I44</f>
        <v>2141486435.1217935</v>
      </c>
      <c r="J46" s="132">
        <f t="shared" ref="J46" si="174">I46+J44</f>
        <v>2295894632.8718772</v>
      </c>
      <c r="K46" s="132">
        <f t="shared" ref="K46" si="175">J46+K44</f>
        <v>2472705244.7290564</v>
      </c>
      <c r="L46" s="132">
        <f t="shared" ref="L46" si="176">K46+L44</f>
        <v>2675269258.3772607</v>
      </c>
      <c r="M46" s="189">
        <f ca="1">M45*1000/$B$9</f>
        <v>51127.547159415401</v>
      </c>
    </row>
    <row r="47" spans="1:14">
      <c r="A47" s="41"/>
      <c r="B47" s="124">
        <f>B$2</f>
        <v>42735</v>
      </c>
      <c r="C47" s="124">
        <f>B47+365</f>
        <v>43100</v>
      </c>
      <c r="D47" s="124">
        <f t="shared" ref="D47:L47" si="177">C47+365</f>
        <v>43465</v>
      </c>
      <c r="E47" s="124">
        <f t="shared" si="177"/>
        <v>43830</v>
      </c>
      <c r="F47" s="124">
        <f t="shared" si="177"/>
        <v>44195</v>
      </c>
      <c r="G47" s="124">
        <f t="shared" si="177"/>
        <v>44560</v>
      </c>
      <c r="H47" s="124">
        <f t="shared" si="177"/>
        <v>44925</v>
      </c>
      <c r="I47" s="124">
        <f t="shared" si="177"/>
        <v>45290</v>
      </c>
      <c r="J47" s="124">
        <f t="shared" si="177"/>
        <v>45655</v>
      </c>
      <c r="K47" s="124">
        <f t="shared" si="177"/>
        <v>46020</v>
      </c>
      <c r="L47" s="124">
        <f t="shared" si="177"/>
        <v>46385</v>
      </c>
      <c r="M47" s="190"/>
    </row>
    <row r="48" spans="1:14">
      <c r="A48" s="183">
        <v>0.2</v>
      </c>
      <c r="B48" s="111"/>
      <c r="C48" s="111">
        <f>1-A48</f>
        <v>0.8</v>
      </c>
      <c r="D48" s="111">
        <f t="shared" ref="D48:L48" si="178">MAX(C48-$A48,0)</f>
        <v>0.60000000000000009</v>
      </c>
      <c r="E48" s="111">
        <f t="shared" si="178"/>
        <v>0.40000000000000008</v>
      </c>
      <c r="F48" s="111">
        <f t="shared" si="178"/>
        <v>0.20000000000000007</v>
      </c>
      <c r="G48" s="111">
        <f t="shared" si="178"/>
        <v>5.5511151231257827E-17</v>
      </c>
      <c r="H48" s="111">
        <f t="shared" si="178"/>
        <v>0</v>
      </c>
      <c r="I48" s="111">
        <f t="shared" si="178"/>
        <v>0</v>
      </c>
      <c r="J48" s="111">
        <f t="shared" si="178"/>
        <v>0</v>
      </c>
      <c r="K48" s="111">
        <f t="shared" si="178"/>
        <v>0</v>
      </c>
      <c r="L48" s="111">
        <f t="shared" si="178"/>
        <v>0</v>
      </c>
      <c r="M48" s="184" t="s">
        <v>240</v>
      </c>
    </row>
    <row r="49" spans="1:14">
      <c r="A49" s="185" t="s">
        <v>223</v>
      </c>
      <c r="B49" s="130">
        <f>B43</f>
        <v>9.6680511154479086E-3</v>
      </c>
      <c r="C49" s="130">
        <f>$B$20*C48+$B50</f>
        <v>4.2653123179651677E-2</v>
      </c>
      <c r="D49" s="130">
        <f t="shared" ref="D49" si="179">$B$20*D48+$B50</f>
        <v>5.2469842384738757E-2</v>
      </c>
      <c r="E49" s="130">
        <f t="shared" ref="E49" si="180">$B$20*E48+$B50</f>
        <v>6.2286561589825838E-2</v>
      </c>
      <c r="F49" s="130">
        <f t="shared" ref="F49" si="181">$B$20*F48+$B50</f>
        <v>7.2103280794912919E-2</v>
      </c>
      <c r="G49" s="130">
        <f t="shared" ref="G49" si="182">$B$20*G48+$B50</f>
        <v>8.1920000000000007E-2</v>
      </c>
      <c r="H49" s="130">
        <f t="shared" ref="H49" si="183">$B$20*H48+$B50</f>
        <v>8.1920000000000007E-2</v>
      </c>
      <c r="I49" s="130">
        <f t="shared" ref="I49" si="184">$B$20*I48+$B50</f>
        <v>8.1920000000000007E-2</v>
      </c>
      <c r="J49" s="130">
        <f t="shared" ref="J49" si="185">$B$20*J48+$B50</f>
        <v>8.1920000000000007E-2</v>
      </c>
      <c r="K49" s="130">
        <f t="shared" ref="K49" si="186">$B$20*K48+$B50</f>
        <v>8.1920000000000007E-2</v>
      </c>
      <c r="L49" s="130">
        <f t="shared" ref="L49" si="187">$B$20*L48+$B50</f>
        <v>8.1920000000000007E-2</v>
      </c>
      <c r="M49" s="186">
        <f>NPV($B$19,C51:L51)</f>
        <v>-130626165.22298461</v>
      </c>
    </row>
    <row r="50" spans="1:14">
      <c r="A50" s="185" t="s">
        <v>221</v>
      </c>
      <c r="B50" s="130">
        <f t="shared" ref="B50:B51" si="188">B44</f>
        <v>8.1920000000000007E-2</v>
      </c>
      <c r="C50" s="132">
        <f>B52*C49</f>
        <v>63874982.356577247</v>
      </c>
      <c r="D50" s="132">
        <f t="shared" ref="D50" si="189">C52*D49</f>
        <v>81927473.907850504</v>
      </c>
      <c r="E50" s="132">
        <f t="shared" ref="E50" si="190">D52*E49</f>
        <v>102358478.61803079</v>
      </c>
      <c r="F50" s="132">
        <f t="shared" ref="F50" si="191">E52*F49</f>
        <v>125871143.81082231</v>
      </c>
      <c r="G50" s="132">
        <f t="shared" ref="G50" si="192">F52*G49</f>
        <v>153319615.42191356</v>
      </c>
      <c r="H50" s="132">
        <f t="shared" ref="H50" si="193">G52*H49</f>
        <v>165879558.31727675</v>
      </c>
      <c r="I50" s="132">
        <f t="shared" ref="I50" si="194">H52*I49</f>
        <v>179468411.73462805</v>
      </c>
      <c r="J50" s="132">
        <f t="shared" ref="J50" si="195">I52*J49</f>
        <v>194170464.02392879</v>
      </c>
      <c r="K50" s="132">
        <f t="shared" ref="K50" si="196">J52*K49</f>
        <v>210076908.43676904</v>
      </c>
      <c r="L50" s="132">
        <f t="shared" ref="L50" si="197">K52*L49</f>
        <v>227286408.77590916</v>
      </c>
      <c r="M50" s="187" t="s">
        <v>241</v>
      </c>
    </row>
    <row r="51" spans="1:14">
      <c r="A51" s="185" t="s">
        <v>239</v>
      </c>
      <c r="B51" s="130">
        <f t="shared" si="188"/>
        <v>-7.2251948884552095E-2</v>
      </c>
      <c r="C51" s="133">
        <f>C50-B52*$B50</f>
        <v>-58803925.178782761</v>
      </c>
      <c r="D51" s="133">
        <f>D50-C52*$B50</f>
        <v>-45984072.182160303</v>
      </c>
      <c r="E51" s="133">
        <f t="shared" ref="E51" si="198">E50-D52*$B50</f>
        <v>-32264566.134511143</v>
      </c>
      <c r="F51" s="133">
        <f t="shared" ref="F51" si="199">F50-E52*$B50</f>
        <v>-17137107.510108709</v>
      </c>
      <c r="G51" s="133">
        <f t="shared" ref="G51" si="200">G50-F52*$B50</f>
        <v>0</v>
      </c>
      <c r="H51" s="133">
        <f t="shared" ref="H51" si="201">H50-G52*$B50</f>
        <v>0</v>
      </c>
      <c r="I51" s="133">
        <f t="shared" ref="I51" si="202">I50-H52*$B50</f>
        <v>0</v>
      </c>
      <c r="J51" s="133">
        <f t="shared" ref="J51" si="203">J50-I52*$B50</f>
        <v>0</v>
      </c>
      <c r="K51" s="133">
        <f t="shared" ref="K51" si="204">K50-J52*$B50</f>
        <v>0</v>
      </c>
      <c r="L51" s="133">
        <f t="shared" ref="L51" si="205">L50-K52*$B50</f>
        <v>0</v>
      </c>
      <c r="M51" s="188">
        <f>B52+M49</f>
        <v>1366919092.7770154</v>
      </c>
    </row>
    <row r="52" spans="1:14" ht="12.75" thickBot="1">
      <c r="A52" s="191" t="s">
        <v>217</v>
      </c>
      <c r="B52" s="192">
        <f>B46</f>
        <v>1497545258</v>
      </c>
      <c r="C52" s="193">
        <f>B52+C50</f>
        <v>1561420240.3565772</v>
      </c>
      <c r="D52" s="193">
        <f>C52+D50</f>
        <v>1643347714.2644277</v>
      </c>
      <c r="E52" s="193">
        <f t="shared" ref="E52" si="206">D52+E50</f>
        <v>1745706192.8824584</v>
      </c>
      <c r="F52" s="193">
        <f t="shared" ref="F52" si="207">E52+F50</f>
        <v>1871577336.6932807</v>
      </c>
      <c r="G52" s="193">
        <f t="shared" ref="G52" si="208">F52+G50</f>
        <v>2024896952.1151943</v>
      </c>
      <c r="H52" s="193">
        <f t="shared" ref="H52" si="209">G52+H50</f>
        <v>2190776510.4324713</v>
      </c>
      <c r="I52" s="193">
        <f t="shared" ref="I52" si="210">H52+I50</f>
        <v>2370244922.1670995</v>
      </c>
      <c r="J52" s="193">
        <f t="shared" ref="J52" si="211">I52+J50</f>
        <v>2564415386.1910281</v>
      </c>
      <c r="K52" s="193">
        <f t="shared" ref="K52" si="212">J52+K50</f>
        <v>2774492294.6277971</v>
      </c>
      <c r="L52" s="193">
        <f t="shared" ref="L52" si="213">K52+L50</f>
        <v>3001778703.4037061</v>
      </c>
      <c r="M52" s="194">
        <f ca="1">M51*1000/$B$9</f>
        <v>57232.1158741775</v>
      </c>
    </row>
    <row r="53" spans="1:14" ht="12.75" thickBot="1"/>
    <row r="54" spans="1:14">
      <c r="A54" s="180"/>
      <c r="B54" s="181">
        <f>EOMONTH(B35,-12)</f>
        <v>42004</v>
      </c>
      <c r="C54" s="181">
        <f>B54+365</f>
        <v>42369</v>
      </c>
      <c r="D54" s="181">
        <f t="shared" ref="D54:L54" si="214">C54+365</f>
        <v>42734</v>
      </c>
      <c r="E54" s="181">
        <f t="shared" si="214"/>
        <v>43099</v>
      </c>
      <c r="F54" s="181">
        <f t="shared" si="214"/>
        <v>43464</v>
      </c>
      <c r="G54" s="181">
        <f t="shared" si="214"/>
        <v>43829</v>
      </c>
      <c r="H54" s="181">
        <f t="shared" si="214"/>
        <v>44194</v>
      </c>
      <c r="I54" s="181">
        <f t="shared" si="214"/>
        <v>44559</v>
      </c>
      <c r="J54" s="181">
        <f t="shared" si="214"/>
        <v>44924</v>
      </c>
      <c r="K54" s="181">
        <f t="shared" si="214"/>
        <v>45289</v>
      </c>
      <c r="L54" s="181">
        <f t="shared" si="214"/>
        <v>45654</v>
      </c>
      <c r="M54" s="182"/>
      <c r="N54" s="197">
        <f ca="1">M59</f>
        <v>32714.491351704688</v>
      </c>
    </row>
    <row r="55" spans="1:14">
      <c r="A55" s="183">
        <v>0</v>
      </c>
      <c r="B55" s="111"/>
      <c r="C55" s="111">
        <f>1-A55</f>
        <v>1</v>
      </c>
      <c r="D55" s="111">
        <f t="shared" ref="D55:L55" si="215">MAX(C55-$A55,0)</f>
        <v>1</v>
      </c>
      <c r="E55" s="111">
        <f t="shared" si="215"/>
        <v>1</v>
      </c>
      <c r="F55" s="111">
        <f t="shared" si="215"/>
        <v>1</v>
      </c>
      <c r="G55" s="111">
        <f t="shared" si="215"/>
        <v>1</v>
      </c>
      <c r="H55" s="111">
        <f t="shared" si="215"/>
        <v>1</v>
      </c>
      <c r="I55" s="111">
        <f t="shared" si="215"/>
        <v>1</v>
      </c>
      <c r="J55" s="111">
        <f t="shared" si="215"/>
        <v>1</v>
      </c>
      <c r="K55" s="111">
        <f t="shared" si="215"/>
        <v>1</v>
      </c>
      <c r="L55" s="111">
        <f t="shared" si="215"/>
        <v>1</v>
      </c>
      <c r="M55" s="184" t="s">
        <v>240</v>
      </c>
      <c r="N55" s="197">
        <f ca="1">M65</f>
        <v>41926.716239879177</v>
      </c>
    </row>
    <row r="56" spans="1:14">
      <c r="A56" s="185" t="s">
        <v>223</v>
      </c>
      <c r="B56" s="130">
        <f>D4</f>
        <v>-7.53058080410562E-3</v>
      </c>
      <c r="C56" s="130">
        <f>$B$20*C55+$B57</f>
        <v>3.242973730789793E-2</v>
      </c>
      <c r="D56" s="130">
        <f t="shared" ref="D56" si="216">$B$20*D55+$B57</f>
        <v>3.242973730789793E-2</v>
      </c>
      <c r="E56" s="130">
        <f t="shared" ref="E56" si="217">$B$20*E55+$B57</f>
        <v>3.242973730789793E-2</v>
      </c>
      <c r="F56" s="130">
        <f t="shared" ref="F56" si="218">$B$20*F55+$B57</f>
        <v>3.242973730789793E-2</v>
      </c>
      <c r="G56" s="130">
        <f t="shared" ref="G56" si="219">$B$20*G55+$B57</f>
        <v>3.242973730789793E-2</v>
      </c>
      <c r="H56" s="130">
        <f t="shared" ref="H56" si="220">$B$20*H55+$B57</f>
        <v>3.242973730789793E-2</v>
      </c>
      <c r="I56" s="130">
        <f t="shared" ref="I56" si="221">$B$20*I55+$B57</f>
        <v>3.242973730789793E-2</v>
      </c>
      <c r="J56" s="130">
        <f t="shared" ref="J56" si="222">$B$20*J55+$B57</f>
        <v>3.242973730789793E-2</v>
      </c>
      <c r="K56" s="130">
        <f t="shared" ref="K56" si="223">$B$20*K55+$B57</f>
        <v>3.242973730789793E-2</v>
      </c>
      <c r="L56" s="130">
        <f t="shared" ref="L56" si="224">$B$20*L55+$B57</f>
        <v>3.242973730789793E-2</v>
      </c>
      <c r="M56" s="186">
        <f>NPV($B$19,C58:L58)</f>
        <v>-446432791.88745672</v>
      </c>
      <c r="N56" s="197">
        <f ca="1">M71</f>
        <v>46924.041863452228</v>
      </c>
    </row>
    <row r="57" spans="1:14">
      <c r="A57" s="185" t="s">
        <v>221</v>
      </c>
      <c r="B57" s="130">
        <f t="shared" ref="B57:B59" si="225">D5</f>
        <v>8.151333333333334E-2</v>
      </c>
      <c r="C57" s="132">
        <f>B59*C56</f>
        <v>39816531.243749127</v>
      </c>
      <c r="D57" s="132">
        <f t="shared" ref="D57" si="226">C59*D56</f>
        <v>41107770.892495617</v>
      </c>
      <c r="E57" s="132">
        <f t="shared" ref="E57" si="227">D59*E56</f>
        <v>42440885.10385251</v>
      </c>
      <c r="F57" s="132">
        <f t="shared" ref="F57" si="228">E59*F56</f>
        <v>43817231.858885124</v>
      </c>
      <c r="G57" s="132">
        <f t="shared" ref="G57" si="229">F59*G56</f>
        <v>45238213.177628018</v>
      </c>
      <c r="H57" s="132">
        <f t="shared" ref="H57" si="230">G59*H56</f>
        <v>46705276.547257185</v>
      </c>
      <c r="I57" s="132">
        <f t="shared" ref="I57" si="231">H59*I56</f>
        <v>48219916.396577463</v>
      </c>
      <c r="J57" s="132">
        <f t="shared" ref="J57" si="232">I59*J56</f>
        <v>49783675.618327267</v>
      </c>
      <c r="K57" s="132">
        <f t="shared" ref="K57" si="233">J59*K56</f>
        <v>51398147.140851222</v>
      </c>
      <c r="L57" s="132">
        <f t="shared" ref="L57" si="234">K59*L56</f>
        <v>53064975.550741717</v>
      </c>
      <c r="M57" s="187" t="s">
        <v>241</v>
      </c>
    </row>
    <row r="58" spans="1:14">
      <c r="A58" s="185" t="s">
        <v>239</v>
      </c>
      <c r="B58" s="130">
        <f t="shared" si="225"/>
        <v>-8.9043914137438965E-2</v>
      </c>
      <c r="C58" s="133">
        <f>C57-B59*$B57</f>
        <v>-60263779.387024209</v>
      </c>
      <c r="D58" s="133">
        <f>D57-C59*$B57</f>
        <v>-62218117.921726525</v>
      </c>
      <c r="E58" s="133">
        <f t="shared" ref="E58" si="235">E57-D59*$B57</f>
        <v>-64235835.141719937</v>
      </c>
      <c r="F58" s="133">
        <f t="shared" ref="F58" si="236">F57-E59*$B57</f>
        <v>-66318986.401119351</v>
      </c>
      <c r="G58" s="133">
        <f t="shared" ref="G58" si="237">G57-F59*$B57</f>
        <v>-68469693.708633691</v>
      </c>
      <c r="H58" s="133">
        <f t="shared" ref="H58" si="238">H57-G59*$B57</f>
        <v>-70690147.889156923</v>
      </c>
      <c r="I58" s="133">
        <f t="shared" ref="I58" si="239">I57-H59*$B57</f>
        <v>-72982610.815458745</v>
      </c>
      <c r="J58" s="133">
        <f t="shared" ref="J58" si="240">J57-I59*$B57</f>
        <v>-75349417.712248623</v>
      </c>
      <c r="K58" s="133">
        <f t="shared" ref="K58" si="241">K57-J59*$B57</f>
        <v>-77792979.534959912</v>
      </c>
      <c r="L58" s="133">
        <f t="shared" ref="L58" si="242">L57-K59*$B57</f>
        <v>-80315785.425677344</v>
      </c>
      <c r="M58" s="188">
        <f>B59+M56</f>
        <v>781345616.11254334</v>
      </c>
    </row>
    <row r="59" spans="1:14">
      <c r="A59" s="185" t="s">
        <v>217</v>
      </c>
      <c r="B59" s="112">
        <f t="shared" si="225"/>
        <v>1227778408</v>
      </c>
      <c r="C59" s="132">
        <f>B59+C57</f>
        <v>1267594939.2437491</v>
      </c>
      <c r="D59" s="132">
        <f>C59+D57</f>
        <v>1308702710.1362448</v>
      </c>
      <c r="E59" s="132">
        <f t="shared" ref="E59" si="243">D59+E57</f>
        <v>1351143595.2400973</v>
      </c>
      <c r="F59" s="132">
        <f t="shared" ref="F59" si="244">E59+F57</f>
        <v>1394960827.0989823</v>
      </c>
      <c r="G59" s="132">
        <f t="shared" ref="G59" si="245">F59+G57</f>
        <v>1440199040.2766104</v>
      </c>
      <c r="H59" s="132">
        <f t="shared" ref="H59" si="246">G59+H57</f>
        <v>1486904316.8238676</v>
      </c>
      <c r="I59" s="132">
        <f t="shared" ref="I59" si="247">H59+I57</f>
        <v>1535124233.2204449</v>
      </c>
      <c r="J59" s="132">
        <f t="shared" ref="J59" si="248">I59+J57</f>
        <v>1584907908.8387723</v>
      </c>
      <c r="K59" s="132">
        <f t="shared" ref="K59" si="249">J59+K57</f>
        <v>1636306055.9796236</v>
      </c>
      <c r="L59" s="132">
        <f t="shared" ref="L59" si="250">K59+L57</f>
        <v>1689371031.5303652</v>
      </c>
      <c r="M59" s="189">
        <f ca="1">M58*1000/$B$9</f>
        <v>32714.491351704688</v>
      </c>
    </row>
    <row r="60" spans="1:14">
      <c r="A60" s="41"/>
      <c r="B60" s="124">
        <f>B$2</f>
        <v>42735</v>
      </c>
      <c r="C60" s="124">
        <f>B60+365</f>
        <v>43100</v>
      </c>
      <c r="D60" s="124">
        <f t="shared" ref="D60:L60" si="251">C60+365</f>
        <v>43465</v>
      </c>
      <c r="E60" s="124">
        <f t="shared" si="251"/>
        <v>43830</v>
      </c>
      <c r="F60" s="124">
        <f t="shared" si="251"/>
        <v>44195</v>
      </c>
      <c r="G60" s="124">
        <f t="shared" si="251"/>
        <v>44560</v>
      </c>
      <c r="H60" s="124">
        <f t="shared" si="251"/>
        <v>44925</v>
      </c>
      <c r="I60" s="124">
        <f t="shared" si="251"/>
        <v>45290</v>
      </c>
      <c r="J60" s="124">
        <f t="shared" si="251"/>
        <v>45655</v>
      </c>
      <c r="K60" s="124">
        <f t="shared" si="251"/>
        <v>46020</v>
      </c>
      <c r="L60" s="124">
        <f t="shared" si="251"/>
        <v>46385</v>
      </c>
      <c r="M60" s="190"/>
    </row>
    <row r="61" spans="1:14">
      <c r="A61" s="183">
        <v>0.1</v>
      </c>
      <c r="B61" s="111"/>
      <c r="C61" s="111">
        <f>1-A61</f>
        <v>0.9</v>
      </c>
      <c r="D61" s="111">
        <f t="shared" ref="D61:L61" si="252">MAX(C61-$A61,0)</f>
        <v>0.8</v>
      </c>
      <c r="E61" s="111">
        <f t="shared" si="252"/>
        <v>0.70000000000000007</v>
      </c>
      <c r="F61" s="111">
        <f t="shared" si="252"/>
        <v>0.60000000000000009</v>
      </c>
      <c r="G61" s="111">
        <f t="shared" si="252"/>
        <v>0.50000000000000011</v>
      </c>
      <c r="H61" s="111">
        <f t="shared" si="252"/>
        <v>0.40000000000000013</v>
      </c>
      <c r="I61" s="111">
        <f t="shared" si="252"/>
        <v>0.30000000000000016</v>
      </c>
      <c r="J61" s="111">
        <f t="shared" si="252"/>
        <v>0.20000000000000015</v>
      </c>
      <c r="K61" s="111">
        <f t="shared" si="252"/>
        <v>0.10000000000000014</v>
      </c>
      <c r="L61" s="111">
        <f t="shared" si="252"/>
        <v>1.3877787807814457E-16</v>
      </c>
      <c r="M61" s="184" t="s">
        <v>240</v>
      </c>
    </row>
    <row r="62" spans="1:14">
      <c r="A62" s="185" t="s">
        <v>223</v>
      </c>
      <c r="B62" s="130">
        <f>B56</f>
        <v>-7.53058080410562E-3</v>
      </c>
      <c r="C62" s="130">
        <f>$B$20*C61+$B63</f>
        <v>3.7338096910441466E-2</v>
      </c>
      <c r="D62" s="130">
        <f t="shared" ref="D62" si="253">$B$20*D61+$B63</f>
        <v>4.224645651298501E-2</v>
      </c>
      <c r="E62" s="130">
        <f t="shared" ref="E62" si="254">$B$20*E61+$B63</f>
        <v>4.7154816115528547E-2</v>
      </c>
      <c r="F62" s="130">
        <f t="shared" ref="F62" si="255">$B$20*F61+$B63</f>
        <v>5.2063175718072091E-2</v>
      </c>
      <c r="G62" s="130">
        <f t="shared" ref="G62" si="256">$B$20*G61+$B63</f>
        <v>5.6971535320615628E-2</v>
      </c>
      <c r="H62" s="130">
        <f t="shared" ref="H62" si="257">$B$20*H61+$B63</f>
        <v>6.1879894923159165E-2</v>
      </c>
      <c r="I62" s="130">
        <f t="shared" ref="I62" si="258">$B$20*I61+$B63</f>
        <v>6.6788254525702709E-2</v>
      </c>
      <c r="J62" s="130">
        <f t="shared" ref="J62" si="259">$B$20*J61+$B63</f>
        <v>7.1696614128246253E-2</v>
      </c>
      <c r="K62" s="130">
        <f t="shared" ref="K62" si="260">$B$20*K61+$B63</f>
        <v>7.6604973730789797E-2</v>
      </c>
      <c r="L62" s="130">
        <f t="shared" ref="L62" si="261">$B$20*L61+$B63</f>
        <v>8.151333333333334E-2</v>
      </c>
      <c r="M62" s="186">
        <f>NPV($B$19,C64:L64)</f>
        <v>-226410066.98444727</v>
      </c>
    </row>
    <row r="63" spans="1:14">
      <c r="A63" s="185" t="s">
        <v>221</v>
      </c>
      <c r="B63" s="130">
        <f t="shared" ref="B63:B64" si="262">B57</f>
        <v>8.151333333333334E-2</v>
      </c>
      <c r="C63" s="132">
        <f>B65*C62</f>
        <v>45842909.182451539</v>
      </c>
      <c r="D63" s="132">
        <f t="shared" ref="D63" si="263">C65*D62</f>
        <v>53805987.590359122</v>
      </c>
      <c r="E63" s="132">
        <f t="shared" ref="E63" si="264">D65*E62</f>
        <v>62594590.46329356</v>
      </c>
      <c r="F63" s="132">
        <f t="shared" ref="F63" si="265">E65*F62</f>
        <v>72368954.183644891</v>
      </c>
      <c r="G63" s="132">
        <f t="shared" ref="G63" si="266">F65*G62</f>
        <v>83314651.930262342</v>
      </c>
      <c r="H63" s="132">
        <f t="shared" ref="H63" si="267">G65*H62</f>
        <v>95648094.005687773</v>
      </c>
      <c r="I63" s="132">
        <f t="shared" ref="I63" si="268">H65*I62</f>
        <v>109623141.69329369</v>
      </c>
      <c r="J63" s="132">
        <f t="shared" ref="J63" si="269">I65*J62</f>
        <v>125539103.46373737</v>
      </c>
      <c r="K63" s="132">
        <f t="shared" ref="K63" si="270">J65*K62</f>
        <v>143750446.66788867</v>
      </c>
      <c r="L63" s="132">
        <f t="shared" ref="L63" si="271">K65*L62</f>
        <v>164678639.28904957</v>
      </c>
      <c r="M63" s="187" t="s">
        <v>241</v>
      </c>
    </row>
    <row r="64" spans="1:14">
      <c r="A64" s="185" t="s">
        <v>239</v>
      </c>
      <c r="B64" s="130">
        <f t="shared" si="262"/>
        <v>-8.9043914137438965E-2</v>
      </c>
      <c r="C64" s="133">
        <f>C63-B65*$B63</f>
        <v>-54237401.448321797</v>
      </c>
      <c r="D64" s="133">
        <f>D63-C65*$B63</f>
        <v>-50011131.377573118</v>
      </c>
      <c r="E64" s="133">
        <f t="shared" ref="E64" si="272">E63-D65*$B63</f>
        <v>-45608433.906420819</v>
      </c>
      <c r="F64" s="133">
        <f t="shared" ref="F64" si="273">F63-E65*$B63</f>
        <v>-40936363.90336743</v>
      </c>
      <c r="G64" s="133">
        <f t="shared" ref="G64" si="274">G63-F65*$B63</f>
        <v>-35889700.842106164</v>
      </c>
      <c r="H64" s="133">
        <f t="shared" ref="H64" si="275">H63-G65*$B63</f>
        <v>-30347513.761022851</v>
      </c>
      <c r="I64" s="133">
        <f t="shared" ref="I64" si="276">I63-H65*$B63</f>
        <v>-24169061.042800561</v>
      </c>
      <c r="J64" s="133">
        <f t="shared" ref="J64" si="277">J63-I65*$B63</f>
        <v>-17188846.962249577</v>
      </c>
      <c r="K64" s="133">
        <f t="shared" ref="K64" si="278">K63-J65*$B63</f>
        <v>-9210614.5451057255</v>
      </c>
      <c r="L64" s="133">
        <f t="shared" ref="L64" si="279">L63-K65*$B63</f>
        <v>0</v>
      </c>
      <c r="M64" s="188">
        <f>B65+M62</f>
        <v>1001368341.0155528</v>
      </c>
    </row>
    <row r="65" spans="1:14">
      <c r="A65" s="185" t="s">
        <v>217</v>
      </c>
      <c r="B65" s="112">
        <f>B59</f>
        <v>1227778408</v>
      </c>
      <c r="C65" s="132">
        <f>B65+C63</f>
        <v>1273621317.1824515</v>
      </c>
      <c r="D65" s="132">
        <f>C65+D63</f>
        <v>1327427304.7728107</v>
      </c>
      <c r="E65" s="132">
        <f t="shared" ref="E65" si="280">D65+E63</f>
        <v>1390021895.2361042</v>
      </c>
      <c r="F65" s="132">
        <f t="shared" ref="F65" si="281">E65+F63</f>
        <v>1462390849.4197493</v>
      </c>
      <c r="G65" s="132">
        <f t="shared" ref="G65" si="282">F65+G63</f>
        <v>1545705501.3500116</v>
      </c>
      <c r="H65" s="132">
        <f t="shared" ref="H65" si="283">G65+H63</f>
        <v>1641353595.3556993</v>
      </c>
      <c r="I65" s="132">
        <f t="shared" ref="I65" si="284">H65+I63</f>
        <v>1750976737.0489931</v>
      </c>
      <c r="J65" s="132">
        <f t="shared" ref="J65" si="285">I65+J63</f>
        <v>1876515840.5127306</v>
      </c>
      <c r="K65" s="132">
        <f t="shared" ref="K65" si="286">J65+K63</f>
        <v>2020266287.1806192</v>
      </c>
      <c r="L65" s="132">
        <f t="shared" ref="L65" si="287">K65+L63</f>
        <v>2184944926.4696689</v>
      </c>
      <c r="M65" s="189">
        <f ca="1">M64*1000/$B$9</f>
        <v>41926.716239879177</v>
      </c>
    </row>
    <row r="66" spans="1:14">
      <c r="A66" s="41"/>
      <c r="B66" s="124">
        <f>B$2</f>
        <v>42735</v>
      </c>
      <c r="C66" s="124">
        <f>B66+365</f>
        <v>43100</v>
      </c>
      <c r="D66" s="124">
        <f t="shared" ref="D66:L66" si="288">C66+365</f>
        <v>43465</v>
      </c>
      <c r="E66" s="124">
        <f t="shared" si="288"/>
        <v>43830</v>
      </c>
      <c r="F66" s="124">
        <f t="shared" si="288"/>
        <v>44195</v>
      </c>
      <c r="G66" s="124">
        <f t="shared" si="288"/>
        <v>44560</v>
      </c>
      <c r="H66" s="124">
        <f t="shared" si="288"/>
        <v>44925</v>
      </c>
      <c r="I66" s="124">
        <f t="shared" si="288"/>
        <v>45290</v>
      </c>
      <c r="J66" s="124">
        <f t="shared" si="288"/>
        <v>45655</v>
      </c>
      <c r="K66" s="124">
        <f t="shared" si="288"/>
        <v>46020</v>
      </c>
      <c r="L66" s="124">
        <f t="shared" si="288"/>
        <v>46385</v>
      </c>
      <c r="M66" s="190"/>
    </row>
    <row r="67" spans="1:14">
      <c r="A67" s="183">
        <v>0.2</v>
      </c>
      <c r="B67" s="111"/>
      <c r="C67" s="111">
        <f>1-A67</f>
        <v>0.8</v>
      </c>
      <c r="D67" s="111">
        <f t="shared" ref="D67:L67" si="289">MAX(C67-$A67,0)</f>
        <v>0.60000000000000009</v>
      </c>
      <c r="E67" s="111">
        <f t="shared" si="289"/>
        <v>0.40000000000000008</v>
      </c>
      <c r="F67" s="111">
        <f t="shared" si="289"/>
        <v>0.20000000000000007</v>
      </c>
      <c r="G67" s="111">
        <f t="shared" si="289"/>
        <v>5.5511151231257827E-17</v>
      </c>
      <c r="H67" s="111">
        <f t="shared" si="289"/>
        <v>0</v>
      </c>
      <c r="I67" s="111">
        <f t="shared" si="289"/>
        <v>0</v>
      </c>
      <c r="J67" s="111">
        <f t="shared" si="289"/>
        <v>0</v>
      </c>
      <c r="K67" s="111">
        <f t="shared" si="289"/>
        <v>0</v>
      </c>
      <c r="L67" s="111">
        <f t="shared" si="289"/>
        <v>0</v>
      </c>
      <c r="M67" s="184" t="s">
        <v>240</v>
      </c>
    </row>
    <row r="68" spans="1:14">
      <c r="A68" s="185" t="s">
        <v>223</v>
      </c>
      <c r="B68" s="130">
        <f>B62</f>
        <v>-7.53058080410562E-3</v>
      </c>
      <c r="C68" s="130">
        <f>$B$20*C67+$B69</f>
        <v>4.224645651298501E-2</v>
      </c>
      <c r="D68" s="130">
        <f t="shared" ref="D68" si="290">$B$20*D67+$B69</f>
        <v>5.2063175718072091E-2</v>
      </c>
      <c r="E68" s="130">
        <f t="shared" ref="E68" si="291">$B$20*E67+$B69</f>
        <v>6.1879894923159172E-2</v>
      </c>
      <c r="F68" s="130">
        <f t="shared" ref="F68" si="292">$B$20*F67+$B69</f>
        <v>7.1696614128246253E-2</v>
      </c>
      <c r="G68" s="130">
        <f t="shared" ref="G68" si="293">$B$20*G67+$B69</f>
        <v>8.151333333333334E-2</v>
      </c>
      <c r="H68" s="130">
        <f t="shared" ref="H68" si="294">$B$20*H67+$B69</f>
        <v>8.151333333333334E-2</v>
      </c>
      <c r="I68" s="130">
        <f t="shared" ref="I68" si="295">$B$20*I67+$B69</f>
        <v>8.151333333333334E-2</v>
      </c>
      <c r="J68" s="130">
        <f t="shared" ref="J68" si="296">$B$20*J67+$B69</f>
        <v>8.151333333333334E-2</v>
      </c>
      <c r="K68" s="130">
        <f t="shared" ref="K68" si="297">$B$20*K67+$B69</f>
        <v>8.151333333333334E-2</v>
      </c>
      <c r="L68" s="130">
        <f t="shared" ref="L68" si="298">$B$20*L67+$B69</f>
        <v>8.151333333333334E-2</v>
      </c>
      <c r="M68" s="186">
        <f>NPV($B$19,C70:L70)</f>
        <v>-107055056.19464242</v>
      </c>
    </row>
    <row r="69" spans="1:14">
      <c r="A69" s="185" t="s">
        <v>221</v>
      </c>
      <c r="B69" s="130">
        <f t="shared" ref="B69:B70" si="299">B63</f>
        <v>8.151333333333334E-2</v>
      </c>
      <c r="C69" s="132">
        <f>B71*C68</f>
        <v>51869287.121153966</v>
      </c>
      <c r="D69" s="132">
        <f t="shared" ref="D69" si="300">C71*D68</f>
        <v>66622522.808318585</v>
      </c>
      <c r="E69" s="132">
        <f t="shared" ref="E69" si="301">D71*E68</f>
        <v>83307059.623654366</v>
      </c>
      <c r="F69" s="132">
        <f t="shared" ref="F69" si="302">E71*F68</f>
        <v>102495850.43523534</v>
      </c>
      <c r="G69" s="132">
        <f t="shared" ref="G69" si="303">F71*G68</f>
        <v>124884387.57275805</v>
      </c>
      <c r="H69" s="132">
        <f t="shared" ref="H69" si="304">G71*H68</f>
        <v>135064130.28510547</v>
      </c>
      <c r="I69" s="132">
        <f t="shared" ref="I69" si="305">H71*I68</f>
        <v>146073657.75841203</v>
      </c>
      <c r="J69" s="132">
        <f t="shared" ref="J69" si="306">I71*J68</f>
        <v>157980608.51449272</v>
      </c>
      <c r="K69" s="132">
        <f t="shared" ref="K69" si="307">J71*K68</f>
        <v>170858134.51653743</v>
      </c>
      <c r="L69" s="132">
        <f t="shared" ref="L69" si="308">K71*L68</f>
        <v>184785350.58809543</v>
      </c>
      <c r="M69" s="187" t="s">
        <v>241</v>
      </c>
    </row>
    <row r="70" spans="1:14">
      <c r="A70" s="185" t="s">
        <v>239</v>
      </c>
      <c r="B70" s="130">
        <f t="shared" si="299"/>
        <v>-8.9043914137438965E-2</v>
      </c>
      <c r="C70" s="133">
        <f>C69-B71*$B69</f>
        <v>-48211023.50961937</v>
      </c>
      <c r="D70" s="133">
        <f>D69-C71*$B69</f>
        <v>-37685826.313323766</v>
      </c>
      <c r="E70" s="133">
        <f t="shared" ref="E70" si="309">E69-D71*$B69</f>
        <v>-26431913.407170057</v>
      </c>
      <c r="F70" s="133">
        <f t="shared" ref="F70" si="310">F69-E71*$B69</f>
        <v>-14033758.715711907</v>
      </c>
      <c r="G70" s="133">
        <f t="shared" ref="G70" si="311">G69-F71*$B69</f>
        <v>0</v>
      </c>
      <c r="H70" s="133">
        <f t="shared" ref="H70" si="312">H69-G71*$B69</f>
        <v>0</v>
      </c>
      <c r="I70" s="133">
        <f t="shared" ref="I70" si="313">I69-H71*$B69</f>
        <v>0</v>
      </c>
      <c r="J70" s="133">
        <f t="shared" ref="J70" si="314">J69-I71*$B69</f>
        <v>0</v>
      </c>
      <c r="K70" s="133">
        <f t="shared" ref="K70" si="315">K69-J71*$B69</f>
        <v>0</v>
      </c>
      <c r="L70" s="133">
        <f t="shared" ref="L70" si="316">L69-K71*$B69</f>
        <v>0</v>
      </c>
      <c r="M70" s="188">
        <f>B71+M68</f>
        <v>1120723351.8053575</v>
      </c>
    </row>
    <row r="71" spans="1:14" ht="12.75" thickBot="1">
      <c r="A71" s="191" t="s">
        <v>217</v>
      </c>
      <c r="B71" s="192">
        <f>B65</f>
        <v>1227778408</v>
      </c>
      <c r="C71" s="193">
        <f>B71+C69</f>
        <v>1279647695.1211541</v>
      </c>
      <c r="D71" s="193">
        <f>C71+D69</f>
        <v>1346270217.9294727</v>
      </c>
      <c r="E71" s="193">
        <f t="shared" ref="E71" si="317">D71+E69</f>
        <v>1429577277.5531271</v>
      </c>
      <c r="F71" s="193">
        <f t="shared" ref="F71" si="318">E71+F69</f>
        <v>1532073127.9883623</v>
      </c>
      <c r="G71" s="193">
        <f t="shared" ref="G71" si="319">F71+G69</f>
        <v>1656957515.5611203</v>
      </c>
      <c r="H71" s="193">
        <f t="shared" ref="H71" si="320">G71+H69</f>
        <v>1792021645.8462257</v>
      </c>
      <c r="I71" s="193">
        <f t="shared" ref="I71" si="321">H71+I69</f>
        <v>1938095303.6046379</v>
      </c>
      <c r="J71" s="193">
        <f t="shared" ref="J71" si="322">I71+J69</f>
        <v>2096075912.1191306</v>
      </c>
      <c r="K71" s="193">
        <f t="shared" ref="K71" si="323">J71+K69</f>
        <v>2266934046.6356678</v>
      </c>
      <c r="L71" s="193">
        <f t="shared" ref="L71" si="324">K71+L69</f>
        <v>2451719397.2237635</v>
      </c>
      <c r="M71" s="194">
        <f ca="1">M70*1000/$B$9</f>
        <v>46924.041863452228</v>
      </c>
    </row>
    <row r="72" spans="1:14" ht="12.75" thickBot="1"/>
    <row r="73" spans="1:14">
      <c r="A73" s="180"/>
      <c r="B73" s="181">
        <f>EOMONTH(B54,-12)</f>
        <v>41639</v>
      </c>
      <c r="C73" s="181">
        <f>B73+365</f>
        <v>42004</v>
      </c>
      <c r="D73" s="181">
        <f t="shared" ref="D73:L73" si="325">C73+365</f>
        <v>42369</v>
      </c>
      <c r="E73" s="181">
        <f t="shared" si="325"/>
        <v>42734</v>
      </c>
      <c r="F73" s="181">
        <f t="shared" si="325"/>
        <v>43099</v>
      </c>
      <c r="G73" s="181">
        <f t="shared" si="325"/>
        <v>43464</v>
      </c>
      <c r="H73" s="181">
        <f t="shared" si="325"/>
        <v>43829</v>
      </c>
      <c r="I73" s="181">
        <f t="shared" si="325"/>
        <v>44194</v>
      </c>
      <c r="J73" s="181">
        <f t="shared" si="325"/>
        <v>44559</v>
      </c>
      <c r="K73" s="181">
        <f t="shared" si="325"/>
        <v>44924</v>
      </c>
      <c r="L73" s="181">
        <f t="shared" si="325"/>
        <v>45289</v>
      </c>
      <c r="M73" s="182"/>
      <c r="N73" s="197">
        <f ca="1">M78</f>
        <v>32772.407234848964</v>
      </c>
    </row>
    <row r="74" spans="1:14">
      <c r="A74" s="183">
        <v>0</v>
      </c>
      <c r="B74" s="111"/>
      <c r="C74" s="111">
        <f>1-A74</f>
        <v>1</v>
      </c>
      <c r="D74" s="111">
        <f t="shared" ref="D74:L74" si="326">MAX(C74-$A74,0)</f>
        <v>1</v>
      </c>
      <c r="E74" s="111">
        <f t="shared" si="326"/>
        <v>1</v>
      </c>
      <c r="F74" s="111">
        <f t="shared" si="326"/>
        <v>1</v>
      </c>
      <c r="G74" s="111">
        <f t="shared" si="326"/>
        <v>1</v>
      </c>
      <c r="H74" s="111">
        <f t="shared" si="326"/>
        <v>1</v>
      </c>
      <c r="I74" s="111">
        <f t="shared" si="326"/>
        <v>1</v>
      </c>
      <c r="J74" s="111">
        <f t="shared" si="326"/>
        <v>1</v>
      </c>
      <c r="K74" s="111">
        <f t="shared" si="326"/>
        <v>1</v>
      </c>
      <c r="L74" s="111">
        <f t="shared" si="326"/>
        <v>1</v>
      </c>
      <c r="M74" s="184" t="s">
        <v>240</v>
      </c>
      <c r="N74" s="197">
        <f ca="1">M84</f>
        <v>43070.223147055338</v>
      </c>
    </row>
    <row r="75" spans="1:14">
      <c r="A75" s="185" t="s">
        <v>223</v>
      </c>
      <c r="B75" s="130">
        <f>E4</f>
        <v>3.1133978628482949E-2</v>
      </c>
      <c r="C75" s="130">
        <f>$B$20*C74+$B76</f>
        <v>4.6239737307897918E-2</v>
      </c>
      <c r="D75" s="130">
        <f t="shared" ref="D75" si="327">$B$20*D74+$B76</f>
        <v>4.6239737307897918E-2</v>
      </c>
      <c r="E75" s="130">
        <f t="shared" ref="E75" si="328">$B$20*E74+$B76</f>
        <v>4.6239737307897918E-2</v>
      </c>
      <c r="F75" s="130">
        <f t="shared" ref="F75" si="329">$B$20*F74+$B76</f>
        <v>4.6239737307897918E-2</v>
      </c>
      <c r="G75" s="130">
        <f t="shared" ref="G75" si="330">$B$20*G74+$B76</f>
        <v>4.6239737307897918E-2</v>
      </c>
      <c r="H75" s="130">
        <f t="shared" ref="H75" si="331">$B$20*H74+$B76</f>
        <v>4.6239737307897918E-2</v>
      </c>
      <c r="I75" s="130">
        <f t="shared" ref="I75" si="332">$B$20*I74+$B76</f>
        <v>4.6239737307897918E-2</v>
      </c>
      <c r="J75" s="130">
        <f t="shared" ref="J75" si="333">$B$20*J74+$B76</f>
        <v>4.6239737307897918E-2</v>
      </c>
      <c r="K75" s="130">
        <f t="shared" ref="K75" si="334">$B$20*K74+$B76</f>
        <v>4.6239737307897918E-2</v>
      </c>
      <c r="L75" s="130">
        <f t="shared" ref="L75" si="335">$B$20*L74+$B76</f>
        <v>4.6239737307897918E-2</v>
      </c>
      <c r="M75" s="186">
        <f>NPV($B$19,C77:L77)</f>
        <v>-488270697.84968066</v>
      </c>
      <c r="N75" s="197">
        <f ca="1">M90</f>
        <v>48516.362600518514</v>
      </c>
    </row>
    <row r="76" spans="1:14">
      <c r="A76" s="185" t="s">
        <v>221</v>
      </c>
      <c r="B76" s="130">
        <f t="shared" ref="B76:B78" si="336">E5</f>
        <v>9.5323333333333329E-2</v>
      </c>
      <c r="C76" s="132">
        <f>B78*C75</f>
        <v>58770685.957812786</v>
      </c>
      <c r="D76" s="132">
        <f t="shared" ref="D76" si="337">C78*D75</f>
        <v>61488227.037907019</v>
      </c>
      <c r="E76" s="132">
        <f t="shared" ref="E76" si="338">D78*E75</f>
        <v>64331426.503668226</v>
      </c>
      <c r="F76" s="132">
        <f t="shared" ref="F76" si="339">E78*F75</f>
        <v>67306094.765840188</v>
      </c>
      <c r="G76" s="132">
        <f t="shared" ref="G76" si="340">F78*G75</f>
        <v>70418310.907033131</v>
      </c>
      <c r="H76" s="132">
        <f t="shared" ref="H76" si="341">G78*H75</f>
        <v>73674435.105040222</v>
      </c>
      <c r="I76" s="132">
        <f t="shared" ref="I76" si="342">H78*I75</f>
        <v>77081121.630605072</v>
      </c>
      <c r="J76" s="132">
        <f t="shared" ref="J76" si="343">I78*J75</f>
        <v>80645332.446202368</v>
      </c>
      <c r="K76" s="132">
        <f t="shared" ref="K76" si="344">J78*K75</f>
        <v>84374351.433622852</v>
      </c>
      <c r="L76" s="132">
        <f t="shared" ref="L76" si="345">K78*L75</f>
        <v>88275799.27943784</v>
      </c>
      <c r="M76" s="187" t="s">
        <v>241</v>
      </c>
    </row>
    <row r="77" spans="1:14">
      <c r="A77" s="185" t="s">
        <v>239</v>
      </c>
      <c r="B77" s="130">
        <f t="shared" si="336"/>
        <v>-6.4189354704850377E-2</v>
      </c>
      <c r="C77" s="133">
        <f>C76-B78*$B76</f>
        <v>-62385229.147880539</v>
      </c>
      <c r="D77" s="133">
        <f>D76-C78*$B76</f>
        <v>-65269905.755571544</v>
      </c>
      <c r="E77" s="133">
        <f t="shared" ref="E77" si="346">E76-D78*$B76</f>
        <v>-68287969.051820457</v>
      </c>
      <c r="F77" s="133">
        <f t="shared" ref="F77" si="347">F76-E78*$B76</f>
        <v>-71445586.80206649</v>
      </c>
      <c r="G77" s="133">
        <f t="shared" ref="G77" si="348">G76-F78*$B76</f>
        <v>-74749211.967602655</v>
      </c>
      <c r="H77" s="133">
        <f t="shared" ref="H77" si="349">H76-G78*$B76</f>
        <v>-78205595.892957002</v>
      </c>
      <c r="I77" s="133">
        <f t="shared" ref="I77" si="350">I76-H78*$B76</f>
        <v>-81821802.103054941</v>
      </c>
      <c r="J77" s="133">
        <f t="shared" ref="J77" si="351">J76-I78*$B76</f>
        <v>-85605220.738359004</v>
      </c>
      <c r="K77" s="133">
        <f t="shared" ref="K77" si="352">K76-J78*$B76</f>
        <v>-89563583.657485351</v>
      </c>
      <c r="L77" s="133">
        <f t="shared" ref="L77" si="353">L76-K78*$B76</f>
        <v>-93704980.238161415</v>
      </c>
      <c r="M77" s="188">
        <f>B78+M75</f>
        <v>782728866.15031934</v>
      </c>
    </row>
    <row r="78" spans="1:14">
      <c r="A78" s="185" t="s">
        <v>217</v>
      </c>
      <c r="B78" s="112">
        <f t="shared" si="336"/>
        <v>1270999564</v>
      </c>
      <c r="C78" s="132">
        <f>B78+C76</f>
        <v>1329770249.9578128</v>
      </c>
      <c r="D78" s="132">
        <f>C78+D76</f>
        <v>1391258476.9957199</v>
      </c>
      <c r="E78" s="132">
        <f t="shared" ref="E78" si="354">D78+E76</f>
        <v>1455589903.4993882</v>
      </c>
      <c r="F78" s="132">
        <f t="shared" ref="F78" si="355">E78+F76</f>
        <v>1522895998.2652285</v>
      </c>
      <c r="G78" s="132">
        <f t="shared" ref="G78" si="356">F78+G76</f>
        <v>1593314309.1722617</v>
      </c>
      <c r="H78" s="132">
        <f t="shared" ref="H78" si="357">G78+H76</f>
        <v>1666988744.277302</v>
      </c>
      <c r="I78" s="132">
        <f t="shared" ref="I78" si="358">H78+I76</f>
        <v>1744069865.907907</v>
      </c>
      <c r="J78" s="132">
        <f t="shared" ref="J78" si="359">I78+J76</f>
        <v>1824715198.3541093</v>
      </c>
      <c r="K78" s="132">
        <f t="shared" ref="K78" si="360">J78+K76</f>
        <v>1909089549.7877321</v>
      </c>
      <c r="L78" s="132">
        <f t="shared" ref="L78" si="361">K78+L76</f>
        <v>1997365349.0671699</v>
      </c>
      <c r="M78" s="189">
        <f ca="1">M77*1000/$B$9</f>
        <v>32772.407234848964</v>
      </c>
    </row>
    <row r="79" spans="1:14">
      <c r="A79" s="41"/>
      <c r="B79" s="124">
        <f>B$2</f>
        <v>42735</v>
      </c>
      <c r="C79" s="124">
        <f>B79+365</f>
        <v>43100</v>
      </c>
      <c r="D79" s="124">
        <f t="shared" ref="D79:L79" si="362">C79+365</f>
        <v>43465</v>
      </c>
      <c r="E79" s="124">
        <f t="shared" si="362"/>
        <v>43830</v>
      </c>
      <c r="F79" s="124">
        <f t="shared" si="362"/>
        <v>44195</v>
      </c>
      <c r="G79" s="124">
        <f t="shared" si="362"/>
        <v>44560</v>
      </c>
      <c r="H79" s="124">
        <f t="shared" si="362"/>
        <v>44925</v>
      </c>
      <c r="I79" s="124">
        <f t="shared" si="362"/>
        <v>45290</v>
      </c>
      <c r="J79" s="124">
        <f t="shared" si="362"/>
        <v>45655</v>
      </c>
      <c r="K79" s="124">
        <f t="shared" si="362"/>
        <v>46020</v>
      </c>
      <c r="L79" s="124">
        <f t="shared" si="362"/>
        <v>46385</v>
      </c>
      <c r="M79" s="190"/>
    </row>
    <row r="80" spans="1:14">
      <c r="A80" s="183">
        <v>0.1</v>
      </c>
      <c r="B80" s="111"/>
      <c r="C80" s="111">
        <f>1-A80</f>
        <v>0.9</v>
      </c>
      <c r="D80" s="111">
        <f t="shared" ref="D80:L80" si="363">MAX(C80-$A80,0)</f>
        <v>0.8</v>
      </c>
      <c r="E80" s="111">
        <f t="shared" si="363"/>
        <v>0.70000000000000007</v>
      </c>
      <c r="F80" s="111">
        <f t="shared" si="363"/>
        <v>0.60000000000000009</v>
      </c>
      <c r="G80" s="111">
        <f t="shared" si="363"/>
        <v>0.50000000000000011</v>
      </c>
      <c r="H80" s="111">
        <f t="shared" si="363"/>
        <v>0.40000000000000013</v>
      </c>
      <c r="I80" s="111">
        <f t="shared" si="363"/>
        <v>0.30000000000000016</v>
      </c>
      <c r="J80" s="111">
        <f t="shared" si="363"/>
        <v>0.20000000000000015</v>
      </c>
      <c r="K80" s="111">
        <f t="shared" si="363"/>
        <v>0.10000000000000014</v>
      </c>
      <c r="L80" s="111">
        <f t="shared" si="363"/>
        <v>1.3877787807814457E-16</v>
      </c>
      <c r="M80" s="184" t="s">
        <v>240</v>
      </c>
    </row>
    <row r="81" spans="1:14">
      <c r="A81" s="185" t="s">
        <v>223</v>
      </c>
      <c r="B81" s="130">
        <f>B75</f>
        <v>3.1133978628482949E-2</v>
      </c>
      <c r="C81" s="130">
        <f>$B$20*C80+$B82</f>
        <v>5.1148096910441455E-2</v>
      </c>
      <c r="D81" s="130">
        <f t="shared" ref="D81" si="364">$B$20*D80+$B82</f>
        <v>5.6056456512984999E-2</v>
      </c>
      <c r="E81" s="130">
        <f t="shared" ref="E81" si="365">$B$20*E80+$B82</f>
        <v>6.0964816115528536E-2</v>
      </c>
      <c r="F81" s="130">
        <f t="shared" ref="F81" si="366">$B$20*F80+$B82</f>
        <v>6.587317571807208E-2</v>
      </c>
      <c r="G81" s="130">
        <f t="shared" ref="G81" si="367">$B$20*G80+$B82</f>
        <v>7.0781535320615624E-2</v>
      </c>
      <c r="H81" s="130">
        <f t="shared" ref="H81" si="368">$B$20*H80+$B82</f>
        <v>7.5689894923159154E-2</v>
      </c>
      <c r="I81" s="130">
        <f t="shared" ref="I81" si="369">$B$20*I80+$B82</f>
        <v>8.0598254525702698E-2</v>
      </c>
      <c r="J81" s="130">
        <f t="shared" ref="J81" si="370">$B$20*J80+$B82</f>
        <v>8.5506614128246242E-2</v>
      </c>
      <c r="K81" s="130">
        <f t="shared" ref="K81" si="371">$B$20*K80+$B82</f>
        <v>9.0414973730789785E-2</v>
      </c>
      <c r="L81" s="130">
        <f t="shared" ref="L81" si="372">$B$20*L80+$B82</f>
        <v>9.5323333333333329E-2</v>
      </c>
      <c r="M81" s="186">
        <f>NPV($B$19,C83:L83)</f>
        <v>-242319959.01549223</v>
      </c>
    </row>
    <row r="82" spans="1:14">
      <c r="A82" s="185" t="s">
        <v>221</v>
      </c>
      <c r="B82" s="130">
        <f t="shared" ref="B82:B83" si="373">B76</f>
        <v>9.5323333333333329E-2</v>
      </c>
      <c r="C82" s="132">
        <f>B84*C81</f>
        <v>65009208.872600839</v>
      </c>
      <c r="D82" s="132">
        <f t="shared" ref="D82" si="374">C84*D81</f>
        <v>74891917.677499399</v>
      </c>
      <c r="E82" s="132">
        <f t="shared" ref="E82" si="375">D84*E81</f>
        <v>86015301.156659082</v>
      </c>
      <c r="F82" s="132">
        <f t="shared" ref="F82" si="376">E84*F81</f>
        <v>98606610.15689148</v>
      </c>
      <c r="G82" s="132">
        <f t="shared" ref="G82" si="377">F84*G81</f>
        <v>112933539.39865254</v>
      </c>
      <c r="H82" s="132">
        <f t="shared" ref="H82" si="378">G84*H81</f>
        <v>129312865.8129697</v>
      </c>
      <c r="I82" s="132">
        <f t="shared" ref="I82" si="379">H84*I81</f>
        <v>148120974.19170079</v>
      </c>
      <c r="J82" s="132">
        <f t="shared" ref="J82" si="380">I84*J81</f>
        <v>169806728.32934529</v>
      </c>
      <c r="K82" s="132">
        <f t="shared" ref="K82" si="381">J84*K81</f>
        <v>194907261.36970118</v>
      </c>
      <c r="L82" s="132">
        <f t="shared" ref="L82" si="382">K84*L81</f>
        <v>224067405.85905096</v>
      </c>
      <c r="M82" s="187" t="s">
        <v>241</v>
      </c>
    </row>
    <row r="83" spans="1:14">
      <c r="A83" s="185" t="s">
        <v>239</v>
      </c>
      <c r="B83" s="130">
        <f t="shared" si="373"/>
        <v>-6.4189354704850377E-2</v>
      </c>
      <c r="C83" s="133">
        <f>C82-B84*$B82</f>
        <v>-56146706.233092487</v>
      </c>
      <c r="D83" s="133">
        <f>D82-C84*$B82</f>
        <v>-52460891.915293142</v>
      </c>
      <c r="E83" s="133">
        <f t="shared" ref="E83" si="383">E82-D84*$B82</f>
        <v>-48476455.668878272</v>
      </c>
      <c r="F83" s="133">
        <f t="shared" ref="F83" si="384">F82-E84*$B82</f>
        <v>-44084411.892569169</v>
      </c>
      <c r="G83" s="133">
        <f t="shared" ref="G83" si="385">G82-F84*$B82</f>
        <v>-39156993.419663534</v>
      </c>
      <c r="H83" s="133">
        <f t="shared" ref="H83" si="386">H82-G84*$B82</f>
        <v>-33542868.425957248</v>
      </c>
      <c r="I83" s="133">
        <f t="shared" ref="I83" si="387">I82-H84*$B82</f>
        <v>-27061293.459404469</v>
      </c>
      <c r="J83" s="133">
        <f t="shared" ref="J83" si="388">J82-I84*$B82</f>
        <v>-19494924.318293542</v>
      </c>
      <c r="K83" s="133">
        <f t="shared" ref="K83" si="389">K82-J84*$B82</f>
        <v>-10580934.644718617</v>
      </c>
      <c r="L83" s="133">
        <f t="shared" ref="L83" si="390">L82-K84*$B82</f>
        <v>0</v>
      </c>
      <c r="M83" s="188">
        <f>B84+M81</f>
        <v>1028679604.9845078</v>
      </c>
    </row>
    <row r="84" spans="1:14">
      <c r="A84" s="185" t="s">
        <v>217</v>
      </c>
      <c r="B84" s="112">
        <f>B78</f>
        <v>1270999564</v>
      </c>
      <c r="C84" s="132">
        <f>B84+C82</f>
        <v>1336008772.8726008</v>
      </c>
      <c r="D84" s="132">
        <f>C84+D82</f>
        <v>1410900690.5501001</v>
      </c>
      <c r="E84" s="132">
        <f t="shared" ref="E84" si="391">D84+E82</f>
        <v>1496915991.7067592</v>
      </c>
      <c r="F84" s="132">
        <f t="shared" ref="F84" si="392">E84+F82</f>
        <v>1595522601.8636508</v>
      </c>
      <c r="G84" s="132">
        <f t="shared" ref="G84" si="393">F84+G82</f>
        <v>1708456141.2623034</v>
      </c>
      <c r="H84" s="132">
        <f t="shared" ref="H84" si="394">G84+H82</f>
        <v>1837769007.075273</v>
      </c>
      <c r="I84" s="132">
        <f t="shared" ref="I84" si="395">H84+I82</f>
        <v>1985889981.2669737</v>
      </c>
      <c r="J84" s="132">
        <f t="shared" ref="J84" si="396">I84+J82</f>
        <v>2155696709.5963192</v>
      </c>
      <c r="K84" s="132">
        <f t="shared" ref="K84" si="397">J84+K82</f>
        <v>2350603970.9660206</v>
      </c>
      <c r="L84" s="132">
        <f t="shared" ref="L84" si="398">K84+L82</f>
        <v>2574671376.8250713</v>
      </c>
      <c r="M84" s="189">
        <f ca="1">M83*1000/$B$9</f>
        <v>43070.223147055338</v>
      </c>
    </row>
    <row r="85" spans="1:14">
      <c r="A85" s="41"/>
      <c r="B85" s="124">
        <f>B$2</f>
        <v>42735</v>
      </c>
      <c r="C85" s="124">
        <f>B85+365</f>
        <v>43100</v>
      </c>
      <c r="D85" s="124">
        <f t="shared" ref="D85:L85" si="399">C85+365</f>
        <v>43465</v>
      </c>
      <c r="E85" s="124">
        <f t="shared" si="399"/>
        <v>43830</v>
      </c>
      <c r="F85" s="124">
        <f t="shared" si="399"/>
        <v>44195</v>
      </c>
      <c r="G85" s="124">
        <f t="shared" si="399"/>
        <v>44560</v>
      </c>
      <c r="H85" s="124">
        <f t="shared" si="399"/>
        <v>44925</v>
      </c>
      <c r="I85" s="124">
        <f t="shared" si="399"/>
        <v>45290</v>
      </c>
      <c r="J85" s="124">
        <f t="shared" si="399"/>
        <v>45655</v>
      </c>
      <c r="K85" s="124">
        <f t="shared" si="399"/>
        <v>46020</v>
      </c>
      <c r="L85" s="124">
        <f t="shared" si="399"/>
        <v>46385</v>
      </c>
      <c r="M85" s="190"/>
    </row>
    <row r="86" spans="1:14">
      <c r="A86" s="183">
        <v>0.2</v>
      </c>
      <c r="B86" s="111"/>
      <c r="C86" s="111">
        <f>1-A86</f>
        <v>0.8</v>
      </c>
      <c r="D86" s="111">
        <f t="shared" ref="D86:L86" si="400">MAX(C86-$A86,0)</f>
        <v>0.60000000000000009</v>
      </c>
      <c r="E86" s="111">
        <f t="shared" si="400"/>
        <v>0.40000000000000008</v>
      </c>
      <c r="F86" s="111">
        <f t="shared" si="400"/>
        <v>0.20000000000000007</v>
      </c>
      <c r="G86" s="111">
        <f t="shared" si="400"/>
        <v>5.5511151231257827E-17</v>
      </c>
      <c r="H86" s="111">
        <f t="shared" si="400"/>
        <v>0</v>
      </c>
      <c r="I86" s="111">
        <f t="shared" si="400"/>
        <v>0</v>
      </c>
      <c r="J86" s="111">
        <f t="shared" si="400"/>
        <v>0</v>
      </c>
      <c r="K86" s="111">
        <f t="shared" si="400"/>
        <v>0</v>
      </c>
      <c r="L86" s="111">
        <f t="shared" si="400"/>
        <v>0</v>
      </c>
      <c r="M86" s="184" t="s">
        <v>240</v>
      </c>
    </row>
    <row r="87" spans="1:14">
      <c r="A87" s="185" t="s">
        <v>223</v>
      </c>
      <c r="B87" s="130">
        <f>B81</f>
        <v>3.1133978628482949E-2</v>
      </c>
      <c r="C87" s="130">
        <f>$B$20*C86+$B88</f>
        <v>5.6056456512984999E-2</v>
      </c>
      <c r="D87" s="130">
        <f t="shared" ref="D87" si="401">$B$20*D86+$B88</f>
        <v>6.587317571807208E-2</v>
      </c>
      <c r="E87" s="130">
        <f t="shared" ref="E87" si="402">$B$20*E86+$B88</f>
        <v>7.5689894923159168E-2</v>
      </c>
      <c r="F87" s="130">
        <f t="shared" ref="F87" si="403">$B$20*F86+$B88</f>
        <v>8.5506614128246242E-2</v>
      </c>
      <c r="G87" s="130">
        <f t="shared" ref="G87" si="404">$B$20*G86+$B88</f>
        <v>9.5323333333333329E-2</v>
      </c>
      <c r="H87" s="130">
        <f t="shared" ref="H87" si="405">$B$20*H86+$B88</f>
        <v>9.5323333333333329E-2</v>
      </c>
      <c r="I87" s="130">
        <f t="shared" ref="I87" si="406">$B$20*I86+$B88</f>
        <v>9.5323333333333329E-2</v>
      </c>
      <c r="J87" s="130">
        <f t="shared" ref="J87" si="407">$B$20*J86+$B88</f>
        <v>9.5323333333333329E-2</v>
      </c>
      <c r="K87" s="130">
        <f t="shared" ref="K87" si="408">$B$20*K86+$B88</f>
        <v>9.5323333333333329E-2</v>
      </c>
      <c r="L87" s="130">
        <f t="shared" ref="L87" si="409">$B$20*L86+$B88</f>
        <v>9.5323333333333329E-2</v>
      </c>
      <c r="M87" s="186">
        <f>NPV($B$19,C89:L89)</f>
        <v>-112245578.79807557</v>
      </c>
    </row>
    <row r="88" spans="1:14">
      <c r="A88" s="185" t="s">
        <v>221</v>
      </c>
      <c r="B88" s="130">
        <f t="shared" ref="B88:B89" si="410">B82</f>
        <v>9.5323333333333329E-2</v>
      </c>
      <c r="C88" s="132">
        <f>B90*C87</f>
        <v>71247731.787388891</v>
      </c>
      <c r="D88" s="132">
        <f t="shared" ref="D88" si="411">C90*D87</f>
        <v>88418091.972509727</v>
      </c>
      <c r="E88" s="132">
        <f t="shared" ref="E88" si="412">D90*E87</f>
        <v>108286912.86974747</v>
      </c>
      <c r="F88" s="132">
        <f t="shared" ref="F88" si="413">E90*F87</f>
        <v>131590600.53171593</v>
      </c>
      <c r="G88" s="132">
        <f t="shared" ref="G88" si="414">F90*G87</f>
        <v>159241717.8150382</v>
      </c>
      <c r="H88" s="132">
        <f t="shared" ref="H88" si="415">G90*H87</f>
        <v>174421169.16289368</v>
      </c>
      <c r="I88" s="132">
        <f t="shared" ref="I88" si="416">H90*I87</f>
        <v>191047576.41139793</v>
      </c>
      <c r="J88" s="132">
        <f t="shared" ref="J88" si="417">I90*J87</f>
        <v>209258868.2201871</v>
      </c>
      <c r="K88" s="132">
        <f t="shared" ref="K88" si="418">J90*K87</f>
        <v>229206121.06849605</v>
      </c>
      <c r="L88" s="132">
        <f t="shared" ref="L88" si="419">K90*L87</f>
        <v>251054812.54914868</v>
      </c>
      <c r="M88" s="187" t="s">
        <v>241</v>
      </c>
    </row>
    <row r="89" spans="1:14">
      <c r="A89" s="185" t="s">
        <v>239</v>
      </c>
      <c r="B89" s="130">
        <f t="shared" si="410"/>
        <v>-6.4189354704850377E-2</v>
      </c>
      <c r="C89" s="133">
        <f>C88-B90*$B88</f>
        <v>-49908183.318304434</v>
      </c>
      <c r="D89" s="133">
        <f>D88-C90*$B88</f>
        <v>-39529394.419596791</v>
      </c>
      <c r="E89" s="133">
        <f t="shared" ref="E89" si="420">E88-D90*$B88</f>
        <v>-28088880.77615191</v>
      </c>
      <c r="F89" s="133">
        <f t="shared" ref="F89" si="421">F88-E90*$B88</f>
        <v>-15107462.605304003</v>
      </c>
      <c r="G89" s="133">
        <f t="shared" ref="G89" si="422">G88-F90*$B88</f>
        <v>0</v>
      </c>
      <c r="H89" s="133">
        <f t="shared" ref="H89" si="423">H88-G90*$B88</f>
        <v>0</v>
      </c>
      <c r="I89" s="133">
        <f t="shared" ref="I89" si="424">I88-H90*$B88</f>
        <v>0</v>
      </c>
      <c r="J89" s="133">
        <f t="shared" ref="J89" si="425">J88-I90*$B88</f>
        <v>0</v>
      </c>
      <c r="K89" s="133">
        <f t="shared" ref="K89" si="426">K88-J90*$B88</f>
        <v>0</v>
      </c>
      <c r="L89" s="133">
        <f t="shared" ref="L89" si="427">L88-K90*$B88</f>
        <v>0</v>
      </c>
      <c r="M89" s="188">
        <f>B90+M87</f>
        <v>1158753985.2019243</v>
      </c>
    </row>
    <row r="90" spans="1:14" ht="12.75" thickBot="1">
      <c r="A90" s="191" t="s">
        <v>217</v>
      </c>
      <c r="B90" s="192">
        <f>B84</f>
        <v>1270999564</v>
      </c>
      <c r="C90" s="193">
        <f>B90+C88</f>
        <v>1342247295.7873888</v>
      </c>
      <c r="D90" s="193">
        <f>C90+D88</f>
        <v>1430665387.7598984</v>
      </c>
      <c r="E90" s="193">
        <f t="shared" ref="E90" si="428">D90+E88</f>
        <v>1538952300.6296458</v>
      </c>
      <c r="F90" s="193">
        <f t="shared" ref="F90" si="429">E90+F88</f>
        <v>1670542901.1613617</v>
      </c>
      <c r="G90" s="193">
        <f t="shared" ref="G90" si="430">F90+G88</f>
        <v>1829784618.9763999</v>
      </c>
      <c r="H90" s="193">
        <f t="shared" ref="H90" si="431">G90+H88</f>
        <v>2004205788.1392937</v>
      </c>
      <c r="I90" s="193">
        <f t="shared" ref="I90" si="432">H90+I88</f>
        <v>2195253364.5506916</v>
      </c>
      <c r="J90" s="193">
        <f t="shared" ref="J90" si="433">I90+J88</f>
        <v>2404512232.7708788</v>
      </c>
      <c r="K90" s="193">
        <f t="shared" ref="K90" si="434">J90+K88</f>
        <v>2633718353.839375</v>
      </c>
      <c r="L90" s="193">
        <f t="shared" ref="L90" si="435">K90+L88</f>
        <v>2884773166.3885236</v>
      </c>
      <c r="M90" s="194">
        <f ca="1">M89*1000/$B$9</f>
        <v>48516.362600518514</v>
      </c>
    </row>
    <row r="91" spans="1:14" ht="12.75" thickBot="1"/>
    <row r="92" spans="1:14">
      <c r="A92" s="180"/>
      <c r="B92" s="181">
        <f>EOMONTH(B73,-12)</f>
        <v>41274</v>
      </c>
      <c r="C92" s="181">
        <f>B92+365</f>
        <v>41639</v>
      </c>
      <c r="D92" s="181">
        <f t="shared" ref="D92:L92" si="436">C92+365</f>
        <v>42004</v>
      </c>
      <c r="E92" s="181">
        <f t="shared" si="436"/>
        <v>42369</v>
      </c>
      <c r="F92" s="181">
        <f t="shared" si="436"/>
        <v>42734</v>
      </c>
      <c r="G92" s="181">
        <f t="shared" si="436"/>
        <v>43099</v>
      </c>
      <c r="H92" s="181">
        <f t="shared" si="436"/>
        <v>43464</v>
      </c>
      <c r="I92" s="181">
        <f t="shared" si="436"/>
        <v>43829</v>
      </c>
      <c r="J92" s="181">
        <f t="shared" si="436"/>
        <v>44194</v>
      </c>
      <c r="K92" s="181">
        <f t="shared" si="436"/>
        <v>44559</v>
      </c>
      <c r="L92" s="181">
        <f t="shared" si="436"/>
        <v>44924</v>
      </c>
      <c r="M92" s="182"/>
      <c r="N92" s="197">
        <f ca="1">M97</f>
        <v>33936.322740356925</v>
      </c>
    </row>
    <row r="93" spans="1:14">
      <c r="A93" s="183">
        <v>0</v>
      </c>
      <c r="B93" s="111"/>
      <c r="C93" s="111">
        <f>1-A93</f>
        <v>1</v>
      </c>
      <c r="D93" s="111">
        <f t="shared" ref="D93:L93" si="437">MAX(C93-$A93,0)</f>
        <v>1</v>
      </c>
      <c r="E93" s="111">
        <f t="shared" si="437"/>
        <v>1</v>
      </c>
      <c r="F93" s="111">
        <f t="shared" si="437"/>
        <v>1</v>
      </c>
      <c r="G93" s="111">
        <f t="shared" si="437"/>
        <v>1</v>
      </c>
      <c r="H93" s="111">
        <f t="shared" si="437"/>
        <v>1</v>
      </c>
      <c r="I93" s="111">
        <f t="shared" si="437"/>
        <v>1</v>
      </c>
      <c r="J93" s="111">
        <f t="shared" si="437"/>
        <v>1</v>
      </c>
      <c r="K93" s="111">
        <f t="shared" si="437"/>
        <v>1</v>
      </c>
      <c r="L93" s="111">
        <f t="shared" si="437"/>
        <v>1</v>
      </c>
      <c r="M93" s="184" t="s">
        <v>240</v>
      </c>
      <c r="N93" s="197">
        <f ca="1">M103</f>
        <v>43925.839510232698</v>
      </c>
    </row>
    <row r="94" spans="1:14">
      <c r="A94" s="185" t="s">
        <v>223</v>
      </c>
      <c r="B94" s="130">
        <f>F4</f>
        <v>0.11311600393831649</v>
      </c>
      <c r="C94" s="130">
        <f>$B$20*C93+$B95</f>
        <v>3.8066403974564594E-2</v>
      </c>
      <c r="D94" s="130">
        <f t="shared" ref="D94" si="438">$B$20*D93+$B95</f>
        <v>3.8066403974564594E-2</v>
      </c>
      <c r="E94" s="130">
        <f t="shared" ref="E94" si="439">$B$20*E93+$B95</f>
        <v>3.8066403974564594E-2</v>
      </c>
      <c r="F94" s="130">
        <f t="shared" ref="F94" si="440">$B$20*F93+$B95</f>
        <v>3.8066403974564594E-2</v>
      </c>
      <c r="G94" s="130">
        <f t="shared" ref="G94" si="441">$B$20*G93+$B95</f>
        <v>3.8066403974564594E-2</v>
      </c>
      <c r="H94" s="130">
        <f t="shared" ref="H94" si="442">$B$20*H93+$B95</f>
        <v>3.8066403974564594E-2</v>
      </c>
      <c r="I94" s="130">
        <f t="shared" ref="I94" si="443">$B$20*I93+$B95</f>
        <v>3.8066403974564594E-2</v>
      </c>
      <c r="J94" s="130">
        <f t="shared" ref="J94" si="444">$B$20*J93+$B95</f>
        <v>3.8066403974564594E-2</v>
      </c>
      <c r="K94" s="130">
        <f t="shared" ref="K94" si="445">$B$20*K93+$B95</f>
        <v>3.8066403974564594E-2</v>
      </c>
      <c r="L94" s="130">
        <f t="shared" ref="L94" si="446">$B$20*L93+$B95</f>
        <v>3.8066403974564594E-2</v>
      </c>
      <c r="M94" s="186">
        <f>NPV($B$19,C96:L96)</f>
        <v>-479773482.4692862</v>
      </c>
      <c r="N94" s="197">
        <f ca="1">M109</f>
        <v>49288.998837677413</v>
      </c>
    </row>
    <row r="95" spans="1:14">
      <c r="A95" s="185" t="s">
        <v>221</v>
      </c>
      <c r="B95" s="130">
        <f t="shared" ref="B95:B97" si="447">F5</f>
        <v>8.7150000000000005E-2</v>
      </c>
      <c r="C95" s="132">
        <f>B97*C94</f>
        <v>49117120.90390566</v>
      </c>
      <c r="D95" s="132">
        <f t="shared" ref="D95" si="448">C97*D94</f>
        <v>50986833.070301257</v>
      </c>
      <c r="E95" s="132">
        <f t="shared" ref="E95" si="449">D97*E94</f>
        <v>52927718.455339037</v>
      </c>
      <c r="F95" s="132">
        <f t="shared" ref="F95" si="450">E97*F94</f>
        <v>54942486.367511988</v>
      </c>
      <c r="G95" s="132">
        <f t="shared" ref="G95" si="451">F97*G94</f>
        <v>57033949.248944707</v>
      </c>
      <c r="H95" s="132">
        <f t="shared" ref="H95" si="452">G97*H94</f>
        <v>59205026.601319857</v>
      </c>
      <c r="I95" s="132">
        <f t="shared" ref="I95" si="453">H97*I94</f>
        <v>61458749.061250538</v>
      </c>
      <c r="J95" s="132">
        <f t="shared" ref="J95" si="454">I97*J94</f>
        <v>63798262.630787492</v>
      </c>
      <c r="K95" s="132">
        <f t="shared" ref="K95" si="455">J97*K94</f>
        <v>66226833.068966411</v>
      </c>
      <c r="L95" s="132">
        <f t="shared" ref="L95" si="456">K97*L94</f>
        <v>68747850.450525731</v>
      </c>
      <c r="M95" s="187" t="s">
        <v>241</v>
      </c>
    </row>
    <row r="96" spans="1:14">
      <c r="A96" s="185" t="s">
        <v>239</v>
      </c>
      <c r="B96" s="130">
        <f t="shared" si="447"/>
        <v>2.5966003938316481E-2</v>
      </c>
      <c r="C96" s="133">
        <f>C95-B97*$B95</f>
        <v>-63332615.34214434</v>
      </c>
      <c r="D96" s="133">
        <f>D95-C97*$B95</f>
        <v>-65743460.262524121</v>
      </c>
      <c r="E96" s="133">
        <f t="shared" ref="E96" si="457">E95-D97*$B95</f>
        <v>-68246077.379563093</v>
      </c>
      <c r="F96" s="133">
        <f t="shared" ref="F96" si="458">F95-E97*$B95</f>
        <v>-70843960.130772948</v>
      </c>
      <c r="G96" s="133">
        <f t="shared" ref="G96" si="459">G95-F97*$B95</f>
        <v>-73540734.936268896</v>
      </c>
      <c r="H96" s="133">
        <f t="shared" ref="H96" si="460">H95-G97*$B95</f>
        <v>-76340166.2609393</v>
      </c>
      <c r="I96" s="133">
        <f t="shared" ref="I96" si="461">I95-H97*$B95</f>
        <v>-79246161.869313627</v>
      </c>
      <c r="J96" s="133">
        <f t="shared" ref="J96" si="462">J95-I97*$B95</f>
        <v>-82262778.280464649</v>
      </c>
      <c r="K96" s="133">
        <f t="shared" ref="K96" si="463">K95-J97*$B95</f>
        <v>-85394226.43055883</v>
      </c>
      <c r="L96" s="133">
        <f t="shared" ref="L96" si="464">L95-K97*$B95</f>
        <v>-88644877.550959945</v>
      </c>
      <c r="M96" s="188">
        <f>B97+M94</f>
        <v>810527564.5307138</v>
      </c>
    </row>
    <row r="97" spans="1:14">
      <c r="A97" s="185" t="s">
        <v>217</v>
      </c>
      <c r="B97" s="112">
        <f t="shared" si="447"/>
        <v>1290301047</v>
      </c>
      <c r="C97" s="132">
        <f>B97+C95</f>
        <v>1339418167.9039056</v>
      </c>
      <c r="D97" s="132">
        <f>C97+D95</f>
        <v>1390405000.9742069</v>
      </c>
      <c r="E97" s="132">
        <f t="shared" ref="E97" si="465">D97+E95</f>
        <v>1443332719.4295459</v>
      </c>
      <c r="F97" s="132">
        <f t="shared" ref="F97" si="466">E97+F95</f>
        <v>1498275205.7970579</v>
      </c>
      <c r="G97" s="132">
        <f t="shared" ref="G97" si="467">F97+G95</f>
        <v>1555309155.0460026</v>
      </c>
      <c r="H97" s="132">
        <f t="shared" ref="H97" si="468">G97+H95</f>
        <v>1614514181.6473224</v>
      </c>
      <c r="I97" s="132">
        <f t="shared" ref="I97" si="469">H97+I95</f>
        <v>1675972930.7085729</v>
      </c>
      <c r="J97" s="132">
        <f t="shared" ref="J97" si="470">I97+J95</f>
        <v>1739771193.3393602</v>
      </c>
      <c r="K97" s="132">
        <f t="shared" ref="K97" si="471">J97+K95</f>
        <v>1805998026.4083266</v>
      </c>
      <c r="L97" s="132">
        <f t="shared" ref="L97" si="472">K97+L95</f>
        <v>1874745876.8588524</v>
      </c>
      <c r="M97" s="189">
        <f ca="1">M96*1000/$B$9</f>
        <v>33936.322740356925</v>
      </c>
    </row>
    <row r="98" spans="1:14">
      <c r="A98" s="41"/>
      <c r="B98" s="124">
        <f>B$2</f>
        <v>42735</v>
      </c>
      <c r="C98" s="124">
        <f>B98+365</f>
        <v>43100</v>
      </c>
      <c r="D98" s="124">
        <f t="shared" ref="D98:L98" si="473">C98+365</f>
        <v>43465</v>
      </c>
      <c r="E98" s="124">
        <f t="shared" si="473"/>
        <v>43830</v>
      </c>
      <c r="F98" s="124">
        <f t="shared" si="473"/>
        <v>44195</v>
      </c>
      <c r="G98" s="124">
        <f t="shared" si="473"/>
        <v>44560</v>
      </c>
      <c r="H98" s="124">
        <f t="shared" si="473"/>
        <v>44925</v>
      </c>
      <c r="I98" s="124">
        <f t="shared" si="473"/>
        <v>45290</v>
      </c>
      <c r="J98" s="124">
        <f t="shared" si="473"/>
        <v>45655</v>
      </c>
      <c r="K98" s="124">
        <f t="shared" si="473"/>
        <v>46020</v>
      </c>
      <c r="L98" s="124">
        <f t="shared" si="473"/>
        <v>46385</v>
      </c>
      <c r="M98" s="190"/>
    </row>
    <row r="99" spans="1:14">
      <c r="A99" s="183">
        <v>0.1</v>
      </c>
      <c r="B99" s="111"/>
      <c r="C99" s="111">
        <f>1-A99</f>
        <v>0.9</v>
      </c>
      <c r="D99" s="111">
        <f t="shared" ref="D99:L99" si="474">MAX(C99-$A99,0)</f>
        <v>0.8</v>
      </c>
      <c r="E99" s="111">
        <f t="shared" si="474"/>
        <v>0.70000000000000007</v>
      </c>
      <c r="F99" s="111">
        <f t="shared" si="474"/>
        <v>0.60000000000000009</v>
      </c>
      <c r="G99" s="111">
        <f t="shared" si="474"/>
        <v>0.50000000000000011</v>
      </c>
      <c r="H99" s="111">
        <f t="shared" si="474"/>
        <v>0.40000000000000013</v>
      </c>
      <c r="I99" s="111">
        <f t="shared" si="474"/>
        <v>0.30000000000000016</v>
      </c>
      <c r="J99" s="111">
        <f t="shared" si="474"/>
        <v>0.20000000000000015</v>
      </c>
      <c r="K99" s="111">
        <f t="shared" si="474"/>
        <v>0.10000000000000014</v>
      </c>
      <c r="L99" s="111">
        <f t="shared" si="474"/>
        <v>1.3877787807814457E-16</v>
      </c>
      <c r="M99" s="184" t="s">
        <v>240</v>
      </c>
    </row>
    <row r="100" spans="1:14">
      <c r="A100" s="185" t="s">
        <v>223</v>
      </c>
      <c r="B100" s="130">
        <f>B94</f>
        <v>0.11311600393831649</v>
      </c>
      <c r="C100" s="130">
        <f>$B$20*C99+$B101</f>
        <v>4.2974763577108131E-2</v>
      </c>
      <c r="D100" s="130">
        <f t="shared" ref="D100" si="475">$B$20*D99+$B101</f>
        <v>4.7883123179651675E-2</v>
      </c>
      <c r="E100" s="130">
        <f t="shared" ref="E100" si="476">$B$20*E99+$B101</f>
        <v>5.2791482782195212E-2</v>
      </c>
      <c r="F100" s="130">
        <f t="shared" ref="F100" si="477">$B$20*F99+$B101</f>
        <v>5.7699842384738756E-2</v>
      </c>
      <c r="G100" s="130">
        <f t="shared" ref="G100" si="478">$B$20*G99+$B101</f>
        <v>6.2608201987282286E-2</v>
      </c>
      <c r="H100" s="130">
        <f t="shared" ref="H100" si="479">$B$20*H99+$B101</f>
        <v>6.751656158982583E-2</v>
      </c>
      <c r="I100" s="130">
        <f t="shared" ref="I100" si="480">$B$20*I99+$B101</f>
        <v>7.2424921192369374E-2</v>
      </c>
      <c r="J100" s="130">
        <f t="shared" ref="J100" si="481">$B$20*J99+$B101</f>
        <v>7.7333280794912918E-2</v>
      </c>
      <c r="K100" s="130">
        <f t="shared" ref="K100" si="482">$B$20*K99+$B101</f>
        <v>8.2241640397456461E-2</v>
      </c>
      <c r="L100" s="130">
        <f t="shared" ref="L100" si="483">$B$20*L99+$B101</f>
        <v>8.7150000000000005E-2</v>
      </c>
      <c r="M100" s="186">
        <f>NPV($B$19,C102:L102)</f>
        <v>-241186091.59981307</v>
      </c>
    </row>
    <row r="101" spans="1:14">
      <c r="A101" s="185" t="s">
        <v>221</v>
      </c>
      <c r="B101" s="130">
        <f t="shared" ref="B101:B102" si="484">B95</f>
        <v>8.7150000000000005E-2</v>
      </c>
      <c r="C101" s="132">
        <f>B103*C100</f>
        <v>55450382.438120089</v>
      </c>
      <c r="D101" s="132">
        <f t="shared" ref="D101" si="485">C103*D100</f>
        <v>64438781.464977823</v>
      </c>
      <c r="E101" s="132">
        <f t="shared" ref="E101" si="486">D103*E100</f>
        <v>74446032.23851113</v>
      </c>
      <c r="F101" s="132">
        <f t="shared" ref="F101" si="487">E103*F100</f>
        <v>85663277.227941528</v>
      </c>
      <c r="G101" s="132">
        <f t="shared" ref="G101" si="488">F103*G100</f>
        <v>98313629.551829308</v>
      </c>
      <c r="H101" s="132">
        <f t="shared" ref="H101" si="489">G103*H100</f>
        <v>112659022.50626013</v>
      </c>
      <c r="I101" s="132">
        <f t="shared" ref="I101" si="490">H103*I100</f>
        <v>129008496.71023242</v>
      </c>
      <c r="J101" s="132">
        <f t="shared" ref="J101" si="491">I103*J100</f>
        <v>147728271.38353324</v>
      </c>
      <c r="K101" s="132">
        <f t="shared" ref="K101" si="492">J103*K100</f>
        <v>169254031.2211118</v>
      </c>
      <c r="L101" s="132">
        <f t="shared" ref="L101" si="493">K103*L100</f>
        <v>194105967.98736042</v>
      </c>
      <c r="M101" s="187" t="s">
        <v>241</v>
      </c>
    </row>
    <row r="102" spans="1:14">
      <c r="A102" s="185" t="s">
        <v>239</v>
      </c>
      <c r="B102" s="130">
        <f t="shared" si="484"/>
        <v>2.5966003938316481E-2</v>
      </c>
      <c r="C102" s="133">
        <f>C101-B103*$B101</f>
        <v>-56999353.807929911</v>
      </c>
      <c r="D102" s="133">
        <f>D101-C103*$B101</f>
        <v>-52843455.61055436</v>
      </c>
      <c r="E102" s="133">
        <f t="shared" ref="E102" si="494">E101-D103*$B101</f>
        <v>-48452044.64169386</v>
      </c>
      <c r="F102" s="133">
        <f t="shared" ref="F102" si="495">F101-E103*$B101</f>
        <v>-43722771.361849695</v>
      </c>
      <c r="G102" s="133">
        <f t="shared" ref="G102" si="496">G101-F103*$B101</f>
        <v>-38537973.648377031</v>
      </c>
      <c r="H102" s="133">
        <f t="shared" ref="H102" si="497">H101-G103*$B101</f>
        <v>-32760613.509388119</v>
      </c>
      <c r="I102" s="133">
        <f t="shared" ref="I102" si="498">I101-H103*$B101</f>
        <v>-26229373.116836414</v>
      </c>
      <c r="J102" s="133">
        <f t="shared" ref="J102" si="499">J101-I103*$B101</f>
        <v>-18752688.931832343</v>
      </c>
      <c r="K102" s="133">
        <f t="shared" ref="K102" si="500">K101-J103*$B101</f>
        <v>-10101447.945328712</v>
      </c>
      <c r="L102" s="133">
        <f t="shared" ref="L102" si="501">L101-K103*$B101</f>
        <v>0</v>
      </c>
      <c r="M102" s="188">
        <f>B103+M100</f>
        <v>1049114955.4001869</v>
      </c>
    </row>
    <row r="103" spans="1:14">
      <c r="A103" s="185" t="s">
        <v>217</v>
      </c>
      <c r="B103" s="112">
        <f>B97</f>
        <v>1290301047</v>
      </c>
      <c r="C103" s="132">
        <f>B103+C101</f>
        <v>1345751429.4381201</v>
      </c>
      <c r="D103" s="132">
        <f>C103+D101</f>
        <v>1410190210.9030979</v>
      </c>
      <c r="E103" s="132">
        <f t="shared" ref="E103" si="502">D103+E101</f>
        <v>1484636243.141609</v>
      </c>
      <c r="F103" s="132">
        <f t="shared" ref="F103" si="503">E103+F101</f>
        <v>1570299520.3695505</v>
      </c>
      <c r="G103" s="132">
        <f t="shared" ref="G103" si="504">F103+G101</f>
        <v>1668613149.9213798</v>
      </c>
      <c r="H103" s="132">
        <f t="shared" ref="H103" si="505">G103+H101</f>
        <v>1781272172.42764</v>
      </c>
      <c r="I103" s="132">
        <f t="shared" ref="I103" si="506">H103+I101</f>
        <v>1910280669.1378725</v>
      </c>
      <c r="J103" s="132">
        <f t="shared" ref="J103" si="507">I103+J101</f>
        <v>2058008940.5214057</v>
      </c>
      <c r="K103" s="132">
        <f t="shared" ref="K103" si="508">J103+K101</f>
        <v>2227262971.7425175</v>
      </c>
      <c r="L103" s="132">
        <f t="shared" ref="L103" si="509">K103+L101</f>
        <v>2421368939.7298779</v>
      </c>
      <c r="M103" s="189">
        <f ca="1">M102*1000/$B$9</f>
        <v>43925.839510232698</v>
      </c>
    </row>
    <row r="104" spans="1:14">
      <c r="A104" s="41"/>
      <c r="B104" s="124">
        <f>B$2</f>
        <v>42735</v>
      </c>
      <c r="C104" s="124">
        <f>B104+365</f>
        <v>43100</v>
      </c>
      <c r="D104" s="124">
        <f t="shared" ref="D104:L104" si="510">C104+365</f>
        <v>43465</v>
      </c>
      <c r="E104" s="124">
        <f t="shared" si="510"/>
        <v>43830</v>
      </c>
      <c r="F104" s="124">
        <f t="shared" si="510"/>
        <v>44195</v>
      </c>
      <c r="G104" s="124">
        <f t="shared" si="510"/>
        <v>44560</v>
      </c>
      <c r="H104" s="124">
        <f t="shared" si="510"/>
        <v>44925</v>
      </c>
      <c r="I104" s="124">
        <f t="shared" si="510"/>
        <v>45290</v>
      </c>
      <c r="J104" s="124">
        <f t="shared" si="510"/>
        <v>45655</v>
      </c>
      <c r="K104" s="124">
        <f t="shared" si="510"/>
        <v>46020</v>
      </c>
      <c r="L104" s="124">
        <f t="shared" si="510"/>
        <v>46385</v>
      </c>
      <c r="M104" s="190"/>
    </row>
    <row r="105" spans="1:14">
      <c r="A105" s="183">
        <v>0.2</v>
      </c>
      <c r="B105" s="111"/>
      <c r="C105" s="111">
        <f>1-A105</f>
        <v>0.8</v>
      </c>
      <c r="D105" s="111">
        <f t="shared" ref="D105:L105" si="511">MAX(C105-$A105,0)</f>
        <v>0.60000000000000009</v>
      </c>
      <c r="E105" s="111">
        <f t="shared" si="511"/>
        <v>0.40000000000000008</v>
      </c>
      <c r="F105" s="111">
        <f t="shared" si="511"/>
        <v>0.20000000000000007</v>
      </c>
      <c r="G105" s="111">
        <f t="shared" si="511"/>
        <v>5.5511151231257827E-17</v>
      </c>
      <c r="H105" s="111">
        <f t="shared" si="511"/>
        <v>0</v>
      </c>
      <c r="I105" s="111">
        <f t="shared" si="511"/>
        <v>0</v>
      </c>
      <c r="J105" s="111">
        <f t="shared" si="511"/>
        <v>0</v>
      </c>
      <c r="K105" s="111">
        <f t="shared" si="511"/>
        <v>0</v>
      </c>
      <c r="L105" s="111">
        <f t="shared" si="511"/>
        <v>0</v>
      </c>
      <c r="M105" s="184" t="s">
        <v>240</v>
      </c>
    </row>
    <row r="106" spans="1:14">
      <c r="A106" s="185" t="s">
        <v>223</v>
      </c>
      <c r="B106" s="130">
        <f>B100</f>
        <v>0.11311600393831649</v>
      </c>
      <c r="C106" s="130">
        <f>$B$20*C105+$B107</f>
        <v>4.7883123179651675E-2</v>
      </c>
      <c r="D106" s="130">
        <f t="shared" ref="D106" si="512">$B$20*D105+$B107</f>
        <v>5.7699842384738756E-2</v>
      </c>
      <c r="E106" s="130">
        <f t="shared" ref="E106" si="513">$B$20*E105+$B107</f>
        <v>6.751656158982583E-2</v>
      </c>
      <c r="F106" s="130">
        <f t="shared" ref="F106" si="514">$B$20*F105+$B107</f>
        <v>7.7333280794912918E-2</v>
      </c>
      <c r="G106" s="130">
        <f t="shared" ref="G106" si="515">$B$20*G105+$B107</f>
        <v>8.7150000000000005E-2</v>
      </c>
      <c r="H106" s="130">
        <f t="shared" ref="H106" si="516">$B$20*H105+$B107</f>
        <v>8.7150000000000005E-2</v>
      </c>
      <c r="I106" s="130">
        <f t="shared" ref="I106" si="517">$B$20*I105+$B107</f>
        <v>8.7150000000000005E-2</v>
      </c>
      <c r="J106" s="130">
        <f t="shared" ref="J106" si="518">$B$20*J105+$B107</f>
        <v>8.7150000000000005E-2</v>
      </c>
      <c r="K106" s="130">
        <f t="shared" ref="K106" si="519">$B$20*K105+$B107</f>
        <v>8.7150000000000005E-2</v>
      </c>
      <c r="L106" s="130">
        <f t="shared" ref="L106" si="520">$B$20*L105+$B107</f>
        <v>8.7150000000000005E-2</v>
      </c>
      <c r="M106" s="186">
        <f>NPV($B$19,C108:L108)</f>
        <v>-113093590.20765358</v>
      </c>
    </row>
    <row r="107" spans="1:14">
      <c r="A107" s="185" t="s">
        <v>221</v>
      </c>
      <c r="B107" s="130">
        <f t="shared" ref="B107:B108" si="521">B101</f>
        <v>8.7150000000000005E-2</v>
      </c>
      <c r="C107" s="132">
        <f>B109*C106</f>
        <v>61783643.972334526</v>
      </c>
      <c r="D107" s="132">
        <f t="shared" ref="D107" si="522">C109*D106</f>
        <v>78015073.55992192</v>
      </c>
      <c r="E107" s="132">
        <f t="shared" ref="E107" si="523">D109*E106</f>
        <v>96555418.831637517</v>
      </c>
      <c r="F107" s="132">
        <f t="shared" ref="F107" si="524">E109*F106</f>
        <v>118061253.97208931</v>
      </c>
      <c r="G107" s="132">
        <f t="shared" ref="G107" si="525">F109*G106</f>
        <v>143337037.51383096</v>
      </c>
      <c r="H107" s="132">
        <f t="shared" ref="H107" si="526">G109*H106</f>
        <v>155828860.33316132</v>
      </c>
      <c r="I107" s="132">
        <f t="shared" ref="I107" si="527">H109*I106</f>
        <v>169409345.51119635</v>
      </c>
      <c r="J107" s="132">
        <f t="shared" ref="J107" si="528">I109*J106</f>
        <v>184173369.97249711</v>
      </c>
      <c r="K107" s="132">
        <f t="shared" ref="K107" si="529">J109*K106</f>
        <v>200224079.16560024</v>
      </c>
      <c r="L107" s="132">
        <f t="shared" ref="L107" si="530">K109*L106</f>
        <v>217673607.6648823</v>
      </c>
      <c r="M107" s="187" t="s">
        <v>241</v>
      </c>
    </row>
    <row r="108" spans="1:14">
      <c r="A108" s="185" t="s">
        <v>239</v>
      </c>
      <c r="B108" s="130">
        <f t="shared" si="521"/>
        <v>2.5966003938316481E-2</v>
      </c>
      <c r="C108" s="133">
        <f>C107-B109*$B107</f>
        <v>-50666092.273715474</v>
      </c>
      <c r="D108" s="133">
        <f>D107-C109*$B107</f>
        <v>-39819107.258317053</v>
      </c>
      <c r="E108" s="133">
        <f t="shared" ref="E108" si="531">E107-D109*$B107</f>
        <v>-28077775.647348657</v>
      </c>
      <c r="F108" s="133">
        <f t="shared" ref="F108" si="532">F107-E109*$B107</f>
        <v>-14986745.25807409</v>
      </c>
      <c r="G108" s="133">
        <f t="shared" ref="G108" si="533">G107-F109*$B107</f>
        <v>0</v>
      </c>
      <c r="H108" s="133">
        <f t="shared" ref="H108" si="534">H107-G109*$B107</f>
        <v>0</v>
      </c>
      <c r="I108" s="133">
        <f t="shared" ref="I108" si="535">I107-H109*$B107</f>
        <v>0</v>
      </c>
      <c r="J108" s="133">
        <f t="shared" ref="J108" si="536">J107-I109*$B107</f>
        <v>0</v>
      </c>
      <c r="K108" s="133">
        <f t="shared" ref="K108" si="537">K107-J109*$B107</f>
        <v>0</v>
      </c>
      <c r="L108" s="133">
        <f t="shared" ref="L108" si="538">L107-K109*$B107</f>
        <v>0</v>
      </c>
      <c r="M108" s="188">
        <f>B109+M106</f>
        <v>1177207456.7923465</v>
      </c>
    </row>
    <row r="109" spans="1:14" ht="12.75" thickBot="1">
      <c r="A109" s="191" t="s">
        <v>217</v>
      </c>
      <c r="B109" s="192">
        <f>B103</f>
        <v>1290301047</v>
      </c>
      <c r="C109" s="193">
        <f>B109+C107</f>
        <v>1352084690.9723346</v>
      </c>
      <c r="D109" s="193">
        <f>C109+D107</f>
        <v>1430099764.5322566</v>
      </c>
      <c r="E109" s="193">
        <f t="shared" ref="E109" si="539">D109+E107</f>
        <v>1526655183.3638942</v>
      </c>
      <c r="F109" s="193">
        <f t="shared" ref="F109" si="540">E109+F107</f>
        <v>1644716437.3359835</v>
      </c>
      <c r="G109" s="193">
        <f t="shared" ref="G109" si="541">F109+G107</f>
        <v>1788053474.8498144</v>
      </c>
      <c r="H109" s="193">
        <f t="shared" ref="H109" si="542">G109+H107</f>
        <v>1943882335.1829758</v>
      </c>
      <c r="I109" s="193">
        <f t="shared" ref="I109" si="543">H109+I107</f>
        <v>2113291680.6941721</v>
      </c>
      <c r="J109" s="193">
        <f t="shared" ref="J109" si="544">I109+J107</f>
        <v>2297465050.6666694</v>
      </c>
      <c r="K109" s="193">
        <f t="shared" ref="K109" si="545">J109+K107</f>
        <v>2497689129.8322697</v>
      </c>
      <c r="L109" s="193">
        <f t="shared" ref="L109" si="546">K109+L107</f>
        <v>2715362737.4971519</v>
      </c>
      <c r="M109" s="194">
        <f ca="1">M108*1000/$B$9</f>
        <v>49288.998837677413</v>
      </c>
    </row>
    <row r="110" spans="1:14" ht="12.75" thickBot="1"/>
    <row r="111" spans="1:14">
      <c r="A111" s="180"/>
      <c r="B111" s="181">
        <f>EOMONTH(B92,-12)</f>
        <v>40908</v>
      </c>
      <c r="C111" s="181">
        <f>B111+365</f>
        <v>41273</v>
      </c>
      <c r="D111" s="181">
        <f t="shared" ref="D111:L111" si="547">C111+365</f>
        <v>41638</v>
      </c>
      <c r="E111" s="181">
        <f t="shared" si="547"/>
        <v>42003</v>
      </c>
      <c r="F111" s="181">
        <f t="shared" si="547"/>
        <v>42368</v>
      </c>
      <c r="G111" s="181">
        <f t="shared" si="547"/>
        <v>42733</v>
      </c>
      <c r="H111" s="181">
        <f t="shared" si="547"/>
        <v>43098</v>
      </c>
      <c r="I111" s="181">
        <f t="shared" si="547"/>
        <v>43463</v>
      </c>
      <c r="J111" s="181">
        <f t="shared" si="547"/>
        <v>43828</v>
      </c>
      <c r="K111" s="181">
        <f t="shared" si="547"/>
        <v>44193</v>
      </c>
      <c r="L111" s="181">
        <f t="shared" si="547"/>
        <v>44558</v>
      </c>
      <c r="M111" s="182"/>
      <c r="N111" s="197">
        <f ca="1">M116</f>
        <v>31254.682665965109</v>
      </c>
    </row>
    <row r="112" spans="1:14">
      <c r="A112" s="183">
        <v>0</v>
      </c>
      <c r="B112" s="111"/>
      <c r="C112" s="111">
        <f>1-A112</f>
        <v>1</v>
      </c>
      <c r="D112" s="111">
        <f t="shared" ref="D112:L112" si="548">MAX(C112-$A112,0)</f>
        <v>1</v>
      </c>
      <c r="E112" s="111">
        <f t="shared" si="548"/>
        <v>1</v>
      </c>
      <c r="F112" s="111">
        <f t="shared" si="548"/>
        <v>1</v>
      </c>
      <c r="G112" s="111">
        <f t="shared" si="548"/>
        <v>1</v>
      </c>
      <c r="H112" s="111">
        <f t="shared" si="548"/>
        <v>1</v>
      </c>
      <c r="I112" s="111">
        <f t="shared" si="548"/>
        <v>1</v>
      </c>
      <c r="J112" s="111">
        <f t="shared" si="548"/>
        <v>1</v>
      </c>
      <c r="K112" s="111">
        <f t="shared" si="548"/>
        <v>1</v>
      </c>
      <c r="L112" s="111">
        <f t="shared" si="548"/>
        <v>1</v>
      </c>
      <c r="M112" s="184" t="s">
        <v>240</v>
      </c>
      <c r="N112" s="197">
        <f ca="1">M122</f>
        <v>41538.837086893058</v>
      </c>
    </row>
    <row r="113" spans="1:14">
      <c r="A113" s="185" t="s">
        <v>223</v>
      </c>
      <c r="B113" s="130">
        <f>G4</f>
        <v>0.16497116567278466</v>
      </c>
      <c r="C113" s="130">
        <f>$B$20*C112+$B114</f>
        <v>5.1916403974564582E-2</v>
      </c>
      <c r="D113" s="130">
        <f t="shared" ref="D113" si="549">$B$20*D112+$B114</f>
        <v>5.1916403974564582E-2</v>
      </c>
      <c r="E113" s="130">
        <f t="shared" ref="E113" si="550">$B$20*E112+$B114</f>
        <v>5.1916403974564582E-2</v>
      </c>
      <c r="F113" s="130">
        <f t="shared" ref="F113" si="551">$B$20*F112+$B114</f>
        <v>5.1916403974564582E-2</v>
      </c>
      <c r="G113" s="130">
        <f t="shared" ref="G113" si="552">$B$20*G112+$B114</f>
        <v>5.1916403974564582E-2</v>
      </c>
      <c r="H113" s="130">
        <f t="shared" ref="H113" si="553">$B$20*H112+$B114</f>
        <v>5.1916403974564582E-2</v>
      </c>
      <c r="I113" s="130">
        <f t="shared" ref="I113" si="554">$B$20*I112+$B114</f>
        <v>5.1916403974564582E-2</v>
      </c>
      <c r="J113" s="130">
        <f t="shared" ref="J113" si="555">$B$20*J112+$B114</f>
        <v>5.1916403974564582E-2</v>
      </c>
      <c r="K113" s="130">
        <f t="shared" ref="K113" si="556">$B$20*K112+$B114</f>
        <v>5.1916403974564582E-2</v>
      </c>
      <c r="L113" s="130">
        <f t="shared" ref="L113" si="557">$B$20*L112+$B114</f>
        <v>5.1916403974564582E-2</v>
      </c>
      <c r="M113" s="186">
        <f>NPV($B$19,C115:L115)</f>
        <v>-483355005.00032389</v>
      </c>
      <c r="N113" s="197">
        <f ca="1">M128</f>
        <v>46921.137128857939</v>
      </c>
    </row>
    <row r="114" spans="1:14">
      <c r="A114" s="185" t="s">
        <v>221</v>
      </c>
      <c r="B114" s="130">
        <f t="shared" ref="B114:B116" si="558">G5</f>
        <v>0.10099999999999999</v>
      </c>
      <c r="C114" s="132">
        <f>B116*C113</f>
        <v>63848604.244424537</v>
      </c>
      <c r="D114" s="132">
        <f t="shared" ref="D114" si="559">C116*D113</f>
        <v>67163394.175590187</v>
      </c>
      <c r="E114" s="132">
        <f t="shared" ref="E114" si="560">D116*E113</f>
        <v>70650276.07991305</v>
      </c>
      <c r="F114" s="132">
        <f t="shared" ref="F114" si="561">E116*F113</f>
        <v>74318184.35379234</v>
      </c>
      <c r="G114" s="132">
        <f t="shared" ref="G114" si="562">F116*G113</f>
        <v>78176517.235359982</v>
      </c>
      <c r="H114" s="132">
        <f t="shared" ref="H114" si="563">G116*H113</f>
        <v>82235160.885475442</v>
      </c>
      <c r="I114" s="132">
        <f t="shared" ref="I114" si="564">H116*I113</f>
        <v>86504514.718919098</v>
      </c>
      <c r="J114" s="132">
        <f t="shared" ref="J114" si="565">I116*J113</f>
        <v>90995518.050690159</v>
      </c>
      <c r="K114" s="132">
        <f t="shared" ref="K114" si="566">J116*K113</f>
        <v>95719678.125684574</v>
      </c>
      <c r="L114" s="132">
        <f t="shared" ref="L114" si="567">K116*L113</f>
        <v>100689099.60357291</v>
      </c>
      <c r="M114" s="187" t="s">
        <v>241</v>
      </c>
    </row>
    <row r="115" spans="1:14">
      <c r="A115" s="185" t="s">
        <v>239</v>
      </c>
      <c r="B115" s="130">
        <f t="shared" si="558"/>
        <v>6.3971165672784672E-2</v>
      </c>
      <c r="C115" s="133">
        <f>C114-B116*$B114</f>
        <v>-60364718.231575459</v>
      </c>
      <c r="D115" s="133">
        <f>D114-C116*$B114</f>
        <v>-63498637.32909669</v>
      </c>
      <c r="E115" s="133">
        <f t="shared" ref="E115" si="568">E114-D116*$B114</f>
        <v>-66795258.236508429</v>
      </c>
      <c r="F115" s="133">
        <f t="shared" ref="F115" si="569">F114-E116*$B114</f>
        <v>-70263027.84670037</v>
      </c>
      <c r="G115" s="133">
        <f t="shared" ref="G115" si="570">G114-F116*$B114</f>
        <v>-73910831.584865764</v>
      </c>
      <c r="H115" s="133">
        <f t="shared" ref="H115" si="571">H114-G116*$B114</f>
        <v>-77748016.175521657</v>
      </c>
      <c r="I115" s="133">
        <f t="shared" ref="I115" si="572">I114-H116*$B114</f>
        <v>-81784413.591511011</v>
      </c>
      <c r="J115" s="133">
        <f t="shared" ref="J115" si="573">J114-I116*$B114</f>
        <v>-86030366.24635078</v>
      </c>
      <c r="K115" s="133">
        <f t="shared" ref="K115" si="574">K114-J116*$B114</f>
        <v>-90496753.494476065</v>
      </c>
      <c r="L115" s="133">
        <f t="shared" ref="L115" si="575">L114-K116*$B114</f>
        <v>-95195019.50728187</v>
      </c>
      <c r="M115" s="188">
        <f>B116+M113</f>
        <v>746479870.99967611</v>
      </c>
    </row>
    <row r="116" spans="1:14">
      <c r="A116" s="185" t="s">
        <v>217</v>
      </c>
      <c r="B116" s="112">
        <f t="shared" si="558"/>
        <v>1229834876</v>
      </c>
      <c r="C116" s="132">
        <f>B116+C114</f>
        <v>1293683480.2444246</v>
      </c>
      <c r="D116" s="132">
        <f>C116+D114</f>
        <v>1360846874.4200149</v>
      </c>
      <c r="E116" s="132">
        <f t="shared" ref="E116" si="576">D116+E114</f>
        <v>1431497150.499928</v>
      </c>
      <c r="F116" s="132">
        <f t="shared" ref="F116" si="577">E116+F114</f>
        <v>1505815334.8537204</v>
      </c>
      <c r="G116" s="132">
        <f t="shared" ref="G116" si="578">F116+G114</f>
        <v>1583991852.0890803</v>
      </c>
      <c r="H116" s="132">
        <f t="shared" ref="H116" si="579">G116+H114</f>
        <v>1666227012.9745557</v>
      </c>
      <c r="I116" s="132">
        <f t="shared" ref="I116" si="580">H116+I114</f>
        <v>1752731527.6934748</v>
      </c>
      <c r="J116" s="132">
        <f t="shared" ref="J116" si="581">I116+J114</f>
        <v>1843727045.7441649</v>
      </c>
      <c r="K116" s="132">
        <f t="shared" ref="K116" si="582">J116+K114</f>
        <v>1939446723.8698494</v>
      </c>
      <c r="L116" s="132">
        <f t="shared" ref="L116" si="583">K116+L114</f>
        <v>2040135823.4734223</v>
      </c>
      <c r="M116" s="189">
        <f ca="1">M115*1000/$B$9</f>
        <v>31254.682665965109</v>
      </c>
    </row>
    <row r="117" spans="1:14">
      <c r="A117" s="41"/>
      <c r="B117" s="124">
        <f>B$2</f>
        <v>42735</v>
      </c>
      <c r="C117" s="124">
        <f>B117+365</f>
        <v>43100</v>
      </c>
      <c r="D117" s="124">
        <f t="shared" ref="D117:L117" si="584">C117+365</f>
        <v>43465</v>
      </c>
      <c r="E117" s="124">
        <f t="shared" si="584"/>
        <v>43830</v>
      </c>
      <c r="F117" s="124">
        <f t="shared" si="584"/>
        <v>44195</v>
      </c>
      <c r="G117" s="124">
        <f t="shared" si="584"/>
        <v>44560</v>
      </c>
      <c r="H117" s="124">
        <f t="shared" si="584"/>
        <v>44925</v>
      </c>
      <c r="I117" s="124">
        <f t="shared" si="584"/>
        <v>45290</v>
      </c>
      <c r="J117" s="124">
        <f t="shared" si="584"/>
        <v>45655</v>
      </c>
      <c r="K117" s="124">
        <f t="shared" si="584"/>
        <v>46020</v>
      </c>
      <c r="L117" s="124">
        <f t="shared" si="584"/>
        <v>46385</v>
      </c>
      <c r="M117" s="190"/>
    </row>
    <row r="118" spans="1:14">
      <c r="A118" s="183">
        <v>0.1</v>
      </c>
      <c r="B118" s="111"/>
      <c r="C118" s="111">
        <f>1-A118</f>
        <v>0.9</v>
      </c>
      <c r="D118" s="111">
        <f t="shared" ref="D118:L118" si="585">MAX(C118-$A118,0)</f>
        <v>0.8</v>
      </c>
      <c r="E118" s="111">
        <f t="shared" si="585"/>
        <v>0.70000000000000007</v>
      </c>
      <c r="F118" s="111">
        <f t="shared" si="585"/>
        <v>0.60000000000000009</v>
      </c>
      <c r="G118" s="111">
        <f t="shared" si="585"/>
        <v>0.50000000000000011</v>
      </c>
      <c r="H118" s="111">
        <f t="shared" si="585"/>
        <v>0.40000000000000013</v>
      </c>
      <c r="I118" s="111">
        <f t="shared" si="585"/>
        <v>0.30000000000000016</v>
      </c>
      <c r="J118" s="111">
        <f t="shared" si="585"/>
        <v>0.20000000000000015</v>
      </c>
      <c r="K118" s="111">
        <f t="shared" si="585"/>
        <v>0.10000000000000014</v>
      </c>
      <c r="L118" s="111">
        <f t="shared" si="585"/>
        <v>1.3877787807814457E-16</v>
      </c>
      <c r="M118" s="184" t="s">
        <v>240</v>
      </c>
    </row>
    <row r="119" spans="1:14">
      <c r="A119" s="185" t="s">
        <v>223</v>
      </c>
      <c r="B119" s="130">
        <f>B113</f>
        <v>0.16497116567278466</v>
      </c>
      <c r="C119" s="130">
        <f>$B$20*C118+$B120</f>
        <v>5.6824763577108119E-2</v>
      </c>
      <c r="D119" s="130">
        <f t="shared" ref="D119" si="586">$B$20*D118+$B120</f>
        <v>6.1733123179651662E-2</v>
      </c>
      <c r="E119" s="130">
        <f t="shared" ref="E119" si="587">$B$20*E118+$B120</f>
        <v>6.6641482782195199E-2</v>
      </c>
      <c r="F119" s="130">
        <f t="shared" ref="F119" si="588">$B$20*F118+$B120</f>
        <v>7.1549842384738743E-2</v>
      </c>
      <c r="G119" s="130">
        <f t="shared" ref="G119" si="589">$B$20*G118+$B120</f>
        <v>7.6458201987282287E-2</v>
      </c>
      <c r="H119" s="130">
        <f t="shared" ref="H119" si="590">$B$20*H118+$B120</f>
        <v>8.1366561589825817E-2</v>
      </c>
      <c r="I119" s="130">
        <f t="shared" ref="I119" si="591">$B$20*I118+$B120</f>
        <v>8.6274921192369361E-2</v>
      </c>
      <c r="J119" s="130">
        <f t="shared" ref="J119" si="592">$B$20*J118+$B120</f>
        <v>9.1183280794912905E-2</v>
      </c>
      <c r="K119" s="130">
        <f t="shared" ref="K119" si="593">$B$20*K118+$B120</f>
        <v>9.6091640397456449E-2</v>
      </c>
      <c r="L119" s="130">
        <f t="shared" ref="L119" si="594">$B$20*L118+$B120</f>
        <v>0.10099999999999999</v>
      </c>
      <c r="M119" s="186">
        <f>NPV($B$19,C121:L121)</f>
        <v>-237730554.17731652</v>
      </c>
    </row>
    <row r="120" spans="1:14">
      <c r="A120" s="185" t="s">
        <v>221</v>
      </c>
      <c r="B120" s="130">
        <f t="shared" ref="B120:B121" si="595">B114</f>
        <v>0.10099999999999999</v>
      </c>
      <c r="C120" s="132">
        <f>B122*C119</f>
        <v>69885076.067582086</v>
      </c>
      <c r="D120" s="132">
        <f t="shared" ref="D120" si="596">C122*D119</f>
        <v>80235771.900039002</v>
      </c>
      <c r="E120" s="132">
        <f t="shared" ref="E120" si="597">D122*E119</f>
        <v>91962295.618979931</v>
      </c>
      <c r="F120" s="132">
        <f t="shared" ref="F120" si="598">E122*F119</f>
        <v>105315502.3046781</v>
      </c>
      <c r="G120" s="132">
        <f t="shared" ref="G120" si="599">F122*G119</f>
        <v>120592439.19787605</v>
      </c>
      <c r="H120" s="132">
        <f t="shared" ref="H120" si="600">G122*H119</f>
        <v>138146260.63176596</v>
      </c>
      <c r="I120" s="132">
        <f t="shared" ref="I120" si="601">H122*I119</f>
        <v>158398358.74035174</v>
      </c>
      <c r="J120" s="132">
        <f t="shared" ref="J120" si="602">I122*J119</f>
        <v>181853252.64731368</v>
      </c>
      <c r="K120" s="132">
        <f t="shared" ref="K120" si="603">J122*K119</f>
        <v>209116917.99544457</v>
      </c>
      <c r="L120" s="132">
        <f t="shared" ref="L120" si="604">K122*L119</f>
        <v>240919415.86150712</v>
      </c>
      <c r="M120" s="187" t="s">
        <v>241</v>
      </c>
    </row>
    <row r="121" spans="1:14">
      <c r="A121" s="185" t="s">
        <v>239</v>
      </c>
      <c r="B121" s="130">
        <f t="shared" si="595"/>
        <v>6.3971165672784672E-2</v>
      </c>
      <c r="C121" s="133">
        <f>C120-B122*$B120</f>
        <v>-54328246.40841791</v>
      </c>
      <c r="D121" s="133">
        <f>D120-C122*$B120</f>
        <v>-51035943.258786783</v>
      </c>
      <c r="E121" s="133">
        <f t="shared" ref="E121" si="605">E120-D122*$B120</f>
        <v>-47413232.501749784</v>
      </c>
      <c r="F121" s="133">
        <f t="shared" ref="F121" si="606">F120-E122*$B120</f>
        <v>-43348217.673568591</v>
      </c>
      <c r="G121" s="133">
        <f t="shared" ref="G121" si="607">G120-F122*$B120</f>
        <v>-38708146.513143137</v>
      </c>
      <c r="H121" s="133">
        <f t="shared" ref="H121" si="608">H120-G122*$B120</f>
        <v>-33334161.43823871</v>
      </c>
      <c r="I121" s="133">
        <f t="shared" ref="I121" si="609">I120-H122*$B120</f>
        <v>-27034835.653461277</v>
      </c>
      <c r="J121" s="133">
        <f t="shared" ref="J121" si="610">J120-I122*$B120</f>
        <v>-19578175.979274839</v>
      </c>
      <c r="K121" s="133">
        <f t="shared" ref="K121" si="611">K120-J122*$B120</f>
        <v>-10681689.148522645</v>
      </c>
      <c r="L121" s="133">
        <f t="shared" ref="L121" si="612">L120-K122*$B120</f>
        <v>0</v>
      </c>
      <c r="M121" s="188">
        <f>B122+M119</f>
        <v>992104321.82268345</v>
      </c>
    </row>
    <row r="122" spans="1:14">
      <c r="A122" s="185" t="s">
        <v>217</v>
      </c>
      <c r="B122" s="112">
        <f>B116</f>
        <v>1229834876</v>
      </c>
      <c r="C122" s="132">
        <f>B122+C120</f>
        <v>1299719952.0675821</v>
      </c>
      <c r="D122" s="132">
        <f>C122+D120</f>
        <v>1379955723.9676211</v>
      </c>
      <c r="E122" s="132">
        <f t="shared" ref="E122" si="613">D122+E120</f>
        <v>1471918019.586601</v>
      </c>
      <c r="F122" s="132">
        <f t="shared" ref="F122" si="614">E122+F120</f>
        <v>1577233521.8912792</v>
      </c>
      <c r="G122" s="132">
        <f t="shared" ref="G122" si="615">F122+G120</f>
        <v>1697825961.0891552</v>
      </c>
      <c r="H122" s="132">
        <f t="shared" ref="H122" si="616">G122+H120</f>
        <v>1835972221.720921</v>
      </c>
      <c r="I122" s="132">
        <f t="shared" ref="I122" si="617">H122+I120</f>
        <v>1994370580.4612727</v>
      </c>
      <c r="J122" s="132">
        <f t="shared" ref="J122" si="618">I122+J120</f>
        <v>2176223833.1085863</v>
      </c>
      <c r="K122" s="132">
        <f t="shared" ref="K122" si="619">J122+K120</f>
        <v>2385340751.1040311</v>
      </c>
      <c r="L122" s="132">
        <f t="shared" ref="L122" si="620">K122+L120</f>
        <v>2626260166.965538</v>
      </c>
      <c r="M122" s="189">
        <f ca="1">M121*1000/$B$9</f>
        <v>41538.837086893058</v>
      </c>
    </row>
    <row r="123" spans="1:14">
      <c r="A123" s="41"/>
      <c r="B123" s="124">
        <f>B$2</f>
        <v>42735</v>
      </c>
      <c r="C123" s="124">
        <f>B123+365</f>
        <v>43100</v>
      </c>
      <c r="D123" s="124">
        <f t="shared" ref="D123:L123" si="621">C123+365</f>
        <v>43465</v>
      </c>
      <c r="E123" s="124">
        <f t="shared" si="621"/>
        <v>43830</v>
      </c>
      <c r="F123" s="124">
        <f t="shared" si="621"/>
        <v>44195</v>
      </c>
      <c r="G123" s="124">
        <f t="shared" si="621"/>
        <v>44560</v>
      </c>
      <c r="H123" s="124">
        <f t="shared" si="621"/>
        <v>44925</v>
      </c>
      <c r="I123" s="124">
        <f t="shared" si="621"/>
        <v>45290</v>
      </c>
      <c r="J123" s="124">
        <f t="shared" si="621"/>
        <v>45655</v>
      </c>
      <c r="K123" s="124">
        <f t="shared" si="621"/>
        <v>46020</v>
      </c>
      <c r="L123" s="124">
        <f t="shared" si="621"/>
        <v>46385</v>
      </c>
      <c r="M123" s="190"/>
    </row>
    <row r="124" spans="1:14">
      <c r="A124" s="183">
        <v>0.2</v>
      </c>
      <c r="B124" s="111"/>
      <c r="C124" s="111">
        <f>1-A124</f>
        <v>0.8</v>
      </c>
      <c r="D124" s="111">
        <f t="shared" ref="D124:L124" si="622">MAX(C124-$A124,0)</f>
        <v>0.60000000000000009</v>
      </c>
      <c r="E124" s="111">
        <f t="shared" si="622"/>
        <v>0.40000000000000008</v>
      </c>
      <c r="F124" s="111">
        <f t="shared" si="622"/>
        <v>0.20000000000000007</v>
      </c>
      <c r="G124" s="111">
        <f t="shared" si="622"/>
        <v>5.5511151231257827E-17</v>
      </c>
      <c r="H124" s="111">
        <f t="shared" si="622"/>
        <v>0</v>
      </c>
      <c r="I124" s="111">
        <f t="shared" si="622"/>
        <v>0</v>
      </c>
      <c r="J124" s="111">
        <f t="shared" si="622"/>
        <v>0</v>
      </c>
      <c r="K124" s="111">
        <f t="shared" si="622"/>
        <v>0</v>
      </c>
      <c r="L124" s="111">
        <f t="shared" si="622"/>
        <v>0</v>
      </c>
      <c r="M124" s="184" t="s">
        <v>240</v>
      </c>
    </row>
    <row r="125" spans="1:14">
      <c r="A125" s="185" t="s">
        <v>223</v>
      </c>
      <c r="B125" s="130">
        <f>B119</f>
        <v>0.16497116567278466</v>
      </c>
      <c r="C125" s="130">
        <f>$B$20*C124+$B126</f>
        <v>6.1733123179651662E-2</v>
      </c>
      <c r="D125" s="130">
        <f t="shared" ref="D125" si="623">$B$20*D124+$B126</f>
        <v>7.1549842384738743E-2</v>
      </c>
      <c r="E125" s="130">
        <f t="shared" ref="E125" si="624">$B$20*E124+$B126</f>
        <v>8.1366561589825831E-2</v>
      </c>
      <c r="F125" s="130">
        <f t="shared" ref="F125" si="625">$B$20*F124+$B126</f>
        <v>9.1183280794912905E-2</v>
      </c>
      <c r="G125" s="130">
        <f t="shared" ref="G125" si="626">$B$20*G124+$B126</f>
        <v>0.10099999999999999</v>
      </c>
      <c r="H125" s="130">
        <f t="shared" ref="H125" si="627">$B$20*H124+$B126</f>
        <v>0.10099999999999999</v>
      </c>
      <c r="I125" s="130">
        <f t="shared" ref="I125" si="628">$B$20*I124+$B126</f>
        <v>0.10099999999999999</v>
      </c>
      <c r="J125" s="130">
        <f t="shared" ref="J125" si="629">$B$20*J124+$B126</f>
        <v>0.10099999999999999</v>
      </c>
      <c r="K125" s="130">
        <f t="shared" ref="K125" si="630">$B$20*K124+$B126</f>
        <v>0.10099999999999999</v>
      </c>
      <c r="L125" s="130">
        <f t="shared" ref="L125" si="631">$B$20*L124+$B126</f>
        <v>0.10099999999999999</v>
      </c>
      <c r="M125" s="186">
        <f>NPV($B$19,C127:L127)</f>
        <v>-109180900.22793663</v>
      </c>
    </row>
    <row r="126" spans="1:14">
      <c r="A126" s="185" t="s">
        <v>221</v>
      </c>
      <c r="B126" s="130">
        <f t="shared" ref="B126:B127" si="632">B120</f>
        <v>0.10099999999999999</v>
      </c>
      <c r="C126" s="132">
        <f>B128*C125</f>
        <v>75921547.890739635</v>
      </c>
      <c r="D126" s="132">
        <f t="shared" ref="D126" si="633">C128*D125</f>
        <v>93426666.322242528</v>
      </c>
      <c r="E126" s="132">
        <f t="shared" ref="E126" si="634">D128*E125</f>
        <v>113846717.08525744</v>
      </c>
      <c r="F126" s="132">
        <f t="shared" ref="F126" si="635">E128*F125</f>
        <v>137963021.76994836</v>
      </c>
      <c r="G126" s="132">
        <f t="shared" ref="G126" si="636">F128*G125</f>
        <v>166750275.73588699</v>
      </c>
      <c r="H126" s="132">
        <f t="shared" ref="H126" si="637">G128*H125</f>
        <v>183592053.58521158</v>
      </c>
      <c r="I126" s="132">
        <f t="shared" ref="I126" si="638">H128*I125</f>
        <v>202134850.99731794</v>
      </c>
      <c r="J126" s="132">
        <f t="shared" ref="J126" si="639">I128*J125</f>
        <v>222550470.94804707</v>
      </c>
      <c r="K126" s="132">
        <f t="shared" ref="K126" si="640">J128*K125</f>
        <v>245028068.51379982</v>
      </c>
      <c r="L126" s="132">
        <f t="shared" ref="L126" si="641">K128*L125</f>
        <v>269775903.43369359</v>
      </c>
      <c r="M126" s="187" t="s">
        <v>241</v>
      </c>
    </row>
    <row r="127" spans="1:14">
      <c r="A127" s="185" t="s">
        <v>239</v>
      </c>
      <c r="B127" s="130">
        <f t="shared" si="632"/>
        <v>6.3971165672784672E-2</v>
      </c>
      <c r="C127" s="133">
        <f>C126-B128*$B126</f>
        <v>-48291774.585260361</v>
      </c>
      <c r="D127" s="133">
        <f>D126-C128*$B126</f>
        <v>-38454732.490722165</v>
      </c>
      <c r="E127" s="133">
        <f t="shared" ref="E127" si="642">E126-D128*$B126</f>
        <v>-27470775.02625376</v>
      </c>
      <c r="F127" s="133">
        <f t="shared" ref="F127" si="643">F126-E128*$B126</f>
        <v>-14852988.767173827</v>
      </c>
      <c r="G127" s="133">
        <f t="shared" ref="G127" si="644">G126-F128*$B126</f>
        <v>0</v>
      </c>
      <c r="H127" s="133">
        <f t="shared" ref="H127" si="645">H126-G128*$B126</f>
        <v>0</v>
      </c>
      <c r="I127" s="133">
        <f t="shared" ref="I127" si="646">I126-H128*$B126</f>
        <v>0</v>
      </c>
      <c r="J127" s="133">
        <f t="shared" ref="J127" si="647">J126-I128*$B126</f>
        <v>0</v>
      </c>
      <c r="K127" s="133">
        <f t="shared" ref="K127" si="648">K126-J128*$B126</f>
        <v>0</v>
      </c>
      <c r="L127" s="133">
        <f t="shared" ref="L127" si="649">L126-K128*$B126</f>
        <v>0</v>
      </c>
      <c r="M127" s="188">
        <f>B128+M125</f>
        <v>1120653975.7720633</v>
      </c>
    </row>
    <row r="128" spans="1:14" ht="12.75" thickBot="1">
      <c r="A128" s="191" t="s">
        <v>217</v>
      </c>
      <c r="B128" s="192">
        <f>B122</f>
        <v>1229834876</v>
      </c>
      <c r="C128" s="193">
        <f>B128+C126</f>
        <v>1305756423.8907397</v>
      </c>
      <c r="D128" s="193">
        <f>C128+D126</f>
        <v>1399183090.2129822</v>
      </c>
      <c r="E128" s="193">
        <f t="shared" ref="E128" si="650">D128+E126</f>
        <v>1513029807.2982397</v>
      </c>
      <c r="F128" s="193">
        <f t="shared" ref="F128" si="651">E128+F126</f>
        <v>1650992829.0681882</v>
      </c>
      <c r="G128" s="193">
        <f t="shared" ref="G128" si="652">F128+G126</f>
        <v>1817743104.8040752</v>
      </c>
      <c r="H128" s="193">
        <f t="shared" ref="H128" si="653">G128+H126</f>
        <v>2001335158.3892868</v>
      </c>
      <c r="I128" s="193">
        <f t="shared" ref="I128" si="654">H128+I126</f>
        <v>2203470009.3866048</v>
      </c>
      <c r="J128" s="193">
        <f t="shared" ref="J128" si="655">I128+J126</f>
        <v>2426020480.3346519</v>
      </c>
      <c r="K128" s="193">
        <f t="shared" ref="K128" si="656">J128+K126</f>
        <v>2671048548.8484516</v>
      </c>
      <c r="L128" s="193">
        <f t="shared" ref="L128" si="657">K128+L126</f>
        <v>2940824452.282145</v>
      </c>
      <c r="M128" s="194">
        <f ca="1">M127*1000/$B$9</f>
        <v>46921.137128857939</v>
      </c>
    </row>
    <row r="129" spans="1:14" ht="12.75" thickBot="1"/>
    <row r="130" spans="1:14">
      <c r="A130" s="180"/>
      <c r="B130" s="181">
        <f>EOMONTH(B111,-12)</f>
        <v>40543</v>
      </c>
      <c r="C130" s="181">
        <f>B130+365</f>
        <v>40908</v>
      </c>
      <c r="D130" s="181">
        <f t="shared" ref="D130:L130" si="658">C130+365</f>
        <v>41273</v>
      </c>
      <c r="E130" s="181">
        <f t="shared" si="658"/>
        <v>41638</v>
      </c>
      <c r="F130" s="181">
        <f t="shared" si="658"/>
        <v>42003</v>
      </c>
      <c r="G130" s="181">
        <f t="shared" si="658"/>
        <v>42368</v>
      </c>
      <c r="H130" s="181">
        <f t="shared" si="658"/>
        <v>42733</v>
      </c>
      <c r="I130" s="181">
        <f t="shared" si="658"/>
        <v>43098</v>
      </c>
      <c r="J130" s="181">
        <f t="shared" si="658"/>
        <v>43463</v>
      </c>
      <c r="K130" s="181">
        <f t="shared" si="658"/>
        <v>43828</v>
      </c>
      <c r="L130" s="181">
        <f t="shared" si="658"/>
        <v>44193</v>
      </c>
      <c r="M130" s="182"/>
      <c r="N130" s="197">
        <f ca="1">M135</f>
        <v>26933.023186372753</v>
      </c>
    </row>
    <row r="131" spans="1:14">
      <c r="A131" s="183">
        <v>0</v>
      </c>
      <c r="B131" s="111"/>
      <c r="C131" s="111">
        <f>1-A131</f>
        <v>1</v>
      </c>
      <c r="D131" s="111">
        <f t="shared" ref="D131:L131" si="659">MAX(C131-$A131,0)</f>
        <v>1</v>
      </c>
      <c r="E131" s="111">
        <f t="shared" si="659"/>
        <v>1</v>
      </c>
      <c r="F131" s="111">
        <f t="shared" si="659"/>
        <v>1</v>
      </c>
      <c r="G131" s="111">
        <f t="shared" si="659"/>
        <v>1</v>
      </c>
      <c r="H131" s="111">
        <f t="shared" si="659"/>
        <v>1</v>
      </c>
      <c r="I131" s="111">
        <f t="shared" si="659"/>
        <v>1</v>
      </c>
      <c r="J131" s="111">
        <f t="shared" si="659"/>
        <v>1</v>
      </c>
      <c r="K131" s="111">
        <f t="shared" si="659"/>
        <v>1</v>
      </c>
      <c r="L131" s="111">
        <f t="shared" si="659"/>
        <v>1</v>
      </c>
      <c r="M131" s="184" t="s">
        <v>240</v>
      </c>
      <c r="N131" s="197">
        <f ca="1">M141</f>
        <v>36572.121363676801</v>
      </c>
    </row>
    <row r="132" spans="1:14">
      <c r="A132" s="185" t="s">
        <v>223</v>
      </c>
      <c r="B132" s="130">
        <f>H4</f>
        <v>0.16152158215788953</v>
      </c>
      <c r="C132" s="130">
        <f>$B$20*C131+$B133</f>
        <v>6.2066403974564588E-2</v>
      </c>
      <c r="D132" s="130">
        <f t="shared" ref="D132" si="660">$B$20*D131+$B133</f>
        <v>6.2066403974564588E-2</v>
      </c>
      <c r="E132" s="130">
        <f t="shared" ref="E132" si="661">$B$20*E131+$B133</f>
        <v>6.2066403974564588E-2</v>
      </c>
      <c r="F132" s="130">
        <f t="shared" ref="F132" si="662">$B$20*F131+$B133</f>
        <v>6.2066403974564588E-2</v>
      </c>
      <c r="G132" s="130">
        <f t="shared" ref="G132" si="663">$B$20*G131+$B133</f>
        <v>6.2066403974564588E-2</v>
      </c>
      <c r="H132" s="130">
        <f t="shared" ref="H132" si="664">$B$20*H131+$B133</f>
        <v>6.2066403974564588E-2</v>
      </c>
      <c r="I132" s="130">
        <f t="shared" ref="I132" si="665">$B$20*I131+$B133</f>
        <v>6.2066403974564588E-2</v>
      </c>
      <c r="J132" s="130">
        <f t="shared" ref="J132" si="666">$B$20*J131+$B133</f>
        <v>6.2066403974564588E-2</v>
      </c>
      <c r="K132" s="130">
        <f t="shared" ref="K132" si="667">$B$20*K131+$B133</f>
        <v>6.2066403974564588E-2</v>
      </c>
      <c r="L132" s="130">
        <f t="shared" ref="L132" si="668">$B$20*L131+$B133</f>
        <v>6.2066403974564588E-2</v>
      </c>
      <c r="M132" s="186">
        <f>NPV($B$19,C134:L134)</f>
        <v>-446087736.28084379</v>
      </c>
      <c r="N132" s="197">
        <f ca="1">M147</f>
        <v>41523.18354892842</v>
      </c>
    </row>
    <row r="133" spans="1:14">
      <c r="A133" s="185" t="s">
        <v>221</v>
      </c>
      <c r="B133" s="130">
        <f t="shared" ref="B133:B135" si="669">H5</f>
        <v>0.11115</v>
      </c>
      <c r="C133" s="132">
        <f>B135*C132</f>
        <v>67612040.645410553</v>
      </c>
      <c r="D133" s="132">
        <f t="shared" ref="D133" si="670">C135*D132</f>
        <v>71808476.873653293</v>
      </c>
      <c r="E133" s="132">
        <f t="shared" ref="E133" si="671">D135*E132</f>
        <v>76265370.80809164</v>
      </c>
      <c r="F133" s="132">
        <f t="shared" ref="F133" si="672">E135*F132</f>
        <v>80998888.121936619</v>
      </c>
      <c r="G133" s="132">
        <f t="shared" ref="G133" si="673">F135*G132</f>
        <v>86026197.833603293</v>
      </c>
      <c r="H133" s="132">
        <f t="shared" ref="H133" si="674">G135*H132</f>
        <v>91365534.580739543</v>
      </c>
      <c r="I133" s="132">
        <f t="shared" ref="I133" si="675">H135*I132</f>
        <v>97036264.759379759</v>
      </c>
      <c r="J133" s="132">
        <f t="shared" ref="J133" si="676">I135*J132</f>
        <v>103058956.76811825</v>
      </c>
      <c r="K133" s="132">
        <f t="shared" ref="K133" si="677">J135*K132</f>
        <v>109455455.61208545</v>
      </c>
      <c r="L133" s="132">
        <f t="shared" ref="L133" si="678">K135*L132</f>
        <v>116248962.13732515</v>
      </c>
      <c r="M133" s="187" t="s">
        <v>241</v>
      </c>
    </row>
    <row r="134" spans="1:14">
      <c r="A134" s="185" t="s">
        <v>239</v>
      </c>
      <c r="B134" s="130">
        <f t="shared" si="669"/>
        <v>5.0371582157889533E-2</v>
      </c>
      <c r="C134" s="133">
        <f>C133-B135*$B133</f>
        <v>-53469218.078989446</v>
      </c>
      <c r="D134" s="133">
        <f>D133-C135*$B133</f>
        <v>-56787860.168484092</v>
      </c>
      <c r="E134" s="133">
        <f t="shared" ref="E134" si="679">E133-D135*$B133</f>
        <v>-60312478.43855232</v>
      </c>
      <c r="F134" s="133">
        <f t="shared" ref="F134" si="680">F133-E135*$B133</f>
        <v>-64055857.090026736</v>
      </c>
      <c r="G134" s="133">
        <f t="shared" ref="G134" si="681">G133-F135*$B133</f>
        <v>-68031573.793113291</v>
      </c>
      <c r="H134" s="133">
        <f t="shared" ref="H134" si="682">H133-G135*$B133</f>
        <v>-72254048.93518205</v>
      </c>
      <c r="I134" s="133">
        <f t="shared" ref="I134" si="683">I133-H135*$B133</f>
        <v>-76738597.92519103</v>
      </c>
      <c r="J134" s="133">
        <f t="shared" ref="J134" si="684">J133-I135*$B133</f>
        <v>-81501486.744457617</v>
      </c>
      <c r="K134" s="133">
        <f t="shared" ref="K134" si="685">K133-J135*$B133</f>
        <v>-86559990.945266768</v>
      </c>
      <c r="L134" s="133">
        <f t="shared" ref="L134" si="686">L133-K135*$B133</f>
        <v>-91932458.311310336</v>
      </c>
      <c r="M134" s="188">
        <f>B135+M132</f>
        <v>643262319.71915627</v>
      </c>
    </row>
    <row r="135" spans="1:14">
      <c r="A135" s="185" t="s">
        <v>217</v>
      </c>
      <c r="B135" s="112">
        <f t="shared" si="669"/>
        <v>1089350056</v>
      </c>
      <c r="C135" s="132">
        <f>B135+C133</f>
        <v>1156962096.6454105</v>
      </c>
      <c r="D135" s="132">
        <f>C135+D133</f>
        <v>1228770573.5190639</v>
      </c>
      <c r="E135" s="132">
        <f t="shared" ref="E135" si="687">D135+E133</f>
        <v>1305035944.3271556</v>
      </c>
      <c r="F135" s="132">
        <f t="shared" ref="F135" si="688">E135+F133</f>
        <v>1386034832.4490921</v>
      </c>
      <c r="G135" s="132">
        <f t="shared" ref="G135" si="689">F135+G133</f>
        <v>1472061030.2826955</v>
      </c>
      <c r="H135" s="132">
        <f t="shared" ref="H135" si="690">G135+H133</f>
        <v>1563426564.863435</v>
      </c>
      <c r="I135" s="132">
        <f t="shared" ref="I135" si="691">H135+I133</f>
        <v>1660462829.6228149</v>
      </c>
      <c r="J135" s="132">
        <f t="shared" ref="J135" si="692">I135+J133</f>
        <v>1763521786.390933</v>
      </c>
      <c r="K135" s="132">
        <f t="shared" ref="K135" si="693">J135+K133</f>
        <v>1872977242.0030184</v>
      </c>
      <c r="L135" s="132">
        <f t="shared" ref="L135" si="694">K135+L133</f>
        <v>1989226204.1403434</v>
      </c>
      <c r="M135" s="189">
        <f ca="1">M134*1000/$B$9</f>
        <v>26933.023186372753</v>
      </c>
    </row>
    <row r="136" spans="1:14">
      <c r="A136" s="41"/>
      <c r="B136" s="124">
        <f>B$2</f>
        <v>42735</v>
      </c>
      <c r="C136" s="124">
        <f>B136+365</f>
        <v>43100</v>
      </c>
      <c r="D136" s="124">
        <f t="shared" ref="D136:L136" si="695">C136+365</f>
        <v>43465</v>
      </c>
      <c r="E136" s="124">
        <f t="shared" si="695"/>
        <v>43830</v>
      </c>
      <c r="F136" s="124">
        <f t="shared" si="695"/>
        <v>44195</v>
      </c>
      <c r="G136" s="124">
        <f t="shared" si="695"/>
        <v>44560</v>
      </c>
      <c r="H136" s="124">
        <f t="shared" si="695"/>
        <v>44925</v>
      </c>
      <c r="I136" s="124">
        <f t="shared" si="695"/>
        <v>45290</v>
      </c>
      <c r="J136" s="124">
        <f t="shared" si="695"/>
        <v>45655</v>
      </c>
      <c r="K136" s="124">
        <f t="shared" si="695"/>
        <v>46020</v>
      </c>
      <c r="L136" s="124">
        <f t="shared" si="695"/>
        <v>46385</v>
      </c>
      <c r="M136" s="190"/>
    </row>
    <row r="137" spans="1:14">
      <c r="A137" s="183">
        <v>0.1</v>
      </c>
      <c r="B137" s="111"/>
      <c r="C137" s="111">
        <f>1-A137</f>
        <v>0.9</v>
      </c>
      <c r="D137" s="111">
        <f t="shared" ref="D137:L137" si="696">MAX(C137-$A137,0)</f>
        <v>0.8</v>
      </c>
      <c r="E137" s="111">
        <f t="shared" si="696"/>
        <v>0.70000000000000007</v>
      </c>
      <c r="F137" s="111">
        <f t="shared" si="696"/>
        <v>0.60000000000000009</v>
      </c>
      <c r="G137" s="111">
        <f t="shared" si="696"/>
        <v>0.50000000000000011</v>
      </c>
      <c r="H137" s="111">
        <f t="shared" si="696"/>
        <v>0.40000000000000013</v>
      </c>
      <c r="I137" s="111">
        <f t="shared" si="696"/>
        <v>0.30000000000000016</v>
      </c>
      <c r="J137" s="111">
        <f t="shared" si="696"/>
        <v>0.20000000000000015</v>
      </c>
      <c r="K137" s="111">
        <f t="shared" si="696"/>
        <v>0.10000000000000014</v>
      </c>
      <c r="L137" s="111">
        <f t="shared" si="696"/>
        <v>1.3877787807814457E-16</v>
      </c>
      <c r="M137" s="184" t="s">
        <v>240</v>
      </c>
    </row>
    <row r="138" spans="1:14">
      <c r="A138" s="185" t="s">
        <v>223</v>
      </c>
      <c r="B138" s="130">
        <f>B132</f>
        <v>0.16152158215788953</v>
      </c>
      <c r="C138" s="130">
        <f>$B$20*C137+$B139</f>
        <v>6.6974763577108132E-2</v>
      </c>
      <c r="D138" s="130">
        <f t="shared" ref="D138" si="697">$B$20*D137+$B139</f>
        <v>7.1883123179651676E-2</v>
      </c>
      <c r="E138" s="130">
        <f t="shared" ref="E138" si="698">$B$20*E137+$B139</f>
        <v>7.6791482782195206E-2</v>
      </c>
      <c r="F138" s="130">
        <f t="shared" ref="F138" si="699">$B$20*F137+$B139</f>
        <v>8.1699842384738749E-2</v>
      </c>
      <c r="G138" s="130">
        <f t="shared" ref="G138" si="700">$B$20*G137+$B139</f>
        <v>8.6608201987282279E-2</v>
      </c>
      <c r="H138" s="130">
        <f t="shared" ref="H138" si="701">$B$20*H137+$B139</f>
        <v>9.1516561589825823E-2</v>
      </c>
      <c r="I138" s="130">
        <f t="shared" ref="I138" si="702">$B$20*I137+$B139</f>
        <v>9.6424921192369367E-2</v>
      </c>
      <c r="J138" s="130">
        <f t="shared" ref="J138" si="703">$B$20*J137+$B139</f>
        <v>0.10133328079491291</v>
      </c>
      <c r="K138" s="130">
        <f t="shared" ref="K138" si="704">$B$20*K137+$B139</f>
        <v>0.10624164039745645</v>
      </c>
      <c r="L138" s="130">
        <f t="shared" ref="L138" si="705">$B$20*L137+$B139</f>
        <v>0.11115</v>
      </c>
      <c r="M138" s="186">
        <f>NPV($B$19,C140:L140)</f>
        <v>-215869664.93300751</v>
      </c>
    </row>
    <row r="139" spans="1:14">
      <c r="A139" s="185" t="s">
        <v>221</v>
      </c>
      <c r="B139" s="130">
        <f t="shared" ref="B139:B140" si="706">B133</f>
        <v>0.11115</v>
      </c>
      <c r="C139" s="132">
        <f>B141*C138</f>
        <v>72958962.453309506</v>
      </c>
      <c r="D139" s="132">
        <f t="shared" ref="D139" si="707">C141*D138</f>
        <v>83550402.346299276</v>
      </c>
      <c r="E139" s="132">
        <f t="shared" ref="E139" si="708">D141*E138</f>
        <v>95671392.261368841</v>
      </c>
      <c r="F139" s="132">
        <f t="shared" ref="F139" si="709">E141*F138</f>
        <v>109602855.98135228</v>
      </c>
      <c r="G139" s="132">
        <f t="shared" ref="G139" si="710">F141*G138</f>
        <v>125680077.91896413</v>
      </c>
      <c r="H139" s="132">
        <f t="shared" ref="H139" si="711">G141*H138</f>
        <v>144304572.3894673</v>
      </c>
      <c r="I139" s="132">
        <f t="shared" ref="I139" si="712">H141*I138</f>
        <v>165958698.30614036</v>
      </c>
      <c r="J139" s="132">
        <f t="shared" ref="J139" si="713">I141*J138</f>
        <v>191223705.31185365</v>
      </c>
      <c r="K139" s="132">
        <f t="shared" ref="K139" si="714">J141*K138</f>
        <v>220802078.04742026</v>
      </c>
      <c r="L139" s="132">
        <f t="shared" ref="L139" si="715">K141*L138</f>
        <v>255545276.33294788</v>
      </c>
      <c r="M139" s="187" t="s">
        <v>241</v>
      </c>
    </row>
    <row r="140" spans="1:14">
      <c r="A140" s="185" t="s">
        <v>239</v>
      </c>
      <c r="B140" s="130">
        <f t="shared" si="706"/>
        <v>5.0371582157889533E-2</v>
      </c>
      <c r="C140" s="133">
        <f>C139-B141*$B139</f>
        <v>-48122296.271090493</v>
      </c>
      <c r="D140" s="133">
        <f>D139-C141*$B139</f>
        <v>-45640245.054786071</v>
      </c>
      <c r="E140" s="133">
        <f t="shared" ref="E140" si="716">E139-D141*$B139</f>
        <v>-42805882.360507667</v>
      </c>
      <c r="F140" s="133">
        <f t="shared" ref="F140" si="717">F139-E141*$B139</f>
        <v>-39508293.890375361</v>
      </c>
      <c r="G140" s="133">
        <f t="shared" ref="G140" si="718">G139-F141*$B139</f>
        <v>-35613429.395090833</v>
      </c>
      <c r="H140" s="133">
        <f t="shared" ref="H140" si="719">H139-G141*$B139</f>
        <v>-30958275.585280508</v>
      </c>
      <c r="I140" s="133">
        <f t="shared" ref="I140" si="720">I139-H141*$B139</f>
        <v>-25343602.889696747</v>
      </c>
      <c r="J140" s="133">
        <f t="shared" ref="J140" si="721">J139-I141*$B139</f>
        <v>-18524905.200710952</v>
      </c>
      <c r="K140" s="133">
        <f t="shared" ref="K140" si="722">K139-J141*$B139</f>
        <v>-10201047.310556889</v>
      </c>
      <c r="L140" s="133">
        <f t="shared" ref="L140" si="723">L139-K141*$B139</f>
        <v>0</v>
      </c>
      <c r="M140" s="188">
        <f>B141+M138</f>
        <v>873480391.06699252</v>
      </c>
    </row>
    <row r="141" spans="1:14">
      <c r="A141" s="185" t="s">
        <v>217</v>
      </c>
      <c r="B141" s="112">
        <f>B135</f>
        <v>1089350056</v>
      </c>
      <c r="C141" s="132">
        <f>B141+C139</f>
        <v>1162309018.4533095</v>
      </c>
      <c r="D141" s="132">
        <f>C141+D139</f>
        <v>1245859420.7996087</v>
      </c>
      <c r="E141" s="132">
        <f t="shared" ref="E141" si="724">D141+E139</f>
        <v>1341530813.0609775</v>
      </c>
      <c r="F141" s="132">
        <f t="shared" ref="F141" si="725">E141+F139</f>
        <v>1451133669.0423298</v>
      </c>
      <c r="G141" s="132">
        <f t="shared" ref="G141" si="726">F141+G139</f>
        <v>1576813746.9612939</v>
      </c>
      <c r="H141" s="132">
        <f t="shared" ref="H141" si="727">G141+H139</f>
        <v>1721118319.3507612</v>
      </c>
      <c r="I141" s="132">
        <f t="shared" ref="I141" si="728">H141+I139</f>
        <v>1887077017.6569016</v>
      </c>
      <c r="J141" s="132">
        <f t="shared" ref="J141" si="729">I141+J139</f>
        <v>2078300722.9687552</v>
      </c>
      <c r="K141" s="132">
        <f t="shared" ref="K141" si="730">J141+K139</f>
        <v>2299102801.0161753</v>
      </c>
      <c r="L141" s="132">
        <f t="shared" ref="L141" si="731">K141+L139</f>
        <v>2554648077.349123</v>
      </c>
      <c r="M141" s="189">
        <f ca="1">M140*1000/$B$9</f>
        <v>36572.121363676801</v>
      </c>
    </row>
    <row r="142" spans="1:14">
      <c r="A142" s="41"/>
      <c r="B142" s="124">
        <f>B$2</f>
        <v>42735</v>
      </c>
      <c r="C142" s="124">
        <f>B142+365</f>
        <v>43100</v>
      </c>
      <c r="D142" s="124">
        <f t="shared" ref="D142:L142" si="732">C142+365</f>
        <v>43465</v>
      </c>
      <c r="E142" s="124">
        <f t="shared" si="732"/>
        <v>43830</v>
      </c>
      <c r="F142" s="124">
        <f t="shared" si="732"/>
        <v>44195</v>
      </c>
      <c r="G142" s="124">
        <f t="shared" si="732"/>
        <v>44560</v>
      </c>
      <c r="H142" s="124">
        <f t="shared" si="732"/>
        <v>44925</v>
      </c>
      <c r="I142" s="124">
        <f t="shared" si="732"/>
        <v>45290</v>
      </c>
      <c r="J142" s="124">
        <f t="shared" si="732"/>
        <v>45655</v>
      </c>
      <c r="K142" s="124">
        <f t="shared" si="732"/>
        <v>46020</v>
      </c>
      <c r="L142" s="124">
        <f t="shared" si="732"/>
        <v>46385</v>
      </c>
      <c r="M142" s="190"/>
    </row>
    <row r="143" spans="1:14">
      <c r="A143" s="183">
        <v>0.2</v>
      </c>
      <c r="B143" s="111"/>
      <c r="C143" s="111">
        <f>1-A143</f>
        <v>0.8</v>
      </c>
      <c r="D143" s="111">
        <f t="shared" ref="D143:L143" si="733">MAX(C143-$A143,0)</f>
        <v>0.60000000000000009</v>
      </c>
      <c r="E143" s="111">
        <f t="shared" si="733"/>
        <v>0.40000000000000008</v>
      </c>
      <c r="F143" s="111">
        <f t="shared" si="733"/>
        <v>0.20000000000000007</v>
      </c>
      <c r="G143" s="111">
        <f t="shared" si="733"/>
        <v>5.5511151231257827E-17</v>
      </c>
      <c r="H143" s="111">
        <f t="shared" si="733"/>
        <v>0</v>
      </c>
      <c r="I143" s="111">
        <f t="shared" si="733"/>
        <v>0</v>
      </c>
      <c r="J143" s="111">
        <f t="shared" si="733"/>
        <v>0</v>
      </c>
      <c r="K143" s="111">
        <f t="shared" si="733"/>
        <v>0</v>
      </c>
      <c r="L143" s="111">
        <f t="shared" si="733"/>
        <v>0</v>
      </c>
      <c r="M143" s="184" t="s">
        <v>240</v>
      </c>
    </row>
    <row r="144" spans="1:14">
      <c r="A144" s="185" t="s">
        <v>223</v>
      </c>
      <c r="B144" s="130">
        <f>B138</f>
        <v>0.16152158215788953</v>
      </c>
      <c r="C144" s="130">
        <f>$B$20*C143+$B145</f>
        <v>7.1883123179651676E-2</v>
      </c>
      <c r="D144" s="130">
        <f t="shared" ref="D144" si="734">$B$20*D143+$B145</f>
        <v>8.1699842384738749E-2</v>
      </c>
      <c r="E144" s="130">
        <f t="shared" ref="E144" si="735">$B$20*E143+$B145</f>
        <v>9.1516561589825823E-2</v>
      </c>
      <c r="F144" s="130">
        <f t="shared" ref="F144" si="736">$B$20*F143+$B145</f>
        <v>0.10133328079491291</v>
      </c>
      <c r="G144" s="130">
        <f t="shared" ref="G144" si="737">$B$20*G143+$B145</f>
        <v>0.11115</v>
      </c>
      <c r="H144" s="130">
        <f t="shared" ref="H144" si="738">$B$20*H143+$B145</f>
        <v>0.11115</v>
      </c>
      <c r="I144" s="130">
        <f t="shared" ref="I144" si="739">$B$20*I143+$B145</f>
        <v>0.11115</v>
      </c>
      <c r="J144" s="130">
        <f t="shared" ref="J144" si="740">$B$20*J143+$B145</f>
        <v>0.11115</v>
      </c>
      <c r="K144" s="130">
        <f t="shared" ref="K144" si="741">$B$20*K143+$B145</f>
        <v>0.11115</v>
      </c>
      <c r="L144" s="130">
        <f t="shared" ref="L144" si="742">$B$20*L143+$B145</f>
        <v>0.11115</v>
      </c>
      <c r="M144" s="186">
        <f>NPV($B$19,C146:L146)</f>
        <v>-97619599.78732495</v>
      </c>
    </row>
    <row r="145" spans="1:14">
      <c r="A145" s="185" t="s">
        <v>221</v>
      </c>
      <c r="B145" s="130">
        <f t="shared" ref="B145:B146" si="743">B139</f>
        <v>0.11115</v>
      </c>
      <c r="C145" s="132">
        <f>B147*C144</f>
        <v>78305884.261208445</v>
      </c>
      <c r="D145" s="132">
        <f t="shared" ref="D145" si="744">C147*D144</f>
        <v>95397306.278944656</v>
      </c>
      <c r="E145" s="132">
        <f t="shared" ref="E145" si="745">D147*E144</f>
        <v>115590290.2282214</v>
      </c>
      <c r="F145" s="132">
        <f t="shared" ref="F145" si="746">E147*F144</f>
        <v>139702472.62744156</v>
      </c>
      <c r="G145" s="132">
        <f t="shared" ref="G145" si="747">F147*G144</f>
        <v>168764158.944345</v>
      </c>
      <c r="H145" s="132">
        <f t="shared" ref="H145" si="748">G147*H144</f>
        <v>187522295.21100894</v>
      </c>
      <c r="I145" s="132">
        <f t="shared" ref="I145" si="749">H147*I144</f>
        <v>208365398.32371259</v>
      </c>
      <c r="J145" s="132">
        <f t="shared" ref="J145" si="750">I147*J144</f>
        <v>231525212.34739324</v>
      </c>
      <c r="K145" s="132">
        <f t="shared" ref="K145" si="751">J147*K144</f>
        <v>257259239.699806</v>
      </c>
      <c r="L145" s="132">
        <f t="shared" ref="L145" si="752">K147*L144</f>
        <v>285853604.19243944</v>
      </c>
      <c r="M145" s="187" t="s">
        <v>241</v>
      </c>
    </row>
    <row r="146" spans="1:14">
      <c r="A146" s="185" t="s">
        <v>239</v>
      </c>
      <c r="B146" s="130">
        <f t="shared" si="743"/>
        <v>5.0371582157889533E-2</v>
      </c>
      <c r="C146" s="133">
        <f>C145-B147*$B145</f>
        <v>-42775374.463191554</v>
      </c>
      <c r="D146" s="133">
        <f>D145-C147*$B145</f>
        <v>-34387651.481088668</v>
      </c>
      <c r="E146" s="133">
        <f t="shared" ref="E146" si="753">E145-D147*$B145</f>
        <v>-24798078.124716625</v>
      </c>
      <c r="F146" s="133">
        <f t="shared" ref="F146" si="754">F145-E147*$B145</f>
        <v>-13533756.484363288</v>
      </c>
      <c r="G146" s="133">
        <f t="shared" ref="G146" si="755">G145-F147*$B145</f>
        <v>0</v>
      </c>
      <c r="H146" s="133">
        <f t="shared" ref="H146" si="756">H145-G147*$B145</f>
        <v>0</v>
      </c>
      <c r="I146" s="133">
        <f t="shared" ref="I146" si="757">I145-H147*$B145</f>
        <v>0</v>
      </c>
      <c r="J146" s="133">
        <f t="shared" ref="J146" si="758">J145-I147*$B145</f>
        <v>0</v>
      </c>
      <c r="K146" s="133">
        <f t="shared" ref="K146" si="759">K145-J147*$B145</f>
        <v>0</v>
      </c>
      <c r="L146" s="133">
        <f t="shared" ref="L146" si="760">L145-K147*$B145</f>
        <v>0</v>
      </c>
      <c r="M146" s="188">
        <f>B147+M144</f>
        <v>991730456.21267509</v>
      </c>
    </row>
    <row r="147" spans="1:14" ht="12.75" thickBot="1">
      <c r="A147" s="191" t="s">
        <v>217</v>
      </c>
      <c r="B147" s="192">
        <f>B141</f>
        <v>1089350056</v>
      </c>
      <c r="C147" s="193">
        <f>B147+C145</f>
        <v>1167655940.2612085</v>
      </c>
      <c r="D147" s="193">
        <f>C147+D145</f>
        <v>1263053246.5401533</v>
      </c>
      <c r="E147" s="193">
        <f t="shared" ref="E147" si="761">D147+E145</f>
        <v>1378643536.7683747</v>
      </c>
      <c r="F147" s="193">
        <f t="shared" ref="F147" si="762">E147+F145</f>
        <v>1518346009.3958163</v>
      </c>
      <c r="G147" s="193">
        <f t="shared" ref="G147" si="763">F147+G145</f>
        <v>1687110168.3401613</v>
      </c>
      <c r="H147" s="193">
        <f t="shared" ref="H147" si="764">G147+H145</f>
        <v>1874632463.5511703</v>
      </c>
      <c r="I147" s="193">
        <f t="shared" ref="I147" si="765">H147+I145</f>
        <v>2082997861.8748829</v>
      </c>
      <c r="J147" s="193">
        <f t="shared" ref="J147" si="766">I147+J145</f>
        <v>2314523074.2222762</v>
      </c>
      <c r="K147" s="193">
        <f t="shared" ref="K147" si="767">J147+K145</f>
        <v>2571782313.9220824</v>
      </c>
      <c r="L147" s="193">
        <f t="shared" ref="L147" si="768">K147+L145</f>
        <v>2857635918.114522</v>
      </c>
      <c r="M147" s="194">
        <f ca="1">M146*1000/$B$9</f>
        <v>41523.18354892842</v>
      </c>
    </row>
    <row r="148" spans="1:14" ht="12.75" thickBot="1"/>
    <row r="149" spans="1:14">
      <c r="A149" s="180"/>
      <c r="B149" s="181">
        <f>EOMONTH(B130,-12)</f>
        <v>40178</v>
      </c>
      <c r="C149" s="181">
        <f>B149+365</f>
        <v>40543</v>
      </c>
      <c r="D149" s="181">
        <f t="shared" ref="D149:L149" si="769">C149+365</f>
        <v>40908</v>
      </c>
      <c r="E149" s="181">
        <f t="shared" si="769"/>
        <v>41273</v>
      </c>
      <c r="F149" s="181">
        <f t="shared" si="769"/>
        <v>41638</v>
      </c>
      <c r="G149" s="181">
        <f t="shared" si="769"/>
        <v>42003</v>
      </c>
      <c r="H149" s="181">
        <f t="shared" si="769"/>
        <v>42368</v>
      </c>
      <c r="I149" s="181">
        <f t="shared" si="769"/>
        <v>42733</v>
      </c>
      <c r="J149" s="181">
        <f t="shared" si="769"/>
        <v>43098</v>
      </c>
      <c r="K149" s="181">
        <f t="shared" si="769"/>
        <v>43463</v>
      </c>
      <c r="L149" s="181">
        <f t="shared" si="769"/>
        <v>43828</v>
      </c>
      <c r="M149" s="182"/>
      <c r="N149" s="197">
        <f ca="1">M154</f>
        <v>21916.713470136579</v>
      </c>
    </row>
    <row r="150" spans="1:14">
      <c r="A150" s="183">
        <v>0</v>
      </c>
      <c r="B150" s="111"/>
      <c r="C150" s="111">
        <f>1-A150</f>
        <v>1</v>
      </c>
      <c r="D150" s="111">
        <f t="shared" ref="D150:L150" si="770">MAX(C150-$A150,0)</f>
        <v>1</v>
      </c>
      <c r="E150" s="111">
        <f t="shared" si="770"/>
        <v>1</v>
      </c>
      <c r="F150" s="111">
        <f t="shared" si="770"/>
        <v>1</v>
      </c>
      <c r="G150" s="111">
        <f t="shared" si="770"/>
        <v>1</v>
      </c>
      <c r="H150" s="111">
        <f t="shared" si="770"/>
        <v>1</v>
      </c>
      <c r="I150" s="111">
        <f t="shared" si="770"/>
        <v>1</v>
      </c>
      <c r="J150" s="111">
        <f t="shared" si="770"/>
        <v>1</v>
      </c>
      <c r="K150" s="111">
        <f t="shared" si="770"/>
        <v>1</v>
      </c>
      <c r="L150" s="111">
        <f t="shared" si="770"/>
        <v>1</v>
      </c>
      <c r="M150" s="184" t="s">
        <v>240</v>
      </c>
      <c r="N150" s="197">
        <f ca="1">M160</f>
        <v>30109.21158336681</v>
      </c>
    </row>
    <row r="151" spans="1:14">
      <c r="A151" s="185" t="s">
        <v>223</v>
      </c>
      <c r="B151" s="130">
        <f>I4</f>
        <v>8.9000269603972434E-2</v>
      </c>
      <c r="C151" s="130">
        <f>$B$20*C150+$B152</f>
        <v>6.721640397456459E-2</v>
      </c>
      <c r="D151" s="130">
        <f t="shared" ref="D151" si="771">$B$20*D150+$B152</f>
        <v>6.721640397456459E-2</v>
      </c>
      <c r="E151" s="130">
        <f t="shared" ref="E151" si="772">$B$20*E150+$B152</f>
        <v>6.721640397456459E-2</v>
      </c>
      <c r="F151" s="130">
        <f t="shared" ref="F151" si="773">$B$20*F150+$B152</f>
        <v>6.721640397456459E-2</v>
      </c>
      <c r="G151" s="130">
        <f t="shared" ref="G151" si="774">$B$20*G150+$B152</f>
        <v>6.721640397456459E-2</v>
      </c>
      <c r="H151" s="130">
        <f t="shared" ref="H151" si="775">$B$20*H150+$B152</f>
        <v>6.721640397456459E-2</v>
      </c>
      <c r="I151" s="130">
        <f t="shared" ref="I151" si="776">$B$20*I150+$B152</f>
        <v>6.721640397456459E-2</v>
      </c>
      <c r="J151" s="130">
        <f t="shared" ref="J151" si="777">$B$20*J150+$B152</f>
        <v>6.721640397456459E-2</v>
      </c>
      <c r="K151" s="130">
        <f t="shared" ref="K151" si="778">$B$20*K150+$B152</f>
        <v>6.721640397456459E-2</v>
      </c>
      <c r="L151" s="130">
        <f t="shared" ref="L151" si="779">$B$20*L150+$B152</f>
        <v>6.721640397456459E-2</v>
      </c>
      <c r="M151" s="186">
        <f>NPV($B$19,C153:L153)</f>
        <v>-376226316.90636176</v>
      </c>
      <c r="N151" s="197">
        <f ca="1">M166</f>
        <v>34277.375436562455</v>
      </c>
    </row>
    <row r="152" spans="1:14">
      <c r="A152" s="185" t="s">
        <v>221</v>
      </c>
      <c r="B152" s="130">
        <f t="shared" ref="B152:B154" si="780">I5</f>
        <v>0.1163</v>
      </c>
      <c r="C152" s="132">
        <f>B154*C151</f>
        <v>60473268.712146722</v>
      </c>
      <c r="D152" s="132">
        <f t="shared" ref="D152" si="781">C154*D151</f>
        <v>64538064.371564776</v>
      </c>
      <c r="E152" s="132">
        <f t="shared" ref="E152" si="782">D154*E151</f>
        <v>68876080.97810033</v>
      </c>
      <c r="F152" s="132">
        <f t="shared" ref="F152" si="783">E154*F151</f>
        <v>73505683.46130915</v>
      </c>
      <c r="G152" s="132">
        <f t="shared" ref="G152" si="784">F154*G151</f>
        <v>78446471.175270975</v>
      </c>
      <c r="H152" s="132">
        <f t="shared" ref="H152" si="785">G154*H151</f>
        <v>83719360.872167036</v>
      </c>
      <c r="I152" s="132">
        <f t="shared" ref="I152" si="786">H154*I151</f>
        <v>89346675.253042966</v>
      </c>
      <c r="J152" s="132">
        <f t="shared" ref="J152" si="787">I154*J151</f>
        <v>95352237.470635742</v>
      </c>
      <c r="K152" s="132">
        <f t="shared" ref="K152" si="788">J154*K151</f>
        <v>101761471.98434059</v>
      </c>
      <c r="L152" s="132">
        <f t="shared" ref="L152" si="789">K154*L151</f>
        <v>108601512.19428638</v>
      </c>
      <c r="M152" s="187" t="s">
        <v>241</v>
      </c>
    </row>
    <row r="153" spans="1:14">
      <c r="A153" s="185" t="s">
        <v>239</v>
      </c>
      <c r="B153" s="130">
        <f t="shared" si="780"/>
        <v>-2.7299730396027566E-2</v>
      </c>
      <c r="C153" s="133">
        <f>C152-B154*$B152</f>
        <v>-44159540.176053278</v>
      </c>
      <c r="D153" s="133">
        <f>D152-C154*$B152</f>
        <v>-47127785.6678579</v>
      </c>
      <c r="E153" s="133">
        <f t="shared" ref="E153" si="790">E152-D154*$B152</f>
        <v>-50295545.947735325</v>
      </c>
      <c r="F153" s="133">
        <f t="shared" ref="F153" si="791">F152-E154*$B152</f>
        <v>-53676231.682279572</v>
      </c>
      <c r="G153" s="133">
        <f t="shared" ref="G153" si="792">G152-F154*$B152</f>
        <v>-57284154.954868019</v>
      </c>
      <c r="H153" s="133">
        <f t="shared" ref="H153" si="793">H152-G154*$B152</f>
        <v>-61134589.855655983</v>
      </c>
      <c r="I153" s="133">
        <f t="shared" ref="I153" si="794">I152-H154*$B152</f>
        <v>-65243837.14421308</v>
      </c>
      <c r="J153" s="133">
        <f t="shared" ref="J153" si="795">J152-I154*$B152</f>
        <v>-69629293.258549184</v>
      </c>
      <c r="K153" s="133">
        <f t="shared" ref="K153" si="796">K152-J154*$B152</f>
        <v>-74309523.962679282</v>
      </c>
      <c r="L153" s="133">
        <f t="shared" ref="L153" si="797">L152-K154*$B152</f>
        <v>-79304342.944512308</v>
      </c>
      <c r="M153" s="188">
        <f>B154+M151</f>
        <v>523453897.09363824</v>
      </c>
    </row>
    <row r="154" spans="1:14">
      <c r="A154" s="185" t="s">
        <v>217</v>
      </c>
      <c r="B154" s="112">
        <f t="shared" si="780"/>
        <v>899680214</v>
      </c>
      <c r="C154" s="132">
        <f>B154+C152</f>
        <v>960153482.71214676</v>
      </c>
      <c r="D154" s="132">
        <f>C154+D152</f>
        <v>1024691547.0837115</v>
      </c>
      <c r="E154" s="132">
        <f t="shared" ref="E154" si="798">D154+E152</f>
        <v>1093567628.0618119</v>
      </c>
      <c r="F154" s="132">
        <f t="shared" ref="F154" si="799">E154+F152</f>
        <v>1167073311.5231211</v>
      </c>
      <c r="G154" s="132">
        <f t="shared" ref="G154" si="800">F154+G152</f>
        <v>1245519782.6983922</v>
      </c>
      <c r="H154" s="132">
        <f t="shared" ref="H154" si="801">G154+H152</f>
        <v>1329239143.5705593</v>
      </c>
      <c r="I154" s="132">
        <f t="shared" ref="I154" si="802">H154+I152</f>
        <v>1418585818.8236022</v>
      </c>
      <c r="J154" s="132">
        <f t="shared" ref="J154" si="803">I154+J152</f>
        <v>1513938056.2942379</v>
      </c>
      <c r="K154" s="132">
        <f t="shared" ref="K154" si="804">J154+K152</f>
        <v>1615699528.2785785</v>
      </c>
      <c r="L154" s="132">
        <f t="shared" ref="L154" si="805">K154+L152</f>
        <v>1724301040.4728649</v>
      </c>
      <c r="M154" s="189">
        <f ca="1">M153*1000/$B$9</f>
        <v>21916.713470136579</v>
      </c>
    </row>
    <row r="155" spans="1:14">
      <c r="A155" s="41"/>
      <c r="B155" s="124">
        <f>B$2</f>
        <v>42735</v>
      </c>
      <c r="C155" s="124">
        <f>B155+365</f>
        <v>43100</v>
      </c>
      <c r="D155" s="124">
        <f t="shared" ref="D155:L155" si="806">C155+365</f>
        <v>43465</v>
      </c>
      <c r="E155" s="124">
        <f t="shared" si="806"/>
        <v>43830</v>
      </c>
      <c r="F155" s="124">
        <f t="shared" si="806"/>
        <v>44195</v>
      </c>
      <c r="G155" s="124">
        <f t="shared" si="806"/>
        <v>44560</v>
      </c>
      <c r="H155" s="124">
        <f t="shared" si="806"/>
        <v>44925</v>
      </c>
      <c r="I155" s="124">
        <f t="shared" si="806"/>
        <v>45290</v>
      </c>
      <c r="J155" s="124">
        <f t="shared" si="806"/>
        <v>45655</v>
      </c>
      <c r="K155" s="124">
        <f t="shared" si="806"/>
        <v>46020</v>
      </c>
      <c r="L155" s="124">
        <f t="shared" si="806"/>
        <v>46385</v>
      </c>
      <c r="M155" s="190"/>
    </row>
    <row r="156" spans="1:14">
      <c r="A156" s="183">
        <v>0.1</v>
      </c>
      <c r="B156" s="111"/>
      <c r="C156" s="111">
        <f>1-A156</f>
        <v>0.9</v>
      </c>
      <c r="D156" s="111">
        <f t="shared" ref="D156:L156" si="807">MAX(C156-$A156,0)</f>
        <v>0.8</v>
      </c>
      <c r="E156" s="111">
        <f t="shared" si="807"/>
        <v>0.70000000000000007</v>
      </c>
      <c r="F156" s="111">
        <f t="shared" si="807"/>
        <v>0.60000000000000009</v>
      </c>
      <c r="G156" s="111">
        <f t="shared" si="807"/>
        <v>0.50000000000000011</v>
      </c>
      <c r="H156" s="111">
        <f t="shared" si="807"/>
        <v>0.40000000000000013</v>
      </c>
      <c r="I156" s="111">
        <f t="shared" si="807"/>
        <v>0.30000000000000016</v>
      </c>
      <c r="J156" s="111">
        <f t="shared" si="807"/>
        <v>0.20000000000000015</v>
      </c>
      <c r="K156" s="111">
        <f t="shared" si="807"/>
        <v>0.10000000000000014</v>
      </c>
      <c r="L156" s="111">
        <f t="shared" si="807"/>
        <v>1.3877787807814457E-16</v>
      </c>
      <c r="M156" s="184" t="s">
        <v>240</v>
      </c>
    </row>
    <row r="157" spans="1:14">
      <c r="A157" s="185" t="s">
        <v>223</v>
      </c>
      <c r="B157" s="130">
        <f>B151</f>
        <v>8.9000269603972434E-2</v>
      </c>
      <c r="C157" s="130">
        <f>$B$20*C156+$B158</f>
        <v>7.212476357710812E-2</v>
      </c>
      <c r="D157" s="130">
        <f t="shared" ref="D157" si="808">$B$20*D156+$B158</f>
        <v>7.7033123179651664E-2</v>
      </c>
      <c r="E157" s="130">
        <f t="shared" ref="E157" si="809">$B$20*E156+$B158</f>
        <v>8.1941482782195207E-2</v>
      </c>
      <c r="F157" s="130">
        <f t="shared" ref="F157" si="810">$B$20*F156+$B158</f>
        <v>8.6849842384738751E-2</v>
      </c>
      <c r="G157" s="130">
        <f t="shared" ref="G157" si="811">$B$20*G156+$B158</f>
        <v>9.1758201987282295E-2</v>
      </c>
      <c r="H157" s="130">
        <f t="shared" ref="H157" si="812">$B$20*H156+$B158</f>
        <v>9.6666561589825825E-2</v>
      </c>
      <c r="I157" s="130">
        <f t="shared" ref="I157" si="813">$B$20*I156+$B158</f>
        <v>0.10157492119236937</v>
      </c>
      <c r="J157" s="130">
        <f t="shared" ref="J157" si="814">$B$20*J156+$B158</f>
        <v>0.10648328079491291</v>
      </c>
      <c r="K157" s="130">
        <f t="shared" ref="K157" si="815">$B$20*K156+$B158</f>
        <v>0.11139164039745646</v>
      </c>
      <c r="L157" s="130">
        <f t="shared" ref="L157" si="816">$B$20*L156+$B158</f>
        <v>0.1163</v>
      </c>
      <c r="M157" s="186">
        <f>NPV($B$19,C159:L159)</f>
        <v>-180558518.89705011</v>
      </c>
    </row>
    <row r="158" spans="1:14">
      <c r="A158" s="185" t="s">
        <v>221</v>
      </c>
      <c r="B158" s="130">
        <f t="shared" ref="B158:B159" si="817">B152</f>
        <v>0.1163</v>
      </c>
      <c r="C158" s="132">
        <f>B160*C157</f>
        <v>64889222.729752041</v>
      </c>
      <c r="D158" s="132">
        <f t="shared" ref="D158" si="818">C160*D157</f>
        <v>74303796.234930217</v>
      </c>
      <c r="E158" s="132">
        <f t="shared" ref="E158" si="819">D160*E157</f>
        <v>85126813.13185899</v>
      </c>
      <c r="F158" s="132">
        <f t="shared" ref="F158" si="820">E160*F157</f>
        <v>97619226.843923718</v>
      </c>
      <c r="G158" s="132">
        <f t="shared" ref="G158" si="821">F160*G157</f>
        <v>112093587.99802814</v>
      </c>
      <c r="H158" s="132">
        <f t="shared" ref="H158" si="822">G160*H157</f>
        <v>128925436.41505367</v>
      </c>
      <c r="I158" s="132">
        <f t="shared" ref="I158" si="823">H160*I157</f>
        <v>148567369.78662783</v>
      </c>
      <c r="J158" s="132">
        <f t="shared" ref="J158" si="824">I160*J157</f>
        <v>171566465.47244221</v>
      </c>
      <c r="K158" s="132">
        <f t="shared" ref="K158" si="825">J160*K157</f>
        <v>198585912.30659115</v>
      </c>
      <c r="L158" s="132">
        <f t="shared" ref="L158" si="826">K160*L157</f>
        <v>230431940.6241039</v>
      </c>
      <c r="M158" s="187" t="s">
        <v>241</v>
      </c>
    </row>
    <row r="159" spans="1:14">
      <c r="A159" s="185" t="s">
        <v>239</v>
      </c>
      <c r="B159" s="130">
        <f t="shared" si="817"/>
        <v>-2.7299730396027566E-2</v>
      </c>
      <c r="C159" s="133">
        <f>C158-B160*$B158</f>
        <v>-39743586.158447959</v>
      </c>
      <c r="D159" s="133">
        <f>D158-C160*$B158</f>
        <v>-37875629.256739944</v>
      </c>
      <c r="E159" s="133">
        <f t="shared" ref="E159" si="827">E158-D160*$B158</f>
        <v>-35694143.861933574</v>
      </c>
      <c r="F159" s="133">
        <f t="shared" ref="F159" si="828">F158-E160*$B158</f>
        <v>-33101978.517104045</v>
      </c>
      <c r="G159" s="133">
        <f t="shared" ref="G159" si="829">G158-F160*$B158</f>
        <v>-29980733.444947973</v>
      </c>
      <c r="H159" s="133">
        <f t="shared" ref="H159" si="830">H158-G160*$B158</f>
        <v>-26185369.312093109</v>
      </c>
      <c r="I159" s="133">
        <f t="shared" ref="I159" si="831">I158-H160*$B158</f>
        <v>-21537464.195589662</v>
      </c>
      <c r="J159" s="133">
        <f t="shared" ref="J159" si="832">J158-I160*$B158</f>
        <v>-15816753.615960091</v>
      </c>
      <c r="K159" s="133">
        <f t="shared" ref="K159" si="833">K158-J160*$B158</f>
        <v>-8750486.7162561715</v>
      </c>
      <c r="L159" s="133">
        <f t="shared" ref="L159" si="834">L158-K160*$B158</f>
        <v>0</v>
      </c>
      <c r="M159" s="188">
        <f>B160+M157</f>
        <v>719121695.10294986</v>
      </c>
    </row>
    <row r="160" spans="1:14">
      <c r="A160" s="185" t="s">
        <v>217</v>
      </c>
      <c r="B160" s="112">
        <f>B154</f>
        <v>899680214</v>
      </c>
      <c r="C160" s="132">
        <f>B160+C158</f>
        <v>964569436.72975206</v>
      </c>
      <c r="D160" s="132">
        <f>C160+D158</f>
        <v>1038873232.9646823</v>
      </c>
      <c r="E160" s="132">
        <f t="shared" ref="E160" si="835">D160+E158</f>
        <v>1124000046.0965414</v>
      </c>
      <c r="F160" s="132">
        <f t="shared" ref="F160" si="836">E160+F158</f>
        <v>1221619272.9404652</v>
      </c>
      <c r="G160" s="132">
        <f t="shared" ref="G160" si="837">F160+G158</f>
        <v>1333712860.9384933</v>
      </c>
      <c r="H160" s="132">
        <f t="shared" ref="H160" si="838">G160+H158</f>
        <v>1462638297.3535469</v>
      </c>
      <c r="I160" s="132">
        <f t="shared" ref="I160" si="839">H160+I158</f>
        <v>1611205667.1401746</v>
      </c>
      <c r="J160" s="132">
        <f t="shared" ref="J160" si="840">I160+J158</f>
        <v>1782772132.6126168</v>
      </c>
      <c r="K160" s="132">
        <f t="shared" ref="K160" si="841">J160+K158</f>
        <v>1981358044.919208</v>
      </c>
      <c r="L160" s="132">
        <f t="shared" ref="L160" si="842">K160+L158</f>
        <v>2211789985.5433121</v>
      </c>
      <c r="M160" s="189">
        <f ca="1">M159*1000/$B$9</f>
        <v>30109.21158336681</v>
      </c>
    </row>
    <row r="161" spans="1:13">
      <c r="A161" s="41"/>
      <c r="B161" s="124">
        <f>B$2</f>
        <v>42735</v>
      </c>
      <c r="C161" s="124">
        <f>B161+365</f>
        <v>43100</v>
      </c>
      <c r="D161" s="124">
        <f t="shared" ref="D161:L161" si="843">C161+365</f>
        <v>43465</v>
      </c>
      <c r="E161" s="124">
        <f t="shared" si="843"/>
        <v>43830</v>
      </c>
      <c r="F161" s="124">
        <f t="shared" si="843"/>
        <v>44195</v>
      </c>
      <c r="G161" s="124">
        <f t="shared" si="843"/>
        <v>44560</v>
      </c>
      <c r="H161" s="124">
        <f t="shared" si="843"/>
        <v>44925</v>
      </c>
      <c r="I161" s="124">
        <f t="shared" si="843"/>
        <v>45290</v>
      </c>
      <c r="J161" s="124">
        <f t="shared" si="843"/>
        <v>45655</v>
      </c>
      <c r="K161" s="124">
        <f t="shared" si="843"/>
        <v>46020</v>
      </c>
      <c r="L161" s="124">
        <f t="shared" si="843"/>
        <v>46385</v>
      </c>
      <c r="M161" s="190"/>
    </row>
    <row r="162" spans="1:13">
      <c r="A162" s="183">
        <v>0.2</v>
      </c>
      <c r="B162" s="111"/>
      <c r="C162" s="111">
        <f>1-A162</f>
        <v>0.8</v>
      </c>
      <c r="D162" s="111">
        <f t="shared" ref="D162:L162" si="844">MAX(C162-$A162,0)</f>
        <v>0.60000000000000009</v>
      </c>
      <c r="E162" s="111">
        <f t="shared" si="844"/>
        <v>0.40000000000000008</v>
      </c>
      <c r="F162" s="111">
        <f t="shared" si="844"/>
        <v>0.20000000000000007</v>
      </c>
      <c r="G162" s="111">
        <f t="shared" si="844"/>
        <v>5.5511151231257827E-17</v>
      </c>
      <c r="H162" s="111">
        <f t="shared" si="844"/>
        <v>0</v>
      </c>
      <c r="I162" s="111">
        <f t="shared" si="844"/>
        <v>0</v>
      </c>
      <c r="J162" s="111">
        <f t="shared" si="844"/>
        <v>0</v>
      </c>
      <c r="K162" s="111">
        <f t="shared" si="844"/>
        <v>0</v>
      </c>
      <c r="L162" s="111">
        <f t="shared" si="844"/>
        <v>0</v>
      </c>
      <c r="M162" s="184" t="s">
        <v>240</v>
      </c>
    </row>
    <row r="163" spans="1:13">
      <c r="A163" s="185" t="s">
        <v>223</v>
      </c>
      <c r="B163" s="130">
        <f>B157</f>
        <v>8.9000269603972434E-2</v>
      </c>
      <c r="C163" s="130">
        <f>$B$20*C162+$B164</f>
        <v>7.7033123179651664E-2</v>
      </c>
      <c r="D163" s="130">
        <f t="shared" ref="D163" si="845">$B$20*D162+$B164</f>
        <v>8.6849842384738751E-2</v>
      </c>
      <c r="E163" s="130">
        <f t="shared" ref="E163" si="846">$B$20*E162+$B164</f>
        <v>9.6666561589825839E-2</v>
      </c>
      <c r="F163" s="130">
        <f t="shared" ref="F163" si="847">$B$20*F162+$B164</f>
        <v>0.10648328079491291</v>
      </c>
      <c r="G163" s="130">
        <f t="shared" ref="G163" si="848">$B$20*G162+$B164</f>
        <v>0.1163</v>
      </c>
      <c r="H163" s="130">
        <f t="shared" ref="H163" si="849">$B$20*H162+$B164</f>
        <v>0.1163</v>
      </c>
      <c r="I163" s="130">
        <f t="shared" ref="I163" si="850">$B$20*I162+$B164</f>
        <v>0.1163</v>
      </c>
      <c r="J163" s="130">
        <f t="shared" ref="J163" si="851">$B$20*J162+$B164</f>
        <v>0.1163</v>
      </c>
      <c r="K163" s="130">
        <f t="shared" ref="K163" si="852">$B$20*K162+$B164</f>
        <v>0.1163</v>
      </c>
      <c r="L163" s="130">
        <f t="shared" ref="L163" si="853">$B$20*L162+$B164</f>
        <v>0.1163</v>
      </c>
      <c r="M163" s="186">
        <f>NPV($B$19,C165:L165)</f>
        <v>-81007022.927864656</v>
      </c>
    </row>
    <row r="164" spans="1:13">
      <c r="A164" s="185" t="s">
        <v>221</v>
      </c>
      <c r="B164" s="130">
        <f t="shared" ref="B164:B165" si="854">B158</f>
        <v>0.1163</v>
      </c>
      <c r="C164" s="132">
        <f>B166*C163</f>
        <v>69305176.747357368</v>
      </c>
      <c r="D164" s="132">
        <f t="shared" ref="D164" si="855">C166*D163</f>
        <v>84156228.459522486</v>
      </c>
      <c r="E164" s="132">
        <f t="shared" ref="E164" si="856">D166*E163</f>
        <v>101803579.19587076</v>
      </c>
      <c r="F164" s="132">
        <f t="shared" ref="F164" si="857">E166*F163</f>
        <v>122982353.86425649</v>
      </c>
      <c r="G164" s="132">
        <f t="shared" ref="G164" si="858">F166*G163</f>
        <v>148622974.32865289</v>
      </c>
      <c r="H164" s="132">
        <f t="shared" ref="H164" si="859">G166*H163</f>
        <v>165907826.24307522</v>
      </c>
      <c r="I164" s="132">
        <f t="shared" ref="I164" si="860">H166*I163</f>
        <v>185202906.43514487</v>
      </c>
      <c r="J164" s="132">
        <f t="shared" ref="J164" si="861">I166*J163</f>
        <v>206742004.45355222</v>
      </c>
      <c r="K164" s="132">
        <f t="shared" ref="K164" si="862">J166*K163</f>
        <v>230786099.57150033</v>
      </c>
      <c r="L164" s="132">
        <f t="shared" ref="L164" si="863">K166*L163</f>
        <v>257626522.95166585</v>
      </c>
      <c r="M164" s="187" t="s">
        <v>241</v>
      </c>
    </row>
    <row r="165" spans="1:13">
      <c r="A165" s="185" t="s">
        <v>239</v>
      </c>
      <c r="B165" s="130">
        <f t="shared" si="854"/>
        <v>-2.7299730396027566E-2</v>
      </c>
      <c r="C165" s="133">
        <f>C164-B166*$B164</f>
        <v>-35327632.140842631</v>
      </c>
      <c r="D165" s="133">
        <f>D164-C166*$B164</f>
        <v>-28536772.484395176</v>
      </c>
      <c r="E165" s="133">
        <f t="shared" ref="E165" si="864">E164-D166*$B164</f>
        <v>-20676791.117889374</v>
      </c>
      <c r="F165" s="133">
        <f t="shared" ref="F165" si="865">F164-E166*$B164</f>
        <v>-11337772.709983394</v>
      </c>
      <c r="G165" s="133">
        <f t="shared" ref="G165" si="866">G164-F166*$B164</f>
        <v>0</v>
      </c>
      <c r="H165" s="133">
        <f t="shared" ref="H165" si="867">H164-G166*$B164</f>
        <v>0</v>
      </c>
      <c r="I165" s="133">
        <f t="shared" ref="I165" si="868">I164-H166*$B164</f>
        <v>0</v>
      </c>
      <c r="J165" s="133">
        <f t="shared" ref="J165" si="869">J164-I166*$B164</f>
        <v>0</v>
      </c>
      <c r="K165" s="133">
        <f t="shared" ref="K165" si="870">K164-J166*$B164</f>
        <v>0</v>
      </c>
      <c r="L165" s="133">
        <f t="shared" ref="L165" si="871">L164-K166*$B164</f>
        <v>0</v>
      </c>
      <c r="M165" s="188">
        <f>B166+M163</f>
        <v>818673191.07213533</v>
      </c>
    </row>
    <row r="166" spans="1:13" ht="12.75" thickBot="1">
      <c r="A166" s="191" t="s">
        <v>217</v>
      </c>
      <c r="B166" s="192">
        <f>B160</f>
        <v>899680214</v>
      </c>
      <c r="C166" s="193">
        <f>B166+C164</f>
        <v>968985390.74735737</v>
      </c>
      <c r="D166" s="193">
        <f>C166+D164</f>
        <v>1053141619.2068799</v>
      </c>
      <c r="E166" s="193">
        <f t="shared" ref="E166" si="872">D166+E164</f>
        <v>1154945198.4027505</v>
      </c>
      <c r="F166" s="193">
        <f t="shared" ref="F166" si="873">E166+F164</f>
        <v>1277927552.2670069</v>
      </c>
      <c r="G166" s="193">
        <f t="shared" ref="G166" si="874">F166+G164</f>
        <v>1426550526.5956597</v>
      </c>
      <c r="H166" s="193">
        <f t="shared" ref="H166" si="875">G166+H164</f>
        <v>1592458352.8387349</v>
      </c>
      <c r="I166" s="193">
        <f t="shared" ref="I166" si="876">H166+I164</f>
        <v>1777661259.2738798</v>
      </c>
      <c r="J166" s="193">
        <f t="shared" ref="J166" si="877">I166+J164</f>
        <v>1984403263.727432</v>
      </c>
      <c r="K166" s="193">
        <f t="shared" ref="K166" si="878">J166+K164</f>
        <v>2215189363.2989326</v>
      </c>
      <c r="L166" s="193">
        <f t="shared" ref="L166" si="879">K166+L164</f>
        <v>2472815886.2505984</v>
      </c>
      <c r="M166" s="194">
        <f ca="1">M165*1000/$B$9</f>
        <v>34277.375436562455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R4152"/>
  <sheetViews>
    <sheetView workbookViewId="0">
      <selection activeCell="Q4" sqref="Q4:R16"/>
    </sheetView>
  </sheetViews>
  <sheetFormatPr defaultRowHeight="12"/>
  <cols>
    <col min="1" max="2" width="9.75" style="171" bestFit="1" customWidth="1"/>
    <col min="3" max="3" width="6" style="171" bestFit="1" customWidth="1"/>
    <col min="4" max="4" width="7.5" style="171" bestFit="1" customWidth="1"/>
    <col min="5" max="5" width="6" style="171" bestFit="1" customWidth="1"/>
    <col min="6" max="8" width="5.375" style="171" bestFit="1" customWidth="1"/>
    <col min="9" max="10" width="9" style="40"/>
    <col min="11" max="14" width="11.125" style="40" bestFit="1" customWidth="1"/>
    <col min="15" max="16" width="9" style="40"/>
    <col min="17" max="17" width="11.125" style="40" bestFit="1" customWidth="1"/>
    <col min="18" max="16384" width="9" style="40"/>
  </cols>
  <sheetData>
    <row r="1" spans="1:18">
      <c r="A1" s="220" t="s">
        <v>5906</v>
      </c>
      <c r="B1" s="168"/>
      <c r="C1" s="221" t="s">
        <v>5907</v>
      </c>
      <c r="D1" s="221" t="s">
        <v>5907</v>
      </c>
      <c r="E1" s="221" t="s">
        <v>5907</v>
      </c>
      <c r="F1" s="221" t="s">
        <v>5907</v>
      </c>
      <c r="G1" s="221" t="s">
        <v>5907</v>
      </c>
      <c r="H1" s="221" t="s">
        <v>5907</v>
      </c>
    </row>
    <row r="2" spans="1:18">
      <c r="A2" s="221" t="s">
        <v>5906</v>
      </c>
      <c r="B2" s="168"/>
      <c r="C2" s="221" t="s">
        <v>5908</v>
      </c>
      <c r="D2" s="221" t="s">
        <v>5908</v>
      </c>
      <c r="E2" s="221" t="s">
        <v>5908</v>
      </c>
      <c r="F2" s="221" t="s">
        <v>5908</v>
      </c>
      <c r="G2" s="221" t="s">
        <v>5908</v>
      </c>
      <c r="H2" s="221" t="s">
        <v>5908</v>
      </c>
    </row>
    <row r="3" spans="1:18">
      <c r="A3" s="221" t="s">
        <v>5906</v>
      </c>
      <c r="B3" s="168"/>
      <c r="C3" s="168" t="s">
        <v>5909</v>
      </c>
      <c r="D3" s="168" t="s">
        <v>5910</v>
      </c>
      <c r="E3" s="168" t="s">
        <v>5911</v>
      </c>
      <c r="F3" s="168" t="s">
        <v>5912</v>
      </c>
      <c r="G3" s="168" t="s">
        <v>82</v>
      </c>
      <c r="H3" s="168" t="s">
        <v>5913</v>
      </c>
    </row>
    <row r="4" spans="1:18">
      <c r="A4" s="169" t="s">
        <v>5914</v>
      </c>
      <c r="B4" s="170">
        <f>DATE((LEFT(A4,4)),(RIGHT(LEFT(A4,7),2)),RIGHT(A4,2))</f>
        <v>42843</v>
      </c>
      <c r="C4" s="169" t="s">
        <v>28</v>
      </c>
      <c r="D4" s="169" t="s">
        <v>5915</v>
      </c>
      <c r="E4" s="169" t="s">
        <v>5916</v>
      </c>
      <c r="F4" s="169" t="s">
        <v>5917</v>
      </c>
      <c r="G4" s="169" t="s">
        <v>5918</v>
      </c>
      <c r="H4" s="169" t="s">
        <v>5919</v>
      </c>
      <c r="J4" s="111">
        <v>2005</v>
      </c>
      <c r="K4" s="172">
        <f>DATE($J4,3,31)</f>
        <v>38442</v>
      </c>
      <c r="L4" s="172">
        <f>DATE($J4,4,1)</f>
        <v>38443</v>
      </c>
      <c r="M4" s="172">
        <f>DATE($J4,4,2)</f>
        <v>38444</v>
      </c>
      <c r="N4" s="173">
        <f>IF(ISNA(VLOOKUP(K4,$B:$D,3,FALSE)),"",VLOOKUP(K4,$B:$D,3,FALSE)/100)</f>
        <v>8.72E-2</v>
      </c>
      <c r="O4" s="173">
        <f t="shared" ref="O4:P4" si="0">IF(ISNA(VLOOKUP(L4,$B:$D,3,FALSE)),"",VLOOKUP(L4,$B:$D,3,FALSE)/100)</f>
        <v>8.6899999999999991E-2</v>
      </c>
      <c r="P4" s="173" t="str">
        <f t="shared" si="0"/>
        <v/>
      </c>
      <c r="Q4" s="174">
        <f>DATE(J4-1,12,31)</f>
        <v>38352</v>
      </c>
      <c r="R4" s="175">
        <f>AVERAGE(N4:P4)</f>
        <v>8.7049999999999988E-2</v>
      </c>
    </row>
    <row r="5" spans="1:18">
      <c r="A5" s="169" t="s">
        <v>5920</v>
      </c>
      <c r="B5" s="170">
        <f t="shared" ref="B5:B68" si="1">DATE((LEFT(A5,4)),(RIGHT(LEFT(A5,7),2)),RIGHT(A5,2))</f>
        <v>42842</v>
      </c>
      <c r="C5" s="169" t="s">
        <v>28</v>
      </c>
      <c r="D5" s="169" t="s">
        <v>5915</v>
      </c>
      <c r="E5" s="169" t="s">
        <v>5916</v>
      </c>
      <c r="F5" s="169" t="s">
        <v>5917</v>
      </c>
      <c r="G5" s="169" t="s">
        <v>5918</v>
      </c>
      <c r="H5" s="169" t="s">
        <v>5919</v>
      </c>
      <c r="J5" s="111">
        <v>2006</v>
      </c>
      <c r="K5" s="172">
        <f t="shared" ref="K5:K16" si="2">DATE($J5,3,31)</f>
        <v>38807</v>
      </c>
      <c r="L5" s="172">
        <f t="shared" ref="L5:L16" si="3">DATE($J5,4,1)</f>
        <v>38808</v>
      </c>
      <c r="M5" s="172">
        <f t="shared" ref="M5:M16" si="4">DATE($J5,4,2)</f>
        <v>38809</v>
      </c>
      <c r="N5" s="173">
        <f t="shared" ref="N5:N16" si="5">IF(ISNA(VLOOKUP(K5,$B:$D,3,FALSE)),"",VLOOKUP(K5,$B:$D,3,FALSE)/100)</f>
        <v>8.9499999999999996E-2</v>
      </c>
      <c r="O5" s="173" t="str">
        <f t="shared" ref="O5:O16" si="6">IF(ISNA(VLOOKUP(L5,$B:$D,3,FALSE)),"",VLOOKUP(L5,$B:$D,3,FALSE)/100)</f>
        <v/>
      </c>
      <c r="P5" s="173" t="str">
        <f t="shared" ref="P5:P16" si="7">IF(ISNA(VLOOKUP(M5,$B:$D,3,FALSE)),"",VLOOKUP(M5,$B:$D,3,FALSE)/100)</f>
        <v/>
      </c>
      <c r="Q5" s="174">
        <f t="shared" ref="Q5:Q16" si="8">DATE(J5-1,12,31)</f>
        <v>38717</v>
      </c>
      <c r="R5" s="175">
        <f t="shared" ref="R5:R16" si="9">AVERAGE(N5:P5)</f>
        <v>8.9499999999999996E-2</v>
      </c>
    </row>
    <row r="6" spans="1:18">
      <c r="A6" s="169" t="s">
        <v>5921</v>
      </c>
      <c r="B6" s="170">
        <f t="shared" si="1"/>
        <v>42839</v>
      </c>
      <c r="C6" s="169" t="s">
        <v>28</v>
      </c>
      <c r="D6" s="169" t="s">
        <v>5922</v>
      </c>
      <c r="E6" s="169" t="s">
        <v>5923</v>
      </c>
      <c r="F6" s="169" t="s">
        <v>5924</v>
      </c>
      <c r="G6" s="169" t="s">
        <v>5925</v>
      </c>
      <c r="H6" s="169" t="s">
        <v>5926</v>
      </c>
      <c r="J6" s="111">
        <v>2007</v>
      </c>
      <c r="K6" s="172">
        <f t="shared" si="2"/>
        <v>39172</v>
      </c>
      <c r="L6" s="172">
        <f t="shared" si="3"/>
        <v>39173</v>
      </c>
      <c r="M6" s="172">
        <f t="shared" si="4"/>
        <v>39174</v>
      </c>
      <c r="N6" s="173" t="str">
        <f t="shared" si="5"/>
        <v/>
      </c>
      <c r="O6" s="173" t="str">
        <f t="shared" si="6"/>
        <v/>
      </c>
      <c r="P6" s="173">
        <f t="shared" si="7"/>
        <v>8.1699999999999995E-2</v>
      </c>
      <c r="Q6" s="174">
        <f t="shared" si="8"/>
        <v>39082</v>
      </c>
      <c r="R6" s="175">
        <f t="shared" si="9"/>
        <v>8.1699999999999995E-2</v>
      </c>
    </row>
    <row r="7" spans="1:18">
      <c r="A7" s="169" t="s">
        <v>5927</v>
      </c>
      <c r="B7" s="170">
        <f t="shared" si="1"/>
        <v>42838</v>
      </c>
      <c r="C7" s="169" t="s">
        <v>28</v>
      </c>
      <c r="D7" s="169" t="s">
        <v>5928</v>
      </c>
      <c r="E7" s="169" t="s">
        <v>5929</v>
      </c>
      <c r="F7" s="169" t="s">
        <v>5924</v>
      </c>
      <c r="G7" s="169" t="s">
        <v>5917</v>
      </c>
      <c r="H7" s="169" t="s">
        <v>5922</v>
      </c>
      <c r="J7" s="111">
        <v>2008</v>
      </c>
      <c r="K7" s="172">
        <f t="shared" si="2"/>
        <v>39538</v>
      </c>
      <c r="L7" s="172">
        <f t="shared" si="3"/>
        <v>39539</v>
      </c>
      <c r="M7" s="172">
        <f t="shared" si="4"/>
        <v>39540</v>
      </c>
      <c r="N7" s="173">
        <f t="shared" si="5"/>
        <v>9.2899999999999996E-2</v>
      </c>
      <c r="O7" s="173">
        <f t="shared" si="6"/>
        <v>9.3100000000000002E-2</v>
      </c>
      <c r="P7" s="173">
        <f t="shared" si="7"/>
        <v>9.3000000000000013E-2</v>
      </c>
      <c r="Q7" s="174">
        <f t="shared" si="8"/>
        <v>39447</v>
      </c>
      <c r="R7" s="175">
        <f t="shared" si="9"/>
        <v>9.3000000000000013E-2</v>
      </c>
    </row>
    <row r="8" spans="1:18">
      <c r="A8" s="169" t="s">
        <v>5930</v>
      </c>
      <c r="B8" s="170">
        <f t="shared" si="1"/>
        <v>42837</v>
      </c>
      <c r="C8" s="169" t="s">
        <v>28</v>
      </c>
      <c r="D8" s="169" t="s">
        <v>5931</v>
      </c>
      <c r="E8" s="169" t="s">
        <v>5932</v>
      </c>
      <c r="F8" s="169" t="s">
        <v>5933</v>
      </c>
      <c r="G8" s="169" t="s">
        <v>5929</v>
      </c>
      <c r="H8" s="169" t="s">
        <v>5934</v>
      </c>
      <c r="J8" s="111">
        <v>2009</v>
      </c>
      <c r="K8" s="172">
        <f t="shared" si="2"/>
        <v>39903</v>
      </c>
      <c r="L8" s="172">
        <f t="shared" si="3"/>
        <v>39904</v>
      </c>
      <c r="M8" s="172">
        <f t="shared" si="4"/>
        <v>39905</v>
      </c>
      <c r="N8" s="173">
        <f t="shared" si="5"/>
        <v>0.13009999999999999</v>
      </c>
      <c r="O8" s="173">
        <f t="shared" si="6"/>
        <v>0.12890000000000001</v>
      </c>
      <c r="P8" s="173">
        <f t="shared" si="7"/>
        <v>0.12869999999999998</v>
      </c>
      <c r="Q8" s="174">
        <f t="shared" si="8"/>
        <v>39813</v>
      </c>
      <c r="R8" s="175">
        <f t="shared" si="9"/>
        <v>0.12923333333333334</v>
      </c>
    </row>
    <row r="9" spans="1:18">
      <c r="A9" s="169" t="s">
        <v>5935</v>
      </c>
      <c r="B9" s="170">
        <f t="shared" si="1"/>
        <v>42836</v>
      </c>
      <c r="C9" s="169" t="s">
        <v>28</v>
      </c>
      <c r="D9" s="169" t="s">
        <v>5934</v>
      </c>
      <c r="E9" s="169" t="s">
        <v>5936</v>
      </c>
      <c r="F9" s="169" t="s">
        <v>5931</v>
      </c>
      <c r="G9" s="169" t="s">
        <v>5923</v>
      </c>
      <c r="H9" s="169" t="s">
        <v>5937</v>
      </c>
      <c r="J9" s="111">
        <v>2010</v>
      </c>
      <c r="K9" s="172">
        <f t="shared" si="2"/>
        <v>40268</v>
      </c>
      <c r="L9" s="172">
        <f t="shared" si="3"/>
        <v>40269</v>
      </c>
      <c r="M9" s="172">
        <f t="shared" si="4"/>
        <v>40270</v>
      </c>
      <c r="N9" s="173">
        <f t="shared" si="5"/>
        <v>0.1166</v>
      </c>
      <c r="O9" s="173">
        <f t="shared" si="6"/>
        <v>0.11609999999999999</v>
      </c>
      <c r="P9" s="173">
        <f t="shared" si="7"/>
        <v>0.1162</v>
      </c>
      <c r="Q9" s="174">
        <f t="shared" si="8"/>
        <v>40178</v>
      </c>
      <c r="R9" s="175">
        <f t="shared" si="9"/>
        <v>0.1163</v>
      </c>
    </row>
    <row r="10" spans="1:18">
      <c r="A10" s="169" t="s">
        <v>5938</v>
      </c>
      <c r="B10" s="170">
        <f t="shared" si="1"/>
        <v>42835</v>
      </c>
      <c r="C10" s="169" t="s">
        <v>28</v>
      </c>
      <c r="D10" s="169" t="s">
        <v>5939</v>
      </c>
      <c r="E10" s="169" t="s">
        <v>5940</v>
      </c>
      <c r="F10" s="169" t="s">
        <v>5941</v>
      </c>
      <c r="G10" s="169" t="s">
        <v>5942</v>
      </c>
      <c r="H10" s="169" t="s">
        <v>5943</v>
      </c>
      <c r="J10" s="111">
        <v>2011</v>
      </c>
      <c r="K10" s="172">
        <f t="shared" si="2"/>
        <v>40633</v>
      </c>
      <c r="L10" s="172">
        <f t="shared" si="3"/>
        <v>40634</v>
      </c>
      <c r="M10" s="172">
        <f t="shared" si="4"/>
        <v>40635</v>
      </c>
      <c r="N10" s="173">
        <f t="shared" si="5"/>
        <v>0.1114</v>
      </c>
      <c r="O10" s="173">
        <f t="shared" si="6"/>
        <v>0.1109</v>
      </c>
      <c r="P10" s="173" t="str">
        <f t="shared" si="7"/>
        <v/>
      </c>
      <c r="Q10" s="174">
        <f t="shared" si="8"/>
        <v>40543</v>
      </c>
      <c r="R10" s="175">
        <f t="shared" si="9"/>
        <v>0.11115</v>
      </c>
    </row>
    <row r="11" spans="1:18">
      <c r="A11" s="169" t="s">
        <v>5944</v>
      </c>
      <c r="B11" s="170">
        <f t="shared" si="1"/>
        <v>42832</v>
      </c>
      <c r="C11" s="169" t="s">
        <v>28</v>
      </c>
      <c r="D11" s="169" t="s">
        <v>5945</v>
      </c>
      <c r="E11" s="169" t="s">
        <v>5946</v>
      </c>
      <c r="F11" s="169" t="s">
        <v>5947</v>
      </c>
      <c r="G11" s="169" t="s">
        <v>5948</v>
      </c>
      <c r="H11" s="169" t="s">
        <v>5949</v>
      </c>
      <c r="J11" s="111">
        <v>2012</v>
      </c>
      <c r="K11" s="172">
        <f t="shared" si="2"/>
        <v>40999</v>
      </c>
      <c r="L11" s="172">
        <f t="shared" si="3"/>
        <v>41000</v>
      </c>
      <c r="M11" s="172">
        <f t="shared" si="4"/>
        <v>41001</v>
      </c>
      <c r="N11" s="173" t="str">
        <f t="shared" si="5"/>
        <v/>
      </c>
      <c r="O11" s="173" t="str">
        <f t="shared" si="6"/>
        <v/>
      </c>
      <c r="P11" s="173">
        <f t="shared" si="7"/>
        <v>0.10099999999999999</v>
      </c>
      <c r="Q11" s="174">
        <f t="shared" si="8"/>
        <v>40908</v>
      </c>
      <c r="R11" s="175">
        <f t="shared" si="9"/>
        <v>0.10099999999999999</v>
      </c>
    </row>
    <row r="12" spans="1:18">
      <c r="A12" s="169" t="s">
        <v>5950</v>
      </c>
      <c r="B12" s="170">
        <f t="shared" si="1"/>
        <v>42831</v>
      </c>
      <c r="C12" s="169" t="s">
        <v>28</v>
      </c>
      <c r="D12" s="169" t="s">
        <v>5951</v>
      </c>
      <c r="E12" s="169" t="s">
        <v>5952</v>
      </c>
      <c r="F12" s="169" t="s">
        <v>5953</v>
      </c>
      <c r="G12" s="169" t="s">
        <v>5954</v>
      </c>
      <c r="H12" s="169" t="s">
        <v>5923</v>
      </c>
      <c r="J12" s="111">
        <v>2013</v>
      </c>
      <c r="K12" s="172">
        <f t="shared" si="2"/>
        <v>41364</v>
      </c>
      <c r="L12" s="172">
        <f t="shared" si="3"/>
        <v>41365</v>
      </c>
      <c r="M12" s="172">
        <f t="shared" si="4"/>
        <v>41366</v>
      </c>
      <c r="N12" s="173" t="str">
        <f t="shared" si="5"/>
        <v/>
      </c>
      <c r="O12" s="173">
        <f t="shared" si="6"/>
        <v>8.72E-2</v>
      </c>
      <c r="P12" s="173">
        <f t="shared" si="7"/>
        <v>8.7100000000000011E-2</v>
      </c>
      <c r="Q12" s="174">
        <f t="shared" si="8"/>
        <v>41274</v>
      </c>
      <c r="R12" s="175">
        <f t="shared" si="9"/>
        <v>8.7150000000000005E-2</v>
      </c>
    </row>
    <row r="13" spans="1:18">
      <c r="A13" s="169" t="s">
        <v>5955</v>
      </c>
      <c r="B13" s="170">
        <f t="shared" si="1"/>
        <v>42830</v>
      </c>
      <c r="C13" s="169" t="s">
        <v>28</v>
      </c>
      <c r="D13" s="169" t="s">
        <v>5956</v>
      </c>
      <c r="E13" s="169" t="s">
        <v>5918</v>
      </c>
      <c r="F13" s="169" t="s">
        <v>5957</v>
      </c>
      <c r="G13" s="169" t="s">
        <v>5958</v>
      </c>
      <c r="H13" s="169" t="s">
        <v>5959</v>
      </c>
      <c r="J13" s="111">
        <v>2014</v>
      </c>
      <c r="K13" s="172">
        <f t="shared" si="2"/>
        <v>41729</v>
      </c>
      <c r="L13" s="172">
        <f t="shared" si="3"/>
        <v>41730</v>
      </c>
      <c r="M13" s="172">
        <f t="shared" si="4"/>
        <v>41731</v>
      </c>
      <c r="N13" s="173">
        <f t="shared" si="5"/>
        <v>9.5219999999999999E-2</v>
      </c>
      <c r="O13" s="173">
        <f t="shared" si="6"/>
        <v>9.529E-2</v>
      </c>
      <c r="P13" s="173">
        <f t="shared" si="7"/>
        <v>9.5459999999999989E-2</v>
      </c>
      <c r="Q13" s="174">
        <f t="shared" si="8"/>
        <v>41639</v>
      </c>
      <c r="R13" s="175">
        <f t="shared" si="9"/>
        <v>9.5323333333333329E-2</v>
      </c>
    </row>
    <row r="14" spans="1:18">
      <c r="A14" s="169" t="s">
        <v>5960</v>
      </c>
      <c r="B14" s="170">
        <f t="shared" si="1"/>
        <v>42829</v>
      </c>
      <c r="C14" s="169" t="s">
        <v>28</v>
      </c>
      <c r="D14" s="169" t="s">
        <v>5961</v>
      </c>
      <c r="E14" s="169" t="s">
        <v>5959</v>
      </c>
      <c r="F14" s="169" t="s">
        <v>5962</v>
      </c>
      <c r="G14" s="169" t="s">
        <v>5963</v>
      </c>
      <c r="H14" s="169" t="s">
        <v>5958</v>
      </c>
      <c r="J14" s="111">
        <v>2015</v>
      </c>
      <c r="K14" s="172">
        <f t="shared" si="2"/>
        <v>42094</v>
      </c>
      <c r="L14" s="172">
        <f t="shared" si="3"/>
        <v>42095</v>
      </c>
      <c r="M14" s="172">
        <f t="shared" si="4"/>
        <v>42096</v>
      </c>
      <c r="N14" s="173">
        <f t="shared" si="5"/>
        <v>8.1540000000000001E-2</v>
      </c>
      <c r="O14" s="173">
        <f t="shared" si="6"/>
        <v>8.1549999999999997E-2</v>
      </c>
      <c r="P14" s="173">
        <f t="shared" si="7"/>
        <v>8.1449999999999995E-2</v>
      </c>
      <c r="Q14" s="174">
        <f t="shared" si="8"/>
        <v>42004</v>
      </c>
      <c r="R14" s="175">
        <f t="shared" si="9"/>
        <v>8.151333333333334E-2</v>
      </c>
    </row>
    <row r="15" spans="1:18">
      <c r="A15" s="169" t="s">
        <v>5964</v>
      </c>
      <c r="B15" s="170">
        <f t="shared" si="1"/>
        <v>42828</v>
      </c>
      <c r="C15" s="169" t="s">
        <v>28</v>
      </c>
      <c r="D15" s="169" t="s">
        <v>5965</v>
      </c>
      <c r="E15" s="169" t="s">
        <v>5966</v>
      </c>
      <c r="F15" s="169" t="s">
        <v>5956</v>
      </c>
      <c r="G15" s="169" t="s">
        <v>5967</v>
      </c>
      <c r="H15" s="169" t="s">
        <v>5918</v>
      </c>
      <c r="J15" s="111">
        <v>2016</v>
      </c>
      <c r="K15" s="172">
        <f t="shared" si="2"/>
        <v>42460</v>
      </c>
      <c r="L15" s="172">
        <f t="shared" si="3"/>
        <v>42461</v>
      </c>
      <c r="M15" s="172">
        <f t="shared" si="4"/>
        <v>42462</v>
      </c>
      <c r="N15" s="173">
        <f t="shared" si="5"/>
        <v>8.1930000000000003E-2</v>
      </c>
      <c r="O15" s="173">
        <f t="shared" si="6"/>
        <v>8.1910000000000011E-2</v>
      </c>
      <c r="P15" s="173" t="str">
        <f t="shared" si="7"/>
        <v/>
      </c>
      <c r="Q15" s="174">
        <f t="shared" si="8"/>
        <v>42369</v>
      </c>
      <c r="R15" s="175">
        <f t="shared" si="9"/>
        <v>8.1920000000000007E-2</v>
      </c>
    </row>
    <row r="16" spans="1:18">
      <c r="A16" s="169" t="s">
        <v>5968</v>
      </c>
      <c r="B16" s="170">
        <f t="shared" si="1"/>
        <v>42825</v>
      </c>
      <c r="C16" s="169" t="s">
        <v>28</v>
      </c>
      <c r="D16" s="169" t="s">
        <v>5969</v>
      </c>
      <c r="E16" s="169" t="s">
        <v>5970</v>
      </c>
      <c r="F16" s="169" t="s">
        <v>5924</v>
      </c>
      <c r="G16" s="169" t="s">
        <v>5971</v>
      </c>
      <c r="H16" s="169" t="s">
        <v>5954</v>
      </c>
      <c r="J16" s="111">
        <v>2017</v>
      </c>
      <c r="K16" s="172">
        <f t="shared" si="2"/>
        <v>42825</v>
      </c>
      <c r="L16" s="172">
        <f t="shared" si="3"/>
        <v>42826</v>
      </c>
      <c r="M16" s="172">
        <f t="shared" si="4"/>
        <v>42827</v>
      </c>
      <c r="N16" s="173">
        <f t="shared" si="5"/>
        <v>8.609E-2</v>
      </c>
      <c r="O16" s="173" t="str">
        <f t="shared" si="6"/>
        <v/>
      </c>
      <c r="P16" s="173" t="str">
        <f t="shared" si="7"/>
        <v/>
      </c>
      <c r="Q16" s="174">
        <f t="shared" si="8"/>
        <v>42735</v>
      </c>
      <c r="R16" s="175">
        <f t="shared" si="9"/>
        <v>8.609E-2</v>
      </c>
    </row>
    <row r="17" spans="1:8">
      <c r="A17" s="169" t="s">
        <v>5972</v>
      </c>
      <c r="B17" s="170">
        <f t="shared" si="1"/>
        <v>42824</v>
      </c>
      <c r="C17" s="169" t="s">
        <v>28</v>
      </c>
      <c r="D17" s="169" t="s">
        <v>5969</v>
      </c>
      <c r="E17" s="169" t="s">
        <v>5970</v>
      </c>
      <c r="F17" s="169" t="s">
        <v>5924</v>
      </c>
      <c r="G17" s="169" t="s">
        <v>5971</v>
      </c>
      <c r="H17" s="169" t="s">
        <v>5954</v>
      </c>
    </row>
    <row r="18" spans="1:8">
      <c r="A18" s="169" t="s">
        <v>5973</v>
      </c>
      <c r="B18" s="170">
        <f t="shared" si="1"/>
        <v>42823</v>
      </c>
      <c r="C18" s="169" t="s">
        <v>28</v>
      </c>
      <c r="D18" s="169" t="s">
        <v>5974</v>
      </c>
      <c r="E18" s="169" t="s">
        <v>5948</v>
      </c>
      <c r="F18" s="169" t="s">
        <v>5975</v>
      </c>
      <c r="G18" s="169" t="s">
        <v>5965</v>
      </c>
      <c r="H18" s="169" t="s">
        <v>5974</v>
      </c>
    </row>
    <row r="19" spans="1:8">
      <c r="A19" s="169" t="s">
        <v>5976</v>
      </c>
      <c r="B19" s="170">
        <f t="shared" si="1"/>
        <v>42822</v>
      </c>
      <c r="C19" s="169" t="s">
        <v>28</v>
      </c>
      <c r="D19" s="169" t="s">
        <v>5922</v>
      </c>
      <c r="E19" s="169" t="s">
        <v>5923</v>
      </c>
      <c r="F19" s="169" t="s">
        <v>5977</v>
      </c>
      <c r="G19" s="169" t="s">
        <v>5917</v>
      </c>
      <c r="H19" s="169" t="s">
        <v>5954</v>
      </c>
    </row>
    <row r="20" spans="1:8">
      <c r="A20" s="169" t="s">
        <v>5978</v>
      </c>
      <c r="B20" s="170">
        <f t="shared" si="1"/>
        <v>42821</v>
      </c>
      <c r="C20" s="169" t="s">
        <v>28</v>
      </c>
      <c r="D20" s="169" t="s">
        <v>5979</v>
      </c>
      <c r="E20" s="169" t="s">
        <v>5980</v>
      </c>
      <c r="F20" s="169" t="s">
        <v>5975</v>
      </c>
      <c r="G20" s="169" t="s">
        <v>5959</v>
      </c>
      <c r="H20" s="169" t="s">
        <v>5974</v>
      </c>
    </row>
    <row r="21" spans="1:8">
      <c r="A21" s="169" t="s">
        <v>5981</v>
      </c>
      <c r="B21" s="170">
        <f t="shared" si="1"/>
        <v>42818</v>
      </c>
      <c r="C21" s="169" t="s">
        <v>28</v>
      </c>
      <c r="D21" s="169" t="s">
        <v>5982</v>
      </c>
      <c r="E21" s="169" t="s">
        <v>5937</v>
      </c>
      <c r="F21" s="169" t="s">
        <v>5933</v>
      </c>
      <c r="G21" s="169" t="s">
        <v>5926</v>
      </c>
      <c r="H21" s="169" t="s">
        <v>5970</v>
      </c>
    </row>
    <row r="22" spans="1:8">
      <c r="A22" s="169" t="s">
        <v>5983</v>
      </c>
      <c r="B22" s="170">
        <f t="shared" si="1"/>
        <v>42817</v>
      </c>
      <c r="C22" s="169" t="s">
        <v>28</v>
      </c>
      <c r="D22" s="169" t="s">
        <v>5966</v>
      </c>
      <c r="E22" s="169" t="s">
        <v>5980</v>
      </c>
      <c r="F22" s="169" t="s">
        <v>5977</v>
      </c>
      <c r="G22" s="169" t="s">
        <v>5965</v>
      </c>
      <c r="H22" s="169" t="s">
        <v>5966</v>
      </c>
    </row>
    <row r="23" spans="1:8">
      <c r="A23" s="169" t="s">
        <v>5984</v>
      </c>
      <c r="B23" s="170">
        <f t="shared" si="1"/>
        <v>42816</v>
      </c>
      <c r="C23" s="169" t="s">
        <v>28</v>
      </c>
      <c r="D23" s="169" t="s">
        <v>5918</v>
      </c>
      <c r="E23" s="169" t="s">
        <v>5985</v>
      </c>
      <c r="F23" s="169" t="s">
        <v>5975</v>
      </c>
      <c r="G23" s="169" t="s">
        <v>5986</v>
      </c>
      <c r="H23" s="169" t="s">
        <v>5987</v>
      </c>
    </row>
    <row r="24" spans="1:8">
      <c r="A24" s="169" t="s">
        <v>5988</v>
      </c>
      <c r="B24" s="170">
        <f t="shared" si="1"/>
        <v>42815</v>
      </c>
      <c r="C24" s="169" t="s">
        <v>28</v>
      </c>
      <c r="D24" s="169" t="s">
        <v>5989</v>
      </c>
      <c r="E24" s="169" t="s">
        <v>5990</v>
      </c>
      <c r="F24" s="169" t="s">
        <v>5991</v>
      </c>
      <c r="G24" s="169" t="s">
        <v>5966</v>
      </c>
      <c r="H24" s="169" t="s">
        <v>5916</v>
      </c>
    </row>
    <row r="25" spans="1:8">
      <c r="A25" s="169" t="s">
        <v>5992</v>
      </c>
      <c r="B25" s="170">
        <f t="shared" si="1"/>
        <v>42814</v>
      </c>
      <c r="C25" s="169" t="s">
        <v>28</v>
      </c>
      <c r="D25" s="169" t="s">
        <v>5989</v>
      </c>
      <c r="E25" s="169" t="s">
        <v>5990</v>
      </c>
      <c r="F25" s="169" t="s">
        <v>5991</v>
      </c>
      <c r="G25" s="169" t="s">
        <v>5966</v>
      </c>
      <c r="H25" s="169" t="s">
        <v>5916</v>
      </c>
    </row>
    <row r="26" spans="1:8">
      <c r="A26" s="169" t="s">
        <v>5993</v>
      </c>
      <c r="B26" s="170">
        <f t="shared" si="1"/>
        <v>42811</v>
      </c>
      <c r="C26" s="169" t="s">
        <v>28</v>
      </c>
      <c r="D26" s="169" t="s">
        <v>5924</v>
      </c>
      <c r="E26" s="169" t="s">
        <v>5916</v>
      </c>
      <c r="F26" s="169" t="s">
        <v>5969</v>
      </c>
      <c r="G26" s="169" t="s">
        <v>5918</v>
      </c>
      <c r="H26" s="169" t="s">
        <v>5994</v>
      </c>
    </row>
    <row r="27" spans="1:8">
      <c r="A27" s="169" t="s">
        <v>5995</v>
      </c>
      <c r="B27" s="170">
        <f t="shared" si="1"/>
        <v>42810</v>
      </c>
      <c r="C27" s="169" t="s">
        <v>28</v>
      </c>
      <c r="D27" s="169" t="s">
        <v>5948</v>
      </c>
      <c r="E27" s="169" t="s">
        <v>5990</v>
      </c>
      <c r="F27" s="169" t="s">
        <v>5923</v>
      </c>
      <c r="G27" s="169" t="s">
        <v>5928</v>
      </c>
      <c r="H27" s="169" t="s">
        <v>5996</v>
      </c>
    </row>
    <row r="28" spans="1:8">
      <c r="A28" s="169" t="s">
        <v>5997</v>
      </c>
      <c r="B28" s="170">
        <f t="shared" si="1"/>
        <v>42809</v>
      </c>
      <c r="C28" s="169" t="s">
        <v>28</v>
      </c>
      <c r="D28" s="169" t="s">
        <v>5998</v>
      </c>
      <c r="E28" s="169" t="s">
        <v>5999</v>
      </c>
      <c r="F28" s="169" t="s">
        <v>6000</v>
      </c>
      <c r="G28" s="169" t="s">
        <v>6001</v>
      </c>
      <c r="H28" s="169" t="s">
        <v>6002</v>
      </c>
    </row>
    <row r="29" spans="1:8">
      <c r="A29" s="169" t="s">
        <v>6003</v>
      </c>
      <c r="B29" s="170">
        <f t="shared" si="1"/>
        <v>42808</v>
      </c>
      <c r="C29" s="169" t="s">
        <v>28</v>
      </c>
      <c r="D29" s="169" t="s">
        <v>6004</v>
      </c>
      <c r="E29" s="169" t="s">
        <v>6005</v>
      </c>
      <c r="F29" s="169" t="s">
        <v>6006</v>
      </c>
      <c r="G29" s="169" t="s">
        <v>6007</v>
      </c>
      <c r="H29" s="169" t="s">
        <v>6008</v>
      </c>
    </row>
    <row r="30" spans="1:8">
      <c r="A30" s="169" t="s">
        <v>6009</v>
      </c>
      <c r="B30" s="170">
        <f t="shared" si="1"/>
        <v>42807</v>
      </c>
      <c r="C30" s="169" t="s">
        <v>28</v>
      </c>
      <c r="D30" s="169" t="s">
        <v>6010</v>
      </c>
      <c r="E30" s="169" t="s">
        <v>6011</v>
      </c>
      <c r="F30" s="169" t="s">
        <v>6012</v>
      </c>
      <c r="G30" s="169" t="s">
        <v>6013</v>
      </c>
      <c r="H30" s="169" t="s">
        <v>6014</v>
      </c>
    </row>
    <row r="31" spans="1:8">
      <c r="A31" s="169" t="s">
        <v>6015</v>
      </c>
      <c r="B31" s="170">
        <f t="shared" si="1"/>
        <v>42804</v>
      </c>
      <c r="C31" s="169" t="s">
        <v>28</v>
      </c>
      <c r="D31" s="169" t="s">
        <v>6016</v>
      </c>
      <c r="E31" s="169" t="s">
        <v>6017</v>
      </c>
      <c r="F31" s="169" t="s">
        <v>6012</v>
      </c>
      <c r="G31" s="169" t="s">
        <v>5998</v>
      </c>
      <c r="H31" s="169" t="s">
        <v>6008</v>
      </c>
    </row>
    <row r="32" spans="1:8">
      <c r="A32" s="169" t="s">
        <v>6018</v>
      </c>
      <c r="B32" s="170">
        <f t="shared" si="1"/>
        <v>42803</v>
      </c>
      <c r="C32" s="169" t="s">
        <v>28</v>
      </c>
      <c r="D32" s="169" t="s">
        <v>6019</v>
      </c>
      <c r="E32" s="169" t="s">
        <v>6020</v>
      </c>
      <c r="F32" s="169" t="s">
        <v>6021</v>
      </c>
      <c r="G32" s="169" t="s">
        <v>6004</v>
      </c>
      <c r="H32" s="169" t="s">
        <v>6005</v>
      </c>
    </row>
    <row r="33" spans="1:8">
      <c r="A33" s="169" t="s">
        <v>6022</v>
      </c>
      <c r="B33" s="170">
        <f t="shared" si="1"/>
        <v>42802</v>
      </c>
      <c r="C33" s="169" t="s">
        <v>28</v>
      </c>
      <c r="D33" s="169" t="s">
        <v>5999</v>
      </c>
      <c r="E33" s="169" t="s">
        <v>6011</v>
      </c>
      <c r="F33" s="169" t="s">
        <v>6004</v>
      </c>
      <c r="G33" s="169" t="s">
        <v>6007</v>
      </c>
      <c r="H33" s="169" t="s">
        <v>6023</v>
      </c>
    </row>
    <row r="34" spans="1:8">
      <c r="A34" s="169" t="s">
        <v>6024</v>
      </c>
      <c r="B34" s="170">
        <f t="shared" si="1"/>
        <v>42801</v>
      </c>
      <c r="C34" s="169" t="s">
        <v>28</v>
      </c>
      <c r="D34" s="169" t="s">
        <v>6025</v>
      </c>
      <c r="E34" s="169" t="s">
        <v>6020</v>
      </c>
      <c r="F34" s="169" t="s">
        <v>6019</v>
      </c>
      <c r="G34" s="169" t="s">
        <v>6004</v>
      </c>
      <c r="H34" s="169" t="s">
        <v>6026</v>
      </c>
    </row>
    <row r="35" spans="1:8">
      <c r="A35" s="169" t="s">
        <v>6027</v>
      </c>
      <c r="B35" s="170">
        <f t="shared" si="1"/>
        <v>42800</v>
      </c>
      <c r="C35" s="169" t="s">
        <v>28</v>
      </c>
      <c r="D35" s="169" t="s">
        <v>6028</v>
      </c>
      <c r="E35" s="169" t="s">
        <v>6029</v>
      </c>
      <c r="F35" s="169" t="s">
        <v>6030</v>
      </c>
      <c r="G35" s="169" t="s">
        <v>6031</v>
      </c>
      <c r="H35" s="169" t="s">
        <v>6032</v>
      </c>
    </row>
    <row r="36" spans="1:8">
      <c r="A36" s="169" t="s">
        <v>6033</v>
      </c>
      <c r="B36" s="170">
        <f t="shared" si="1"/>
        <v>42797</v>
      </c>
      <c r="C36" s="169" t="s">
        <v>28</v>
      </c>
      <c r="D36" s="169" t="s">
        <v>6034</v>
      </c>
      <c r="E36" s="169" t="s">
        <v>5936</v>
      </c>
      <c r="F36" s="169" t="s">
        <v>6035</v>
      </c>
      <c r="G36" s="169" t="s">
        <v>6036</v>
      </c>
      <c r="H36" s="169" t="s">
        <v>5937</v>
      </c>
    </row>
    <row r="37" spans="1:8">
      <c r="A37" s="169" t="s">
        <v>6037</v>
      </c>
      <c r="B37" s="170">
        <f t="shared" si="1"/>
        <v>42796</v>
      </c>
      <c r="C37" s="169" t="s">
        <v>28</v>
      </c>
      <c r="D37" s="169" t="s">
        <v>6038</v>
      </c>
      <c r="E37" s="169" t="s">
        <v>6031</v>
      </c>
      <c r="F37" s="169" t="s">
        <v>5946</v>
      </c>
      <c r="G37" s="169" t="s">
        <v>5949</v>
      </c>
      <c r="H37" s="169" t="s">
        <v>6039</v>
      </c>
    </row>
    <row r="38" spans="1:8">
      <c r="A38" s="169" t="s">
        <v>6040</v>
      </c>
      <c r="B38" s="170">
        <f t="shared" si="1"/>
        <v>42794</v>
      </c>
      <c r="C38" s="169" t="s">
        <v>28</v>
      </c>
      <c r="D38" s="169" t="s">
        <v>5918</v>
      </c>
      <c r="E38" s="169" t="s">
        <v>5966</v>
      </c>
      <c r="F38" s="169" t="s">
        <v>5971</v>
      </c>
      <c r="G38" s="169" t="s">
        <v>6041</v>
      </c>
      <c r="H38" s="169" t="s">
        <v>5971</v>
      </c>
    </row>
    <row r="39" spans="1:8">
      <c r="A39" s="169" t="s">
        <v>6042</v>
      </c>
      <c r="B39" s="170">
        <f t="shared" si="1"/>
        <v>42793</v>
      </c>
      <c r="C39" s="169" t="s">
        <v>28</v>
      </c>
      <c r="D39" s="169" t="s">
        <v>5918</v>
      </c>
      <c r="E39" s="169" t="s">
        <v>5966</v>
      </c>
      <c r="F39" s="169" t="s">
        <v>5971</v>
      </c>
      <c r="G39" s="169" t="s">
        <v>6041</v>
      </c>
      <c r="H39" s="169" t="s">
        <v>5971</v>
      </c>
    </row>
    <row r="40" spans="1:8">
      <c r="A40" s="169" t="s">
        <v>6043</v>
      </c>
      <c r="B40" s="170">
        <f t="shared" si="1"/>
        <v>42790</v>
      </c>
      <c r="C40" s="169" t="s">
        <v>28</v>
      </c>
      <c r="D40" s="169" t="s">
        <v>5994</v>
      </c>
      <c r="E40" s="169" t="s">
        <v>5954</v>
      </c>
      <c r="F40" s="169" t="s">
        <v>5974</v>
      </c>
      <c r="G40" s="169" t="s">
        <v>5965</v>
      </c>
      <c r="H40" s="169" t="s">
        <v>5966</v>
      </c>
    </row>
    <row r="41" spans="1:8">
      <c r="A41" s="169" t="s">
        <v>6044</v>
      </c>
      <c r="B41" s="170">
        <f t="shared" si="1"/>
        <v>42789</v>
      </c>
      <c r="C41" s="169" t="s">
        <v>28</v>
      </c>
      <c r="D41" s="169" t="s">
        <v>5977</v>
      </c>
      <c r="E41" s="169" t="s">
        <v>5980</v>
      </c>
      <c r="F41" s="169" t="s">
        <v>5954</v>
      </c>
      <c r="G41" s="169" t="s">
        <v>5917</v>
      </c>
      <c r="H41" s="169" t="s">
        <v>5928</v>
      </c>
    </row>
    <row r="42" spans="1:8">
      <c r="A42" s="169" t="s">
        <v>6045</v>
      </c>
      <c r="B42" s="170">
        <f t="shared" si="1"/>
        <v>42788</v>
      </c>
      <c r="C42" s="169" t="s">
        <v>28</v>
      </c>
      <c r="D42" s="169" t="s">
        <v>6046</v>
      </c>
      <c r="E42" s="169" t="s">
        <v>6047</v>
      </c>
      <c r="F42" s="169" t="s">
        <v>6048</v>
      </c>
      <c r="G42" s="169" t="s">
        <v>6035</v>
      </c>
      <c r="H42" s="169" t="s">
        <v>6046</v>
      </c>
    </row>
    <row r="43" spans="1:8">
      <c r="A43" s="169" t="s">
        <v>6049</v>
      </c>
      <c r="B43" s="170">
        <f t="shared" si="1"/>
        <v>42787</v>
      </c>
      <c r="C43" s="169" t="s">
        <v>28</v>
      </c>
      <c r="D43" s="169" t="s">
        <v>5916</v>
      </c>
      <c r="E43" s="169" t="s">
        <v>5923</v>
      </c>
      <c r="F43" s="169" t="s">
        <v>5948</v>
      </c>
      <c r="G43" s="169" t="s">
        <v>5969</v>
      </c>
      <c r="H43" s="169" t="s">
        <v>5916</v>
      </c>
    </row>
    <row r="44" spans="1:8">
      <c r="A44" s="169" t="s">
        <v>6050</v>
      </c>
      <c r="B44" s="170">
        <f t="shared" si="1"/>
        <v>42786</v>
      </c>
      <c r="C44" s="169" t="s">
        <v>28</v>
      </c>
      <c r="D44" s="169" t="s">
        <v>5977</v>
      </c>
      <c r="E44" s="169" t="s">
        <v>5980</v>
      </c>
      <c r="F44" s="169" t="s">
        <v>5954</v>
      </c>
      <c r="G44" s="169" t="s">
        <v>5975</v>
      </c>
      <c r="H44" s="169" t="s">
        <v>5985</v>
      </c>
    </row>
    <row r="45" spans="1:8">
      <c r="A45" s="169" t="s">
        <v>6051</v>
      </c>
      <c r="B45" s="170">
        <f t="shared" si="1"/>
        <v>42783</v>
      </c>
      <c r="C45" s="169" t="s">
        <v>28</v>
      </c>
      <c r="D45" s="169" t="s">
        <v>6052</v>
      </c>
      <c r="E45" s="169" t="s">
        <v>5987</v>
      </c>
      <c r="F45" s="169" t="s">
        <v>6053</v>
      </c>
      <c r="G45" s="169" t="s">
        <v>6054</v>
      </c>
      <c r="H45" s="169" t="s">
        <v>6041</v>
      </c>
    </row>
    <row r="46" spans="1:8">
      <c r="A46" s="169" t="s">
        <v>6055</v>
      </c>
      <c r="B46" s="170">
        <f t="shared" si="1"/>
        <v>42782</v>
      </c>
      <c r="C46" s="169" t="s">
        <v>28</v>
      </c>
      <c r="D46" s="169" t="s">
        <v>6052</v>
      </c>
      <c r="E46" s="169" t="s">
        <v>5987</v>
      </c>
      <c r="F46" s="169" t="s">
        <v>6053</v>
      </c>
      <c r="G46" s="169" t="s">
        <v>6054</v>
      </c>
      <c r="H46" s="169" t="s">
        <v>6041</v>
      </c>
    </row>
    <row r="47" spans="1:8">
      <c r="A47" s="169" t="s">
        <v>6056</v>
      </c>
      <c r="B47" s="170">
        <f t="shared" si="1"/>
        <v>42781</v>
      </c>
      <c r="C47" s="169" t="s">
        <v>28</v>
      </c>
      <c r="D47" s="169" t="s">
        <v>6057</v>
      </c>
      <c r="E47" s="169" t="s">
        <v>5971</v>
      </c>
      <c r="F47" s="169" t="s">
        <v>5987</v>
      </c>
      <c r="G47" s="169" t="s">
        <v>6058</v>
      </c>
      <c r="H47" s="169" t="s">
        <v>6053</v>
      </c>
    </row>
    <row r="48" spans="1:8">
      <c r="A48" s="169" t="s">
        <v>6059</v>
      </c>
      <c r="B48" s="170">
        <f t="shared" si="1"/>
        <v>42780</v>
      </c>
      <c r="C48" s="169" t="s">
        <v>28</v>
      </c>
      <c r="D48" s="169" t="s">
        <v>6060</v>
      </c>
      <c r="E48" s="169" t="s">
        <v>5986</v>
      </c>
      <c r="F48" s="169" t="s">
        <v>6061</v>
      </c>
      <c r="G48" s="169" t="s">
        <v>5962</v>
      </c>
      <c r="H48" s="169" t="s">
        <v>5958</v>
      </c>
    </row>
    <row r="49" spans="1:8">
      <c r="A49" s="169" t="s">
        <v>6062</v>
      </c>
      <c r="B49" s="170">
        <f t="shared" si="1"/>
        <v>42779</v>
      </c>
      <c r="C49" s="169" t="s">
        <v>28</v>
      </c>
      <c r="D49" s="169" t="s">
        <v>6063</v>
      </c>
      <c r="E49" s="169" t="s">
        <v>5918</v>
      </c>
      <c r="F49" s="169" t="s">
        <v>5965</v>
      </c>
      <c r="G49" s="169" t="s">
        <v>5957</v>
      </c>
      <c r="H49" s="169" t="s">
        <v>5959</v>
      </c>
    </row>
    <row r="50" spans="1:8">
      <c r="A50" s="169" t="s">
        <v>6064</v>
      </c>
      <c r="B50" s="170">
        <f t="shared" si="1"/>
        <v>42776</v>
      </c>
      <c r="C50" s="169" t="s">
        <v>28</v>
      </c>
      <c r="D50" s="169" t="s">
        <v>5957</v>
      </c>
      <c r="E50" s="169" t="s">
        <v>5959</v>
      </c>
      <c r="F50" s="169" t="s">
        <v>5986</v>
      </c>
      <c r="G50" s="169" t="s">
        <v>6065</v>
      </c>
      <c r="H50" s="169" t="s">
        <v>6061</v>
      </c>
    </row>
    <row r="51" spans="1:8">
      <c r="A51" s="169" t="s">
        <v>6066</v>
      </c>
      <c r="B51" s="170">
        <f t="shared" si="1"/>
        <v>42775</v>
      </c>
      <c r="C51" s="169" t="s">
        <v>28</v>
      </c>
      <c r="D51" s="169" t="s">
        <v>6058</v>
      </c>
      <c r="E51" s="169" t="s">
        <v>6053</v>
      </c>
      <c r="F51" s="169" t="s">
        <v>6041</v>
      </c>
      <c r="G51" s="169" t="s">
        <v>6067</v>
      </c>
      <c r="H51" s="169" t="s">
        <v>5967</v>
      </c>
    </row>
    <row r="52" spans="1:8">
      <c r="A52" s="169" t="s">
        <v>6068</v>
      </c>
      <c r="B52" s="170">
        <f t="shared" si="1"/>
        <v>42774</v>
      </c>
      <c r="C52" s="169" t="s">
        <v>28</v>
      </c>
      <c r="D52" s="169" t="s">
        <v>6069</v>
      </c>
      <c r="E52" s="169" t="s">
        <v>6070</v>
      </c>
      <c r="F52" s="169" t="s">
        <v>5961</v>
      </c>
      <c r="G52" s="169" t="s">
        <v>6071</v>
      </c>
      <c r="H52" s="169" t="s">
        <v>6072</v>
      </c>
    </row>
    <row r="53" spans="1:8">
      <c r="A53" s="169" t="s">
        <v>6073</v>
      </c>
      <c r="B53" s="170">
        <f t="shared" si="1"/>
        <v>42773</v>
      </c>
      <c r="C53" s="169" t="s">
        <v>28</v>
      </c>
      <c r="D53" s="169" t="s">
        <v>6074</v>
      </c>
      <c r="E53" s="169" t="s">
        <v>6053</v>
      </c>
      <c r="F53" s="169" t="s">
        <v>6041</v>
      </c>
      <c r="G53" s="169" t="s">
        <v>6060</v>
      </c>
      <c r="H53" s="169" t="s">
        <v>5967</v>
      </c>
    </row>
    <row r="54" spans="1:8">
      <c r="A54" s="169" t="s">
        <v>6075</v>
      </c>
      <c r="B54" s="170">
        <f t="shared" si="1"/>
        <v>42772</v>
      </c>
      <c r="C54" s="169" t="s">
        <v>28</v>
      </c>
      <c r="D54" s="169" t="s">
        <v>6076</v>
      </c>
      <c r="E54" s="169" t="s">
        <v>5979</v>
      </c>
      <c r="F54" s="169" t="s">
        <v>5971</v>
      </c>
      <c r="G54" s="169" t="s">
        <v>6063</v>
      </c>
      <c r="H54" s="169" t="s">
        <v>5987</v>
      </c>
    </row>
    <row r="55" spans="1:8">
      <c r="A55" s="169" t="s">
        <v>6077</v>
      </c>
      <c r="B55" s="170">
        <f t="shared" si="1"/>
        <v>42769</v>
      </c>
      <c r="C55" s="169" t="s">
        <v>28</v>
      </c>
      <c r="D55" s="169" t="s">
        <v>6078</v>
      </c>
      <c r="E55" s="169" t="s">
        <v>5929</v>
      </c>
      <c r="F55" s="169" t="s">
        <v>5916</v>
      </c>
      <c r="G55" s="169" t="s">
        <v>5977</v>
      </c>
      <c r="H55" s="169" t="s">
        <v>5926</v>
      </c>
    </row>
    <row r="56" spans="1:8">
      <c r="A56" s="169" t="s">
        <v>6079</v>
      </c>
      <c r="B56" s="170">
        <f t="shared" si="1"/>
        <v>42768</v>
      </c>
      <c r="C56" s="169" t="s">
        <v>28</v>
      </c>
      <c r="D56" s="169" t="s">
        <v>5917</v>
      </c>
      <c r="E56" s="169" t="s">
        <v>5966</v>
      </c>
      <c r="F56" s="169" t="s">
        <v>5979</v>
      </c>
      <c r="G56" s="169" t="s">
        <v>6080</v>
      </c>
      <c r="H56" s="169" t="s">
        <v>5971</v>
      </c>
    </row>
    <row r="57" spans="1:8">
      <c r="A57" s="169" t="s">
        <v>6081</v>
      </c>
      <c r="B57" s="170">
        <f t="shared" si="1"/>
        <v>42767</v>
      </c>
      <c r="C57" s="169" t="s">
        <v>28</v>
      </c>
      <c r="D57" s="169" t="s">
        <v>5928</v>
      </c>
      <c r="E57" s="169" t="s">
        <v>5980</v>
      </c>
      <c r="F57" s="169" t="s">
        <v>5954</v>
      </c>
      <c r="G57" s="169" t="s">
        <v>5925</v>
      </c>
      <c r="H57" s="169" t="s">
        <v>5985</v>
      </c>
    </row>
    <row r="58" spans="1:8">
      <c r="A58" s="169" t="s">
        <v>6082</v>
      </c>
      <c r="B58" s="170">
        <f t="shared" si="1"/>
        <v>42766</v>
      </c>
      <c r="C58" s="169" t="s">
        <v>28</v>
      </c>
      <c r="D58" s="169" t="s">
        <v>6057</v>
      </c>
      <c r="E58" s="169" t="s">
        <v>5917</v>
      </c>
      <c r="F58" s="169" t="s">
        <v>5965</v>
      </c>
      <c r="G58" s="169" t="s">
        <v>6058</v>
      </c>
      <c r="H58" s="169" t="s">
        <v>5959</v>
      </c>
    </row>
    <row r="59" spans="1:8">
      <c r="A59" s="169" t="s">
        <v>6083</v>
      </c>
      <c r="B59" s="170">
        <f t="shared" si="1"/>
        <v>42761</v>
      </c>
      <c r="C59" s="169" t="s">
        <v>28</v>
      </c>
      <c r="D59" s="169" t="s">
        <v>6084</v>
      </c>
      <c r="E59" s="169" t="s">
        <v>5970</v>
      </c>
      <c r="F59" s="169" t="s">
        <v>5980</v>
      </c>
      <c r="G59" s="169" t="s">
        <v>5924</v>
      </c>
      <c r="H59" s="169" t="s">
        <v>5954</v>
      </c>
    </row>
    <row r="60" spans="1:8">
      <c r="A60" s="169" t="s">
        <v>6085</v>
      </c>
      <c r="B60" s="170">
        <f t="shared" si="1"/>
        <v>42760</v>
      </c>
      <c r="C60" s="169" t="s">
        <v>28</v>
      </c>
      <c r="D60" s="169" t="s">
        <v>5962</v>
      </c>
      <c r="E60" s="169" t="s">
        <v>6070</v>
      </c>
      <c r="F60" s="169" t="s">
        <v>6072</v>
      </c>
      <c r="G60" s="169" t="s">
        <v>5963</v>
      </c>
      <c r="H60" s="169" t="s">
        <v>6086</v>
      </c>
    </row>
    <row r="61" spans="1:8">
      <c r="A61" s="169" t="s">
        <v>6087</v>
      </c>
      <c r="B61" s="170">
        <f t="shared" si="1"/>
        <v>42759</v>
      </c>
      <c r="C61" s="169" t="s">
        <v>28</v>
      </c>
      <c r="D61" s="169" t="s">
        <v>6088</v>
      </c>
      <c r="E61" s="169" t="s">
        <v>6086</v>
      </c>
      <c r="F61" s="169" t="s">
        <v>6089</v>
      </c>
      <c r="G61" s="169" t="s">
        <v>6090</v>
      </c>
      <c r="H61" s="169" t="s">
        <v>6091</v>
      </c>
    </row>
    <row r="62" spans="1:8">
      <c r="A62" s="169" t="s">
        <v>6092</v>
      </c>
      <c r="B62" s="170">
        <f t="shared" si="1"/>
        <v>42758</v>
      </c>
      <c r="C62" s="169" t="s">
        <v>28</v>
      </c>
      <c r="D62" s="169" t="s">
        <v>5957</v>
      </c>
      <c r="E62" s="169" t="s">
        <v>6053</v>
      </c>
      <c r="F62" s="169" t="s">
        <v>5967</v>
      </c>
      <c r="G62" s="169" t="s">
        <v>5958</v>
      </c>
      <c r="H62" s="169" t="s">
        <v>6070</v>
      </c>
    </row>
    <row r="63" spans="1:8">
      <c r="A63" s="169" t="s">
        <v>6093</v>
      </c>
      <c r="B63" s="170">
        <f t="shared" si="1"/>
        <v>42755</v>
      </c>
      <c r="C63" s="169" t="s">
        <v>28</v>
      </c>
      <c r="D63" s="169" t="s">
        <v>6061</v>
      </c>
      <c r="E63" s="169" t="s">
        <v>5959</v>
      </c>
      <c r="F63" s="169" t="s">
        <v>6061</v>
      </c>
      <c r="G63" s="169" t="s">
        <v>6067</v>
      </c>
      <c r="H63" s="169" t="s">
        <v>6061</v>
      </c>
    </row>
    <row r="64" spans="1:8">
      <c r="A64" s="169" t="s">
        <v>6094</v>
      </c>
      <c r="B64" s="170">
        <f t="shared" si="1"/>
        <v>42754</v>
      </c>
      <c r="C64" s="169" t="s">
        <v>28</v>
      </c>
      <c r="D64" s="169" t="s">
        <v>5919</v>
      </c>
      <c r="E64" s="169" t="s">
        <v>5980</v>
      </c>
      <c r="F64" s="169" t="s">
        <v>5985</v>
      </c>
      <c r="G64" s="169" t="s">
        <v>5925</v>
      </c>
      <c r="H64" s="169" t="s">
        <v>5974</v>
      </c>
    </row>
    <row r="65" spans="1:8">
      <c r="A65" s="169" t="s">
        <v>6095</v>
      </c>
      <c r="B65" s="170">
        <f t="shared" si="1"/>
        <v>42753</v>
      </c>
      <c r="C65" s="169" t="s">
        <v>28</v>
      </c>
      <c r="D65" s="169" t="s">
        <v>5958</v>
      </c>
      <c r="E65" s="169" t="s">
        <v>5986</v>
      </c>
      <c r="F65" s="169" t="s">
        <v>5958</v>
      </c>
      <c r="G65" s="169" t="s">
        <v>6096</v>
      </c>
      <c r="H65" s="169" t="s">
        <v>5958</v>
      </c>
    </row>
    <row r="66" spans="1:8">
      <c r="A66" s="169" t="s">
        <v>6097</v>
      </c>
      <c r="B66" s="170">
        <f t="shared" si="1"/>
        <v>42752</v>
      </c>
      <c r="C66" s="169" t="s">
        <v>28</v>
      </c>
      <c r="D66" s="169" t="s">
        <v>6098</v>
      </c>
      <c r="E66" s="169" t="s">
        <v>6086</v>
      </c>
      <c r="F66" s="169" t="s">
        <v>6089</v>
      </c>
      <c r="G66" s="169" t="s">
        <v>6099</v>
      </c>
      <c r="H66" s="169" t="s">
        <v>6100</v>
      </c>
    </row>
    <row r="67" spans="1:8">
      <c r="A67" s="169" t="s">
        <v>6101</v>
      </c>
      <c r="B67" s="170">
        <f t="shared" si="1"/>
        <v>42751</v>
      </c>
      <c r="C67" s="169" t="s">
        <v>28</v>
      </c>
      <c r="D67" s="169" t="s">
        <v>5962</v>
      </c>
      <c r="E67" s="169" t="s">
        <v>5961</v>
      </c>
      <c r="F67" s="169" t="s">
        <v>6086</v>
      </c>
      <c r="G67" s="169" t="s">
        <v>6102</v>
      </c>
      <c r="H67" s="169" t="s">
        <v>5961</v>
      </c>
    </row>
    <row r="68" spans="1:8">
      <c r="A68" s="169" t="s">
        <v>6103</v>
      </c>
      <c r="B68" s="170">
        <f t="shared" si="1"/>
        <v>42748</v>
      </c>
      <c r="C68" s="169" t="s">
        <v>28</v>
      </c>
      <c r="D68" s="169" t="s">
        <v>6104</v>
      </c>
      <c r="E68" s="169" t="s">
        <v>6091</v>
      </c>
      <c r="F68" s="169" t="s">
        <v>6105</v>
      </c>
      <c r="G68" s="169" t="s">
        <v>6106</v>
      </c>
      <c r="H68" s="169" t="s">
        <v>6091</v>
      </c>
    </row>
    <row r="69" spans="1:8">
      <c r="A69" s="169" t="s">
        <v>6107</v>
      </c>
      <c r="B69" s="170">
        <f t="shared" ref="B69:B132" si="10">DATE((LEFT(A69,4)),(RIGHT(LEFT(A69,7),2)),RIGHT(A69,2))</f>
        <v>42747</v>
      </c>
      <c r="C69" s="169" t="s">
        <v>28</v>
      </c>
      <c r="D69" s="169" t="s">
        <v>6106</v>
      </c>
      <c r="E69" s="169" t="s">
        <v>6091</v>
      </c>
      <c r="F69" s="169" t="s">
        <v>6108</v>
      </c>
      <c r="G69" s="169" t="s">
        <v>6109</v>
      </c>
      <c r="H69" s="169" t="s">
        <v>6105</v>
      </c>
    </row>
    <row r="70" spans="1:8">
      <c r="A70" s="169" t="s">
        <v>6110</v>
      </c>
      <c r="B70" s="170">
        <f t="shared" si="10"/>
        <v>42746</v>
      </c>
      <c r="C70" s="169" t="s">
        <v>28</v>
      </c>
      <c r="D70" s="169" t="s">
        <v>5959</v>
      </c>
      <c r="E70" s="169" t="s">
        <v>5971</v>
      </c>
      <c r="F70" s="169" t="s">
        <v>6041</v>
      </c>
      <c r="G70" s="169" t="s">
        <v>5957</v>
      </c>
      <c r="H70" s="169" t="s">
        <v>6053</v>
      </c>
    </row>
    <row r="71" spans="1:8">
      <c r="A71" s="169" t="s">
        <v>6111</v>
      </c>
      <c r="B71" s="170">
        <f t="shared" si="10"/>
        <v>42745</v>
      </c>
      <c r="C71" s="169" t="s">
        <v>28</v>
      </c>
      <c r="D71" s="169" t="s">
        <v>6061</v>
      </c>
      <c r="E71" s="169" t="s">
        <v>6053</v>
      </c>
      <c r="F71" s="169" t="s">
        <v>6070</v>
      </c>
      <c r="G71" s="169" t="s">
        <v>6065</v>
      </c>
      <c r="H71" s="169" t="s">
        <v>5967</v>
      </c>
    </row>
    <row r="72" spans="1:8">
      <c r="A72" s="169" t="s">
        <v>6112</v>
      </c>
      <c r="B72" s="170">
        <f t="shared" si="10"/>
        <v>42744</v>
      </c>
      <c r="C72" s="169" t="s">
        <v>28</v>
      </c>
      <c r="D72" s="169" t="s">
        <v>5917</v>
      </c>
      <c r="E72" s="169" t="s">
        <v>5985</v>
      </c>
      <c r="F72" s="169" t="s">
        <v>5918</v>
      </c>
      <c r="G72" s="169" t="s">
        <v>6113</v>
      </c>
      <c r="H72" s="169" t="s">
        <v>5974</v>
      </c>
    </row>
    <row r="73" spans="1:8">
      <c r="A73" s="169" t="s">
        <v>6114</v>
      </c>
      <c r="B73" s="170">
        <f t="shared" si="10"/>
        <v>42741</v>
      </c>
      <c r="C73" s="169" t="s">
        <v>28</v>
      </c>
      <c r="D73" s="169" t="s">
        <v>5961</v>
      </c>
      <c r="E73" s="169" t="s">
        <v>6070</v>
      </c>
      <c r="F73" s="169" t="s">
        <v>6115</v>
      </c>
      <c r="G73" s="169" t="s">
        <v>5962</v>
      </c>
      <c r="H73" s="169" t="s">
        <v>5967</v>
      </c>
    </row>
    <row r="74" spans="1:8">
      <c r="A74" s="169" t="s">
        <v>6116</v>
      </c>
      <c r="B74" s="170">
        <f t="shared" si="10"/>
        <v>42740</v>
      </c>
      <c r="C74" s="169" t="s">
        <v>28</v>
      </c>
      <c r="D74" s="169" t="s">
        <v>6117</v>
      </c>
      <c r="E74" s="169" t="s">
        <v>6118</v>
      </c>
      <c r="F74" s="169" t="s">
        <v>6119</v>
      </c>
      <c r="G74" s="169" t="s">
        <v>6120</v>
      </c>
      <c r="H74" s="169" t="s">
        <v>6090</v>
      </c>
    </row>
    <row r="75" spans="1:8">
      <c r="A75" s="169" t="s">
        <v>6121</v>
      </c>
      <c r="B75" s="170">
        <f t="shared" si="10"/>
        <v>42739</v>
      </c>
      <c r="C75" s="169" t="s">
        <v>28</v>
      </c>
      <c r="D75" s="169" t="s">
        <v>6122</v>
      </c>
      <c r="E75" s="169" t="s">
        <v>5967</v>
      </c>
      <c r="F75" s="169" t="s">
        <v>5958</v>
      </c>
      <c r="G75" s="169" t="s">
        <v>6102</v>
      </c>
      <c r="H75" s="169" t="s">
        <v>6072</v>
      </c>
    </row>
    <row r="76" spans="1:8">
      <c r="A76" s="169" t="s">
        <v>6123</v>
      </c>
      <c r="B76" s="170">
        <f t="shared" si="10"/>
        <v>42738</v>
      </c>
      <c r="C76" s="169" t="s">
        <v>28</v>
      </c>
      <c r="D76" s="169" t="s">
        <v>6071</v>
      </c>
      <c r="E76" s="169" t="s">
        <v>6122</v>
      </c>
      <c r="F76" s="169" t="s">
        <v>6096</v>
      </c>
      <c r="G76" s="169" t="s">
        <v>6124</v>
      </c>
      <c r="H76" s="169" t="s">
        <v>5963</v>
      </c>
    </row>
    <row r="77" spans="1:8">
      <c r="A77" s="169" t="s">
        <v>6125</v>
      </c>
      <c r="B77" s="170">
        <f t="shared" si="10"/>
        <v>42737</v>
      </c>
      <c r="C77" s="169" t="s">
        <v>28</v>
      </c>
      <c r="D77" s="169" t="s">
        <v>6126</v>
      </c>
      <c r="E77" s="169" t="s">
        <v>6122</v>
      </c>
      <c r="F77" s="169" t="s">
        <v>6102</v>
      </c>
      <c r="G77" s="169" t="s">
        <v>6106</v>
      </c>
      <c r="H77" s="169" t="s">
        <v>5963</v>
      </c>
    </row>
    <row r="78" spans="1:8">
      <c r="A78" s="169" t="s">
        <v>6127</v>
      </c>
      <c r="B78" s="170">
        <f t="shared" si="10"/>
        <v>42734</v>
      </c>
      <c r="C78" s="169" t="s">
        <v>28</v>
      </c>
      <c r="D78" s="169" t="s">
        <v>6128</v>
      </c>
      <c r="E78" s="169" t="s">
        <v>6041</v>
      </c>
      <c r="F78" s="169" t="s">
        <v>5986</v>
      </c>
      <c r="G78" s="169" t="s">
        <v>6129</v>
      </c>
      <c r="H78" s="169" t="s">
        <v>5967</v>
      </c>
    </row>
    <row r="79" spans="1:8">
      <c r="A79" s="169" t="s">
        <v>6130</v>
      </c>
      <c r="B79" s="170">
        <f t="shared" si="10"/>
        <v>42733</v>
      </c>
      <c r="C79" s="169" t="s">
        <v>28</v>
      </c>
      <c r="D79" s="169" t="s">
        <v>6128</v>
      </c>
      <c r="E79" s="169" t="s">
        <v>6041</v>
      </c>
      <c r="F79" s="169" t="s">
        <v>5986</v>
      </c>
      <c r="G79" s="169" t="s">
        <v>6129</v>
      </c>
      <c r="H79" s="169" t="s">
        <v>5967</v>
      </c>
    </row>
    <row r="80" spans="1:8">
      <c r="A80" s="169" t="s">
        <v>6131</v>
      </c>
      <c r="B80" s="170">
        <f t="shared" si="10"/>
        <v>42732</v>
      </c>
      <c r="C80" s="169" t="s">
        <v>28</v>
      </c>
      <c r="D80" s="169" t="s">
        <v>5967</v>
      </c>
      <c r="E80" s="169" t="s">
        <v>5959</v>
      </c>
      <c r="F80" s="169" t="s">
        <v>6052</v>
      </c>
      <c r="G80" s="169" t="s">
        <v>6096</v>
      </c>
      <c r="H80" s="169" t="s">
        <v>5986</v>
      </c>
    </row>
    <row r="81" spans="1:8">
      <c r="A81" s="169" t="s">
        <v>6132</v>
      </c>
      <c r="B81" s="170">
        <f t="shared" si="10"/>
        <v>42731</v>
      </c>
      <c r="C81" s="169" t="s">
        <v>28</v>
      </c>
      <c r="D81" s="169" t="s">
        <v>6133</v>
      </c>
      <c r="E81" s="169" t="s">
        <v>5974</v>
      </c>
      <c r="F81" s="169" t="s">
        <v>5925</v>
      </c>
      <c r="G81" s="169" t="s">
        <v>5959</v>
      </c>
      <c r="H81" s="169" t="s">
        <v>5974</v>
      </c>
    </row>
    <row r="82" spans="1:8">
      <c r="A82" s="169" t="s">
        <v>6134</v>
      </c>
      <c r="B82" s="170">
        <f t="shared" si="10"/>
        <v>42730</v>
      </c>
      <c r="C82" s="169" t="s">
        <v>28</v>
      </c>
      <c r="D82" s="169" t="s">
        <v>5965</v>
      </c>
      <c r="E82" s="169" t="s">
        <v>5918</v>
      </c>
      <c r="F82" s="169" t="s">
        <v>6135</v>
      </c>
      <c r="G82" s="169" t="s">
        <v>5986</v>
      </c>
      <c r="H82" s="169" t="s">
        <v>5918</v>
      </c>
    </row>
    <row r="83" spans="1:8">
      <c r="A83" s="169" t="s">
        <v>6136</v>
      </c>
      <c r="B83" s="170">
        <f t="shared" si="10"/>
        <v>42727</v>
      </c>
      <c r="C83" s="169" t="s">
        <v>28</v>
      </c>
      <c r="D83" s="169" t="s">
        <v>6057</v>
      </c>
      <c r="E83" s="169" t="s">
        <v>5965</v>
      </c>
      <c r="F83" s="169" t="s">
        <v>6135</v>
      </c>
      <c r="G83" s="169" t="s">
        <v>5986</v>
      </c>
      <c r="H83" s="169" t="s">
        <v>5965</v>
      </c>
    </row>
    <row r="84" spans="1:8">
      <c r="A84" s="169" t="s">
        <v>6137</v>
      </c>
      <c r="B84" s="170">
        <f t="shared" si="10"/>
        <v>42726</v>
      </c>
      <c r="C84" s="169" t="s">
        <v>28</v>
      </c>
      <c r="D84" s="169" t="s">
        <v>6128</v>
      </c>
      <c r="E84" s="169" t="s">
        <v>5986</v>
      </c>
      <c r="F84" s="169" t="s">
        <v>6054</v>
      </c>
      <c r="G84" s="169" t="s">
        <v>6096</v>
      </c>
      <c r="H84" s="169" t="s">
        <v>5986</v>
      </c>
    </row>
    <row r="85" spans="1:8">
      <c r="A85" s="169" t="s">
        <v>6138</v>
      </c>
      <c r="B85" s="170">
        <f t="shared" si="10"/>
        <v>42725</v>
      </c>
      <c r="C85" s="169" t="s">
        <v>28</v>
      </c>
      <c r="D85" s="169" t="s">
        <v>5994</v>
      </c>
      <c r="E85" s="169" t="s">
        <v>5985</v>
      </c>
      <c r="F85" s="169" t="s">
        <v>5925</v>
      </c>
      <c r="G85" s="169" t="s">
        <v>6135</v>
      </c>
      <c r="H85" s="169" t="s">
        <v>5985</v>
      </c>
    </row>
    <row r="86" spans="1:8">
      <c r="A86" s="169" t="s">
        <v>6139</v>
      </c>
      <c r="B86" s="170">
        <f t="shared" si="10"/>
        <v>42724</v>
      </c>
      <c r="C86" s="169" t="s">
        <v>28</v>
      </c>
      <c r="D86" s="169" t="s">
        <v>6140</v>
      </c>
      <c r="E86" s="169" t="s">
        <v>6141</v>
      </c>
      <c r="F86" s="169" t="s">
        <v>6140</v>
      </c>
      <c r="G86" s="169" t="s">
        <v>6038</v>
      </c>
      <c r="H86" s="169" t="s">
        <v>6142</v>
      </c>
    </row>
    <row r="87" spans="1:8">
      <c r="A87" s="169" t="s">
        <v>6143</v>
      </c>
      <c r="B87" s="170">
        <f t="shared" si="10"/>
        <v>42723</v>
      </c>
      <c r="C87" s="169" t="s">
        <v>28</v>
      </c>
      <c r="D87" s="169" t="s">
        <v>6144</v>
      </c>
      <c r="E87" s="169" t="s">
        <v>6141</v>
      </c>
      <c r="F87" s="169" t="s">
        <v>6145</v>
      </c>
      <c r="G87" s="169" t="s">
        <v>6035</v>
      </c>
      <c r="H87" s="169" t="s">
        <v>6142</v>
      </c>
    </row>
    <row r="88" spans="1:8">
      <c r="A88" s="169" t="s">
        <v>6146</v>
      </c>
      <c r="B88" s="170">
        <f t="shared" si="10"/>
        <v>42720</v>
      </c>
      <c r="C88" s="169" t="s">
        <v>28</v>
      </c>
      <c r="D88" s="169" t="s">
        <v>5931</v>
      </c>
      <c r="E88" s="169" t="s">
        <v>6035</v>
      </c>
      <c r="F88" s="169" t="s">
        <v>5933</v>
      </c>
      <c r="G88" s="169" t="s">
        <v>5923</v>
      </c>
      <c r="H88" s="169" t="s">
        <v>6034</v>
      </c>
    </row>
    <row r="89" spans="1:8">
      <c r="A89" s="169" t="s">
        <v>6147</v>
      </c>
      <c r="B89" s="170">
        <f t="shared" si="10"/>
        <v>42719</v>
      </c>
      <c r="C89" s="169" t="s">
        <v>28</v>
      </c>
      <c r="D89" s="169" t="s">
        <v>6047</v>
      </c>
      <c r="E89" s="169" t="s">
        <v>6148</v>
      </c>
      <c r="F89" s="169" t="s">
        <v>6140</v>
      </c>
      <c r="G89" s="169" t="s">
        <v>5932</v>
      </c>
      <c r="H89" s="169" t="s">
        <v>6148</v>
      </c>
    </row>
    <row r="90" spans="1:8">
      <c r="A90" s="169" t="s">
        <v>6149</v>
      </c>
      <c r="B90" s="170">
        <f t="shared" si="10"/>
        <v>42718</v>
      </c>
      <c r="C90" s="169" t="s">
        <v>28</v>
      </c>
      <c r="D90" s="169" t="s">
        <v>6150</v>
      </c>
      <c r="E90" s="169" t="s">
        <v>5980</v>
      </c>
      <c r="F90" s="169" t="s">
        <v>5969</v>
      </c>
      <c r="G90" s="169" t="s">
        <v>5979</v>
      </c>
      <c r="H90" s="169" t="s">
        <v>5923</v>
      </c>
    </row>
    <row r="91" spans="1:8">
      <c r="A91" s="169" t="s">
        <v>6151</v>
      </c>
      <c r="B91" s="170">
        <f t="shared" si="10"/>
        <v>42717</v>
      </c>
      <c r="C91" s="169" t="s">
        <v>28</v>
      </c>
      <c r="D91" s="169" t="s">
        <v>6141</v>
      </c>
      <c r="E91" s="169" t="s">
        <v>6148</v>
      </c>
      <c r="F91" s="169" t="s">
        <v>6152</v>
      </c>
      <c r="G91" s="169" t="s">
        <v>5946</v>
      </c>
      <c r="H91" s="169" t="s">
        <v>6153</v>
      </c>
    </row>
    <row r="92" spans="1:8">
      <c r="A92" s="169" t="s">
        <v>6154</v>
      </c>
      <c r="B92" s="170">
        <f t="shared" si="10"/>
        <v>42716</v>
      </c>
      <c r="C92" s="169" t="s">
        <v>28</v>
      </c>
      <c r="D92" s="169" t="s">
        <v>6025</v>
      </c>
      <c r="E92" s="169" t="s">
        <v>6155</v>
      </c>
      <c r="F92" s="169" t="s">
        <v>6156</v>
      </c>
      <c r="G92" s="169" t="s">
        <v>6004</v>
      </c>
      <c r="H92" s="169" t="s">
        <v>6157</v>
      </c>
    </row>
    <row r="93" spans="1:8">
      <c r="A93" s="169" t="s">
        <v>6158</v>
      </c>
      <c r="B93" s="170">
        <f t="shared" si="10"/>
        <v>42713</v>
      </c>
      <c r="C93" s="169" t="s">
        <v>28</v>
      </c>
      <c r="D93" s="169" t="s">
        <v>6007</v>
      </c>
      <c r="E93" s="169" t="s">
        <v>6159</v>
      </c>
      <c r="F93" s="169" t="s">
        <v>6160</v>
      </c>
      <c r="G93" s="169" t="s">
        <v>6013</v>
      </c>
      <c r="H93" s="169" t="s">
        <v>6159</v>
      </c>
    </row>
    <row r="94" spans="1:8">
      <c r="A94" s="169" t="s">
        <v>6161</v>
      </c>
      <c r="B94" s="170">
        <f t="shared" si="10"/>
        <v>42712</v>
      </c>
      <c r="C94" s="169" t="s">
        <v>28</v>
      </c>
      <c r="D94" s="169" t="s">
        <v>6162</v>
      </c>
      <c r="E94" s="169" t="s">
        <v>6032</v>
      </c>
      <c r="F94" s="169" t="s">
        <v>6142</v>
      </c>
      <c r="G94" s="169" t="s">
        <v>5932</v>
      </c>
      <c r="H94" s="169" t="s">
        <v>6032</v>
      </c>
    </row>
    <row r="95" spans="1:8">
      <c r="A95" s="169" t="s">
        <v>6163</v>
      </c>
      <c r="B95" s="170">
        <f t="shared" si="10"/>
        <v>42711</v>
      </c>
      <c r="C95" s="169" t="s">
        <v>28</v>
      </c>
      <c r="D95" s="169" t="s">
        <v>6164</v>
      </c>
      <c r="E95" s="169" t="s">
        <v>6165</v>
      </c>
      <c r="F95" s="169" t="s">
        <v>6164</v>
      </c>
      <c r="G95" s="169" t="s">
        <v>5943</v>
      </c>
      <c r="H95" s="169" t="s">
        <v>5940</v>
      </c>
    </row>
    <row r="96" spans="1:8">
      <c r="A96" s="169" t="s">
        <v>6166</v>
      </c>
      <c r="B96" s="170">
        <f t="shared" si="10"/>
        <v>42710</v>
      </c>
      <c r="C96" s="169" t="s">
        <v>28</v>
      </c>
      <c r="D96" s="169" t="s">
        <v>6007</v>
      </c>
      <c r="E96" s="169" t="s">
        <v>6159</v>
      </c>
      <c r="F96" s="169" t="s">
        <v>6160</v>
      </c>
      <c r="G96" s="169" t="s">
        <v>6013</v>
      </c>
      <c r="H96" s="169" t="s">
        <v>6167</v>
      </c>
    </row>
    <row r="97" spans="1:8">
      <c r="A97" s="169" t="s">
        <v>6168</v>
      </c>
      <c r="B97" s="170">
        <f t="shared" si="10"/>
        <v>42709</v>
      </c>
      <c r="C97" s="169" t="s">
        <v>28</v>
      </c>
      <c r="D97" s="169" t="s">
        <v>6169</v>
      </c>
      <c r="E97" s="169" t="s">
        <v>6170</v>
      </c>
      <c r="F97" s="169" t="s">
        <v>6171</v>
      </c>
      <c r="G97" s="169" t="s">
        <v>6153</v>
      </c>
      <c r="H97" s="169" t="s">
        <v>5940</v>
      </c>
    </row>
    <row r="98" spans="1:8">
      <c r="A98" s="169" t="s">
        <v>6172</v>
      </c>
      <c r="B98" s="170">
        <f t="shared" si="10"/>
        <v>42706</v>
      </c>
      <c r="C98" s="169" t="s">
        <v>28</v>
      </c>
      <c r="D98" s="169" t="s">
        <v>6173</v>
      </c>
      <c r="E98" s="169" t="s">
        <v>6173</v>
      </c>
      <c r="F98" s="169" t="s">
        <v>6174</v>
      </c>
      <c r="G98" s="169" t="s">
        <v>6175</v>
      </c>
      <c r="H98" s="169" t="s">
        <v>6176</v>
      </c>
    </row>
    <row r="99" spans="1:8">
      <c r="A99" s="169" t="s">
        <v>6177</v>
      </c>
      <c r="B99" s="170">
        <f t="shared" si="10"/>
        <v>42705</v>
      </c>
      <c r="C99" s="169" t="s">
        <v>28</v>
      </c>
      <c r="D99" s="169" t="s">
        <v>6170</v>
      </c>
      <c r="E99" s="169" t="s">
        <v>6170</v>
      </c>
      <c r="F99" s="169" t="s">
        <v>6178</v>
      </c>
      <c r="G99" s="169" t="s">
        <v>6170</v>
      </c>
      <c r="H99" s="169" t="s">
        <v>6002</v>
      </c>
    </row>
    <row r="100" spans="1:8">
      <c r="A100" s="169" t="s">
        <v>6179</v>
      </c>
      <c r="B100" s="170">
        <f t="shared" si="10"/>
        <v>42704</v>
      </c>
      <c r="C100" s="169" t="s">
        <v>28</v>
      </c>
      <c r="D100" s="169" t="s">
        <v>5941</v>
      </c>
      <c r="E100" s="169" t="s">
        <v>6148</v>
      </c>
      <c r="F100" s="169" t="s">
        <v>6180</v>
      </c>
      <c r="G100" s="169" t="s">
        <v>6029</v>
      </c>
      <c r="H100" s="169" t="s">
        <v>6180</v>
      </c>
    </row>
    <row r="101" spans="1:8">
      <c r="A101" s="169" t="s">
        <v>6181</v>
      </c>
      <c r="B101" s="170">
        <f t="shared" si="10"/>
        <v>42703</v>
      </c>
      <c r="C101" s="169" t="s">
        <v>28</v>
      </c>
      <c r="D101" s="169" t="s">
        <v>6032</v>
      </c>
      <c r="E101" s="169" t="s">
        <v>5942</v>
      </c>
      <c r="F101" s="169" t="s">
        <v>6182</v>
      </c>
      <c r="G101" s="169" t="s">
        <v>6153</v>
      </c>
      <c r="H101" s="169" t="s">
        <v>6183</v>
      </c>
    </row>
    <row r="102" spans="1:8">
      <c r="A102" s="169" t="s">
        <v>6184</v>
      </c>
      <c r="B102" s="170">
        <f t="shared" si="10"/>
        <v>42702</v>
      </c>
      <c r="C102" s="169" t="s">
        <v>28</v>
      </c>
      <c r="D102" s="169" t="s">
        <v>6028</v>
      </c>
      <c r="E102" s="169" t="s">
        <v>5942</v>
      </c>
      <c r="F102" s="169" t="s">
        <v>6182</v>
      </c>
      <c r="G102" s="169" t="s">
        <v>6029</v>
      </c>
      <c r="H102" s="169" t="s">
        <v>6183</v>
      </c>
    </row>
    <row r="103" spans="1:8">
      <c r="A103" s="169" t="s">
        <v>6185</v>
      </c>
      <c r="B103" s="170">
        <f t="shared" si="10"/>
        <v>42699</v>
      </c>
      <c r="C103" s="169" t="s">
        <v>28</v>
      </c>
      <c r="D103" s="169" t="s">
        <v>6004</v>
      </c>
      <c r="E103" s="169" t="s">
        <v>6004</v>
      </c>
      <c r="F103" s="169" t="s">
        <v>6186</v>
      </c>
      <c r="G103" s="169" t="s">
        <v>6187</v>
      </c>
      <c r="H103" s="169" t="s">
        <v>6188</v>
      </c>
    </row>
    <row r="104" spans="1:8">
      <c r="A104" s="169" t="s">
        <v>6189</v>
      </c>
      <c r="B104" s="170">
        <f t="shared" si="10"/>
        <v>42698</v>
      </c>
      <c r="C104" s="169" t="s">
        <v>28</v>
      </c>
      <c r="D104" s="169" t="s">
        <v>6186</v>
      </c>
      <c r="E104" s="169" t="s">
        <v>6190</v>
      </c>
      <c r="F104" s="169" t="s">
        <v>6008</v>
      </c>
      <c r="G104" s="169" t="s">
        <v>6004</v>
      </c>
      <c r="H104" s="169" t="s">
        <v>6186</v>
      </c>
    </row>
    <row r="105" spans="1:8">
      <c r="A105" s="169" t="s">
        <v>6191</v>
      </c>
      <c r="B105" s="170">
        <f t="shared" si="10"/>
        <v>42697</v>
      </c>
      <c r="C105" s="169" t="s">
        <v>28</v>
      </c>
      <c r="D105" s="169" t="s">
        <v>6192</v>
      </c>
      <c r="E105" s="169" t="s">
        <v>6035</v>
      </c>
      <c r="F105" s="169" t="s">
        <v>6193</v>
      </c>
      <c r="G105" s="169" t="s">
        <v>5946</v>
      </c>
      <c r="H105" s="169" t="s">
        <v>6192</v>
      </c>
    </row>
    <row r="106" spans="1:8">
      <c r="A106" s="169" t="s">
        <v>6194</v>
      </c>
      <c r="B106" s="170">
        <f t="shared" si="10"/>
        <v>42696</v>
      </c>
      <c r="C106" s="169" t="s">
        <v>28</v>
      </c>
      <c r="D106" s="169" t="s">
        <v>5936</v>
      </c>
      <c r="E106" s="169" t="s">
        <v>5932</v>
      </c>
      <c r="F106" s="169" t="s">
        <v>6195</v>
      </c>
      <c r="G106" s="169" t="s">
        <v>6141</v>
      </c>
      <c r="H106" s="169" t="s">
        <v>6145</v>
      </c>
    </row>
    <row r="107" spans="1:8">
      <c r="A107" s="169" t="s">
        <v>6196</v>
      </c>
      <c r="B107" s="170">
        <f t="shared" si="10"/>
        <v>42695</v>
      </c>
      <c r="C107" s="169" t="s">
        <v>28</v>
      </c>
      <c r="D107" s="169" t="s">
        <v>6197</v>
      </c>
      <c r="E107" s="169" t="s">
        <v>5990</v>
      </c>
      <c r="F107" s="169" t="s">
        <v>5945</v>
      </c>
      <c r="G107" s="169" t="s">
        <v>6035</v>
      </c>
      <c r="H107" s="169" t="s">
        <v>6198</v>
      </c>
    </row>
    <row r="108" spans="1:8">
      <c r="A108" s="169" t="s">
        <v>6199</v>
      </c>
      <c r="B108" s="170">
        <f t="shared" si="10"/>
        <v>42692</v>
      </c>
      <c r="C108" s="169" t="s">
        <v>28</v>
      </c>
      <c r="D108" s="169" t="s">
        <v>6197</v>
      </c>
      <c r="E108" s="169" t="s">
        <v>6197</v>
      </c>
      <c r="F108" s="169" t="s">
        <v>5945</v>
      </c>
      <c r="G108" s="169" t="s">
        <v>5952</v>
      </c>
      <c r="H108" s="169" t="s">
        <v>6198</v>
      </c>
    </row>
    <row r="109" spans="1:8">
      <c r="A109" s="169" t="s">
        <v>6200</v>
      </c>
      <c r="B109" s="170">
        <f t="shared" si="10"/>
        <v>42691</v>
      </c>
      <c r="C109" s="169" t="s">
        <v>28</v>
      </c>
      <c r="D109" s="169" t="s">
        <v>5967</v>
      </c>
      <c r="E109" s="169" t="s">
        <v>6070</v>
      </c>
      <c r="F109" s="169" t="s">
        <v>6128</v>
      </c>
      <c r="G109" s="169" t="s">
        <v>5986</v>
      </c>
      <c r="H109" s="169" t="s">
        <v>6052</v>
      </c>
    </row>
    <row r="110" spans="1:8">
      <c r="A110" s="169" t="s">
        <v>6201</v>
      </c>
      <c r="B110" s="170">
        <f t="shared" si="10"/>
        <v>42690</v>
      </c>
      <c r="C110" s="169" t="s">
        <v>28</v>
      </c>
      <c r="D110" s="169" t="s">
        <v>5932</v>
      </c>
      <c r="E110" s="169" t="s">
        <v>6202</v>
      </c>
      <c r="F110" s="169" t="s">
        <v>6202</v>
      </c>
      <c r="G110" s="169" t="s">
        <v>6048</v>
      </c>
      <c r="H110" s="169" t="s">
        <v>6145</v>
      </c>
    </row>
    <row r="111" spans="1:8">
      <c r="A111" s="169" t="s">
        <v>6203</v>
      </c>
      <c r="B111" s="170">
        <f t="shared" si="10"/>
        <v>42689</v>
      </c>
      <c r="C111" s="169" t="s">
        <v>28</v>
      </c>
      <c r="D111" s="169" t="s">
        <v>5962</v>
      </c>
      <c r="E111" s="169" t="s">
        <v>6086</v>
      </c>
      <c r="F111" s="169" t="s">
        <v>6204</v>
      </c>
      <c r="G111" s="169" t="s">
        <v>6122</v>
      </c>
      <c r="H111" s="169" t="s">
        <v>6096</v>
      </c>
    </row>
    <row r="112" spans="1:8">
      <c r="A112" s="169" t="s">
        <v>6205</v>
      </c>
      <c r="B112" s="170">
        <f t="shared" si="10"/>
        <v>42688</v>
      </c>
      <c r="C112" s="169" t="s">
        <v>28</v>
      </c>
      <c r="D112" s="169" t="s">
        <v>5979</v>
      </c>
      <c r="E112" s="169" t="s">
        <v>5979</v>
      </c>
      <c r="F112" s="169" t="s">
        <v>5994</v>
      </c>
      <c r="G112" s="169" t="s">
        <v>5917</v>
      </c>
      <c r="H112" s="169" t="s">
        <v>5925</v>
      </c>
    </row>
    <row r="113" spans="1:8">
      <c r="A113" s="169" t="s">
        <v>6206</v>
      </c>
      <c r="B113" s="170">
        <f t="shared" si="10"/>
        <v>42685</v>
      </c>
      <c r="C113" s="169" t="s">
        <v>28</v>
      </c>
      <c r="D113" s="169" t="s">
        <v>6207</v>
      </c>
      <c r="E113" s="169" t="s">
        <v>6208</v>
      </c>
      <c r="F113" s="169" t="s">
        <v>6209</v>
      </c>
      <c r="G113" s="169" t="s">
        <v>6210</v>
      </c>
      <c r="H113" s="169" t="s">
        <v>6211</v>
      </c>
    </row>
    <row r="114" spans="1:8">
      <c r="A114" s="169" t="s">
        <v>6212</v>
      </c>
      <c r="B114" s="170">
        <f t="shared" si="10"/>
        <v>42684</v>
      </c>
      <c r="C114" s="169" t="s">
        <v>28</v>
      </c>
      <c r="D114" s="169" t="s">
        <v>6213</v>
      </c>
      <c r="E114" s="169" t="s">
        <v>6214</v>
      </c>
      <c r="F114" s="169" t="s">
        <v>6215</v>
      </c>
      <c r="G114" s="169" t="s">
        <v>6216</v>
      </c>
      <c r="H114" s="169" t="s">
        <v>6217</v>
      </c>
    </row>
    <row r="115" spans="1:8">
      <c r="A115" s="169" t="s">
        <v>6218</v>
      </c>
      <c r="B115" s="170">
        <f t="shared" si="10"/>
        <v>42683</v>
      </c>
      <c r="C115" s="169" t="s">
        <v>28</v>
      </c>
      <c r="D115" s="169" t="s">
        <v>6219</v>
      </c>
      <c r="E115" s="169" t="s">
        <v>6219</v>
      </c>
      <c r="F115" s="169" t="s">
        <v>6219</v>
      </c>
      <c r="G115" s="169" t="s">
        <v>6220</v>
      </c>
      <c r="H115" s="169" t="s">
        <v>6221</v>
      </c>
    </row>
    <row r="116" spans="1:8">
      <c r="A116" s="169" t="s">
        <v>6222</v>
      </c>
      <c r="B116" s="170">
        <f t="shared" si="10"/>
        <v>42682</v>
      </c>
      <c r="C116" s="169" t="s">
        <v>28</v>
      </c>
      <c r="D116" s="169" t="s">
        <v>6223</v>
      </c>
      <c r="E116" s="169" t="s">
        <v>6224</v>
      </c>
      <c r="F116" s="169" t="s">
        <v>6225</v>
      </c>
      <c r="G116" s="169" t="s">
        <v>6226</v>
      </c>
      <c r="H116" s="169" t="s">
        <v>6227</v>
      </c>
    </row>
    <row r="117" spans="1:8">
      <c r="A117" s="169" t="s">
        <v>6228</v>
      </c>
      <c r="B117" s="170">
        <f t="shared" si="10"/>
        <v>42681</v>
      </c>
      <c r="C117" s="169" t="s">
        <v>28</v>
      </c>
      <c r="D117" s="169" t="s">
        <v>6229</v>
      </c>
      <c r="E117" s="169" t="s">
        <v>6230</v>
      </c>
      <c r="F117" s="169" t="s">
        <v>6231</v>
      </c>
      <c r="G117" s="169" t="s">
        <v>6232</v>
      </c>
      <c r="H117" s="169" t="s">
        <v>6233</v>
      </c>
    </row>
    <row r="118" spans="1:8">
      <c r="A118" s="169" t="s">
        <v>6234</v>
      </c>
      <c r="B118" s="170">
        <f t="shared" si="10"/>
        <v>42678</v>
      </c>
      <c r="C118" s="169" t="s">
        <v>28</v>
      </c>
      <c r="D118" s="169" t="s">
        <v>6235</v>
      </c>
      <c r="E118" s="169" t="s">
        <v>6236</v>
      </c>
      <c r="F118" s="169" t="s">
        <v>6236</v>
      </c>
      <c r="G118" s="169" t="s">
        <v>6229</v>
      </c>
      <c r="H118" s="169" t="s">
        <v>6237</v>
      </c>
    </row>
    <row r="119" spans="1:8">
      <c r="A119" s="169" t="s">
        <v>6238</v>
      </c>
      <c r="B119" s="170">
        <f t="shared" si="10"/>
        <v>42677</v>
      </c>
      <c r="C119" s="169" t="s">
        <v>28</v>
      </c>
      <c r="D119" s="169" t="s">
        <v>6239</v>
      </c>
      <c r="E119" s="169" t="s">
        <v>6240</v>
      </c>
      <c r="F119" s="169" t="s">
        <v>6240</v>
      </c>
      <c r="G119" s="169" t="s">
        <v>6241</v>
      </c>
      <c r="H119" s="169" t="s">
        <v>6242</v>
      </c>
    </row>
    <row r="120" spans="1:8">
      <c r="A120" s="169" t="s">
        <v>6243</v>
      </c>
      <c r="B120" s="170">
        <f t="shared" si="10"/>
        <v>42676</v>
      </c>
      <c r="C120" s="169" t="s">
        <v>28</v>
      </c>
      <c r="D120" s="169" t="s">
        <v>6240</v>
      </c>
      <c r="E120" s="169" t="s">
        <v>6240</v>
      </c>
      <c r="F120" s="169" t="s">
        <v>6244</v>
      </c>
      <c r="G120" s="169" t="s">
        <v>6241</v>
      </c>
      <c r="H120" s="169" t="s">
        <v>6242</v>
      </c>
    </row>
    <row r="121" spans="1:8">
      <c r="A121" s="169" t="s">
        <v>6245</v>
      </c>
      <c r="B121" s="170">
        <f t="shared" si="10"/>
        <v>42675</v>
      </c>
      <c r="C121" s="169" t="s">
        <v>28</v>
      </c>
      <c r="D121" s="169" t="s">
        <v>6235</v>
      </c>
      <c r="E121" s="169" t="s">
        <v>6231</v>
      </c>
      <c r="F121" s="169" t="s">
        <v>6246</v>
      </c>
      <c r="G121" s="169" t="s">
        <v>6232</v>
      </c>
      <c r="H121" s="169" t="s">
        <v>6247</v>
      </c>
    </row>
    <row r="122" spans="1:8">
      <c r="A122" s="169" t="s">
        <v>6248</v>
      </c>
      <c r="B122" s="170">
        <f t="shared" si="10"/>
        <v>42674</v>
      </c>
      <c r="C122" s="169" t="s">
        <v>28</v>
      </c>
      <c r="D122" s="169" t="s">
        <v>6249</v>
      </c>
      <c r="E122" s="169" t="s">
        <v>6249</v>
      </c>
      <c r="F122" s="169" t="s">
        <v>6249</v>
      </c>
      <c r="G122" s="169" t="s">
        <v>6239</v>
      </c>
      <c r="H122" s="169" t="s">
        <v>6250</v>
      </c>
    </row>
    <row r="123" spans="1:8">
      <c r="A123" s="169" t="s">
        <v>6251</v>
      </c>
      <c r="B123" s="170">
        <f t="shared" si="10"/>
        <v>42671</v>
      </c>
      <c r="C123" s="169" t="s">
        <v>28</v>
      </c>
      <c r="D123" s="169" t="s">
        <v>6237</v>
      </c>
      <c r="E123" s="169" t="s">
        <v>6236</v>
      </c>
      <c r="F123" s="169" t="s">
        <v>6252</v>
      </c>
      <c r="G123" s="169" t="s">
        <v>6232</v>
      </c>
      <c r="H123" s="169" t="s">
        <v>6253</v>
      </c>
    </row>
    <row r="124" spans="1:8">
      <c r="A124" s="169" t="s">
        <v>6254</v>
      </c>
      <c r="B124" s="170">
        <f t="shared" si="10"/>
        <v>42670</v>
      </c>
      <c r="C124" s="169" t="s">
        <v>28</v>
      </c>
      <c r="D124" s="169" t="s">
        <v>6255</v>
      </c>
      <c r="E124" s="169" t="s">
        <v>6256</v>
      </c>
      <c r="F124" s="169" t="s">
        <v>6257</v>
      </c>
      <c r="G124" s="169" t="s">
        <v>6258</v>
      </c>
      <c r="H124" s="169" t="s">
        <v>6259</v>
      </c>
    </row>
    <row r="125" spans="1:8">
      <c r="A125" s="169" t="s">
        <v>6260</v>
      </c>
      <c r="B125" s="170">
        <f t="shared" si="10"/>
        <v>42669</v>
      </c>
      <c r="C125" s="169" t="s">
        <v>28</v>
      </c>
      <c r="D125" s="169" t="s">
        <v>6261</v>
      </c>
      <c r="E125" s="169" t="s">
        <v>6262</v>
      </c>
      <c r="F125" s="169" t="s">
        <v>6263</v>
      </c>
      <c r="G125" s="169" t="s">
        <v>6264</v>
      </c>
      <c r="H125" s="169" t="s">
        <v>6265</v>
      </c>
    </row>
    <row r="126" spans="1:8">
      <c r="A126" s="169" t="s">
        <v>6266</v>
      </c>
      <c r="B126" s="170">
        <f t="shared" si="10"/>
        <v>42668</v>
      </c>
      <c r="C126" s="169" t="s">
        <v>28</v>
      </c>
      <c r="D126" s="169" t="s">
        <v>6267</v>
      </c>
      <c r="E126" s="169" t="s">
        <v>6268</v>
      </c>
      <c r="F126" s="169" t="s">
        <v>6269</v>
      </c>
      <c r="G126" s="169" t="s">
        <v>6267</v>
      </c>
      <c r="H126" s="169" t="s">
        <v>6270</v>
      </c>
    </row>
    <row r="127" spans="1:8">
      <c r="A127" s="169" t="s">
        <v>6271</v>
      </c>
      <c r="B127" s="170">
        <f t="shared" si="10"/>
        <v>42667</v>
      </c>
      <c r="C127" s="169" t="s">
        <v>28</v>
      </c>
      <c r="D127" s="169" t="s">
        <v>6272</v>
      </c>
      <c r="E127" s="169" t="s">
        <v>6273</v>
      </c>
      <c r="F127" s="169" t="s">
        <v>6274</v>
      </c>
      <c r="G127" s="169" t="s">
        <v>6275</v>
      </c>
      <c r="H127" s="169" t="s">
        <v>6276</v>
      </c>
    </row>
    <row r="128" spans="1:8">
      <c r="A128" s="169" t="s">
        <v>6277</v>
      </c>
      <c r="B128" s="170">
        <f t="shared" si="10"/>
        <v>42664</v>
      </c>
      <c r="C128" s="169" t="s">
        <v>28</v>
      </c>
      <c r="D128" s="169" t="s">
        <v>6278</v>
      </c>
      <c r="E128" s="169" t="s">
        <v>6279</v>
      </c>
      <c r="F128" s="169" t="s">
        <v>6280</v>
      </c>
      <c r="G128" s="169" t="s">
        <v>6281</v>
      </c>
      <c r="H128" s="169" t="s">
        <v>6282</v>
      </c>
    </row>
    <row r="129" spans="1:8">
      <c r="A129" s="169" t="s">
        <v>6283</v>
      </c>
      <c r="B129" s="170">
        <f t="shared" si="10"/>
        <v>42663</v>
      </c>
      <c r="C129" s="169" t="s">
        <v>28</v>
      </c>
      <c r="D129" s="169" t="s">
        <v>6284</v>
      </c>
      <c r="E129" s="169" t="s">
        <v>6285</v>
      </c>
      <c r="F129" s="169" t="s">
        <v>6286</v>
      </c>
      <c r="G129" s="169" t="s">
        <v>6287</v>
      </c>
      <c r="H129" s="169" t="s">
        <v>6288</v>
      </c>
    </row>
    <row r="130" spans="1:8">
      <c r="A130" s="169" t="s">
        <v>6289</v>
      </c>
      <c r="B130" s="170">
        <f t="shared" si="10"/>
        <v>42662</v>
      </c>
      <c r="C130" s="169" t="s">
        <v>28</v>
      </c>
      <c r="D130" s="169" t="s">
        <v>6290</v>
      </c>
      <c r="E130" s="169" t="s">
        <v>6291</v>
      </c>
      <c r="F130" s="169" t="s">
        <v>6286</v>
      </c>
      <c r="G130" s="169" t="s">
        <v>6287</v>
      </c>
      <c r="H130" s="169" t="s">
        <v>6288</v>
      </c>
    </row>
    <row r="131" spans="1:8">
      <c r="A131" s="169" t="s">
        <v>6292</v>
      </c>
      <c r="B131" s="170">
        <f t="shared" si="10"/>
        <v>42661</v>
      </c>
      <c r="C131" s="169" t="s">
        <v>28</v>
      </c>
      <c r="D131" s="169" t="s">
        <v>6293</v>
      </c>
      <c r="E131" s="169" t="s">
        <v>6290</v>
      </c>
      <c r="F131" s="169" t="s">
        <v>6294</v>
      </c>
      <c r="G131" s="169" t="s">
        <v>6288</v>
      </c>
      <c r="H131" s="169" t="s">
        <v>6295</v>
      </c>
    </row>
    <row r="132" spans="1:8">
      <c r="A132" s="169" t="s">
        <v>6296</v>
      </c>
      <c r="B132" s="170">
        <f t="shared" si="10"/>
        <v>42660</v>
      </c>
      <c r="C132" s="169" t="s">
        <v>28</v>
      </c>
      <c r="D132" s="169" t="s">
        <v>6274</v>
      </c>
      <c r="E132" s="169" t="s">
        <v>6272</v>
      </c>
      <c r="F132" s="169" t="s">
        <v>6290</v>
      </c>
      <c r="G132" s="169" t="s">
        <v>6297</v>
      </c>
      <c r="H132" s="169" t="s">
        <v>6291</v>
      </c>
    </row>
    <row r="133" spans="1:8">
      <c r="A133" s="169" t="s">
        <v>6298</v>
      </c>
      <c r="B133" s="170">
        <f t="shared" ref="B133:B196" si="11">DATE((LEFT(A133,4)),(RIGHT(LEFT(A133,7),2)),RIGHT(A133,2))</f>
        <v>42657</v>
      </c>
      <c r="C133" s="169" t="s">
        <v>28</v>
      </c>
      <c r="D133" s="169" t="s">
        <v>6299</v>
      </c>
      <c r="E133" s="169" t="s">
        <v>6300</v>
      </c>
      <c r="F133" s="169" t="s">
        <v>6301</v>
      </c>
      <c r="G133" s="169" t="s">
        <v>6302</v>
      </c>
      <c r="H133" s="169" t="s">
        <v>6303</v>
      </c>
    </row>
    <row r="134" spans="1:8">
      <c r="A134" s="169" t="s">
        <v>6304</v>
      </c>
      <c r="B134" s="170">
        <f t="shared" si="11"/>
        <v>42656</v>
      </c>
      <c r="C134" s="169" t="s">
        <v>28</v>
      </c>
      <c r="D134" s="169" t="s">
        <v>6305</v>
      </c>
      <c r="E134" s="169" t="s">
        <v>6306</v>
      </c>
      <c r="F134" s="169" t="s">
        <v>6307</v>
      </c>
      <c r="G134" s="169" t="s">
        <v>6308</v>
      </c>
      <c r="H134" s="169" t="s">
        <v>6309</v>
      </c>
    </row>
    <row r="135" spans="1:8">
      <c r="A135" s="169" t="s">
        <v>6310</v>
      </c>
      <c r="B135" s="170">
        <f t="shared" si="11"/>
        <v>42655</v>
      </c>
      <c r="C135" s="169" t="s">
        <v>28</v>
      </c>
      <c r="D135" s="169" t="s">
        <v>6311</v>
      </c>
      <c r="E135" s="169" t="s">
        <v>6312</v>
      </c>
      <c r="F135" s="169" t="s">
        <v>6313</v>
      </c>
      <c r="G135" s="169" t="s">
        <v>6314</v>
      </c>
      <c r="H135" s="169" t="s">
        <v>6314</v>
      </c>
    </row>
    <row r="136" spans="1:8">
      <c r="A136" s="169" t="s">
        <v>6315</v>
      </c>
      <c r="B136" s="170">
        <f t="shared" si="11"/>
        <v>42654</v>
      </c>
      <c r="C136" s="169" t="s">
        <v>28</v>
      </c>
      <c r="D136" s="169" t="s">
        <v>6316</v>
      </c>
      <c r="E136" s="169" t="s">
        <v>6317</v>
      </c>
      <c r="F136" s="169" t="s">
        <v>6318</v>
      </c>
      <c r="G136" s="169" t="s">
        <v>6316</v>
      </c>
      <c r="H136" s="169" t="s">
        <v>6319</v>
      </c>
    </row>
    <row r="137" spans="1:8">
      <c r="A137" s="169" t="s">
        <v>6320</v>
      </c>
      <c r="B137" s="170">
        <f t="shared" si="11"/>
        <v>42653</v>
      </c>
      <c r="C137" s="169" t="s">
        <v>28</v>
      </c>
      <c r="D137" s="169" t="s">
        <v>6321</v>
      </c>
      <c r="E137" s="169" t="s">
        <v>6322</v>
      </c>
      <c r="F137" s="169" t="s">
        <v>6301</v>
      </c>
      <c r="G137" s="169" t="s">
        <v>6299</v>
      </c>
      <c r="H137" s="169" t="s">
        <v>6322</v>
      </c>
    </row>
    <row r="138" spans="1:8">
      <c r="A138" s="169" t="s">
        <v>6323</v>
      </c>
      <c r="B138" s="170">
        <f t="shared" si="11"/>
        <v>42650</v>
      </c>
      <c r="C138" s="169" t="s">
        <v>28</v>
      </c>
      <c r="D138" s="169" t="s">
        <v>6324</v>
      </c>
      <c r="E138" s="169" t="s">
        <v>6325</v>
      </c>
      <c r="F138" s="169" t="s">
        <v>6326</v>
      </c>
      <c r="G138" s="169" t="s">
        <v>6327</v>
      </c>
      <c r="H138" s="169" t="s">
        <v>6326</v>
      </c>
    </row>
    <row r="139" spans="1:8">
      <c r="A139" s="169" t="s">
        <v>6328</v>
      </c>
      <c r="B139" s="170">
        <f t="shared" si="11"/>
        <v>42649</v>
      </c>
      <c r="C139" s="169" t="s">
        <v>28</v>
      </c>
      <c r="D139" s="169" t="s">
        <v>6325</v>
      </c>
      <c r="E139" s="169" t="s">
        <v>6329</v>
      </c>
      <c r="F139" s="169" t="s">
        <v>6326</v>
      </c>
      <c r="G139" s="169" t="s">
        <v>6327</v>
      </c>
      <c r="H139" s="169" t="s">
        <v>6326</v>
      </c>
    </row>
    <row r="140" spans="1:8">
      <c r="A140" s="169" t="s">
        <v>6330</v>
      </c>
      <c r="B140" s="170">
        <f t="shared" si="11"/>
        <v>42648</v>
      </c>
      <c r="C140" s="169" t="s">
        <v>28</v>
      </c>
      <c r="D140" s="169" t="s">
        <v>6331</v>
      </c>
      <c r="E140" s="169" t="s">
        <v>6332</v>
      </c>
      <c r="F140" s="169" t="s">
        <v>6333</v>
      </c>
      <c r="G140" s="169" t="s">
        <v>6334</v>
      </c>
      <c r="H140" s="169" t="s">
        <v>6333</v>
      </c>
    </row>
    <row r="141" spans="1:8">
      <c r="A141" s="169" t="s">
        <v>6335</v>
      </c>
      <c r="B141" s="170">
        <f t="shared" si="11"/>
        <v>42647</v>
      </c>
      <c r="C141" s="169" t="s">
        <v>28</v>
      </c>
      <c r="D141" s="169" t="s">
        <v>6336</v>
      </c>
      <c r="E141" s="169" t="s">
        <v>6337</v>
      </c>
      <c r="F141" s="169" t="s">
        <v>6338</v>
      </c>
      <c r="G141" s="169" t="s">
        <v>6339</v>
      </c>
      <c r="H141" s="169" t="s">
        <v>6340</v>
      </c>
    </row>
    <row r="142" spans="1:8">
      <c r="A142" s="169" t="s">
        <v>6341</v>
      </c>
      <c r="B142" s="170">
        <f t="shared" si="11"/>
        <v>42643</v>
      </c>
      <c r="C142" s="169" t="s">
        <v>28</v>
      </c>
      <c r="D142" s="169" t="s">
        <v>6342</v>
      </c>
      <c r="E142" s="169" t="s">
        <v>6343</v>
      </c>
      <c r="F142" s="169" t="s">
        <v>6344</v>
      </c>
      <c r="G142" s="169" t="s">
        <v>6345</v>
      </c>
      <c r="H142" s="169" t="s">
        <v>6346</v>
      </c>
    </row>
    <row r="143" spans="1:8">
      <c r="A143" s="169" t="s">
        <v>6347</v>
      </c>
      <c r="B143" s="170">
        <f t="shared" si="11"/>
        <v>42642</v>
      </c>
      <c r="C143" s="169" t="s">
        <v>28</v>
      </c>
      <c r="D143" s="169" t="s">
        <v>6348</v>
      </c>
      <c r="E143" s="169" t="s">
        <v>6349</v>
      </c>
      <c r="F143" s="169" t="s">
        <v>6350</v>
      </c>
      <c r="G143" s="169" t="s">
        <v>6351</v>
      </c>
      <c r="H143" s="169" t="s">
        <v>6352</v>
      </c>
    </row>
    <row r="144" spans="1:8">
      <c r="A144" s="169" t="s">
        <v>6353</v>
      </c>
      <c r="B144" s="170">
        <f t="shared" si="11"/>
        <v>42641</v>
      </c>
      <c r="C144" s="169" t="s">
        <v>28</v>
      </c>
      <c r="D144" s="169" t="s">
        <v>6354</v>
      </c>
      <c r="E144" s="169" t="s">
        <v>6354</v>
      </c>
      <c r="F144" s="169" t="s">
        <v>6355</v>
      </c>
      <c r="G144" s="169" t="s">
        <v>6356</v>
      </c>
      <c r="H144" s="169" t="s">
        <v>6357</v>
      </c>
    </row>
    <row r="145" spans="1:8">
      <c r="A145" s="169" t="s">
        <v>6358</v>
      </c>
      <c r="B145" s="170">
        <f t="shared" si="11"/>
        <v>42640</v>
      </c>
      <c r="C145" s="169" t="s">
        <v>28</v>
      </c>
      <c r="D145" s="169" t="s">
        <v>6359</v>
      </c>
      <c r="E145" s="169" t="s">
        <v>6360</v>
      </c>
      <c r="F145" s="169" t="s">
        <v>6360</v>
      </c>
      <c r="G145" s="169" t="s">
        <v>6361</v>
      </c>
      <c r="H145" s="169" t="s">
        <v>6356</v>
      </c>
    </row>
    <row r="146" spans="1:8">
      <c r="A146" s="169" t="s">
        <v>6362</v>
      </c>
      <c r="B146" s="170">
        <f t="shared" si="11"/>
        <v>42639</v>
      </c>
      <c r="C146" s="169" t="s">
        <v>28</v>
      </c>
      <c r="D146" s="169" t="s">
        <v>6363</v>
      </c>
      <c r="E146" s="169" t="s">
        <v>6350</v>
      </c>
      <c r="F146" s="169" t="s">
        <v>6354</v>
      </c>
      <c r="G146" s="169" t="s">
        <v>6364</v>
      </c>
      <c r="H146" s="169" t="s">
        <v>6365</v>
      </c>
    </row>
    <row r="147" spans="1:8">
      <c r="A147" s="169" t="s">
        <v>6366</v>
      </c>
      <c r="B147" s="170">
        <f t="shared" si="11"/>
        <v>42636</v>
      </c>
      <c r="C147" s="169" t="s">
        <v>28</v>
      </c>
      <c r="D147" s="169" t="s">
        <v>6367</v>
      </c>
      <c r="E147" s="169" t="s">
        <v>6368</v>
      </c>
      <c r="F147" s="169" t="s">
        <v>6369</v>
      </c>
      <c r="G147" s="169" t="s">
        <v>6367</v>
      </c>
      <c r="H147" s="169" t="s">
        <v>6349</v>
      </c>
    </row>
    <row r="148" spans="1:8">
      <c r="A148" s="169" t="s">
        <v>6370</v>
      </c>
      <c r="B148" s="170">
        <f t="shared" si="11"/>
        <v>42635</v>
      </c>
      <c r="C148" s="169" t="s">
        <v>28</v>
      </c>
      <c r="D148" s="169" t="s">
        <v>6371</v>
      </c>
      <c r="E148" s="169" t="s">
        <v>6338</v>
      </c>
      <c r="F148" s="169" t="s">
        <v>6351</v>
      </c>
      <c r="G148" s="169" t="s">
        <v>6372</v>
      </c>
      <c r="H148" s="169" t="s">
        <v>6373</v>
      </c>
    </row>
    <row r="149" spans="1:8">
      <c r="A149" s="169" t="s">
        <v>6374</v>
      </c>
      <c r="B149" s="170">
        <f t="shared" si="11"/>
        <v>42634</v>
      </c>
      <c r="C149" s="169" t="s">
        <v>28</v>
      </c>
      <c r="D149" s="169" t="s">
        <v>6324</v>
      </c>
      <c r="E149" s="169" t="s">
        <v>6325</v>
      </c>
      <c r="F149" s="169" t="s">
        <v>6325</v>
      </c>
      <c r="G149" s="169" t="s">
        <v>6324</v>
      </c>
      <c r="H149" s="169" t="s">
        <v>6375</v>
      </c>
    </row>
    <row r="150" spans="1:8">
      <c r="A150" s="169" t="s">
        <v>6376</v>
      </c>
      <c r="B150" s="170">
        <f t="shared" si="11"/>
        <v>42633</v>
      </c>
      <c r="C150" s="169" t="s">
        <v>28</v>
      </c>
      <c r="D150" s="169" t="s">
        <v>6325</v>
      </c>
      <c r="E150" s="169" t="s">
        <v>6377</v>
      </c>
      <c r="F150" s="169" t="s">
        <v>6325</v>
      </c>
      <c r="G150" s="169" t="s">
        <v>6378</v>
      </c>
      <c r="H150" s="169" t="s">
        <v>6375</v>
      </c>
    </row>
    <row r="151" spans="1:8">
      <c r="A151" s="169" t="s">
        <v>6379</v>
      </c>
      <c r="B151" s="170">
        <f t="shared" si="11"/>
        <v>42632</v>
      </c>
      <c r="C151" s="169" t="s">
        <v>28</v>
      </c>
      <c r="D151" s="169" t="s">
        <v>6380</v>
      </c>
      <c r="E151" s="169" t="s">
        <v>6381</v>
      </c>
      <c r="F151" s="169" t="s">
        <v>6382</v>
      </c>
      <c r="G151" s="169" t="s">
        <v>6306</v>
      </c>
      <c r="H151" s="169" t="s">
        <v>6306</v>
      </c>
    </row>
    <row r="152" spans="1:8">
      <c r="A152" s="169" t="s">
        <v>6383</v>
      </c>
      <c r="B152" s="170">
        <f t="shared" si="11"/>
        <v>42626</v>
      </c>
      <c r="C152" s="169" t="s">
        <v>28</v>
      </c>
      <c r="D152" s="169" t="s">
        <v>6384</v>
      </c>
      <c r="E152" s="169" t="s">
        <v>6385</v>
      </c>
      <c r="F152" s="169" t="s">
        <v>6307</v>
      </c>
      <c r="G152" s="169" t="s">
        <v>6309</v>
      </c>
      <c r="H152" s="169" t="s">
        <v>6309</v>
      </c>
    </row>
    <row r="153" spans="1:8">
      <c r="A153" s="169" t="s">
        <v>6386</v>
      </c>
      <c r="B153" s="170">
        <f t="shared" si="11"/>
        <v>42625</v>
      </c>
      <c r="C153" s="169" t="s">
        <v>28</v>
      </c>
      <c r="D153" s="169" t="s">
        <v>6384</v>
      </c>
      <c r="E153" s="169" t="s">
        <v>6385</v>
      </c>
      <c r="F153" s="169" t="s">
        <v>6307</v>
      </c>
      <c r="G153" s="169" t="s">
        <v>6387</v>
      </c>
      <c r="H153" s="169" t="s">
        <v>6309</v>
      </c>
    </row>
    <row r="154" spans="1:8">
      <c r="A154" s="169" t="s">
        <v>6388</v>
      </c>
      <c r="B154" s="170">
        <f t="shared" si="11"/>
        <v>42622</v>
      </c>
      <c r="C154" s="169" t="s">
        <v>28</v>
      </c>
      <c r="D154" s="169" t="s">
        <v>6389</v>
      </c>
      <c r="E154" s="169" t="s">
        <v>6355</v>
      </c>
      <c r="F154" s="169" t="s">
        <v>6356</v>
      </c>
      <c r="G154" s="169" t="s">
        <v>6390</v>
      </c>
      <c r="H154" s="169" t="s">
        <v>6354</v>
      </c>
    </row>
    <row r="155" spans="1:8">
      <c r="A155" s="169" t="s">
        <v>6391</v>
      </c>
      <c r="B155" s="170">
        <f t="shared" si="11"/>
        <v>42621</v>
      </c>
      <c r="C155" s="169" t="s">
        <v>28</v>
      </c>
      <c r="D155" s="169" t="s">
        <v>6392</v>
      </c>
      <c r="E155" s="169" t="s">
        <v>6393</v>
      </c>
      <c r="F155" s="169" t="s">
        <v>6394</v>
      </c>
      <c r="G155" s="169" t="s">
        <v>6395</v>
      </c>
      <c r="H155" s="169" t="s">
        <v>6343</v>
      </c>
    </row>
    <row r="156" spans="1:8">
      <c r="A156" s="169" t="s">
        <v>6396</v>
      </c>
      <c r="B156" s="170">
        <f t="shared" si="11"/>
        <v>42620</v>
      </c>
      <c r="C156" s="169" t="s">
        <v>28</v>
      </c>
      <c r="D156" s="169" t="s">
        <v>6397</v>
      </c>
      <c r="E156" s="169" t="s">
        <v>6342</v>
      </c>
      <c r="F156" s="169" t="s">
        <v>6398</v>
      </c>
      <c r="G156" s="169" t="s">
        <v>6399</v>
      </c>
      <c r="H156" s="169" t="s">
        <v>6400</v>
      </c>
    </row>
    <row r="157" spans="1:8">
      <c r="A157" s="169" t="s">
        <v>6401</v>
      </c>
      <c r="B157" s="170">
        <f t="shared" si="11"/>
        <v>42619</v>
      </c>
      <c r="C157" s="169" t="s">
        <v>28</v>
      </c>
      <c r="D157" s="169" t="s">
        <v>6371</v>
      </c>
      <c r="E157" s="169" t="s">
        <v>6352</v>
      </c>
      <c r="F157" s="169" t="s">
        <v>6337</v>
      </c>
      <c r="G157" s="169" t="s">
        <v>6402</v>
      </c>
      <c r="H157" s="169" t="s">
        <v>6403</v>
      </c>
    </row>
    <row r="158" spans="1:8">
      <c r="A158" s="169" t="s">
        <v>6404</v>
      </c>
      <c r="B158" s="170">
        <f t="shared" si="11"/>
        <v>42618</v>
      </c>
      <c r="C158" s="169" t="s">
        <v>28</v>
      </c>
      <c r="D158" s="169" t="s">
        <v>6337</v>
      </c>
      <c r="E158" s="169" t="s">
        <v>6349</v>
      </c>
      <c r="F158" s="169" t="s">
        <v>6405</v>
      </c>
      <c r="G158" s="169" t="s">
        <v>6371</v>
      </c>
      <c r="H158" s="169" t="s">
        <v>6406</v>
      </c>
    </row>
    <row r="159" spans="1:8">
      <c r="A159" s="169" t="s">
        <v>6407</v>
      </c>
      <c r="B159" s="170">
        <f t="shared" si="11"/>
        <v>42615</v>
      </c>
      <c r="C159" s="169" t="s">
        <v>28</v>
      </c>
      <c r="D159" s="169" t="s">
        <v>6369</v>
      </c>
      <c r="E159" s="169" t="s">
        <v>6356</v>
      </c>
      <c r="F159" s="169" t="s">
        <v>6389</v>
      </c>
      <c r="G159" s="169" t="s">
        <v>6363</v>
      </c>
      <c r="H159" s="169" t="s">
        <v>6364</v>
      </c>
    </row>
    <row r="160" spans="1:8">
      <c r="A160" s="169" t="s">
        <v>6408</v>
      </c>
      <c r="B160" s="170">
        <f t="shared" si="11"/>
        <v>42614</v>
      </c>
      <c r="C160" s="169" t="s">
        <v>28</v>
      </c>
      <c r="D160" s="169" t="s">
        <v>6409</v>
      </c>
      <c r="E160" s="169" t="s">
        <v>6333</v>
      </c>
      <c r="F160" s="169" t="s">
        <v>6410</v>
      </c>
      <c r="G160" s="169" t="s">
        <v>6355</v>
      </c>
      <c r="H160" s="169" t="s">
        <v>6361</v>
      </c>
    </row>
    <row r="161" spans="1:8">
      <c r="A161" s="169" t="s">
        <v>6411</v>
      </c>
      <c r="B161" s="170">
        <f t="shared" si="11"/>
        <v>42613</v>
      </c>
      <c r="C161" s="169" t="s">
        <v>28</v>
      </c>
      <c r="D161" s="169" t="s">
        <v>6348</v>
      </c>
      <c r="E161" s="169" t="s">
        <v>6350</v>
      </c>
      <c r="F161" s="169" t="s">
        <v>6365</v>
      </c>
      <c r="G161" s="169" t="s">
        <v>6352</v>
      </c>
      <c r="H161" s="169" t="s">
        <v>6405</v>
      </c>
    </row>
    <row r="162" spans="1:8">
      <c r="A162" s="169" t="s">
        <v>6412</v>
      </c>
      <c r="B162" s="170">
        <f t="shared" si="11"/>
        <v>42612</v>
      </c>
      <c r="C162" s="169" t="s">
        <v>28</v>
      </c>
      <c r="D162" s="169" t="s">
        <v>6413</v>
      </c>
      <c r="E162" s="169" t="s">
        <v>6414</v>
      </c>
      <c r="F162" s="169" t="s">
        <v>6415</v>
      </c>
      <c r="G162" s="169" t="s">
        <v>6343</v>
      </c>
      <c r="H162" s="169" t="s">
        <v>6395</v>
      </c>
    </row>
    <row r="163" spans="1:8">
      <c r="A163" s="169" t="s">
        <v>6416</v>
      </c>
      <c r="B163" s="170">
        <f t="shared" si="11"/>
        <v>42611</v>
      </c>
      <c r="C163" s="169" t="s">
        <v>28</v>
      </c>
      <c r="D163" s="169" t="s">
        <v>6417</v>
      </c>
      <c r="E163" s="169" t="s">
        <v>6418</v>
      </c>
      <c r="F163" s="169" t="s">
        <v>6419</v>
      </c>
      <c r="G163" s="169" t="s">
        <v>6420</v>
      </c>
      <c r="H163" s="169" t="s">
        <v>6421</v>
      </c>
    </row>
    <row r="164" spans="1:8">
      <c r="A164" s="169" t="s">
        <v>6422</v>
      </c>
      <c r="B164" s="170">
        <f t="shared" si="11"/>
        <v>42608</v>
      </c>
      <c r="C164" s="169" t="s">
        <v>28</v>
      </c>
      <c r="D164" s="169" t="s">
        <v>6423</v>
      </c>
      <c r="E164" s="169" t="s">
        <v>6424</v>
      </c>
      <c r="F164" s="169" t="s">
        <v>6425</v>
      </c>
      <c r="G164" s="169" t="s">
        <v>6426</v>
      </c>
      <c r="H164" s="169" t="s">
        <v>6427</v>
      </c>
    </row>
    <row r="165" spans="1:8">
      <c r="A165" s="169" t="s">
        <v>6428</v>
      </c>
      <c r="B165" s="170">
        <f t="shared" si="11"/>
        <v>42607</v>
      </c>
      <c r="C165" s="169" t="s">
        <v>28</v>
      </c>
      <c r="D165" s="169" t="s">
        <v>6429</v>
      </c>
      <c r="E165" s="169" t="s">
        <v>6430</v>
      </c>
      <c r="F165" s="169" t="s">
        <v>6429</v>
      </c>
      <c r="G165" s="169" t="s">
        <v>6431</v>
      </c>
      <c r="H165" s="169" t="s">
        <v>6432</v>
      </c>
    </row>
    <row r="166" spans="1:8">
      <c r="A166" s="169" t="s">
        <v>6433</v>
      </c>
      <c r="B166" s="170">
        <f t="shared" si="11"/>
        <v>42606</v>
      </c>
      <c r="C166" s="169" t="s">
        <v>28</v>
      </c>
      <c r="D166" s="169" t="s">
        <v>6434</v>
      </c>
      <c r="E166" s="169" t="s">
        <v>6435</v>
      </c>
      <c r="F166" s="169" t="s">
        <v>6434</v>
      </c>
      <c r="G166" s="169" t="s">
        <v>6431</v>
      </c>
      <c r="H166" s="169" t="s">
        <v>6436</v>
      </c>
    </row>
    <row r="167" spans="1:8">
      <c r="A167" s="169" t="s">
        <v>6437</v>
      </c>
      <c r="B167" s="170">
        <f t="shared" si="11"/>
        <v>42605</v>
      </c>
      <c r="C167" s="169" t="s">
        <v>28</v>
      </c>
      <c r="D167" s="169" t="s">
        <v>6438</v>
      </c>
      <c r="E167" s="169" t="s">
        <v>6429</v>
      </c>
      <c r="F167" s="169" t="s">
        <v>6438</v>
      </c>
      <c r="G167" s="169" t="s">
        <v>6439</v>
      </c>
      <c r="H167" s="169" t="s">
        <v>6440</v>
      </c>
    </row>
    <row r="168" spans="1:8">
      <c r="A168" s="169" t="s">
        <v>6441</v>
      </c>
      <c r="B168" s="170">
        <f t="shared" si="11"/>
        <v>42604</v>
      </c>
      <c r="C168" s="169" t="s">
        <v>28</v>
      </c>
      <c r="D168" s="169" t="s">
        <v>6429</v>
      </c>
      <c r="E168" s="169" t="s">
        <v>6430</v>
      </c>
      <c r="F168" s="169" t="s">
        <v>6429</v>
      </c>
      <c r="G168" s="169" t="s">
        <v>6442</v>
      </c>
      <c r="H168" s="169" t="s">
        <v>6432</v>
      </c>
    </row>
    <row r="169" spans="1:8">
      <c r="A169" s="169" t="s">
        <v>6443</v>
      </c>
      <c r="B169" s="170">
        <f t="shared" si="11"/>
        <v>42601</v>
      </c>
      <c r="C169" s="169" t="s">
        <v>28</v>
      </c>
      <c r="D169" s="169" t="s">
        <v>6438</v>
      </c>
      <c r="E169" s="169" t="s">
        <v>6429</v>
      </c>
      <c r="F169" s="169" t="s">
        <v>6438</v>
      </c>
      <c r="G169" s="169" t="s">
        <v>6444</v>
      </c>
      <c r="H169" s="169" t="s">
        <v>6440</v>
      </c>
    </row>
    <row r="170" spans="1:8">
      <c r="A170" s="169" t="s">
        <v>6445</v>
      </c>
      <c r="B170" s="170">
        <f t="shared" si="11"/>
        <v>42600</v>
      </c>
      <c r="C170" s="169" t="s">
        <v>28</v>
      </c>
      <c r="D170" s="169" t="s">
        <v>6446</v>
      </c>
      <c r="E170" s="169" t="s">
        <v>6447</v>
      </c>
      <c r="F170" s="169" t="s">
        <v>6446</v>
      </c>
      <c r="G170" s="169" t="s">
        <v>6448</v>
      </c>
      <c r="H170" s="169" t="s">
        <v>6449</v>
      </c>
    </row>
    <row r="171" spans="1:8">
      <c r="A171" s="169" t="s">
        <v>6450</v>
      </c>
      <c r="B171" s="170">
        <f t="shared" si="11"/>
        <v>42599</v>
      </c>
      <c r="C171" s="169" t="s">
        <v>28</v>
      </c>
      <c r="D171" s="169" t="s">
        <v>6430</v>
      </c>
      <c r="E171" s="169" t="s">
        <v>6435</v>
      </c>
      <c r="F171" s="169" t="s">
        <v>6434</v>
      </c>
      <c r="G171" s="169" t="s">
        <v>6430</v>
      </c>
      <c r="H171" s="169" t="s">
        <v>6427</v>
      </c>
    </row>
    <row r="172" spans="1:8">
      <c r="A172" s="169" t="s">
        <v>6451</v>
      </c>
      <c r="B172" s="170">
        <f t="shared" si="11"/>
        <v>42598</v>
      </c>
      <c r="C172" s="169" t="s">
        <v>28</v>
      </c>
      <c r="D172" s="169" t="s">
        <v>6452</v>
      </c>
      <c r="E172" s="169" t="s">
        <v>6448</v>
      </c>
      <c r="F172" s="169" t="s">
        <v>6453</v>
      </c>
      <c r="G172" s="169" t="s">
        <v>6454</v>
      </c>
      <c r="H172" s="169" t="s">
        <v>6452</v>
      </c>
    </row>
    <row r="173" spans="1:8">
      <c r="A173" s="169" t="s">
        <v>6455</v>
      </c>
      <c r="B173" s="170">
        <f t="shared" si="11"/>
        <v>42594</v>
      </c>
      <c r="C173" s="169" t="s">
        <v>28</v>
      </c>
      <c r="D173" s="169" t="s">
        <v>6449</v>
      </c>
      <c r="E173" s="169" t="s">
        <v>6438</v>
      </c>
      <c r="F173" s="169" t="s">
        <v>6448</v>
      </c>
      <c r="G173" s="169" t="s">
        <v>6456</v>
      </c>
      <c r="H173" s="169" t="s">
        <v>6449</v>
      </c>
    </row>
    <row r="174" spans="1:8">
      <c r="A174" s="169" t="s">
        <v>6457</v>
      </c>
      <c r="B174" s="170">
        <f t="shared" si="11"/>
        <v>42593</v>
      </c>
      <c r="C174" s="169" t="s">
        <v>28</v>
      </c>
      <c r="D174" s="169" t="s">
        <v>6442</v>
      </c>
      <c r="E174" s="169" t="s">
        <v>6447</v>
      </c>
      <c r="F174" s="169" t="s">
        <v>6446</v>
      </c>
      <c r="G174" s="169" t="s">
        <v>6449</v>
      </c>
      <c r="H174" s="169" t="s">
        <v>6442</v>
      </c>
    </row>
    <row r="175" spans="1:8">
      <c r="A175" s="169" t="s">
        <v>6458</v>
      </c>
      <c r="B175" s="170">
        <f t="shared" si="11"/>
        <v>42592</v>
      </c>
      <c r="C175" s="169" t="s">
        <v>28</v>
      </c>
      <c r="D175" s="169" t="s">
        <v>6459</v>
      </c>
      <c r="E175" s="169" t="s">
        <v>6456</v>
      </c>
      <c r="F175" s="169" t="s">
        <v>6454</v>
      </c>
      <c r="G175" s="169" t="s">
        <v>6460</v>
      </c>
      <c r="H175" s="169" t="s">
        <v>6459</v>
      </c>
    </row>
    <row r="176" spans="1:8">
      <c r="A176" s="169" t="s">
        <v>6461</v>
      </c>
      <c r="B176" s="170">
        <f t="shared" si="11"/>
        <v>42591</v>
      </c>
      <c r="C176" s="169" t="s">
        <v>28</v>
      </c>
      <c r="D176" s="169" t="s">
        <v>6427</v>
      </c>
      <c r="E176" s="169" t="s">
        <v>6423</v>
      </c>
      <c r="F176" s="169" t="s">
        <v>6430</v>
      </c>
      <c r="G176" s="169" t="s">
        <v>6434</v>
      </c>
      <c r="H176" s="169" t="s">
        <v>6427</v>
      </c>
    </row>
    <row r="177" spans="1:8">
      <c r="A177" s="169" t="s">
        <v>6462</v>
      </c>
      <c r="B177" s="170">
        <f t="shared" si="11"/>
        <v>42590</v>
      </c>
      <c r="C177" s="169" t="s">
        <v>28</v>
      </c>
      <c r="D177" s="169" t="s">
        <v>6463</v>
      </c>
      <c r="E177" s="169" t="s">
        <v>6464</v>
      </c>
      <c r="F177" s="169" t="s">
        <v>6465</v>
      </c>
      <c r="G177" s="169" t="s">
        <v>6466</v>
      </c>
      <c r="H177" s="169" t="s">
        <v>6463</v>
      </c>
    </row>
    <row r="178" spans="1:8">
      <c r="A178" s="169" t="s">
        <v>6467</v>
      </c>
      <c r="B178" s="170">
        <f t="shared" si="11"/>
        <v>42587</v>
      </c>
      <c r="C178" s="169" t="s">
        <v>28</v>
      </c>
      <c r="D178" s="169" t="s">
        <v>6449</v>
      </c>
      <c r="E178" s="169" t="s">
        <v>6438</v>
      </c>
      <c r="F178" s="169" t="s">
        <v>6448</v>
      </c>
      <c r="G178" s="169" t="s">
        <v>6456</v>
      </c>
      <c r="H178" s="169" t="s">
        <v>6449</v>
      </c>
    </row>
    <row r="179" spans="1:8">
      <c r="A179" s="169" t="s">
        <v>6468</v>
      </c>
      <c r="B179" s="170">
        <f t="shared" si="11"/>
        <v>42586</v>
      </c>
      <c r="C179" s="169" t="s">
        <v>28</v>
      </c>
      <c r="D179" s="169" t="s">
        <v>6469</v>
      </c>
      <c r="E179" s="169" t="s">
        <v>6425</v>
      </c>
      <c r="F179" s="169" t="s">
        <v>6435</v>
      </c>
      <c r="G179" s="169" t="s">
        <v>6427</v>
      </c>
      <c r="H179" s="169" t="s">
        <v>6470</v>
      </c>
    </row>
    <row r="180" spans="1:8">
      <c r="A180" s="169" t="s">
        <v>6471</v>
      </c>
      <c r="B180" s="170">
        <f t="shared" si="11"/>
        <v>42585</v>
      </c>
      <c r="C180" s="169" t="s">
        <v>28</v>
      </c>
      <c r="D180" s="169" t="s">
        <v>6463</v>
      </c>
      <c r="E180" s="169" t="s">
        <v>6464</v>
      </c>
      <c r="F180" s="169" t="s">
        <v>6465</v>
      </c>
      <c r="G180" s="169" t="s">
        <v>6466</v>
      </c>
      <c r="H180" s="169" t="s">
        <v>6472</v>
      </c>
    </row>
    <row r="181" spans="1:8">
      <c r="A181" s="169" t="s">
        <v>6473</v>
      </c>
      <c r="B181" s="170">
        <f t="shared" si="11"/>
        <v>42584</v>
      </c>
      <c r="C181" s="169" t="s">
        <v>28</v>
      </c>
      <c r="D181" s="169" t="s">
        <v>6474</v>
      </c>
      <c r="E181" s="169" t="s">
        <v>6448</v>
      </c>
      <c r="F181" s="169" t="s">
        <v>6453</v>
      </c>
      <c r="G181" s="169" t="s">
        <v>6452</v>
      </c>
      <c r="H181" s="169" t="s">
        <v>6456</v>
      </c>
    </row>
    <row r="182" spans="1:8">
      <c r="A182" s="169" t="s">
        <v>6475</v>
      </c>
      <c r="B182" s="170">
        <f t="shared" si="11"/>
        <v>42583</v>
      </c>
      <c r="C182" s="169" t="s">
        <v>28</v>
      </c>
      <c r="D182" s="169" t="s">
        <v>6476</v>
      </c>
      <c r="E182" s="169" t="s">
        <v>6477</v>
      </c>
      <c r="F182" s="169" t="s">
        <v>6478</v>
      </c>
      <c r="G182" s="169" t="s">
        <v>6479</v>
      </c>
      <c r="H182" s="169" t="s">
        <v>6480</v>
      </c>
    </row>
    <row r="183" spans="1:8">
      <c r="A183" s="169" t="s">
        <v>6481</v>
      </c>
      <c r="B183" s="170">
        <f t="shared" si="11"/>
        <v>42580</v>
      </c>
      <c r="C183" s="169" t="s">
        <v>28</v>
      </c>
      <c r="D183" s="169" t="s">
        <v>6482</v>
      </c>
      <c r="E183" s="169" t="s">
        <v>6454</v>
      </c>
      <c r="F183" s="169" t="s">
        <v>6483</v>
      </c>
      <c r="G183" s="169" t="s">
        <v>6484</v>
      </c>
      <c r="H183" s="169" t="s">
        <v>6460</v>
      </c>
    </row>
    <row r="184" spans="1:8">
      <c r="A184" s="169" t="s">
        <v>6485</v>
      </c>
      <c r="B184" s="170">
        <f t="shared" si="11"/>
        <v>42579</v>
      </c>
      <c r="C184" s="169" t="s">
        <v>28</v>
      </c>
      <c r="D184" s="169" t="s">
        <v>6486</v>
      </c>
      <c r="E184" s="169" t="s">
        <v>6478</v>
      </c>
      <c r="F184" s="169" t="s">
        <v>6487</v>
      </c>
      <c r="G184" s="169" t="s">
        <v>6488</v>
      </c>
      <c r="H184" s="169" t="s">
        <v>6486</v>
      </c>
    </row>
    <row r="185" spans="1:8">
      <c r="A185" s="169" t="s">
        <v>6489</v>
      </c>
      <c r="B185" s="170">
        <f t="shared" si="11"/>
        <v>42578</v>
      </c>
      <c r="C185" s="169" t="s">
        <v>28</v>
      </c>
      <c r="D185" s="169" t="s">
        <v>6449</v>
      </c>
      <c r="E185" s="169" t="s">
        <v>6440</v>
      </c>
      <c r="F185" s="169" t="s">
        <v>6448</v>
      </c>
      <c r="G185" s="169" t="s">
        <v>6439</v>
      </c>
      <c r="H185" s="169" t="s">
        <v>6449</v>
      </c>
    </row>
    <row r="186" spans="1:8">
      <c r="A186" s="169" t="s">
        <v>6490</v>
      </c>
      <c r="B186" s="170">
        <f t="shared" si="11"/>
        <v>42577</v>
      </c>
      <c r="C186" s="169" t="s">
        <v>28</v>
      </c>
      <c r="D186" s="169" t="s">
        <v>6442</v>
      </c>
      <c r="E186" s="169" t="s">
        <v>6447</v>
      </c>
      <c r="F186" s="169" t="s">
        <v>6444</v>
      </c>
      <c r="G186" s="169" t="s">
        <v>6442</v>
      </c>
      <c r="H186" s="169" t="s">
        <v>6446</v>
      </c>
    </row>
    <row r="187" spans="1:8">
      <c r="A187" s="169" t="s">
        <v>6491</v>
      </c>
      <c r="B187" s="170">
        <f t="shared" si="11"/>
        <v>42576</v>
      </c>
      <c r="C187" s="169" t="s">
        <v>28</v>
      </c>
      <c r="D187" s="169" t="s">
        <v>6492</v>
      </c>
      <c r="E187" s="169" t="s">
        <v>6427</v>
      </c>
      <c r="F187" s="169" t="s">
        <v>6429</v>
      </c>
      <c r="G187" s="169" t="s">
        <v>6492</v>
      </c>
      <c r="H187" s="169" t="s">
        <v>6432</v>
      </c>
    </row>
    <row r="188" spans="1:8">
      <c r="A188" s="169" t="s">
        <v>6493</v>
      </c>
      <c r="B188" s="170">
        <f t="shared" si="11"/>
        <v>42573</v>
      </c>
      <c r="C188" s="169" t="s">
        <v>28</v>
      </c>
      <c r="D188" s="169" t="s">
        <v>6494</v>
      </c>
      <c r="E188" s="169" t="s">
        <v>6427</v>
      </c>
      <c r="F188" s="169" t="s">
        <v>6431</v>
      </c>
      <c r="G188" s="169" t="s">
        <v>6494</v>
      </c>
      <c r="H188" s="169" t="s">
        <v>6440</v>
      </c>
    </row>
    <row r="189" spans="1:8">
      <c r="A189" s="169" t="s">
        <v>6495</v>
      </c>
      <c r="B189" s="170">
        <f t="shared" si="11"/>
        <v>42572</v>
      </c>
      <c r="C189" s="169" t="s">
        <v>28</v>
      </c>
      <c r="D189" s="169" t="s">
        <v>6425</v>
      </c>
      <c r="E189" s="169" t="s">
        <v>6463</v>
      </c>
      <c r="F189" s="169" t="s">
        <v>6423</v>
      </c>
      <c r="G189" s="169" t="s">
        <v>6496</v>
      </c>
      <c r="H189" s="169" t="s">
        <v>6497</v>
      </c>
    </row>
    <row r="190" spans="1:8">
      <c r="A190" s="169" t="s">
        <v>6498</v>
      </c>
      <c r="B190" s="170">
        <f t="shared" si="11"/>
        <v>42571</v>
      </c>
      <c r="C190" s="169" t="s">
        <v>28</v>
      </c>
      <c r="D190" s="169" t="s">
        <v>6447</v>
      </c>
      <c r="E190" s="169" t="s">
        <v>6427</v>
      </c>
      <c r="F190" s="169" t="s">
        <v>6444</v>
      </c>
      <c r="G190" s="169" t="s">
        <v>6494</v>
      </c>
      <c r="H190" s="169" t="s">
        <v>6440</v>
      </c>
    </row>
    <row r="191" spans="1:8">
      <c r="A191" s="169" t="s">
        <v>6499</v>
      </c>
      <c r="B191" s="170">
        <f t="shared" si="11"/>
        <v>42570</v>
      </c>
      <c r="C191" s="169" t="s">
        <v>28</v>
      </c>
      <c r="D191" s="169" t="s">
        <v>6447</v>
      </c>
      <c r="E191" s="169" t="s">
        <v>6427</v>
      </c>
      <c r="F191" s="169" t="s">
        <v>6444</v>
      </c>
      <c r="G191" s="169" t="s">
        <v>6494</v>
      </c>
      <c r="H191" s="169" t="s">
        <v>6440</v>
      </c>
    </row>
    <row r="192" spans="1:8">
      <c r="A192" s="169" t="s">
        <v>6500</v>
      </c>
      <c r="B192" s="170">
        <f t="shared" si="11"/>
        <v>42569</v>
      </c>
      <c r="C192" s="169" t="s">
        <v>28</v>
      </c>
      <c r="D192" s="169" t="s">
        <v>6434</v>
      </c>
      <c r="E192" s="169" t="s">
        <v>6470</v>
      </c>
      <c r="F192" s="169" t="s">
        <v>6431</v>
      </c>
      <c r="G192" s="169" t="s">
        <v>6436</v>
      </c>
      <c r="H192" s="169" t="s">
        <v>6432</v>
      </c>
    </row>
    <row r="193" spans="1:8">
      <c r="A193" s="169" t="s">
        <v>6501</v>
      </c>
      <c r="B193" s="170">
        <f t="shared" si="11"/>
        <v>42566</v>
      </c>
      <c r="C193" s="169" t="s">
        <v>28</v>
      </c>
      <c r="D193" s="169" t="s">
        <v>6444</v>
      </c>
      <c r="E193" s="169" t="s">
        <v>6432</v>
      </c>
      <c r="F193" s="169" t="s">
        <v>6453</v>
      </c>
      <c r="G193" s="169" t="s">
        <v>6442</v>
      </c>
      <c r="H193" s="169" t="s">
        <v>6439</v>
      </c>
    </row>
    <row r="194" spans="1:8">
      <c r="A194" s="169" t="s">
        <v>6502</v>
      </c>
      <c r="B194" s="170">
        <f t="shared" si="11"/>
        <v>42565</v>
      </c>
      <c r="C194" s="169" t="s">
        <v>28</v>
      </c>
      <c r="D194" s="169" t="s">
        <v>6503</v>
      </c>
      <c r="E194" s="169" t="s">
        <v>6452</v>
      </c>
      <c r="F194" s="169" t="s">
        <v>6476</v>
      </c>
      <c r="G194" s="169" t="s">
        <v>6484</v>
      </c>
      <c r="H194" s="169" t="s">
        <v>6504</v>
      </c>
    </row>
    <row r="195" spans="1:8">
      <c r="A195" s="169" t="s">
        <v>6505</v>
      </c>
      <c r="B195" s="170">
        <f t="shared" si="11"/>
        <v>42564</v>
      </c>
      <c r="C195" s="169" t="s">
        <v>28</v>
      </c>
      <c r="D195" s="169" t="s">
        <v>6474</v>
      </c>
      <c r="E195" s="169" t="s">
        <v>6440</v>
      </c>
      <c r="F195" s="169" t="s">
        <v>6482</v>
      </c>
      <c r="G195" s="169" t="s">
        <v>6439</v>
      </c>
      <c r="H195" s="169" t="s">
        <v>6459</v>
      </c>
    </row>
    <row r="196" spans="1:8">
      <c r="A196" s="169" t="s">
        <v>6506</v>
      </c>
      <c r="B196" s="170">
        <f t="shared" si="11"/>
        <v>42563</v>
      </c>
      <c r="C196" s="169" t="s">
        <v>28</v>
      </c>
      <c r="D196" s="169" t="s">
        <v>6444</v>
      </c>
      <c r="E196" s="169" t="s">
        <v>6432</v>
      </c>
      <c r="F196" s="169" t="s">
        <v>6453</v>
      </c>
      <c r="G196" s="169" t="s">
        <v>6440</v>
      </c>
      <c r="H196" s="169" t="s">
        <v>6439</v>
      </c>
    </row>
    <row r="197" spans="1:8">
      <c r="A197" s="169" t="s">
        <v>6507</v>
      </c>
      <c r="B197" s="170">
        <f t="shared" ref="B197:B260" si="12">DATE((LEFT(A197,4)),(RIGHT(LEFT(A197,7),2)),RIGHT(A197,2))</f>
        <v>42562</v>
      </c>
      <c r="C197" s="169" t="s">
        <v>28</v>
      </c>
      <c r="D197" s="169" t="s">
        <v>6439</v>
      </c>
      <c r="E197" s="169" t="s">
        <v>6447</v>
      </c>
      <c r="F197" s="169" t="s">
        <v>6508</v>
      </c>
      <c r="G197" s="169" t="s">
        <v>6446</v>
      </c>
      <c r="H197" s="169" t="s">
        <v>6452</v>
      </c>
    </row>
    <row r="198" spans="1:8">
      <c r="A198" s="169" t="s">
        <v>6509</v>
      </c>
      <c r="B198" s="170">
        <f t="shared" si="12"/>
        <v>42559</v>
      </c>
      <c r="C198" s="169" t="s">
        <v>28</v>
      </c>
      <c r="D198" s="169" t="s">
        <v>6434</v>
      </c>
      <c r="E198" s="169" t="s">
        <v>6470</v>
      </c>
      <c r="F198" s="169" t="s">
        <v>6438</v>
      </c>
      <c r="G198" s="169" t="s">
        <v>6430</v>
      </c>
      <c r="H198" s="169" t="s">
        <v>6432</v>
      </c>
    </row>
    <row r="199" spans="1:8">
      <c r="A199" s="169" t="s">
        <v>6510</v>
      </c>
      <c r="B199" s="170">
        <f t="shared" si="12"/>
        <v>42558</v>
      </c>
      <c r="C199" s="169" t="s">
        <v>28</v>
      </c>
      <c r="D199" s="169" t="s">
        <v>6442</v>
      </c>
      <c r="E199" s="169" t="s">
        <v>6427</v>
      </c>
      <c r="F199" s="169" t="s">
        <v>6474</v>
      </c>
      <c r="G199" s="169" t="s">
        <v>6438</v>
      </c>
      <c r="H199" s="169" t="s">
        <v>6449</v>
      </c>
    </row>
    <row r="200" spans="1:8">
      <c r="A200" s="169" t="s">
        <v>6511</v>
      </c>
      <c r="B200" s="170">
        <f t="shared" si="12"/>
        <v>42557</v>
      </c>
      <c r="C200" s="169" t="s">
        <v>28</v>
      </c>
      <c r="D200" s="169" t="s">
        <v>6444</v>
      </c>
      <c r="E200" s="169" t="s">
        <v>6436</v>
      </c>
      <c r="F200" s="169" t="s">
        <v>6453</v>
      </c>
      <c r="G200" s="169" t="s">
        <v>6446</v>
      </c>
      <c r="H200" s="169" t="s">
        <v>6439</v>
      </c>
    </row>
    <row r="201" spans="1:8">
      <c r="A201" s="169" t="s">
        <v>6512</v>
      </c>
      <c r="B201" s="170">
        <f t="shared" si="12"/>
        <v>42556</v>
      </c>
      <c r="C201" s="169" t="s">
        <v>28</v>
      </c>
      <c r="D201" s="169" t="s">
        <v>6513</v>
      </c>
      <c r="E201" s="169" t="s">
        <v>6514</v>
      </c>
      <c r="F201" s="169" t="s">
        <v>6496</v>
      </c>
      <c r="G201" s="169" t="s">
        <v>6513</v>
      </c>
      <c r="H201" s="169" t="s">
        <v>6497</v>
      </c>
    </row>
    <row r="202" spans="1:8">
      <c r="A202" s="169" t="s">
        <v>6515</v>
      </c>
      <c r="B202" s="170">
        <f t="shared" si="12"/>
        <v>42555</v>
      </c>
      <c r="C202" s="169" t="s">
        <v>28</v>
      </c>
      <c r="D202" s="169" t="s">
        <v>6513</v>
      </c>
      <c r="E202" s="169" t="s">
        <v>6514</v>
      </c>
      <c r="F202" s="169" t="s">
        <v>6496</v>
      </c>
      <c r="G202" s="169" t="s">
        <v>6513</v>
      </c>
      <c r="H202" s="169" t="s">
        <v>6497</v>
      </c>
    </row>
    <row r="203" spans="1:8">
      <c r="A203" s="169" t="s">
        <v>6516</v>
      </c>
      <c r="B203" s="170">
        <f t="shared" si="12"/>
        <v>42552</v>
      </c>
      <c r="C203" s="169" t="s">
        <v>28</v>
      </c>
      <c r="D203" s="169" t="s">
        <v>6492</v>
      </c>
      <c r="E203" s="169" t="s">
        <v>6517</v>
      </c>
      <c r="F203" s="169" t="s">
        <v>6438</v>
      </c>
      <c r="G203" s="169" t="s">
        <v>6434</v>
      </c>
      <c r="H203" s="169" t="s">
        <v>6442</v>
      </c>
    </row>
    <row r="204" spans="1:8">
      <c r="A204" s="169" t="s">
        <v>6518</v>
      </c>
      <c r="B204" s="170">
        <f t="shared" si="12"/>
        <v>42551</v>
      </c>
      <c r="C204" s="169" t="s">
        <v>28</v>
      </c>
      <c r="D204" s="169" t="s">
        <v>6519</v>
      </c>
      <c r="E204" s="169" t="s">
        <v>6345</v>
      </c>
      <c r="F204" s="169" t="s">
        <v>6420</v>
      </c>
      <c r="G204" s="169" t="s">
        <v>6520</v>
      </c>
      <c r="H204" s="169" t="s">
        <v>6421</v>
      </c>
    </row>
    <row r="205" spans="1:8">
      <c r="A205" s="169" t="s">
        <v>6521</v>
      </c>
      <c r="B205" s="170">
        <f t="shared" si="12"/>
        <v>42550</v>
      </c>
      <c r="C205" s="169" t="s">
        <v>28</v>
      </c>
      <c r="D205" s="169" t="s">
        <v>6522</v>
      </c>
      <c r="E205" s="169" t="s">
        <v>6523</v>
      </c>
      <c r="F205" s="169" t="s">
        <v>6524</v>
      </c>
      <c r="G205" s="169" t="s">
        <v>6525</v>
      </c>
      <c r="H205" s="169" t="s">
        <v>6526</v>
      </c>
    </row>
    <row r="206" spans="1:8">
      <c r="A206" s="169" t="s">
        <v>6527</v>
      </c>
      <c r="B206" s="170">
        <f t="shared" si="12"/>
        <v>42549</v>
      </c>
      <c r="C206" s="169" t="s">
        <v>28</v>
      </c>
      <c r="D206" s="169" t="s">
        <v>6418</v>
      </c>
      <c r="E206" s="169" t="s">
        <v>6392</v>
      </c>
      <c r="F206" s="169" t="s">
        <v>6528</v>
      </c>
      <c r="G206" s="169" t="s">
        <v>6523</v>
      </c>
      <c r="H206" s="169" t="s">
        <v>6417</v>
      </c>
    </row>
    <row r="207" spans="1:8">
      <c r="A207" s="169" t="s">
        <v>6529</v>
      </c>
      <c r="B207" s="170">
        <f t="shared" si="12"/>
        <v>42548</v>
      </c>
      <c r="C207" s="169" t="s">
        <v>28</v>
      </c>
      <c r="D207" s="169" t="s">
        <v>6420</v>
      </c>
      <c r="E207" s="169" t="s">
        <v>6530</v>
      </c>
      <c r="F207" s="169" t="s">
        <v>6531</v>
      </c>
      <c r="G207" s="169" t="s">
        <v>6532</v>
      </c>
      <c r="H207" s="169" t="s">
        <v>6514</v>
      </c>
    </row>
    <row r="208" spans="1:8">
      <c r="A208" s="169" t="s">
        <v>6533</v>
      </c>
      <c r="B208" s="170">
        <f t="shared" si="12"/>
        <v>42545</v>
      </c>
      <c r="C208" s="169" t="s">
        <v>28</v>
      </c>
      <c r="D208" s="169" t="s">
        <v>6534</v>
      </c>
      <c r="E208" s="169" t="s">
        <v>6535</v>
      </c>
      <c r="F208" s="169" t="s">
        <v>6419</v>
      </c>
      <c r="G208" s="169" t="s">
        <v>6346</v>
      </c>
      <c r="H208" s="169" t="s">
        <v>6523</v>
      </c>
    </row>
    <row r="209" spans="1:8">
      <c r="A209" s="169" t="s">
        <v>6536</v>
      </c>
      <c r="B209" s="170">
        <f t="shared" si="12"/>
        <v>42544</v>
      </c>
      <c r="C209" s="169" t="s">
        <v>28</v>
      </c>
      <c r="D209" s="169" t="s">
        <v>6537</v>
      </c>
      <c r="E209" s="169" t="s">
        <v>6307</v>
      </c>
      <c r="F209" s="169" t="s">
        <v>6538</v>
      </c>
      <c r="G209" s="169" t="s">
        <v>6539</v>
      </c>
      <c r="H209" s="169" t="s">
        <v>6540</v>
      </c>
    </row>
    <row r="210" spans="1:8">
      <c r="A210" s="169" t="s">
        <v>6541</v>
      </c>
      <c r="B210" s="170">
        <f t="shared" si="12"/>
        <v>42543</v>
      </c>
      <c r="C210" s="169" t="s">
        <v>28</v>
      </c>
      <c r="D210" s="169" t="s">
        <v>6542</v>
      </c>
      <c r="E210" s="169" t="s">
        <v>6299</v>
      </c>
      <c r="F210" s="169" t="s">
        <v>6305</v>
      </c>
      <c r="G210" s="169" t="s">
        <v>6543</v>
      </c>
      <c r="H210" s="169" t="s">
        <v>6544</v>
      </c>
    </row>
    <row r="211" spans="1:8">
      <c r="A211" s="169" t="s">
        <v>6545</v>
      </c>
      <c r="B211" s="170">
        <f t="shared" si="12"/>
        <v>42542</v>
      </c>
      <c r="C211" s="169" t="s">
        <v>28</v>
      </c>
      <c r="D211" s="169" t="s">
        <v>6387</v>
      </c>
      <c r="E211" s="169" t="s">
        <v>6542</v>
      </c>
      <c r="F211" s="169" t="s">
        <v>6537</v>
      </c>
      <c r="G211" s="169" t="s">
        <v>6546</v>
      </c>
      <c r="H211" s="169" t="s">
        <v>6547</v>
      </c>
    </row>
    <row r="212" spans="1:8">
      <c r="A212" s="169" t="s">
        <v>6548</v>
      </c>
      <c r="B212" s="170">
        <f t="shared" si="12"/>
        <v>42541</v>
      </c>
      <c r="C212" s="169" t="s">
        <v>28</v>
      </c>
      <c r="D212" s="169" t="s">
        <v>6299</v>
      </c>
      <c r="E212" s="169" t="s">
        <v>6549</v>
      </c>
      <c r="F212" s="169" t="s">
        <v>6301</v>
      </c>
      <c r="G212" s="169" t="s">
        <v>6299</v>
      </c>
      <c r="H212" s="169" t="s">
        <v>6550</v>
      </c>
    </row>
    <row r="213" spans="1:8">
      <c r="A213" s="169" t="s">
        <v>6551</v>
      </c>
      <c r="B213" s="170">
        <f t="shared" si="12"/>
        <v>42538</v>
      </c>
      <c r="C213" s="169" t="s">
        <v>28</v>
      </c>
      <c r="D213" s="169" t="s">
        <v>6538</v>
      </c>
      <c r="E213" s="169" t="s">
        <v>6546</v>
      </c>
      <c r="F213" s="169" t="s">
        <v>6378</v>
      </c>
      <c r="G213" s="169" t="s">
        <v>6327</v>
      </c>
      <c r="H213" s="169" t="s">
        <v>6552</v>
      </c>
    </row>
    <row r="214" spans="1:8">
      <c r="A214" s="169" t="s">
        <v>6553</v>
      </c>
      <c r="B214" s="170">
        <f t="shared" si="12"/>
        <v>42537</v>
      </c>
      <c r="C214" s="169" t="s">
        <v>28</v>
      </c>
      <c r="D214" s="169" t="s">
        <v>6554</v>
      </c>
      <c r="E214" s="169" t="s">
        <v>6334</v>
      </c>
      <c r="F214" s="169" t="s">
        <v>6410</v>
      </c>
      <c r="G214" s="169" t="s">
        <v>6555</v>
      </c>
      <c r="H214" s="169" t="s">
        <v>6556</v>
      </c>
    </row>
    <row r="215" spans="1:8">
      <c r="A215" s="169" t="s">
        <v>6557</v>
      </c>
      <c r="B215" s="170">
        <f t="shared" si="12"/>
        <v>42536</v>
      </c>
      <c r="C215" s="169" t="s">
        <v>28</v>
      </c>
      <c r="D215" s="169" t="s">
        <v>6387</v>
      </c>
      <c r="E215" s="169" t="s">
        <v>6543</v>
      </c>
      <c r="F215" s="169" t="s">
        <v>6537</v>
      </c>
      <c r="G215" s="169" t="s">
        <v>6558</v>
      </c>
      <c r="H215" s="169" t="s">
        <v>6547</v>
      </c>
    </row>
    <row r="216" spans="1:8">
      <c r="A216" s="169" t="s">
        <v>6559</v>
      </c>
      <c r="B216" s="170">
        <f t="shared" si="12"/>
        <v>42535</v>
      </c>
      <c r="C216" s="169" t="s">
        <v>28</v>
      </c>
      <c r="D216" s="169" t="s">
        <v>6560</v>
      </c>
      <c r="E216" s="169" t="s">
        <v>6382</v>
      </c>
      <c r="F216" s="169" t="s">
        <v>6387</v>
      </c>
      <c r="G216" s="169" t="s">
        <v>6385</v>
      </c>
      <c r="H216" s="169" t="s">
        <v>6384</v>
      </c>
    </row>
    <row r="217" spans="1:8">
      <c r="A217" s="169" t="s">
        <v>6561</v>
      </c>
      <c r="B217" s="170">
        <f t="shared" si="12"/>
        <v>42534</v>
      </c>
      <c r="C217" s="169" t="s">
        <v>28</v>
      </c>
      <c r="D217" s="169" t="s">
        <v>6375</v>
      </c>
      <c r="E217" s="169" t="s">
        <v>6327</v>
      </c>
      <c r="F217" s="169" t="s">
        <v>6562</v>
      </c>
      <c r="G217" s="169" t="s">
        <v>6324</v>
      </c>
      <c r="H217" s="169" t="s">
        <v>6563</v>
      </c>
    </row>
    <row r="218" spans="1:8">
      <c r="A218" s="169" t="s">
        <v>6564</v>
      </c>
      <c r="B218" s="170">
        <f t="shared" si="12"/>
        <v>42531</v>
      </c>
      <c r="C218" s="169" t="s">
        <v>28</v>
      </c>
      <c r="D218" s="169" t="s">
        <v>6543</v>
      </c>
      <c r="E218" s="169" t="s">
        <v>6565</v>
      </c>
      <c r="F218" s="169" t="s">
        <v>6560</v>
      </c>
      <c r="G218" s="169" t="s">
        <v>6385</v>
      </c>
      <c r="H218" s="169" t="s">
        <v>6544</v>
      </c>
    </row>
    <row r="219" spans="1:8">
      <c r="A219" s="169" t="s">
        <v>6566</v>
      </c>
      <c r="B219" s="170">
        <f t="shared" si="12"/>
        <v>42530</v>
      </c>
      <c r="C219" s="169" t="s">
        <v>28</v>
      </c>
      <c r="D219" s="169" t="s">
        <v>6543</v>
      </c>
      <c r="E219" s="169" t="s">
        <v>6565</v>
      </c>
      <c r="F219" s="169" t="s">
        <v>6560</v>
      </c>
      <c r="G219" s="169" t="s">
        <v>6385</v>
      </c>
      <c r="H219" s="169" t="s">
        <v>6544</v>
      </c>
    </row>
    <row r="220" spans="1:8">
      <c r="A220" s="169" t="s">
        <v>6567</v>
      </c>
      <c r="B220" s="170">
        <f t="shared" si="12"/>
        <v>42529</v>
      </c>
      <c r="C220" s="169" t="s">
        <v>28</v>
      </c>
      <c r="D220" s="169" t="s">
        <v>6568</v>
      </c>
      <c r="E220" s="169" t="s">
        <v>6569</v>
      </c>
      <c r="F220" s="169" t="s">
        <v>6570</v>
      </c>
      <c r="G220" s="169" t="s">
        <v>6571</v>
      </c>
      <c r="H220" s="169" t="s">
        <v>6572</v>
      </c>
    </row>
    <row r="221" spans="1:8">
      <c r="A221" s="169" t="s">
        <v>6573</v>
      </c>
      <c r="B221" s="170">
        <f t="shared" si="12"/>
        <v>42528</v>
      </c>
      <c r="C221" s="169" t="s">
        <v>28</v>
      </c>
      <c r="D221" s="169" t="s">
        <v>6574</v>
      </c>
      <c r="E221" s="169" t="s">
        <v>6274</v>
      </c>
      <c r="F221" s="169" t="s">
        <v>6295</v>
      </c>
      <c r="G221" s="169" t="s">
        <v>6575</v>
      </c>
      <c r="H221" s="169" t="s">
        <v>6288</v>
      </c>
    </row>
    <row r="222" spans="1:8">
      <c r="A222" s="169" t="s">
        <v>6576</v>
      </c>
      <c r="B222" s="170">
        <f t="shared" si="12"/>
        <v>42524</v>
      </c>
      <c r="C222" s="169" t="s">
        <v>28</v>
      </c>
      <c r="D222" s="169" t="s">
        <v>6577</v>
      </c>
      <c r="E222" s="169" t="s">
        <v>6578</v>
      </c>
      <c r="F222" s="169" t="s">
        <v>6285</v>
      </c>
      <c r="G222" s="169" t="s">
        <v>6579</v>
      </c>
      <c r="H222" s="169" t="s">
        <v>6276</v>
      </c>
    </row>
    <row r="223" spans="1:8">
      <c r="A223" s="169" t="s">
        <v>6580</v>
      </c>
      <c r="B223" s="170">
        <f t="shared" si="12"/>
        <v>42523</v>
      </c>
      <c r="C223" s="169" t="s">
        <v>28</v>
      </c>
      <c r="D223" s="169" t="s">
        <v>6278</v>
      </c>
      <c r="E223" s="169" t="s">
        <v>6267</v>
      </c>
      <c r="F223" s="169" t="s">
        <v>6581</v>
      </c>
      <c r="G223" s="169" t="s">
        <v>6280</v>
      </c>
      <c r="H223" s="169" t="s">
        <v>6278</v>
      </c>
    </row>
    <row r="224" spans="1:8">
      <c r="A224" s="169" t="s">
        <v>6582</v>
      </c>
      <c r="B224" s="170">
        <f t="shared" si="12"/>
        <v>42522</v>
      </c>
      <c r="C224" s="169" t="s">
        <v>28</v>
      </c>
      <c r="D224" s="169" t="s">
        <v>6583</v>
      </c>
      <c r="E224" s="169" t="s">
        <v>6269</v>
      </c>
      <c r="F224" s="169" t="s">
        <v>6584</v>
      </c>
      <c r="G224" s="169" t="s">
        <v>6273</v>
      </c>
      <c r="H224" s="169" t="s">
        <v>6584</v>
      </c>
    </row>
    <row r="225" spans="1:8">
      <c r="A225" s="169" t="s">
        <v>6585</v>
      </c>
      <c r="B225" s="170">
        <f t="shared" si="12"/>
        <v>42521</v>
      </c>
      <c r="C225" s="169" t="s">
        <v>28</v>
      </c>
      <c r="D225" s="169" t="s">
        <v>6220</v>
      </c>
      <c r="E225" s="169" t="s">
        <v>6586</v>
      </c>
      <c r="F225" s="169" t="s">
        <v>6255</v>
      </c>
      <c r="G225" s="169" t="s">
        <v>6256</v>
      </c>
      <c r="H225" s="169" t="s">
        <v>6220</v>
      </c>
    </row>
    <row r="226" spans="1:8">
      <c r="A226" s="169" t="s">
        <v>6587</v>
      </c>
      <c r="B226" s="170">
        <f t="shared" si="12"/>
        <v>42520</v>
      </c>
      <c r="C226" s="169" t="s">
        <v>28</v>
      </c>
      <c r="D226" s="169" t="s">
        <v>6588</v>
      </c>
      <c r="E226" s="169" t="s">
        <v>6589</v>
      </c>
      <c r="F226" s="169" t="s">
        <v>6220</v>
      </c>
      <c r="G226" s="169" t="s">
        <v>6219</v>
      </c>
      <c r="H226" s="169" t="s">
        <v>6588</v>
      </c>
    </row>
    <row r="227" spans="1:8">
      <c r="A227" s="169" t="s">
        <v>6590</v>
      </c>
      <c r="B227" s="170">
        <f t="shared" si="12"/>
        <v>42517</v>
      </c>
      <c r="C227" s="169" t="s">
        <v>28</v>
      </c>
      <c r="D227" s="169" t="s">
        <v>6591</v>
      </c>
      <c r="E227" s="169" t="s">
        <v>6592</v>
      </c>
      <c r="F227" s="169" t="s">
        <v>6593</v>
      </c>
      <c r="G227" s="169" t="s">
        <v>6594</v>
      </c>
      <c r="H227" s="169" t="s">
        <v>6591</v>
      </c>
    </row>
    <row r="228" spans="1:8">
      <c r="A228" s="169" t="s">
        <v>6595</v>
      </c>
      <c r="B228" s="170">
        <f t="shared" si="12"/>
        <v>42516</v>
      </c>
      <c r="C228" s="169" t="s">
        <v>28</v>
      </c>
      <c r="D228" s="169" t="s">
        <v>6596</v>
      </c>
      <c r="E228" s="169" t="s">
        <v>6597</v>
      </c>
      <c r="F228" s="169" t="s">
        <v>6268</v>
      </c>
      <c r="G228" s="169" t="s">
        <v>6598</v>
      </c>
      <c r="H228" s="169" t="s">
        <v>6598</v>
      </c>
    </row>
    <row r="229" spans="1:8">
      <c r="A229" s="169" t="s">
        <v>6599</v>
      </c>
      <c r="B229" s="170">
        <f t="shared" si="12"/>
        <v>42515</v>
      </c>
      <c r="C229" s="169" t="s">
        <v>28</v>
      </c>
      <c r="D229" s="169" t="s">
        <v>6600</v>
      </c>
      <c r="E229" s="169" t="s">
        <v>6601</v>
      </c>
      <c r="F229" s="169" t="s">
        <v>6591</v>
      </c>
      <c r="G229" s="169" t="s">
        <v>6268</v>
      </c>
      <c r="H229" s="169" t="s">
        <v>6600</v>
      </c>
    </row>
    <row r="230" spans="1:8">
      <c r="A230" s="169" t="s">
        <v>6602</v>
      </c>
      <c r="B230" s="170">
        <f t="shared" si="12"/>
        <v>42514</v>
      </c>
      <c r="C230" s="169" t="s">
        <v>28</v>
      </c>
      <c r="D230" s="169" t="s">
        <v>6281</v>
      </c>
      <c r="E230" s="169" t="s">
        <v>6267</v>
      </c>
      <c r="F230" s="169" t="s">
        <v>6603</v>
      </c>
      <c r="G230" s="169" t="s">
        <v>6604</v>
      </c>
      <c r="H230" s="169" t="s">
        <v>6604</v>
      </c>
    </row>
    <row r="231" spans="1:8">
      <c r="A231" s="169" t="s">
        <v>6605</v>
      </c>
      <c r="B231" s="170">
        <f t="shared" si="12"/>
        <v>42513</v>
      </c>
      <c r="C231" s="169" t="s">
        <v>28</v>
      </c>
      <c r="D231" s="169" t="s">
        <v>6606</v>
      </c>
      <c r="E231" s="169" t="s">
        <v>6257</v>
      </c>
      <c r="F231" s="169" t="s">
        <v>6598</v>
      </c>
      <c r="G231" s="169" t="s">
        <v>6607</v>
      </c>
      <c r="H231" s="169" t="s">
        <v>6607</v>
      </c>
    </row>
    <row r="232" spans="1:8">
      <c r="A232" s="169" t="s">
        <v>6608</v>
      </c>
      <c r="B232" s="170">
        <f t="shared" si="12"/>
        <v>42510</v>
      </c>
      <c r="C232" s="169" t="s">
        <v>28</v>
      </c>
      <c r="D232" s="169" t="s">
        <v>6597</v>
      </c>
      <c r="E232" s="169" t="s">
        <v>6609</v>
      </c>
      <c r="F232" s="169" t="s">
        <v>6610</v>
      </c>
      <c r="G232" s="169" t="s">
        <v>6611</v>
      </c>
      <c r="H232" s="169" t="s">
        <v>6611</v>
      </c>
    </row>
    <row r="233" spans="1:8">
      <c r="A233" s="169" t="s">
        <v>6612</v>
      </c>
      <c r="B233" s="170">
        <f t="shared" si="12"/>
        <v>42509</v>
      </c>
      <c r="C233" s="169" t="s">
        <v>28</v>
      </c>
      <c r="D233" s="169" t="s">
        <v>6588</v>
      </c>
      <c r="E233" s="169" t="s">
        <v>6589</v>
      </c>
      <c r="F233" s="169" t="s">
        <v>6220</v>
      </c>
      <c r="G233" s="169" t="s">
        <v>6588</v>
      </c>
      <c r="H233" s="169" t="s">
        <v>6613</v>
      </c>
    </row>
    <row r="234" spans="1:8">
      <c r="A234" s="169" t="s">
        <v>6614</v>
      </c>
      <c r="B234" s="170">
        <f t="shared" si="12"/>
        <v>42508</v>
      </c>
      <c r="C234" s="169" t="s">
        <v>28</v>
      </c>
      <c r="D234" s="169" t="s">
        <v>6264</v>
      </c>
      <c r="E234" s="169" t="s">
        <v>6615</v>
      </c>
      <c r="F234" s="169" t="s">
        <v>6607</v>
      </c>
      <c r="G234" s="169" t="s">
        <v>6261</v>
      </c>
      <c r="H234" s="169" t="s">
        <v>6265</v>
      </c>
    </row>
    <row r="235" spans="1:8">
      <c r="A235" s="169" t="s">
        <v>6616</v>
      </c>
      <c r="B235" s="170">
        <f t="shared" si="12"/>
        <v>42507</v>
      </c>
      <c r="C235" s="169" t="s">
        <v>28</v>
      </c>
      <c r="D235" s="169" t="s">
        <v>6617</v>
      </c>
      <c r="E235" s="169" t="s">
        <v>6592</v>
      </c>
      <c r="F235" s="169" t="s">
        <v>6593</v>
      </c>
      <c r="G235" s="169" t="s">
        <v>6591</v>
      </c>
      <c r="H235" s="169" t="s">
        <v>6591</v>
      </c>
    </row>
    <row r="236" spans="1:8">
      <c r="A236" s="169" t="s">
        <v>6618</v>
      </c>
      <c r="B236" s="170">
        <f t="shared" si="12"/>
        <v>42506</v>
      </c>
      <c r="C236" s="169" t="s">
        <v>28</v>
      </c>
      <c r="D236" s="169" t="s">
        <v>6281</v>
      </c>
      <c r="E236" s="169" t="s">
        <v>6267</v>
      </c>
      <c r="F236" s="169" t="s">
        <v>6603</v>
      </c>
      <c r="G236" s="169" t="s">
        <v>6604</v>
      </c>
      <c r="H236" s="169" t="s">
        <v>6604</v>
      </c>
    </row>
    <row r="237" spans="1:8">
      <c r="A237" s="169" t="s">
        <v>6619</v>
      </c>
      <c r="B237" s="170">
        <f t="shared" si="12"/>
        <v>42503</v>
      </c>
      <c r="C237" s="169" t="s">
        <v>28</v>
      </c>
      <c r="D237" s="169" t="s">
        <v>6282</v>
      </c>
      <c r="E237" s="169" t="s">
        <v>6620</v>
      </c>
      <c r="F237" s="169" t="s">
        <v>6621</v>
      </c>
      <c r="G237" s="169" t="s">
        <v>6603</v>
      </c>
      <c r="H237" s="169" t="s">
        <v>6603</v>
      </c>
    </row>
    <row r="238" spans="1:8">
      <c r="A238" s="169" t="s">
        <v>6622</v>
      </c>
      <c r="B238" s="170">
        <f t="shared" si="12"/>
        <v>42502</v>
      </c>
      <c r="C238" s="169" t="s">
        <v>28</v>
      </c>
      <c r="D238" s="169" t="s">
        <v>6623</v>
      </c>
      <c r="E238" s="169" t="s">
        <v>6280</v>
      </c>
      <c r="F238" s="169" t="s">
        <v>6276</v>
      </c>
      <c r="G238" s="169" t="s">
        <v>6624</v>
      </c>
      <c r="H238" s="169" t="s">
        <v>6625</v>
      </c>
    </row>
    <row r="239" spans="1:8">
      <c r="A239" s="169" t="s">
        <v>6626</v>
      </c>
      <c r="B239" s="170">
        <f t="shared" si="12"/>
        <v>42501</v>
      </c>
      <c r="C239" s="169" t="s">
        <v>28</v>
      </c>
      <c r="D239" s="169" t="s">
        <v>6623</v>
      </c>
      <c r="E239" s="169" t="s">
        <v>6280</v>
      </c>
      <c r="F239" s="169" t="s">
        <v>6276</v>
      </c>
      <c r="G239" s="169" t="s">
        <v>6625</v>
      </c>
      <c r="H239" s="169" t="s">
        <v>6625</v>
      </c>
    </row>
    <row r="240" spans="1:8">
      <c r="A240" s="169" t="s">
        <v>6627</v>
      </c>
      <c r="B240" s="170">
        <f t="shared" si="12"/>
        <v>42500</v>
      </c>
      <c r="C240" s="169" t="s">
        <v>28</v>
      </c>
      <c r="D240" s="169" t="s">
        <v>6623</v>
      </c>
      <c r="E240" s="169" t="s">
        <v>6280</v>
      </c>
      <c r="F240" s="169" t="s">
        <v>6276</v>
      </c>
      <c r="G240" s="169" t="s">
        <v>6625</v>
      </c>
      <c r="H240" s="169" t="s">
        <v>6625</v>
      </c>
    </row>
    <row r="241" spans="1:8">
      <c r="A241" s="169" t="s">
        <v>6628</v>
      </c>
      <c r="B241" s="170">
        <f t="shared" si="12"/>
        <v>42499</v>
      </c>
      <c r="C241" s="169" t="s">
        <v>28</v>
      </c>
      <c r="D241" s="169" t="s">
        <v>6623</v>
      </c>
      <c r="E241" s="169" t="s">
        <v>6280</v>
      </c>
      <c r="F241" s="169" t="s">
        <v>6276</v>
      </c>
      <c r="G241" s="169" t="s">
        <v>6625</v>
      </c>
      <c r="H241" s="169" t="s">
        <v>6625</v>
      </c>
    </row>
    <row r="242" spans="1:8">
      <c r="A242" s="169" t="s">
        <v>6629</v>
      </c>
      <c r="B242" s="170">
        <f t="shared" si="12"/>
        <v>42494</v>
      </c>
      <c r="C242" s="169" t="s">
        <v>28</v>
      </c>
      <c r="D242" s="169" t="s">
        <v>6630</v>
      </c>
      <c r="E242" s="169" t="s">
        <v>6631</v>
      </c>
      <c r="F242" s="169" t="s">
        <v>6581</v>
      </c>
      <c r="G242" s="169" t="s">
        <v>6278</v>
      </c>
      <c r="H242" s="169" t="s">
        <v>6278</v>
      </c>
    </row>
    <row r="243" spans="1:8">
      <c r="A243" s="169" t="s">
        <v>6632</v>
      </c>
      <c r="B243" s="170">
        <f t="shared" si="12"/>
        <v>42493</v>
      </c>
      <c r="C243" s="169" t="s">
        <v>28</v>
      </c>
      <c r="D243" s="169" t="s">
        <v>6633</v>
      </c>
      <c r="E243" s="169" t="s">
        <v>6263</v>
      </c>
      <c r="F243" s="169" t="s">
        <v>6594</v>
      </c>
      <c r="G243" s="169" t="s">
        <v>6268</v>
      </c>
      <c r="H243" s="169" t="s">
        <v>6268</v>
      </c>
    </row>
    <row r="244" spans="1:8">
      <c r="A244" s="169" t="s">
        <v>6634</v>
      </c>
      <c r="B244" s="170">
        <f t="shared" si="12"/>
        <v>42492</v>
      </c>
      <c r="C244" s="169" t="s">
        <v>28</v>
      </c>
      <c r="D244" s="169" t="s">
        <v>6597</v>
      </c>
      <c r="E244" s="169" t="s">
        <v>6609</v>
      </c>
      <c r="F244" s="169" t="s">
        <v>6610</v>
      </c>
      <c r="G244" s="169" t="s">
        <v>6611</v>
      </c>
      <c r="H244" s="169" t="s">
        <v>6611</v>
      </c>
    </row>
    <row r="245" spans="1:8">
      <c r="A245" s="169" t="s">
        <v>6635</v>
      </c>
      <c r="B245" s="170">
        <f t="shared" si="12"/>
        <v>42489</v>
      </c>
      <c r="C245" s="169" t="s">
        <v>28</v>
      </c>
      <c r="D245" s="169" t="s">
        <v>6617</v>
      </c>
      <c r="E245" s="169" t="s">
        <v>6592</v>
      </c>
      <c r="F245" s="169" t="s">
        <v>6593</v>
      </c>
      <c r="G245" s="169" t="s">
        <v>6633</v>
      </c>
      <c r="H245" s="169" t="s">
        <v>6591</v>
      </c>
    </row>
    <row r="246" spans="1:8">
      <c r="A246" s="169" t="s">
        <v>6636</v>
      </c>
      <c r="B246" s="170">
        <f t="shared" si="12"/>
        <v>42488</v>
      </c>
      <c r="C246" s="169" t="s">
        <v>28</v>
      </c>
      <c r="D246" s="169" t="s">
        <v>6633</v>
      </c>
      <c r="E246" s="169" t="s">
        <v>6263</v>
      </c>
      <c r="F246" s="169" t="s">
        <v>6594</v>
      </c>
      <c r="G246" s="169" t="s">
        <v>6600</v>
      </c>
      <c r="H246" s="169" t="s">
        <v>6268</v>
      </c>
    </row>
    <row r="247" spans="1:8">
      <c r="A247" s="169" t="s">
        <v>6637</v>
      </c>
      <c r="B247" s="170">
        <f t="shared" si="12"/>
        <v>42487</v>
      </c>
      <c r="C247" s="169" t="s">
        <v>28</v>
      </c>
      <c r="D247" s="169" t="s">
        <v>6596</v>
      </c>
      <c r="E247" s="169" t="s">
        <v>6597</v>
      </c>
      <c r="F247" s="169" t="s">
        <v>6268</v>
      </c>
      <c r="G247" s="169" t="s">
        <v>6610</v>
      </c>
      <c r="H247" s="169" t="s">
        <v>6598</v>
      </c>
    </row>
    <row r="248" spans="1:8">
      <c r="A248" s="169" t="s">
        <v>6638</v>
      </c>
      <c r="B248" s="170">
        <f t="shared" si="12"/>
        <v>42486</v>
      </c>
      <c r="C248" s="169" t="s">
        <v>28</v>
      </c>
      <c r="D248" s="169" t="s">
        <v>6263</v>
      </c>
      <c r="E248" s="169" t="s">
        <v>6262</v>
      </c>
      <c r="F248" s="169" t="s">
        <v>6600</v>
      </c>
      <c r="G248" s="169" t="s">
        <v>6606</v>
      </c>
      <c r="H248" s="169" t="s">
        <v>6610</v>
      </c>
    </row>
    <row r="249" spans="1:8">
      <c r="A249" s="169" t="s">
        <v>6639</v>
      </c>
      <c r="B249" s="170">
        <f t="shared" si="12"/>
        <v>42485</v>
      </c>
      <c r="C249" s="169" t="s">
        <v>28</v>
      </c>
      <c r="D249" s="169" t="s">
        <v>6257</v>
      </c>
      <c r="E249" s="169" t="s">
        <v>6256</v>
      </c>
      <c r="F249" s="169" t="s">
        <v>6611</v>
      </c>
      <c r="G249" s="169" t="s">
        <v>6640</v>
      </c>
      <c r="H249" s="169" t="s">
        <v>6265</v>
      </c>
    </row>
    <row r="250" spans="1:8">
      <c r="A250" s="169" t="s">
        <v>6641</v>
      </c>
      <c r="B250" s="170">
        <f t="shared" si="12"/>
        <v>42482</v>
      </c>
      <c r="C250" s="169" t="s">
        <v>28</v>
      </c>
      <c r="D250" s="169" t="s">
        <v>6642</v>
      </c>
      <c r="E250" s="169" t="s">
        <v>6643</v>
      </c>
      <c r="F250" s="169" t="s">
        <v>6259</v>
      </c>
      <c r="G250" s="169" t="s">
        <v>6642</v>
      </c>
      <c r="H250" s="169" t="s">
        <v>6644</v>
      </c>
    </row>
    <row r="251" spans="1:8">
      <c r="A251" s="169" t="s">
        <v>6645</v>
      </c>
      <c r="B251" s="170">
        <f t="shared" si="12"/>
        <v>42481</v>
      </c>
      <c r="C251" s="169" t="s">
        <v>28</v>
      </c>
      <c r="D251" s="169" t="s">
        <v>6220</v>
      </c>
      <c r="E251" s="169" t="s">
        <v>6586</v>
      </c>
      <c r="F251" s="169" t="s">
        <v>6255</v>
      </c>
      <c r="G251" s="169" t="s">
        <v>6642</v>
      </c>
      <c r="H251" s="169" t="s">
        <v>6220</v>
      </c>
    </row>
    <row r="252" spans="1:8">
      <c r="A252" s="169" t="s">
        <v>6646</v>
      </c>
      <c r="B252" s="170">
        <f t="shared" si="12"/>
        <v>42480</v>
      </c>
      <c r="C252" s="169" t="s">
        <v>28</v>
      </c>
      <c r="D252" s="169" t="s">
        <v>6597</v>
      </c>
      <c r="E252" s="169" t="s">
        <v>6609</v>
      </c>
      <c r="F252" s="169" t="s">
        <v>6610</v>
      </c>
      <c r="G252" s="169" t="s">
        <v>6597</v>
      </c>
      <c r="H252" s="169" t="s">
        <v>6611</v>
      </c>
    </row>
    <row r="253" spans="1:8">
      <c r="A253" s="169" t="s">
        <v>6647</v>
      </c>
      <c r="B253" s="170">
        <f t="shared" si="12"/>
        <v>42479</v>
      </c>
      <c r="C253" s="169" t="s">
        <v>28</v>
      </c>
      <c r="D253" s="169" t="s">
        <v>6249</v>
      </c>
      <c r="E253" s="169" t="s">
        <v>6240</v>
      </c>
      <c r="F253" s="169" t="s">
        <v>6250</v>
      </c>
      <c r="G253" s="169" t="s">
        <v>6249</v>
      </c>
      <c r="H253" s="169" t="s">
        <v>6648</v>
      </c>
    </row>
    <row r="254" spans="1:8">
      <c r="A254" s="169" t="s">
        <v>6649</v>
      </c>
      <c r="B254" s="170">
        <f t="shared" si="12"/>
        <v>42478</v>
      </c>
      <c r="C254" s="169" t="s">
        <v>28</v>
      </c>
      <c r="D254" s="169" t="s">
        <v>6650</v>
      </c>
      <c r="E254" s="169" t="s">
        <v>6223</v>
      </c>
      <c r="F254" s="169" t="s">
        <v>6239</v>
      </c>
      <c r="G254" s="169" t="s">
        <v>6651</v>
      </c>
      <c r="H254" s="169" t="s">
        <v>6652</v>
      </c>
    </row>
    <row r="255" spans="1:8">
      <c r="A255" s="169" t="s">
        <v>6653</v>
      </c>
      <c r="B255" s="170">
        <f t="shared" si="12"/>
        <v>42475</v>
      </c>
      <c r="C255" s="169" t="s">
        <v>28</v>
      </c>
      <c r="D255" s="169" t="s">
        <v>6654</v>
      </c>
      <c r="E255" s="169" t="s">
        <v>6655</v>
      </c>
      <c r="F255" s="169" t="s">
        <v>6656</v>
      </c>
      <c r="G255" s="169" t="s">
        <v>6657</v>
      </c>
      <c r="H255" s="169" t="s">
        <v>6654</v>
      </c>
    </row>
    <row r="256" spans="1:8">
      <c r="A256" s="169" t="s">
        <v>6658</v>
      </c>
      <c r="B256" s="170">
        <f t="shared" si="12"/>
        <v>42474</v>
      </c>
      <c r="C256" s="169" t="s">
        <v>28</v>
      </c>
      <c r="D256" s="169" t="s">
        <v>6659</v>
      </c>
      <c r="E256" s="169" t="s">
        <v>6651</v>
      </c>
      <c r="F256" s="169" t="s">
        <v>6648</v>
      </c>
      <c r="G256" s="169" t="s">
        <v>6249</v>
      </c>
      <c r="H256" s="169" t="s">
        <v>6654</v>
      </c>
    </row>
    <row r="257" spans="1:8">
      <c r="A257" s="169" t="s">
        <v>6660</v>
      </c>
      <c r="B257" s="170">
        <f t="shared" si="12"/>
        <v>42472</v>
      </c>
      <c r="C257" s="169" t="s">
        <v>28</v>
      </c>
      <c r="D257" s="169" t="s">
        <v>6596</v>
      </c>
      <c r="E257" s="169" t="s">
        <v>6596</v>
      </c>
      <c r="F257" s="169" t="s">
        <v>6598</v>
      </c>
      <c r="G257" s="169" t="s">
        <v>6263</v>
      </c>
      <c r="H257" s="169" t="s">
        <v>6598</v>
      </c>
    </row>
    <row r="258" spans="1:8">
      <c r="A258" s="169" t="s">
        <v>6661</v>
      </c>
      <c r="B258" s="170">
        <f t="shared" si="12"/>
        <v>42471</v>
      </c>
      <c r="C258" s="169" t="s">
        <v>28</v>
      </c>
      <c r="D258" s="169" t="s">
        <v>6610</v>
      </c>
      <c r="E258" s="169" t="s">
        <v>6596</v>
      </c>
      <c r="F258" s="169" t="s">
        <v>6607</v>
      </c>
      <c r="G258" s="169" t="s">
        <v>6606</v>
      </c>
      <c r="H258" s="169" t="s">
        <v>6598</v>
      </c>
    </row>
    <row r="259" spans="1:8">
      <c r="A259" s="169" t="s">
        <v>6662</v>
      </c>
      <c r="B259" s="170">
        <f t="shared" si="12"/>
        <v>42468</v>
      </c>
      <c r="C259" s="169" t="s">
        <v>28</v>
      </c>
      <c r="D259" s="169" t="s">
        <v>6596</v>
      </c>
      <c r="E259" s="169" t="s">
        <v>6663</v>
      </c>
      <c r="F259" s="169" t="s">
        <v>6610</v>
      </c>
      <c r="G259" s="169" t="s">
        <v>6263</v>
      </c>
      <c r="H259" s="169" t="s">
        <v>6598</v>
      </c>
    </row>
    <row r="260" spans="1:8">
      <c r="A260" s="169" t="s">
        <v>6664</v>
      </c>
      <c r="B260" s="170">
        <f t="shared" si="12"/>
        <v>42467</v>
      </c>
      <c r="C260" s="169" t="s">
        <v>28</v>
      </c>
      <c r="D260" s="169" t="s">
        <v>6600</v>
      </c>
      <c r="E260" s="169" t="s">
        <v>6663</v>
      </c>
      <c r="F260" s="169" t="s">
        <v>6598</v>
      </c>
      <c r="G260" s="169" t="s">
        <v>6596</v>
      </c>
      <c r="H260" s="169" t="s">
        <v>6268</v>
      </c>
    </row>
    <row r="261" spans="1:8">
      <c r="A261" s="169" t="s">
        <v>6665</v>
      </c>
      <c r="B261" s="170">
        <f t="shared" ref="B261:B324" si="13">DATE((LEFT(A261,4)),(RIGHT(LEFT(A261,7),2)),RIGHT(A261,2))</f>
        <v>42466</v>
      </c>
      <c r="C261" s="169" t="s">
        <v>28</v>
      </c>
      <c r="D261" s="169" t="s">
        <v>6593</v>
      </c>
      <c r="E261" s="169" t="s">
        <v>6631</v>
      </c>
      <c r="F261" s="169" t="s">
        <v>6593</v>
      </c>
      <c r="G261" s="169" t="s">
        <v>6267</v>
      </c>
      <c r="H261" s="169" t="s">
        <v>6594</v>
      </c>
    </row>
    <row r="262" spans="1:8">
      <c r="A262" s="169" t="s">
        <v>6666</v>
      </c>
      <c r="B262" s="170">
        <f t="shared" si="13"/>
        <v>42465</v>
      </c>
      <c r="C262" s="169" t="s">
        <v>28</v>
      </c>
      <c r="D262" s="169" t="s">
        <v>6620</v>
      </c>
      <c r="E262" s="169" t="s">
        <v>6269</v>
      </c>
      <c r="F262" s="169" t="s">
        <v>6667</v>
      </c>
      <c r="G262" s="169" t="s">
        <v>6668</v>
      </c>
      <c r="H262" s="169" t="s">
        <v>6631</v>
      </c>
    </row>
    <row r="263" spans="1:8">
      <c r="A263" s="169" t="s">
        <v>6669</v>
      </c>
      <c r="B263" s="170">
        <f t="shared" si="13"/>
        <v>42464</v>
      </c>
      <c r="C263" s="169" t="s">
        <v>28</v>
      </c>
      <c r="D263" s="169" t="s">
        <v>6670</v>
      </c>
      <c r="E263" s="169" t="s">
        <v>6280</v>
      </c>
      <c r="F263" s="169" t="s">
        <v>6603</v>
      </c>
      <c r="G263" s="169" t="s">
        <v>6670</v>
      </c>
      <c r="H263" s="169" t="s">
        <v>6603</v>
      </c>
    </row>
    <row r="264" spans="1:8">
      <c r="A264" s="169" t="s">
        <v>6671</v>
      </c>
      <c r="B264" s="170">
        <f t="shared" si="13"/>
        <v>42461</v>
      </c>
      <c r="C264" s="169" t="s">
        <v>28</v>
      </c>
      <c r="D264" s="169" t="s">
        <v>6593</v>
      </c>
      <c r="E264" s="169" t="s">
        <v>6631</v>
      </c>
      <c r="F264" s="169" t="s">
        <v>6593</v>
      </c>
      <c r="G264" s="169" t="s">
        <v>6270</v>
      </c>
      <c r="H264" s="169" t="s">
        <v>6593</v>
      </c>
    </row>
    <row r="265" spans="1:8">
      <c r="A265" s="169" t="s">
        <v>6672</v>
      </c>
      <c r="B265" s="170">
        <f t="shared" si="13"/>
        <v>42460</v>
      </c>
      <c r="C265" s="169" t="s">
        <v>28</v>
      </c>
      <c r="D265" s="169" t="s">
        <v>6594</v>
      </c>
      <c r="E265" s="169" t="s">
        <v>6267</v>
      </c>
      <c r="F265" s="169" t="s">
        <v>6594</v>
      </c>
      <c r="G265" s="169" t="s">
        <v>6591</v>
      </c>
      <c r="H265" s="169" t="s">
        <v>6593</v>
      </c>
    </row>
    <row r="266" spans="1:8">
      <c r="A266" s="169" t="s">
        <v>6673</v>
      </c>
      <c r="B266" s="170">
        <f t="shared" si="13"/>
        <v>42459</v>
      </c>
      <c r="C266" s="169" t="s">
        <v>28</v>
      </c>
      <c r="D266" s="169" t="s">
        <v>6593</v>
      </c>
      <c r="E266" s="169" t="s">
        <v>6267</v>
      </c>
      <c r="F266" s="169" t="s">
        <v>6594</v>
      </c>
      <c r="G266" s="169" t="s">
        <v>6591</v>
      </c>
      <c r="H266" s="169" t="s">
        <v>6667</v>
      </c>
    </row>
    <row r="267" spans="1:8">
      <c r="A267" s="169" t="s">
        <v>6674</v>
      </c>
      <c r="B267" s="170">
        <f t="shared" si="13"/>
        <v>42458</v>
      </c>
      <c r="C267" s="169" t="s">
        <v>28</v>
      </c>
      <c r="D267" s="169" t="s">
        <v>6591</v>
      </c>
      <c r="E267" s="169" t="s">
        <v>6675</v>
      </c>
      <c r="F267" s="169" t="s">
        <v>6591</v>
      </c>
      <c r="G267" s="169" t="s">
        <v>6633</v>
      </c>
      <c r="H267" s="169" t="s">
        <v>6591</v>
      </c>
    </row>
    <row r="268" spans="1:8">
      <c r="A268" s="169" t="s">
        <v>6676</v>
      </c>
      <c r="B268" s="170">
        <f t="shared" si="13"/>
        <v>42457</v>
      </c>
      <c r="C268" s="169" t="s">
        <v>28</v>
      </c>
      <c r="D268" s="169" t="s">
        <v>6644</v>
      </c>
      <c r="E268" s="169" t="s">
        <v>6256</v>
      </c>
      <c r="F268" s="169" t="s">
        <v>6644</v>
      </c>
      <c r="G268" s="169" t="s">
        <v>6258</v>
      </c>
      <c r="H268" s="169" t="s">
        <v>6644</v>
      </c>
    </row>
    <row r="269" spans="1:8">
      <c r="A269" s="169" t="s">
        <v>6677</v>
      </c>
      <c r="B269" s="170">
        <f t="shared" si="13"/>
        <v>42454</v>
      </c>
      <c r="C269" s="169" t="s">
        <v>28</v>
      </c>
      <c r="D269" s="169" t="s">
        <v>6656</v>
      </c>
      <c r="E269" s="169" t="s">
        <v>6586</v>
      </c>
      <c r="F269" s="169" t="s">
        <v>6656</v>
      </c>
      <c r="G269" s="169" t="s">
        <v>6250</v>
      </c>
      <c r="H269" s="169" t="s">
        <v>6678</v>
      </c>
    </row>
    <row r="270" spans="1:8">
      <c r="A270" s="169" t="s">
        <v>6679</v>
      </c>
      <c r="B270" s="170">
        <f t="shared" si="13"/>
        <v>42453</v>
      </c>
      <c r="C270" s="169" t="s">
        <v>28</v>
      </c>
      <c r="D270" s="169" t="s">
        <v>6680</v>
      </c>
      <c r="E270" s="169" t="s">
        <v>6244</v>
      </c>
      <c r="F270" s="169" t="s">
        <v>6680</v>
      </c>
      <c r="G270" s="169" t="s">
        <v>6242</v>
      </c>
      <c r="H270" s="169" t="s">
        <v>6681</v>
      </c>
    </row>
    <row r="271" spans="1:8">
      <c r="A271" s="169" t="s">
        <v>6682</v>
      </c>
      <c r="B271" s="170">
        <f t="shared" si="13"/>
        <v>42452</v>
      </c>
      <c r="C271" s="169" t="s">
        <v>28</v>
      </c>
      <c r="D271" s="169" t="s">
        <v>6241</v>
      </c>
      <c r="E271" s="169" t="s">
        <v>6683</v>
      </c>
      <c r="F271" s="169" t="s">
        <v>6241</v>
      </c>
      <c r="G271" s="169" t="s">
        <v>6650</v>
      </c>
      <c r="H271" s="169" t="s">
        <v>6684</v>
      </c>
    </row>
    <row r="272" spans="1:8">
      <c r="A272" s="169" t="s">
        <v>6685</v>
      </c>
      <c r="B272" s="170">
        <f t="shared" si="13"/>
        <v>42451</v>
      </c>
      <c r="C272" s="169" t="s">
        <v>28</v>
      </c>
      <c r="D272" s="169" t="s">
        <v>6242</v>
      </c>
      <c r="E272" s="169" t="s">
        <v>6655</v>
      </c>
      <c r="F272" s="169" t="s">
        <v>6686</v>
      </c>
      <c r="G272" s="169" t="s">
        <v>6651</v>
      </c>
      <c r="H272" s="169" t="s">
        <v>6239</v>
      </c>
    </row>
    <row r="273" spans="1:8">
      <c r="A273" s="169" t="s">
        <v>6687</v>
      </c>
      <c r="B273" s="170">
        <f t="shared" si="13"/>
        <v>42450</v>
      </c>
      <c r="C273" s="169" t="s">
        <v>28</v>
      </c>
      <c r="D273" s="169" t="s">
        <v>6688</v>
      </c>
      <c r="E273" s="169" t="s">
        <v>6586</v>
      </c>
      <c r="F273" s="169" t="s">
        <v>6656</v>
      </c>
      <c r="G273" s="169" t="s">
        <v>6589</v>
      </c>
      <c r="H273" s="169" t="s">
        <v>6648</v>
      </c>
    </row>
    <row r="274" spans="1:8">
      <c r="A274" s="169" t="s">
        <v>6689</v>
      </c>
      <c r="B274" s="170">
        <f t="shared" si="13"/>
        <v>42447</v>
      </c>
      <c r="C274" s="169" t="s">
        <v>28</v>
      </c>
      <c r="D274" s="169" t="s">
        <v>6690</v>
      </c>
      <c r="E274" s="169" t="s">
        <v>6589</v>
      </c>
      <c r="F274" s="169" t="s">
        <v>6654</v>
      </c>
      <c r="G274" s="169" t="s">
        <v>6249</v>
      </c>
      <c r="H274" s="169" t="s">
        <v>6680</v>
      </c>
    </row>
    <row r="275" spans="1:8">
      <c r="A275" s="169" t="s">
        <v>6691</v>
      </c>
      <c r="B275" s="170">
        <f t="shared" si="13"/>
        <v>42446</v>
      </c>
      <c r="C275" s="169" t="s">
        <v>28</v>
      </c>
      <c r="D275" s="169" t="s">
        <v>6652</v>
      </c>
      <c r="E275" s="169" t="s">
        <v>6650</v>
      </c>
      <c r="F275" s="169" t="s">
        <v>6692</v>
      </c>
      <c r="G275" s="169" t="s">
        <v>6225</v>
      </c>
      <c r="H275" s="169" t="s">
        <v>6226</v>
      </c>
    </row>
    <row r="276" spans="1:8">
      <c r="A276" s="169" t="s">
        <v>6693</v>
      </c>
      <c r="B276" s="170">
        <f t="shared" si="13"/>
        <v>42445</v>
      </c>
      <c r="C276" s="169" t="s">
        <v>28</v>
      </c>
      <c r="D276" s="169" t="s">
        <v>6694</v>
      </c>
      <c r="E276" s="169" t="s">
        <v>6695</v>
      </c>
      <c r="F276" s="169" t="s">
        <v>6696</v>
      </c>
      <c r="G276" s="169" t="s">
        <v>6694</v>
      </c>
      <c r="H276" s="169" t="s">
        <v>6697</v>
      </c>
    </row>
    <row r="277" spans="1:8">
      <c r="A277" s="169" t="s">
        <v>6698</v>
      </c>
      <c r="B277" s="170">
        <f t="shared" si="13"/>
        <v>42444</v>
      </c>
      <c r="C277" s="169" t="s">
        <v>28</v>
      </c>
      <c r="D277" s="169" t="s">
        <v>6699</v>
      </c>
      <c r="E277" s="169" t="s">
        <v>6700</v>
      </c>
      <c r="F277" s="169" t="s">
        <v>6699</v>
      </c>
      <c r="G277" s="169" t="s">
        <v>6700</v>
      </c>
      <c r="H277" s="169" t="s">
        <v>6701</v>
      </c>
    </row>
    <row r="278" spans="1:8">
      <c r="A278" s="169" t="s">
        <v>6702</v>
      </c>
      <c r="B278" s="170">
        <f t="shared" si="13"/>
        <v>42443</v>
      </c>
      <c r="C278" s="169" t="s">
        <v>28</v>
      </c>
      <c r="D278" s="169" t="s">
        <v>6703</v>
      </c>
      <c r="E278" s="169" t="s">
        <v>6704</v>
      </c>
      <c r="F278" s="169" t="s">
        <v>6703</v>
      </c>
      <c r="G278" s="169" t="s">
        <v>6704</v>
      </c>
      <c r="H278" s="169" t="s">
        <v>6705</v>
      </c>
    </row>
    <row r="279" spans="1:8">
      <c r="A279" s="169" t="s">
        <v>6706</v>
      </c>
      <c r="B279" s="170">
        <f t="shared" si="13"/>
        <v>42440</v>
      </c>
      <c r="C279" s="169" t="s">
        <v>28</v>
      </c>
      <c r="D279" s="169" t="s">
        <v>6697</v>
      </c>
      <c r="E279" s="169" t="s">
        <v>6707</v>
      </c>
      <c r="F279" s="169" t="s">
        <v>6697</v>
      </c>
      <c r="G279" s="169" t="s">
        <v>6707</v>
      </c>
      <c r="H279" s="169" t="s">
        <v>6708</v>
      </c>
    </row>
    <row r="280" spans="1:8">
      <c r="A280" s="169" t="s">
        <v>6709</v>
      </c>
      <c r="B280" s="170">
        <f t="shared" si="13"/>
        <v>42439</v>
      </c>
      <c r="C280" s="169" t="s">
        <v>28</v>
      </c>
      <c r="D280" s="169" t="s">
        <v>6651</v>
      </c>
      <c r="E280" s="169" t="s">
        <v>6651</v>
      </c>
      <c r="F280" s="169" t="s">
        <v>6710</v>
      </c>
      <c r="G280" s="169" t="s">
        <v>6651</v>
      </c>
      <c r="H280" s="169" t="s">
        <v>6710</v>
      </c>
    </row>
    <row r="281" spans="1:8">
      <c r="A281" s="169" t="s">
        <v>6711</v>
      </c>
      <c r="B281" s="170">
        <f t="shared" si="13"/>
        <v>42438</v>
      </c>
      <c r="C281" s="169" t="s">
        <v>28</v>
      </c>
      <c r="D281" s="169" t="s">
        <v>6688</v>
      </c>
      <c r="E281" s="169" t="s">
        <v>6688</v>
      </c>
      <c r="F281" s="169" t="s">
        <v>6250</v>
      </c>
      <c r="G281" s="169" t="s">
        <v>6688</v>
      </c>
      <c r="H281" s="169" t="s">
        <v>6250</v>
      </c>
    </row>
    <row r="282" spans="1:8">
      <c r="A282" s="169" t="s">
        <v>6712</v>
      </c>
      <c r="B282" s="170">
        <f t="shared" si="13"/>
        <v>42437</v>
      </c>
      <c r="C282" s="169" t="s">
        <v>28</v>
      </c>
      <c r="D282" s="169" t="s">
        <v>6657</v>
      </c>
      <c r="E282" s="169" t="s">
        <v>6688</v>
      </c>
      <c r="F282" s="169" t="s">
        <v>6656</v>
      </c>
      <c r="G282" s="169" t="s">
        <v>6688</v>
      </c>
      <c r="H282" s="169" t="s">
        <v>6250</v>
      </c>
    </row>
    <row r="283" spans="1:8">
      <c r="A283" s="169" t="s">
        <v>6713</v>
      </c>
      <c r="B283" s="170">
        <f t="shared" si="13"/>
        <v>42436</v>
      </c>
      <c r="C283" s="169" t="s">
        <v>28</v>
      </c>
      <c r="D283" s="169" t="s">
        <v>6240</v>
      </c>
      <c r="E283" s="169" t="s">
        <v>6240</v>
      </c>
      <c r="F283" s="169" t="s">
        <v>6686</v>
      </c>
      <c r="G283" s="169" t="s">
        <v>6710</v>
      </c>
      <c r="H283" s="169" t="s">
        <v>6239</v>
      </c>
    </row>
    <row r="284" spans="1:8">
      <c r="A284" s="169" t="s">
        <v>6714</v>
      </c>
      <c r="B284" s="170">
        <f t="shared" si="13"/>
        <v>42433</v>
      </c>
      <c r="C284" s="169" t="s">
        <v>28</v>
      </c>
      <c r="D284" s="169" t="s">
        <v>6224</v>
      </c>
      <c r="E284" s="169" t="s">
        <v>6224</v>
      </c>
      <c r="F284" s="169" t="s">
        <v>6227</v>
      </c>
      <c r="G284" s="169" t="s">
        <v>6253</v>
      </c>
      <c r="H284" s="169" t="s">
        <v>6227</v>
      </c>
    </row>
    <row r="285" spans="1:8">
      <c r="A285" s="169" t="s">
        <v>6715</v>
      </c>
      <c r="B285" s="170">
        <f t="shared" si="13"/>
        <v>42432</v>
      </c>
      <c r="C285" s="169" t="s">
        <v>28</v>
      </c>
      <c r="D285" s="169" t="s">
        <v>6651</v>
      </c>
      <c r="E285" s="169" t="s">
        <v>6651</v>
      </c>
      <c r="F285" s="169" t="s">
        <v>6239</v>
      </c>
      <c r="G285" s="169" t="s">
        <v>6241</v>
      </c>
      <c r="H285" s="169" t="s">
        <v>6239</v>
      </c>
    </row>
    <row r="286" spans="1:8">
      <c r="A286" s="169" t="s">
        <v>6716</v>
      </c>
      <c r="B286" s="170">
        <f t="shared" si="13"/>
        <v>42431</v>
      </c>
      <c r="C286" s="169" t="s">
        <v>28</v>
      </c>
      <c r="D286" s="169" t="s">
        <v>6717</v>
      </c>
      <c r="E286" s="169" t="s">
        <v>6257</v>
      </c>
      <c r="F286" s="169" t="s">
        <v>6717</v>
      </c>
      <c r="G286" s="169" t="s">
        <v>6255</v>
      </c>
      <c r="H286" s="169" t="s">
        <v>6264</v>
      </c>
    </row>
    <row r="287" spans="1:8">
      <c r="A287" s="169" t="s">
        <v>6718</v>
      </c>
      <c r="B287" s="170">
        <f t="shared" si="13"/>
        <v>42429</v>
      </c>
      <c r="C287" s="169" t="s">
        <v>28</v>
      </c>
      <c r="D287" s="169" t="s">
        <v>6617</v>
      </c>
      <c r="E287" s="169" t="s">
        <v>6617</v>
      </c>
      <c r="F287" s="169" t="s">
        <v>6591</v>
      </c>
      <c r="G287" s="169" t="s">
        <v>6600</v>
      </c>
      <c r="H287" s="169" t="s">
        <v>6617</v>
      </c>
    </row>
    <row r="288" spans="1:8">
      <c r="A288" s="169" t="s">
        <v>6719</v>
      </c>
      <c r="B288" s="170">
        <f t="shared" si="13"/>
        <v>42426</v>
      </c>
      <c r="C288" s="169" t="s">
        <v>28</v>
      </c>
      <c r="D288" s="169" t="s">
        <v>6594</v>
      </c>
      <c r="E288" s="169" t="s">
        <v>6267</v>
      </c>
      <c r="F288" s="169" t="s">
        <v>6593</v>
      </c>
      <c r="G288" s="169" t="s">
        <v>6591</v>
      </c>
      <c r="H288" s="169" t="s">
        <v>6270</v>
      </c>
    </row>
    <row r="289" spans="1:8">
      <c r="A289" s="169" t="s">
        <v>6720</v>
      </c>
      <c r="B289" s="170">
        <f t="shared" si="13"/>
        <v>42425</v>
      </c>
      <c r="C289" s="169" t="s">
        <v>28</v>
      </c>
      <c r="D289" s="169" t="s">
        <v>6607</v>
      </c>
      <c r="E289" s="169" t="s">
        <v>6263</v>
      </c>
      <c r="F289" s="169" t="s">
        <v>6610</v>
      </c>
      <c r="G289" s="169" t="s">
        <v>6611</v>
      </c>
      <c r="H289" s="169" t="s">
        <v>6606</v>
      </c>
    </row>
    <row r="290" spans="1:8">
      <c r="A290" s="169" t="s">
        <v>6721</v>
      </c>
      <c r="B290" s="170">
        <f t="shared" si="13"/>
        <v>42424</v>
      </c>
      <c r="C290" s="169" t="s">
        <v>28</v>
      </c>
      <c r="D290" s="169" t="s">
        <v>6259</v>
      </c>
      <c r="E290" s="169" t="s">
        <v>6609</v>
      </c>
      <c r="F290" s="169" t="s">
        <v>6717</v>
      </c>
      <c r="G290" s="169" t="s">
        <v>6255</v>
      </c>
      <c r="H290" s="169" t="s">
        <v>6722</v>
      </c>
    </row>
    <row r="291" spans="1:8">
      <c r="A291" s="169" t="s">
        <v>6723</v>
      </c>
      <c r="B291" s="170">
        <f t="shared" si="13"/>
        <v>42423</v>
      </c>
      <c r="C291" s="169" t="s">
        <v>28</v>
      </c>
      <c r="D291" s="169" t="s">
        <v>6678</v>
      </c>
      <c r="E291" s="169" t="s">
        <v>6643</v>
      </c>
      <c r="F291" s="169" t="s">
        <v>6588</v>
      </c>
      <c r="G291" s="169" t="s">
        <v>6656</v>
      </c>
      <c r="H291" s="169" t="s">
        <v>6657</v>
      </c>
    </row>
    <row r="292" spans="1:8">
      <c r="A292" s="169" t="s">
        <v>6724</v>
      </c>
      <c r="B292" s="170">
        <f t="shared" si="13"/>
        <v>42422</v>
      </c>
      <c r="C292" s="169" t="s">
        <v>28</v>
      </c>
      <c r="D292" s="169" t="s">
        <v>6657</v>
      </c>
      <c r="E292" s="169" t="s">
        <v>6586</v>
      </c>
      <c r="F292" s="169" t="s">
        <v>6678</v>
      </c>
      <c r="G292" s="169" t="s">
        <v>6250</v>
      </c>
      <c r="H292" s="169" t="s">
        <v>6589</v>
      </c>
    </row>
    <row r="293" spans="1:8">
      <c r="A293" s="169" t="s">
        <v>6725</v>
      </c>
      <c r="B293" s="170">
        <f t="shared" si="13"/>
        <v>42419</v>
      </c>
      <c r="C293" s="169" t="s">
        <v>28</v>
      </c>
      <c r="D293" s="169" t="s">
        <v>6722</v>
      </c>
      <c r="E293" s="169" t="s">
        <v>6615</v>
      </c>
      <c r="F293" s="169" t="s">
        <v>6259</v>
      </c>
      <c r="G293" s="169" t="s">
        <v>6644</v>
      </c>
      <c r="H293" s="169" t="s">
        <v>6642</v>
      </c>
    </row>
    <row r="294" spans="1:8">
      <c r="A294" s="169" t="s">
        <v>6726</v>
      </c>
      <c r="B294" s="170">
        <f t="shared" si="13"/>
        <v>42418</v>
      </c>
      <c r="C294" s="169" t="s">
        <v>28</v>
      </c>
      <c r="D294" s="169" t="s">
        <v>6611</v>
      </c>
      <c r="E294" s="169" t="s">
        <v>6601</v>
      </c>
      <c r="F294" s="169" t="s">
        <v>6610</v>
      </c>
      <c r="G294" s="169" t="s">
        <v>6265</v>
      </c>
      <c r="H294" s="169" t="s">
        <v>6264</v>
      </c>
    </row>
    <row r="295" spans="1:8">
      <c r="A295" s="169" t="s">
        <v>6727</v>
      </c>
      <c r="B295" s="170">
        <f t="shared" si="13"/>
        <v>42417</v>
      </c>
      <c r="C295" s="169" t="s">
        <v>28</v>
      </c>
      <c r="D295" s="169" t="s">
        <v>6267</v>
      </c>
      <c r="E295" s="169" t="s">
        <v>6631</v>
      </c>
      <c r="F295" s="169" t="s">
        <v>6279</v>
      </c>
      <c r="G295" s="169" t="s">
        <v>6268</v>
      </c>
      <c r="H295" s="169" t="s">
        <v>6270</v>
      </c>
    </row>
    <row r="296" spans="1:8">
      <c r="A296" s="169" t="s">
        <v>6728</v>
      </c>
      <c r="B296" s="170">
        <f t="shared" si="13"/>
        <v>42416</v>
      </c>
      <c r="C296" s="169" t="s">
        <v>28</v>
      </c>
      <c r="D296" s="169" t="s">
        <v>6594</v>
      </c>
      <c r="E296" s="169" t="s">
        <v>6631</v>
      </c>
      <c r="F296" s="169" t="s">
        <v>6593</v>
      </c>
      <c r="G296" s="169" t="s">
        <v>6268</v>
      </c>
      <c r="H296" s="169" t="s">
        <v>6270</v>
      </c>
    </row>
    <row r="297" spans="1:8">
      <c r="A297" s="169" t="s">
        <v>6729</v>
      </c>
      <c r="B297" s="170">
        <f t="shared" si="13"/>
        <v>42415</v>
      </c>
      <c r="C297" s="169" t="s">
        <v>28</v>
      </c>
      <c r="D297" s="169" t="s">
        <v>6654</v>
      </c>
      <c r="E297" s="169" t="s">
        <v>6589</v>
      </c>
      <c r="F297" s="169" t="s">
        <v>6250</v>
      </c>
      <c r="G297" s="169" t="s">
        <v>6659</v>
      </c>
      <c r="H297" s="169" t="s">
        <v>6730</v>
      </c>
    </row>
    <row r="298" spans="1:8">
      <c r="A298" s="169" t="s">
        <v>6731</v>
      </c>
      <c r="B298" s="170">
        <f t="shared" si="13"/>
        <v>42412</v>
      </c>
      <c r="C298" s="169" t="s">
        <v>28</v>
      </c>
      <c r="D298" s="169" t="s">
        <v>6262</v>
      </c>
      <c r="E298" s="169" t="s">
        <v>6257</v>
      </c>
      <c r="F298" s="169" t="s">
        <v>6611</v>
      </c>
      <c r="G298" s="169" t="s">
        <v>6717</v>
      </c>
      <c r="H298" s="169" t="s">
        <v>6264</v>
      </c>
    </row>
    <row r="299" spans="1:8">
      <c r="A299" s="169" t="s">
        <v>6732</v>
      </c>
      <c r="B299" s="170">
        <f t="shared" si="13"/>
        <v>42411</v>
      </c>
      <c r="C299" s="169" t="s">
        <v>28</v>
      </c>
      <c r="D299" s="169" t="s">
        <v>6603</v>
      </c>
      <c r="E299" s="169" t="s">
        <v>6630</v>
      </c>
      <c r="F299" s="169" t="s">
        <v>6581</v>
      </c>
      <c r="G299" s="169" t="s">
        <v>6604</v>
      </c>
      <c r="H299" s="169" t="s">
        <v>6583</v>
      </c>
    </row>
    <row r="300" spans="1:8">
      <c r="A300" s="169" t="s">
        <v>6733</v>
      </c>
      <c r="B300" s="170">
        <f t="shared" si="13"/>
        <v>42405</v>
      </c>
      <c r="C300" s="169" t="s">
        <v>28</v>
      </c>
      <c r="D300" s="169" t="s">
        <v>6650</v>
      </c>
      <c r="E300" s="169" t="s">
        <v>6683</v>
      </c>
      <c r="F300" s="169" t="s">
        <v>6241</v>
      </c>
      <c r="G300" s="169" t="s">
        <v>6734</v>
      </c>
      <c r="H300" s="169" t="s">
        <v>6241</v>
      </c>
    </row>
    <row r="301" spans="1:8">
      <c r="A301" s="169" t="s">
        <v>6735</v>
      </c>
      <c r="B301" s="170">
        <f t="shared" si="13"/>
        <v>42404</v>
      </c>
      <c r="C301" s="169" t="s">
        <v>28</v>
      </c>
      <c r="D301" s="169" t="s">
        <v>6250</v>
      </c>
      <c r="E301" s="169" t="s">
        <v>6586</v>
      </c>
      <c r="F301" s="169" t="s">
        <v>6250</v>
      </c>
      <c r="G301" s="169" t="s">
        <v>6659</v>
      </c>
      <c r="H301" s="169" t="s">
        <v>6250</v>
      </c>
    </row>
    <row r="302" spans="1:8">
      <c r="A302" s="169" t="s">
        <v>6736</v>
      </c>
      <c r="B302" s="170">
        <f t="shared" si="13"/>
        <v>42403</v>
      </c>
      <c r="C302" s="169" t="s">
        <v>28</v>
      </c>
      <c r="D302" s="169" t="s">
        <v>6730</v>
      </c>
      <c r="E302" s="169" t="s">
        <v>6688</v>
      </c>
      <c r="F302" s="169" t="s">
        <v>6654</v>
      </c>
      <c r="G302" s="169" t="s">
        <v>6244</v>
      </c>
      <c r="H302" s="169" t="s">
        <v>6654</v>
      </c>
    </row>
    <row r="303" spans="1:8">
      <c r="A303" s="169" t="s">
        <v>6737</v>
      </c>
      <c r="B303" s="170">
        <f t="shared" si="13"/>
        <v>42402</v>
      </c>
      <c r="C303" s="169" t="s">
        <v>28</v>
      </c>
      <c r="D303" s="169" t="s">
        <v>6253</v>
      </c>
      <c r="E303" s="169" t="s">
        <v>6224</v>
      </c>
      <c r="F303" s="169" t="s">
        <v>6253</v>
      </c>
      <c r="G303" s="169" t="s">
        <v>6235</v>
      </c>
      <c r="H303" s="169" t="s">
        <v>6253</v>
      </c>
    </row>
    <row r="304" spans="1:8">
      <c r="A304" s="169" t="s">
        <v>6738</v>
      </c>
      <c r="B304" s="170">
        <f t="shared" si="13"/>
        <v>42401</v>
      </c>
      <c r="C304" s="169" t="s">
        <v>28</v>
      </c>
      <c r="D304" s="169" t="s">
        <v>6237</v>
      </c>
      <c r="E304" s="169" t="s">
        <v>6252</v>
      </c>
      <c r="F304" s="169" t="s">
        <v>6237</v>
      </c>
      <c r="G304" s="169" t="s">
        <v>6229</v>
      </c>
      <c r="H304" s="169" t="s">
        <v>6237</v>
      </c>
    </row>
    <row r="305" spans="1:8">
      <c r="A305" s="169" t="s">
        <v>6739</v>
      </c>
      <c r="B305" s="170">
        <f t="shared" si="13"/>
        <v>42398</v>
      </c>
      <c r="C305" s="169" t="s">
        <v>28</v>
      </c>
      <c r="D305" s="169" t="s">
        <v>6740</v>
      </c>
      <c r="E305" s="169" t="s">
        <v>6741</v>
      </c>
      <c r="F305" s="169" t="s">
        <v>6742</v>
      </c>
      <c r="G305" s="169" t="s">
        <v>6743</v>
      </c>
      <c r="H305" s="169" t="s">
        <v>6744</v>
      </c>
    </row>
    <row r="306" spans="1:8">
      <c r="A306" s="169" t="s">
        <v>6745</v>
      </c>
      <c r="B306" s="170">
        <f t="shared" si="13"/>
        <v>42397</v>
      </c>
      <c r="C306" s="169" t="s">
        <v>28</v>
      </c>
      <c r="D306" s="169" t="s">
        <v>6746</v>
      </c>
      <c r="E306" s="169" t="s">
        <v>6747</v>
      </c>
      <c r="F306" s="169" t="s">
        <v>6748</v>
      </c>
      <c r="G306" s="169" t="s">
        <v>6749</v>
      </c>
      <c r="H306" s="169" t="s">
        <v>6750</v>
      </c>
    </row>
    <row r="307" spans="1:8">
      <c r="A307" s="169" t="s">
        <v>6751</v>
      </c>
      <c r="B307" s="170">
        <f t="shared" si="13"/>
        <v>42396</v>
      </c>
      <c r="C307" s="169" t="s">
        <v>28</v>
      </c>
      <c r="D307" s="169" t="s">
        <v>6752</v>
      </c>
      <c r="E307" s="169" t="s">
        <v>6753</v>
      </c>
      <c r="F307" s="169" t="s">
        <v>6754</v>
      </c>
      <c r="G307" s="169" t="s">
        <v>6755</v>
      </c>
      <c r="H307" s="169" t="s">
        <v>6756</v>
      </c>
    </row>
    <row r="308" spans="1:8">
      <c r="A308" s="169" t="s">
        <v>6757</v>
      </c>
      <c r="B308" s="170">
        <f t="shared" si="13"/>
        <v>42395</v>
      </c>
      <c r="C308" s="169" t="s">
        <v>28</v>
      </c>
      <c r="D308" s="169" t="s">
        <v>6758</v>
      </c>
      <c r="E308" s="169" t="s">
        <v>6759</v>
      </c>
      <c r="F308" s="169" t="s">
        <v>6760</v>
      </c>
      <c r="G308" s="169" t="s">
        <v>6761</v>
      </c>
      <c r="H308" s="169" t="s">
        <v>6216</v>
      </c>
    </row>
    <row r="309" spans="1:8">
      <c r="A309" s="169" t="s">
        <v>6762</v>
      </c>
      <c r="B309" s="170">
        <f t="shared" si="13"/>
        <v>42394</v>
      </c>
      <c r="C309" s="169" t="s">
        <v>28</v>
      </c>
      <c r="D309" s="169" t="s">
        <v>6763</v>
      </c>
      <c r="E309" s="169" t="s">
        <v>6764</v>
      </c>
      <c r="F309" s="169" t="s">
        <v>6749</v>
      </c>
      <c r="G309" s="169" t="s">
        <v>6749</v>
      </c>
      <c r="H309" s="169" t="s">
        <v>6746</v>
      </c>
    </row>
    <row r="310" spans="1:8">
      <c r="A310" s="169" t="s">
        <v>6765</v>
      </c>
      <c r="B310" s="170">
        <f t="shared" si="13"/>
        <v>42391</v>
      </c>
      <c r="C310" s="169" t="s">
        <v>28</v>
      </c>
      <c r="D310" s="169" t="s">
        <v>6766</v>
      </c>
      <c r="E310" s="169" t="s">
        <v>6764</v>
      </c>
      <c r="F310" s="169" t="s">
        <v>6767</v>
      </c>
      <c r="G310" s="169" t="s">
        <v>6749</v>
      </c>
      <c r="H310" s="169" t="s">
        <v>6746</v>
      </c>
    </row>
    <row r="311" spans="1:8">
      <c r="A311" s="169" t="s">
        <v>6768</v>
      </c>
      <c r="B311" s="170">
        <f t="shared" si="13"/>
        <v>42390</v>
      </c>
      <c r="C311" s="169" t="s">
        <v>28</v>
      </c>
      <c r="D311" s="169" t="s">
        <v>6752</v>
      </c>
      <c r="E311" s="169" t="s">
        <v>6753</v>
      </c>
      <c r="F311" s="169" t="s">
        <v>6755</v>
      </c>
      <c r="G311" s="169" t="s">
        <v>6754</v>
      </c>
      <c r="H311" s="169" t="s">
        <v>6756</v>
      </c>
    </row>
    <row r="312" spans="1:8">
      <c r="A312" s="169" t="s">
        <v>6769</v>
      </c>
      <c r="B312" s="170">
        <f t="shared" si="13"/>
        <v>42389</v>
      </c>
      <c r="C312" s="169" t="s">
        <v>28</v>
      </c>
      <c r="D312" s="169" t="s">
        <v>6763</v>
      </c>
      <c r="E312" s="169" t="s">
        <v>6764</v>
      </c>
      <c r="F312" s="169" t="s">
        <v>6767</v>
      </c>
      <c r="G312" s="169" t="s">
        <v>6746</v>
      </c>
      <c r="H312" s="169" t="s">
        <v>6746</v>
      </c>
    </row>
    <row r="313" spans="1:8">
      <c r="A313" s="169" t="s">
        <v>6770</v>
      </c>
      <c r="B313" s="170">
        <f t="shared" si="13"/>
        <v>42388</v>
      </c>
      <c r="C313" s="169" t="s">
        <v>28</v>
      </c>
      <c r="D313" s="169" t="s">
        <v>6771</v>
      </c>
      <c r="E313" s="169" t="s">
        <v>6772</v>
      </c>
      <c r="F313" s="169" t="s">
        <v>6773</v>
      </c>
      <c r="G313" s="169" t="s">
        <v>6774</v>
      </c>
      <c r="H313" s="169" t="s">
        <v>6774</v>
      </c>
    </row>
    <row r="314" spans="1:8">
      <c r="A314" s="169" t="s">
        <v>6775</v>
      </c>
      <c r="B314" s="170">
        <f t="shared" si="13"/>
        <v>42387</v>
      </c>
      <c r="C314" s="169" t="s">
        <v>28</v>
      </c>
      <c r="D314" s="169" t="s">
        <v>6776</v>
      </c>
      <c r="E314" s="169" t="s">
        <v>6777</v>
      </c>
      <c r="F314" s="169" t="s">
        <v>6208</v>
      </c>
      <c r="G314" s="169" t="s">
        <v>6778</v>
      </c>
      <c r="H314" s="169" t="s">
        <v>6778</v>
      </c>
    </row>
    <row r="315" spans="1:8">
      <c r="A315" s="169" t="s">
        <v>6779</v>
      </c>
      <c r="B315" s="170">
        <f t="shared" si="13"/>
        <v>42384</v>
      </c>
      <c r="C315" s="169" t="s">
        <v>28</v>
      </c>
      <c r="D315" s="169" t="s">
        <v>6778</v>
      </c>
      <c r="E315" s="169" t="s">
        <v>6780</v>
      </c>
      <c r="F315" s="169" t="s">
        <v>6776</v>
      </c>
      <c r="G315" s="169" t="s">
        <v>6778</v>
      </c>
      <c r="H315" s="169" t="s">
        <v>6781</v>
      </c>
    </row>
    <row r="316" spans="1:8">
      <c r="A316" s="169" t="s">
        <v>6782</v>
      </c>
      <c r="B316" s="170">
        <f t="shared" si="13"/>
        <v>42383</v>
      </c>
      <c r="C316" s="169" t="s">
        <v>28</v>
      </c>
      <c r="D316" s="169" t="s">
        <v>6783</v>
      </c>
      <c r="E316" s="169" t="s">
        <v>6777</v>
      </c>
      <c r="F316" s="169" t="s">
        <v>6208</v>
      </c>
      <c r="G316" s="169" t="s">
        <v>6781</v>
      </c>
      <c r="H316" s="169" t="s">
        <v>6781</v>
      </c>
    </row>
    <row r="317" spans="1:8">
      <c r="A317" s="169" t="s">
        <v>6784</v>
      </c>
      <c r="B317" s="170">
        <f t="shared" si="13"/>
        <v>42382</v>
      </c>
      <c r="C317" s="169" t="s">
        <v>28</v>
      </c>
      <c r="D317" s="169" t="s">
        <v>6785</v>
      </c>
      <c r="E317" s="169" t="s">
        <v>6786</v>
      </c>
      <c r="F317" s="169" t="s">
        <v>6787</v>
      </c>
      <c r="G317" s="169" t="s">
        <v>6788</v>
      </c>
      <c r="H317" s="169" t="s">
        <v>6788</v>
      </c>
    </row>
    <row r="318" spans="1:8">
      <c r="A318" s="169" t="s">
        <v>6789</v>
      </c>
      <c r="B318" s="170">
        <f t="shared" si="13"/>
        <v>42381</v>
      </c>
      <c r="C318" s="169" t="s">
        <v>28</v>
      </c>
      <c r="D318" s="169" t="s">
        <v>6790</v>
      </c>
      <c r="E318" s="169" t="s">
        <v>6785</v>
      </c>
      <c r="F318" s="169" t="s">
        <v>6791</v>
      </c>
      <c r="G318" s="169" t="s">
        <v>6787</v>
      </c>
      <c r="H318" s="169" t="s">
        <v>6787</v>
      </c>
    </row>
    <row r="319" spans="1:8">
      <c r="A319" s="169" t="s">
        <v>6792</v>
      </c>
      <c r="B319" s="170">
        <f t="shared" si="13"/>
        <v>42380</v>
      </c>
      <c r="C319" s="169" t="s">
        <v>28</v>
      </c>
      <c r="D319" s="169" t="s">
        <v>6793</v>
      </c>
      <c r="E319" s="169" t="s">
        <v>6794</v>
      </c>
      <c r="F319" s="169" t="s">
        <v>6795</v>
      </c>
      <c r="G319" s="169" t="s">
        <v>6796</v>
      </c>
      <c r="H319" s="169" t="s">
        <v>6796</v>
      </c>
    </row>
    <row r="320" spans="1:8">
      <c r="A320" s="169" t="s">
        <v>6797</v>
      </c>
      <c r="B320" s="170">
        <f t="shared" si="13"/>
        <v>42377</v>
      </c>
      <c r="C320" s="169" t="s">
        <v>28</v>
      </c>
      <c r="D320" s="169" t="s">
        <v>6798</v>
      </c>
      <c r="E320" s="169" t="s">
        <v>6799</v>
      </c>
      <c r="F320" s="169" t="s">
        <v>6800</v>
      </c>
      <c r="G320" s="169" t="s">
        <v>6801</v>
      </c>
      <c r="H320" s="169" t="s">
        <v>6798</v>
      </c>
    </row>
    <row r="321" spans="1:8">
      <c r="A321" s="169" t="s">
        <v>6802</v>
      </c>
      <c r="B321" s="170">
        <f t="shared" si="13"/>
        <v>42376</v>
      </c>
      <c r="C321" s="169" t="s">
        <v>28</v>
      </c>
      <c r="D321" s="169" t="s">
        <v>6787</v>
      </c>
      <c r="E321" s="169" t="s">
        <v>6785</v>
      </c>
      <c r="F321" s="169" t="s">
        <v>6785</v>
      </c>
      <c r="G321" s="169" t="s">
        <v>6803</v>
      </c>
      <c r="H321" s="169" t="s">
        <v>6804</v>
      </c>
    </row>
    <row r="322" spans="1:8">
      <c r="A322" s="169" t="s">
        <v>6805</v>
      </c>
      <c r="B322" s="170">
        <f t="shared" si="13"/>
        <v>42375</v>
      </c>
      <c r="C322" s="169" t="s">
        <v>28</v>
      </c>
      <c r="D322" s="169" t="s">
        <v>6777</v>
      </c>
      <c r="E322" s="169" t="s">
        <v>6780</v>
      </c>
      <c r="F322" s="169" t="s">
        <v>6804</v>
      </c>
      <c r="G322" s="169" t="s">
        <v>6781</v>
      </c>
      <c r="H322" s="169" t="s">
        <v>6208</v>
      </c>
    </row>
    <row r="323" spans="1:8">
      <c r="A323" s="169" t="s">
        <v>6806</v>
      </c>
      <c r="B323" s="170">
        <f t="shared" si="13"/>
        <v>42374</v>
      </c>
      <c r="C323" s="169" t="s">
        <v>28</v>
      </c>
      <c r="D323" s="169" t="s">
        <v>6211</v>
      </c>
      <c r="E323" s="169" t="s">
        <v>6783</v>
      </c>
      <c r="F323" s="169" t="s">
        <v>6783</v>
      </c>
      <c r="G323" s="169" t="s">
        <v>6210</v>
      </c>
      <c r="H323" s="169" t="s">
        <v>6774</v>
      </c>
    </row>
    <row r="324" spans="1:8">
      <c r="A324" s="169" t="s">
        <v>6807</v>
      </c>
      <c r="B324" s="170">
        <f t="shared" si="13"/>
        <v>42373</v>
      </c>
      <c r="C324" s="169" t="s">
        <v>28</v>
      </c>
      <c r="D324" s="169" t="s">
        <v>6804</v>
      </c>
      <c r="E324" s="169" t="s">
        <v>6790</v>
      </c>
      <c r="F324" s="169" t="s">
        <v>6787</v>
      </c>
      <c r="G324" s="169" t="s">
        <v>6808</v>
      </c>
      <c r="H324" s="169" t="s">
        <v>6776</v>
      </c>
    </row>
    <row r="325" spans="1:8">
      <c r="A325" s="169" t="s">
        <v>6809</v>
      </c>
      <c r="B325" s="170">
        <f t="shared" ref="B325:B388" si="14">DATE((LEFT(A325,4)),(RIGHT(LEFT(A325,7),2)),RIGHT(A325,2))</f>
        <v>42369</v>
      </c>
      <c r="C325" s="169" t="s">
        <v>28</v>
      </c>
      <c r="D325" s="169" t="s">
        <v>6810</v>
      </c>
      <c r="E325" s="169" t="s">
        <v>6811</v>
      </c>
      <c r="F325" s="169" t="s">
        <v>6812</v>
      </c>
      <c r="G325" s="169" t="s">
        <v>6813</v>
      </c>
      <c r="H325" s="169" t="s">
        <v>6814</v>
      </c>
    </row>
    <row r="326" spans="1:8">
      <c r="A326" s="169" t="s">
        <v>6815</v>
      </c>
      <c r="B326" s="170">
        <f t="shared" si="14"/>
        <v>42368</v>
      </c>
      <c r="C326" s="169" t="s">
        <v>28</v>
      </c>
      <c r="D326" s="169" t="s">
        <v>6810</v>
      </c>
      <c r="E326" s="169" t="s">
        <v>6811</v>
      </c>
      <c r="F326" s="169" t="s">
        <v>6812</v>
      </c>
      <c r="G326" s="169" t="s">
        <v>6813</v>
      </c>
      <c r="H326" s="169" t="s">
        <v>6814</v>
      </c>
    </row>
    <row r="327" spans="1:8">
      <c r="A327" s="169" t="s">
        <v>6816</v>
      </c>
      <c r="B327" s="170">
        <f t="shared" si="14"/>
        <v>42367</v>
      </c>
      <c r="C327" s="169" t="s">
        <v>28</v>
      </c>
      <c r="D327" s="169" t="s">
        <v>6800</v>
      </c>
      <c r="E327" s="169" t="s">
        <v>6799</v>
      </c>
      <c r="F327" s="169" t="s">
        <v>6817</v>
      </c>
      <c r="G327" s="169" t="s">
        <v>6818</v>
      </c>
      <c r="H327" s="169" t="s">
        <v>6819</v>
      </c>
    </row>
    <row r="328" spans="1:8">
      <c r="A328" s="169" t="s">
        <v>6820</v>
      </c>
      <c r="B328" s="170">
        <f t="shared" si="14"/>
        <v>42366</v>
      </c>
      <c r="C328" s="169" t="s">
        <v>28</v>
      </c>
      <c r="D328" s="169" t="s">
        <v>6821</v>
      </c>
      <c r="E328" s="169" t="s">
        <v>6822</v>
      </c>
      <c r="F328" s="169" t="s">
        <v>6823</v>
      </c>
      <c r="G328" s="169" t="s">
        <v>6824</v>
      </c>
      <c r="H328" s="169" t="s">
        <v>6825</v>
      </c>
    </row>
    <row r="329" spans="1:8">
      <c r="A329" s="169" t="s">
        <v>6826</v>
      </c>
      <c r="B329" s="170">
        <f t="shared" si="14"/>
        <v>42362</v>
      </c>
      <c r="C329" s="169" t="s">
        <v>28</v>
      </c>
      <c r="D329" s="169" t="s">
        <v>6827</v>
      </c>
      <c r="E329" s="169" t="s">
        <v>6828</v>
      </c>
      <c r="F329" s="169" t="s">
        <v>6828</v>
      </c>
      <c r="G329" s="169" t="s">
        <v>6829</v>
      </c>
      <c r="H329" s="169" t="s">
        <v>6830</v>
      </c>
    </row>
    <row r="330" spans="1:8">
      <c r="A330" s="169" t="s">
        <v>6831</v>
      </c>
      <c r="B330" s="170">
        <f t="shared" si="14"/>
        <v>42361</v>
      </c>
      <c r="C330" s="169" t="s">
        <v>28</v>
      </c>
      <c r="D330" s="169" t="s">
        <v>6821</v>
      </c>
      <c r="E330" s="169" t="s">
        <v>6822</v>
      </c>
      <c r="F330" s="169" t="s">
        <v>6823</v>
      </c>
      <c r="G330" s="169" t="s">
        <v>6824</v>
      </c>
      <c r="H330" s="169" t="s">
        <v>6830</v>
      </c>
    </row>
    <row r="331" spans="1:8">
      <c r="A331" s="169" t="s">
        <v>6832</v>
      </c>
      <c r="B331" s="170">
        <f t="shared" si="14"/>
        <v>42360</v>
      </c>
      <c r="C331" s="169" t="s">
        <v>28</v>
      </c>
      <c r="D331" s="169" t="s">
        <v>6827</v>
      </c>
      <c r="E331" s="169" t="s">
        <v>6822</v>
      </c>
      <c r="F331" s="169" t="s">
        <v>6828</v>
      </c>
      <c r="G331" s="169" t="s">
        <v>6824</v>
      </c>
      <c r="H331" s="169" t="s">
        <v>6833</v>
      </c>
    </row>
    <row r="332" spans="1:8">
      <c r="A332" s="169" t="s">
        <v>6834</v>
      </c>
      <c r="B332" s="170">
        <f t="shared" si="14"/>
        <v>42359</v>
      </c>
      <c r="C332" s="169" t="s">
        <v>28</v>
      </c>
      <c r="D332" s="169" t="s">
        <v>6813</v>
      </c>
      <c r="E332" s="169" t="s">
        <v>6835</v>
      </c>
      <c r="F332" s="169" t="s">
        <v>6835</v>
      </c>
      <c r="G332" s="169" t="s">
        <v>6836</v>
      </c>
      <c r="H332" s="169" t="s">
        <v>6828</v>
      </c>
    </row>
    <row r="333" spans="1:8">
      <c r="A333" s="169" t="s">
        <v>6837</v>
      </c>
      <c r="B333" s="170">
        <f t="shared" si="14"/>
        <v>42356</v>
      </c>
      <c r="C333" s="169" t="s">
        <v>28</v>
      </c>
      <c r="D333" s="169" t="s">
        <v>6838</v>
      </c>
      <c r="E333" s="169" t="s">
        <v>6839</v>
      </c>
      <c r="F333" s="169" t="s">
        <v>6840</v>
      </c>
      <c r="G333" s="169" t="s">
        <v>6841</v>
      </c>
      <c r="H333" s="169" t="s">
        <v>6842</v>
      </c>
    </row>
    <row r="334" spans="1:8">
      <c r="A334" s="169" t="s">
        <v>6843</v>
      </c>
      <c r="B334" s="170">
        <f t="shared" si="14"/>
        <v>42355</v>
      </c>
      <c r="C334" s="169" t="s">
        <v>28</v>
      </c>
      <c r="D334" s="169" t="s">
        <v>6844</v>
      </c>
      <c r="E334" s="169" t="s">
        <v>6106</v>
      </c>
      <c r="F334" s="169" t="s">
        <v>6845</v>
      </c>
      <c r="G334" s="169" t="s">
        <v>6124</v>
      </c>
      <c r="H334" s="169" t="s">
        <v>6105</v>
      </c>
    </row>
    <row r="335" spans="1:8">
      <c r="A335" s="169" t="s">
        <v>6846</v>
      </c>
      <c r="B335" s="170">
        <f t="shared" si="14"/>
        <v>42354</v>
      </c>
      <c r="C335" s="169" t="s">
        <v>28</v>
      </c>
      <c r="D335" s="169" t="s">
        <v>6847</v>
      </c>
      <c r="E335" s="169" t="s">
        <v>5962</v>
      </c>
      <c r="F335" s="169" t="s">
        <v>5967</v>
      </c>
      <c r="G335" s="169" t="s">
        <v>6060</v>
      </c>
      <c r="H335" s="169" t="s">
        <v>5961</v>
      </c>
    </row>
    <row r="336" spans="1:8">
      <c r="A336" s="169" t="s">
        <v>6848</v>
      </c>
      <c r="B336" s="170">
        <f t="shared" si="14"/>
        <v>42353</v>
      </c>
      <c r="C336" s="169" t="s">
        <v>28</v>
      </c>
      <c r="D336" s="169" t="s">
        <v>6849</v>
      </c>
      <c r="E336" s="169" t="s">
        <v>6850</v>
      </c>
      <c r="F336" s="169" t="s">
        <v>6204</v>
      </c>
      <c r="G336" s="169" t="s">
        <v>6126</v>
      </c>
      <c r="H336" s="169" t="s">
        <v>6098</v>
      </c>
    </row>
    <row r="337" spans="1:8">
      <c r="A337" s="169" t="s">
        <v>6851</v>
      </c>
      <c r="B337" s="170">
        <f t="shared" si="14"/>
        <v>42352</v>
      </c>
      <c r="C337" s="169" t="s">
        <v>28</v>
      </c>
      <c r="D337" s="169" t="s">
        <v>6204</v>
      </c>
      <c r="E337" s="169" t="s">
        <v>6126</v>
      </c>
      <c r="F337" s="169" t="s">
        <v>5961</v>
      </c>
      <c r="G337" s="169" t="s">
        <v>6086</v>
      </c>
      <c r="H337" s="169" t="s">
        <v>6072</v>
      </c>
    </row>
    <row r="338" spans="1:8">
      <c r="A338" s="169" t="s">
        <v>6852</v>
      </c>
      <c r="B338" s="170">
        <f t="shared" si="14"/>
        <v>42349</v>
      </c>
      <c r="C338" s="169" t="s">
        <v>28</v>
      </c>
      <c r="D338" s="169" t="s">
        <v>6060</v>
      </c>
      <c r="E338" s="169" t="s">
        <v>6069</v>
      </c>
      <c r="F338" s="169" t="s">
        <v>6074</v>
      </c>
      <c r="G338" s="169" t="s">
        <v>6847</v>
      </c>
      <c r="H338" s="169" t="s">
        <v>6070</v>
      </c>
    </row>
    <row r="339" spans="1:8">
      <c r="A339" s="169" t="s">
        <v>6853</v>
      </c>
      <c r="B339" s="170">
        <f t="shared" si="14"/>
        <v>42348</v>
      </c>
      <c r="C339" s="169" t="s">
        <v>28</v>
      </c>
      <c r="D339" s="169" t="s">
        <v>6126</v>
      </c>
      <c r="E339" s="169" t="s">
        <v>6850</v>
      </c>
      <c r="F339" s="169" t="s">
        <v>6204</v>
      </c>
      <c r="G339" s="169" t="s">
        <v>6098</v>
      </c>
      <c r="H339" s="169" t="s">
        <v>6100</v>
      </c>
    </row>
    <row r="340" spans="1:8">
      <c r="A340" s="169" t="s">
        <v>6854</v>
      </c>
      <c r="B340" s="170">
        <f t="shared" si="14"/>
        <v>42347</v>
      </c>
      <c r="C340" s="169" t="s">
        <v>28</v>
      </c>
      <c r="D340" s="169" t="s">
        <v>5962</v>
      </c>
      <c r="E340" s="169" t="s">
        <v>6071</v>
      </c>
      <c r="F340" s="169" t="s">
        <v>5961</v>
      </c>
      <c r="G340" s="169" t="s">
        <v>6072</v>
      </c>
      <c r="H340" s="169" t="s">
        <v>6072</v>
      </c>
    </row>
    <row r="341" spans="1:8">
      <c r="A341" s="169" t="s">
        <v>6855</v>
      </c>
      <c r="B341" s="170">
        <f t="shared" si="14"/>
        <v>42346</v>
      </c>
      <c r="C341" s="169" t="s">
        <v>28</v>
      </c>
      <c r="D341" s="169" t="s">
        <v>6096</v>
      </c>
      <c r="E341" s="169" t="s">
        <v>6126</v>
      </c>
      <c r="F341" s="169" t="s">
        <v>6070</v>
      </c>
      <c r="G341" s="169" t="s">
        <v>5961</v>
      </c>
      <c r="H341" s="169" t="s">
        <v>6072</v>
      </c>
    </row>
    <row r="342" spans="1:8">
      <c r="A342" s="169" t="s">
        <v>6856</v>
      </c>
      <c r="B342" s="170">
        <f t="shared" si="14"/>
        <v>42345</v>
      </c>
      <c r="C342" s="169" t="s">
        <v>28</v>
      </c>
      <c r="D342" s="169" t="s">
        <v>6857</v>
      </c>
      <c r="E342" s="169" t="s">
        <v>5915</v>
      </c>
      <c r="F342" s="169" t="s">
        <v>5970</v>
      </c>
      <c r="G342" s="169" t="s">
        <v>5929</v>
      </c>
      <c r="H342" s="169" t="s">
        <v>5916</v>
      </c>
    </row>
    <row r="343" spans="1:8">
      <c r="A343" s="169" t="s">
        <v>6858</v>
      </c>
      <c r="B343" s="170">
        <f t="shared" si="14"/>
        <v>42342</v>
      </c>
      <c r="C343" s="169" t="s">
        <v>28</v>
      </c>
      <c r="D343" s="169" t="s">
        <v>5929</v>
      </c>
      <c r="E343" s="169" t="s">
        <v>5922</v>
      </c>
      <c r="F343" s="169" t="s">
        <v>6859</v>
      </c>
      <c r="G343" s="169" t="s">
        <v>6859</v>
      </c>
      <c r="H343" s="169" t="s">
        <v>5929</v>
      </c>
    </row>
    <row r="344" spans="1:8">
      <c r="A344" s="169" t="s">
        <v>6860</v>
      </c>
      <c r="B344" s="170">
        <f t="shared" si="14"/>
        <v>42341</v>
      </c>
      <c r="C344" s="169" t="s">
        <v>28</v>
      </c>
      <c r="D344" s="169" t="s">
        <v>6861</v>
      </c>
      <c r="E344" s="169" t="s">
        <v>5956</v>
      </c>
      <c r="F344" s="169" t="s">
        <v>5994</v>
      </c>
      <c r="G344" s="169" t="s">
        <v>5966</v>
      </c>
      <c r="H344" s="169" t="s">
        <v>5979</v>
      </c>
    </row>
    <row r="345" spans="1:8">
      <c r="A345" s="169" t="s">
        <v>6862</v>
      </c>
      <c r="B345" s="170">
        <f t="shared" si="14"/>
        <v>42340</v>
      </c>
      <c r="C345" s="169" t="s">
        <v>28</v>
      </c>
      <c r="D345" s="169" t="s">
        <v>6080</v>
      </c>
      <c r="E345" s="169" t="s">
        <v>5956</v>
      </c>
      <c r="F345" s="169" t="s">
        <v>5975</v>
      </c>
      <c r="G345" s="169" t="s">
        <v>5966</v>
      </c>
      <c r="H345" s="169" t="s">
        <v>5971</v>
      </c>
    </row>
    <row r="346" spans="1:8">
      <c r="A346" s="169" t="s">
        <v>6863</v>
      </c>
      <c r="B346" s="170">
        <f t="shared" si="14"/>
        <v>42339</v>
      </c>
      <c r="C346" s="169" t="s">
        <v>28</v>
      </c>
      <c r="D346" s="169" t="s">
        <v>5979</v>
      </c>
      <c r="E346" s="169" t="s">
        <v>6063</v>
      </c>
      <c r="F346" s="169" t="s">
        <v>5977</v>
      </c>
      <c r="G346" s="169" t="s">
        <v>5985</v>
      </c>
      <c r="H346" s="169" t="s">
        <v>5979</v>
      </c>
    </row>
    <row r="347" spans="1:8">
      <c r="A347" s="169" t="s">
        <v>6864</v>
      </c>
      <c r="B347" s="170">
        <f t="shared" si="14"/>
        <v>42338</v>
      </c>
      <c r="C347" s="169" t="s">
        <v>28</v>
      </c>
      <c r="D347" s="169" t="s">
        <v>6058</v>
      </c>
      <c r="E347" s="169" t="s">
        <v>5962</v>
      </c>
      <c r="F347" s="169" t="s">
        <v>6063</v>
      </c>
      <c r="G347" s="169" t="s">
        <v>5959</v>
      </c>
      <c r="H347" s="169" t="s">
        <v>6041</v>
      </c>
    </row>
    <row r="348" spans="1:8">
      <c r="A348" s="169" t="s">
        <v>6865</v>
      </c>
      <c r="B348" s="170">
        <f t="shared" si="14"/>
        <v>42335</v>
      </c>
      <c r="C348" s="169" t="s">
        <v>28</v>
      </c>
      <c r="D348" s="169" t="s">
        <v>6057</v>
      </c>
      <c r="E348" s="169" t="s">
        <v>5957</v>
      </c>
      <c r="F348" s="169" t="s">
        <v>6080</v>
      </c>
      <c r="G348" s="169" t="s">
        <v>5917</v>
      </c>
      <c r="H348" s="169" t="s">
        <v>6041</v>
      </c>
    </row>
    <row r="349" spans="1:8">
      <c r="A349" s="169" t="s">
        <v>6866</v>
      </c>
      <c r="B349" s="170">
        <f t="shared" si="14"/>
        <v>42334</v>
      </c>
      <c r="C349" s="169" t="s">
        <v>28</v>
      </c>
      <c r="D349" s="169" t="s">
        <v>6069</v>
      </c>
      <c r="E349" s="169" t="s">
        <v>6098</v>
      </c>
      <c r="F349" s="169" t="s">
        <v>6128</v>
      </c>
      <c r="G349" s="169" t="s">
        <v>6054</v>
      </c>
      <c r="H349" s="169" t="s">
        <v>6115</v>
      </c>
    </row>
    <row r="350" spans="1:8">
      <c r="A350" s="169" t="s">
        <v>6867</v>
      </c>
      <c r="B350" s="170">
        <f t="shared" si="14"/>
        <v>42333</v>
      </c>
      <c r="C350" s="169" t="s">
        <v>28</v>
      </c>
      <c r="D350" s="169" t="s">
        <v>6071</v>
      </c>
      <c r="E350" s="169" t="s">
        <v>6124</v>
      </c>
      <c r="F350" s="169" t="s">
        <v>6069</v>
      </c>
      <c r="G350" s="169" t="s">
        <v>6096</v>
      </c>
      <c r="H350" s="169" t="s">
        <v>6086</v>
      </c>
    </row>
    <row r="351" spans="1:8">
      <c r="A351" s="169" t="s">
        <v>6868</v>
      </c>
      <c r="B351" s="170">
        <f t="shared" si="14"/>
        <v>42332</v>
      </c>
      <c r="C351" s="169" t="s">
        <v>28</v>
      </c>
      <c r="D351" s="169" t="s">
        <v>5962</v>
      </c>
      <c r="E351" s="169" t="s">
        <v>6124</v>
      </c>
      <c r="F351" s="169" t="s">
        <v>6847</v>
      </c>
      <c r="G351" s="169" t="s">
        <v>6067</v>
      </c>
      <c r="H351" s="169" t="s">
        <v>5961</v>
      </c>
    </row>
    <row r="352" spans="1:8">
      <c r="A352" s="169" t="s">
        <v>6869</v>
      </c>
      <c r="B352" s="170">
        <f t="shared" si="14"/>
        <v>42331</v>
      </c>
      <c r="C352" s="169" t="s">
        <v>28</v>
      </c>
      <c r="D352" s="169" t="s">
        <v>6071</v>
      </c>
      <c r="E352" s="169" t="s">
        <v>6124</v>
      </c>
      <c r="F352" s="169" t="s">
        <v>6847</v>
      </c>
      <c r="G352" s="169" t="s">
        <v>6129</v>
      </c>
      <c r="H352" s="169" t="s">
        <v>6086</v>
      </c>
    </row>
    <row r="353" spans="1:8">
      <c r="A353" s="169" t="s">
        <v>6870</v>
      </c>
      <c r="B353" s="170">
        <f t="shared" si="14"/>
        <v>42328</v>
      </c>
      <c r="C353" s="169" t="s">
        <v>28</v>
      </c>
      <c r="D353" s="169" t="s">
        <v>6850</v>
      </c>
      <c r="E353" s="169" t="s">
        <v>6871</v>
      </c>
      <c r="F353" s="169" t="s">
        <v>6115</v>
      </c>
      <c r="G353" s="169" t="s">
        <v>6872</v>
      </c>
      <c r="H353" s="169" t="s">
        <v>6118</v>
      </c>
    </row>
    <row r="354" spans="1:8">
      <c r="A354" s="169" t="s">
        <v>6873</v>
      </c>
      <c r="B354" s="170">
        <f t="shared" si="14"/>
        <v>42327</v>
      </c>
      <c r="C354" s="169" t="s">
        <v>28</v>
      </c>
      <c r="D354" s="169" t="s">
        <v>6874</v>
      </c>
      <c r="E354" s="169" t="s">
        <v>6839</v>
      </c>
      <c r="F354" s="169" t="s">
        <v>6844</v>
      </c>
      <c r="G354" s="169" t="s">
        <v>6875</v>
      </c>
      <c r="H354" s="169" t="s">
        <v>6876</v>
      </c>
    </row>
    <row r="355" spans="1:8">
      <c r="A355" s="169" t="s">
        <v>6877</v>
      </c>
      <c r="B355" s="170">
        <f t="shared" si="14"/>
        <v>42326</v>
      </c>
      <c r="C355" s="169" t="s">
        <v>28</v>
      </c>
      <c r="D355" s="169" t="s">
        <v>6878</v>
      </c>
      <c r="E355" s="169" t="s">
        <v>6879</v>
      </c>
      <c r="F355" s="169" t="s">
        <v>5963</v>
      </c>
      <c r="G355" s="169" t="s">
        <v>6099</v>
      </c>
      <c r="H355" s="169" t="s">
        <v>6844</v>
      </c>
    </row>
    <row r="356" spans="1:8">
      <c r="A356" s="169" t="s">
        <v>6880</v>
      </c>
      <c r="B356" s="170">
        <f t="shared" si="14"/>
        <v>42325</v>
      </c>
      <c r="C356" s="169" t="s">
        <v>28</v>
      </c>
      <c r="D356" s="169" t="s">
        <v>6850</v>
      </c>
      <c r="E356" s="169" t="s">
        <v>6881</v>
      </c>
      <c r="F356" s="169" t="s">
        <v>6122</v>
      </c>
      <c r="G356" s="169" t="s">
        <v>6099</v>
      </c>
      <c r="H356" s="169" t="s">
        <v>6090</v>
      </c>
    </row>
    <row r="357" spans="1:8">
      <c r="A357" s="169" t="s">
        <v>6882</v>
      </c>
      <c r="B357" s="170">
        <f t="shared" si="14"/>
        <v>42324</v>
      </c>
      <c r="C357" s="169" t="s">
        <v>28</v>
      </c>
      <c r="D357" s="169" t="s">
        <v>6108</v>
      </c>
      <c r="E357" s="169" t="s">
        <v>6883</v>
      </c>
      <c r="F357" s="169" t="s">
        <v>6089</v>
      </c>
      <c r="G357" s="169" t="s">
        <v>6884</v>
      </c>
      <c r="H357" s="169" t="s">
        <v>6884</v>
      </c>
    </row>
    <row r="358" spans="1:8">
      <c r="A358" s="169" t="s">
        <v>6885</v>
      </c>
      <c r="B358" s="170">
        <f t="shared" si="14"/>
        <v>42321</v>
      </c>
      <c r="C358" s="169" t="s">
        <v>28</v>
      </c>
      <c r="D358" s="169" t="s">
        <v>6096</v>
      </c>
      <c r="E358" s="169" t="s">
        <v>6126</v>
      </c>
      <c r="F358" s="169" t="s">
        <v>6074</v>
      </c>
      <c r="G358" s="169" t="s">
        <v>6072</v>
      </c>
      <c r="H358" s="169" t="s">
        <v>6072</v>
      </c>
    </row>
    <row r="359" spans="1:8">
      <c r="A359" s="169" t="s">
        <v>6886</v>
      </c>
      <c r="B359" s="170">
        <f t="shared" si="14"/>
        <v>42320</v>
      </c>
      <c r="C359" s="169" t="s">
        <v>28</v>
      </c>
      <c r="D359" s="169" t="s">
        <v>6067</v>
      </c>
      <c r="E359" s="169" t="s">
        <v>6071</v>
      </c>
      <c r="F359" s="169" t="s">
        <v>6887</v>
      </c>
      <c r="G359" s="169" t="s">
        <v>5961</v>
      </c>
      <c r="H359" s="169" t="s">
        <v>5961</v>
      </c>
    </row>
    <row r="360" spans="1:8">
      <c r="A360" s="169" t="s">
        <v>6888</v>
      </c>
      <c r="B360" s="170">
        <f t="shared" si="14"/>
        <v>42319</v>
      </c>
      <c r="C360" s="169" t="s">
        <v>28</v>
      </c>
      <c r="D360" s="169" t="s">
        <v>6065</v>
      </c>
      <c r="E360" s="169" t="s">
        <v>6889</v>
      </c>
      <c r="F360" s="169" t="s">
        <v>6041</v>
      </c>
      <c r="G360" s="169" t="s">
        <v>6122</v>
      </c>
      <c r="H360" s="169" t="s">
        <v>6122</v>
      </c>
    </row>
    <row r="361" spans="1:8">
      <c r="A361" s="169" t="s">
        <v>6890</v>
      </c>
      <c r="B361" s="170">
        <f t="shared" si="14"/>
        <v>42318</v>
      </c>
      <c r="C361" s="169" t="s">
        <v>28</v>
      </c>
      <c r="D361" s="169" t="s">
        <v>6844</v>
      </c>
      <c r="E361" s="169" t="s">
        <v>6879</v>
      </c>
      <c r="F361" s="169" t="s">
        <v>6100</v>
      </c>
      <c r="G361" s="169" t="s">
        <v>6844</v>
      </c>
      <c r="H361" s="169" t="s">
        <v>6844</v>
      </c>
    </row>
    <row r="362" spans="1:8">
      <c r="A362" s="169" t="s">
        <v>6891</v>
      </c>
      <c r="B362" s="170">
        <f t="shared" si="14"/>
        <v>42317</v>
      </c>
      <c r="C362" s="169" t="s">
        <v>28</v>
      </c>
      <c r="D362" s="169" t="s">
        <v>6128</v>
      </c>
      <c r="E362" s="169" t="s">
        <v>6204</v>
      </c>
      <c r="F362" s="169" t="s">
        <v>6053</v>
      </c>
      <c r="G362" s="169" t="s">
        <v>6061</v>
      </c>
      <c r="H362" s="169" t="s">
        <v>6061</v>
      </c>
    </row>
    <row r="363" spans="1:8">
      <c r="A363" s="169" t="s">
        <v>6892</v>
      </c>
      <c r="B363" s="170">
        <f t="shared" si="14"/>
        <v>42314</v>
      </c>
      <c r="C363" s="169" t="s">
        <v>28</v>
      </c>
      <c r="D363" s="169" t="s">
        <v>6827</v>
      </c>
      <c r="E363" s="169" t="s">
        <v>6835</v>
      </c>
      <c r="F363" s="169" t="s">
        <v>6840</v>
      </c>
      <c r="G363" s="169" t="s">
        <v>6893</v>
      </c>
      <c r="H363" s="169" t="s">
        <v>6893</v>
      </c>
    </row>
    <row r="364" spans="1:8">
      <c r="A364" s="169" t="s">
        <v>6894</v>
      </c>
      <c r="B364" s="170">
        <f t="shared" si="14"/>
        <v>42313</v>
      </c>
      <c r="C364" s="169" t="s">
        <v>28</v>
      </c>
      <c r="D364" s="169" t="s">
        <v>6803</v>
      </c>
      <c r="E364" s="169" t="s">
        <v>6895</v>
      </c>
      <c r="F364" s="169" t="s">
        <v>6783</v>
      </c>
      <c r="G364" s="169" t="s">
        <v>6778</v>
      </c>
      <c r="H364" s="169" t="s">
        <v>6788</v>
      </c>
    </row>
    <row r="365" spans="1:8">
      <c r="A365" s="169" t="s">
        <v>6896</v>
      </c>
      <c r="B365" s="170">
        <f t="shared" si="14"/>
        <v>42312</v>
      </c>
      <c r="C365" s="169" t="s">
        <v>28</v>
      </c>
      <c r="D365" s="169" t="s">
        <v>6793</v>
      </c>
      <c r="E365" s="169" t="s">
        <v>6767</v>
      </c>
      <c r="F365" s="169" t="s">
        <v>6804</v>
      </c>
      <c r="G365" s="169" t="s">
        <v>6803</v>
      </c>
      <c r="H365" s="169" t="s">
        <v>6897</v>
      </c>
    </row>
    <row r="366" spans="1:8">
      <c r="A366" s="169" t="s">
        <v>6898</v>
      </c>
      <c r="B366" s="170">
        <f t="shared" si="14"/>
        <v>42311</v>
      </c>
      <c r="C366" s="169" t="s">
        <v>28</v>
      </c>
      <c r="D366" s="169" t="s">
        <v>6899</v>
      </c>
      <c r="E366" s="169" t="s">
        <v>6900</v>
      </c>
      <c r="F366" s="169" t="s">
        <v>6793</v>
      </c>
      <c r="G366" s="169" t="s">
        <v>6901</v>
      </c>
      <c r="H366" s="169" t="s">
        <v>6749</v>
      </c>
    </row>
    <row r="367" spans="1:8">
      <c r="A367" s="169" t="s">
        <v>6902</v>
      </c>
      <c r="B367" s="170">
        <f t="shared" si="14"/>
        <v>42310</v>
      </c>
      <c r="C367" s="169" t="s">
        <v>28</v>
      </c>
      <c r="D367" s="169" t="s">
        <v>6760</v>
      </c>
      <c r="E367" s="169" t="s">
        <v>6903</v>
      </c>
      <c r="F367" s="169" t="s">
        <v>6900</v>
      </c>
      <c r="G367" s="169" t="s">
        <v>6904</v>
      </c>
      <c r="H367" s="169" t="s">
        <v>6758</v>
      </c>
    </row>
    <row r="368" spans="1:8">
      <c r="A368" s="169" t="s">
        <v>6905</v>
      </c>
      <c r="B368" s="170">
        <f t="shared" si="14"/>
        <v>42307</v>
      </c>
      <c r="C368" s="169" t="s">
        <v>28</v>
      </c>
      <c r="D368" s="169" t="s">
        <v>6906</v>
      </c>
      <c r="E368" s="169" t="s">
        <v>6907</v>
      </c>
      <c r="F368" s="169" t="s">
        <v>6761</v>
      </c>
      <c r="G368" s="169" t="s">
        <v>6908</v>
      </c>
      <c r="H368" s="169" t="s">
        <v>6214</v>
      </c>
    </row>
    <row r="369" spans="1:8">
      <c r="A369" s="169" t="s">
        <v>6909</v>
      </c>
      <c r="B369" s="170">
        <f t="shared" si="14"/>
        <v>42306</v>
      </c>
      <c r="C369" s="169" t="s">
        <v>28</v>
      </c>
      <c r="D369" s="169" t="s">
        <v>6910</v>
      </c>
      <c r="E369" s="169" t="s">
        <v>6707</v>
      </c>
      <c r="F369" s="169" t="s">
        <v>6743</v>
      </c>
      <c r="G369" s="169" t="s">
        <v>6907</v>
      </c>
      <c r="H369" s="169" t="s">
        <v>6911</v>
      </c>
    </row>
    <row r="370" spans="1:8">
      <c r="A370" s="169" t="s">
        <v>6912</v>
      </c>
      <c r="B370" s="170">
        <f t="shared" si="14"/>
        <v>42305</v>
      </c>
      <c r="C370" s="169" t="s">
        <v>28</v>
      </c>
      <c r="D370" s="169" t="s">
        <v>6913</v>
      </c>
      <c r="E370" s="169" t="s">
        <v>6914</v>
      </c>
      <c r="F370" s="169" t="s">
        <v>6915</v>
      </c>
      <c r="G370" s="169" t="s">
        <v>6916</v>
      </c>
      <c r="H370" s="169" t="s">
        <v>6708</v>
      </c>
    </row>
    <row r="371" spans="1:8">
      <c r="A371" s="169" t="s">
        <v>6917</v>
      </c>
      <c r="B371" s="170">
        <f t="shared" si="14"/>
        <v>42304</v>
      </c>
      <c r="C371" s="169" t="s">
        <v>28</v>
      </c>
      <c r="D371" s="169" t="s">
        <v>6915</v>
      </c>
      <c r="E371" s="169" t="s">
        <v>6918</v>
      </c>
      <c r="F371" s="169" t="s">
        <v>6919</v>
      </c>
      <c r="G371" s="169" t="s">
        <v>6920</v>
      </c>
      <c r="H371" s="169" t="s">
        <v>6915</v>
      </c>
    </row>
    <row r="372" spans="1:8">
      <c r="A372" s="169" t="s">
        <v>6921</v>
      </c>
      <c r="B372" s="170">
        <f t="shared" si="14"/>
        <v>42303</v>
      </c>
      <c r="C372" s="169" t="s">
        <v>28</v>
      </c>
      <c r="D372" s="169" t="s">
        <v>6922</v>
      </c>
      <c r="E372" s="169" t="s">
        <v>6923</v>
      </c>
      <c r="F372" s="169" t="s">
        <v>6924</v>
      </c>
      <c r="G372" s="169" t="s">
        <v>6217</v>
      </c>
      <c r="H372" s="169" t="s">
        <v>6922</v>
      </c>
    </row>
    <row r="373" spans="1:8">
      <c r="A373" s="169" t="s">
        <v>6925</v>
      </c>
      <c r="B373" s="170">
        <f t="shared" si="14"/>
        <v>42300</v>
      </c>
      <c r="C373" s="169" t="s">
        <v>28</v>
      </c>
      <c r="D373" s="169" t="s">
        <v>6761</v>
      </c>
      <c r="E373" s="169" t="s">
        <v>6903</v>
      </c>
      <c r="F373" s="169" t="s">
        <v>6755</v>
      </c>
      <c r="G373" s="169" t="s">
        <v>6926</v>
      </c>
      <c r="H373" s="169" t="s">
        <v>6758</v>
      </c>
    </row>
    <row r="374" spans="1:8">
      <c r="A374" s="169" t="s">
        <v>6927</v>
      </c>
      <c r="B374" s="170">
        <f t="shared" si="14"/>
        <v>42299</v>
      </c>
      <c r="C374" s="169" t="s">
        <v>28</v>
      </c>
      <c r="D374" s="169" t="s">
        <v>6928</v>
      </c>
      <c r="E374" s="169" t="s">
        <v>6215</v>
      </c>
      <c r="F374" s="169" t="s">
        <v>6767</v>
      </c>
      <c r="G374" s="169" t="s">
        <v>6929</v>
      </c>
      <c r="H374" s="169" t="s">
        <v>6930</v>
      </c>
    </row>
    <row r="375" spans="1:8">
      <c r="A375" s="169" t="s">
        <v>6931</v>
      </c>
      <c r="B375" s="170">
        <f t="shared" si="14"/>
        <v>42298</v>
      </c>
      <c r="C375" s="169" t="s">
        <v>28</v>
      </c>
      <c r="D375" s="169" t="s">
        <v>6932</v>
      </c>
      <c r="E375" s="169" t="s">
        <v>6903</v>
      </c>
      <c r="F375" s="169" t="s">
        <v>6764</v>
      </c>
      <c r="G375" s="169" t="s">
        <v>6926</v>
      </c>
      <c r="H375" s="169" t="s">
        <v>6933</v>
      </c>
    </row>
    <row r="376" spans="1:8">
      <c r="A376" s="169" t="s">
        <v>6934</v>
      </c>
      <c r="B376" s="170">
        <f t="shared" si="14"/>
        <v>42297</v>
      </c>
      <c r="C376" s="169" t="s">
        <v>28</v>
      </c>
      <c r="D376" s="169" t="s">
        <v>6908</v>
      </c>
      <c r="E376" s="169" t="s">
        <v>6935</v>
      </c>
      <c r="F376" s="169" t="s">
        <v>6752</v>
      </c>
      <c r="G376" s="169" t="s">
        <v>6924</v>
      </c>
      <c r="H376" s="169" t="s">
        <v>6922</v>
      </c>
    </row>
    <row r="377" spans="1:8">
      <c r="A377" s="169" t="s">
        <v>6936</v>
      </c>
      <c r="B377" s="170">
        <f t="shared" si="14"/>
        <v>42296</v>
      </c>
      <c r="C377" s="169" t="s">
        <v>28</v>
      </c>
      <c r="D377" s="169" t="s">
        <v>6740</v>
      </c>
      <c r="E377" s="169" t="s">
        <v>6937</v>
      </c>
      <c r="F377" s="169" t="s">
        <v>6214</v>
      </c>
      <c r="G377" s="169" t="s">
        <v>6919</v>
      </c>
      <c r="H377" s="169" t="s">
        <v>6911</v>
      </c>
    </row>
    <row r="378" spans="1:8">
      <c r="A378" s="169" t="s">
        <v>6938</v>
      </c>
      <c r="B378" s="170">
        <f t="shared" si="14"/>
        <v>42293</v>
      </c>
      <c r="C378" s="169" t="s">
        <v>28</v>
      </c>
      <c r="D378" s="169" t="s">
        <v>6939</v>
      </c>
      <c r="E378" s="169" t="s">
        <v>6695</v>
      </c>
      <c r="F378" s="169" t="s">
        <v>6743</v>
      </c>
      <c r="G378" s="169" t="s">
        <v>6740</v>
      </c>
      <c r="H378" s="169" t="s">
        <v>6940</v>
      </c>
    </row>
    <row r="379" spans="1:8">
      <c r="A379" s="169" t="s">
        <v>6941</v>
      </c>
      <c r="B379" s="170">
        <f t="shared" si="14"/>
        <v>42292</v>
      </c>
      <c r="C379" s="169" t="s">
        <v>28</v>
      </c>
      <c r="D379" s="169" t="s">
        <v>6916</v>
      </c>
      <c r="E379" s="169" t="s">
        <v>6694</v>
      </c>
      <c r="F379" s="169" t="s">
        <v>6919</v>
      </c>
      <c r="G379" s="169" t="s">
        <v>6740</v>
      </c>
      <c r="H379" s="169" t="s">
        <v>6940</v>
      </c>
    </row>
    <row r="380" spans="1:8">
      <c r="A380" s="169" t="s">
        <v>6942</v>
      </c>
      <c r="B380" s="170">
        <f t="shared" si="14"/>
        <v>42291</v>
      </c>
      <c r="C380" s="169" t="s">
        <v>28</v>
      </c>
      <c r="D380" s="169" t="s">
        <v>6930</v>
      </c>
      <c r="E380" s="169" t="s">
        <v>6908</v>
      </c>
      <c r="F380" s="169" t="s">
        <v>6746</v>
      </c>
      <c r="G380" s="169" t="s">
        <v>6754</v>
      </c>
      <c r="H380" s="169" t="s">
        <v>6932</v>
      </c>
    </row>
    <row r="381" spans="1:8">
      <c r="A381" s="169" t="s">
        <v>6943</v>
      </c>
      <c r="B381" s="170">
        <f t="shared" si="14"/>
        <v>42290</v>
      </c>
      <c r="C381" s="169" t="s">
        <v>28</v>
      </c>
      <c r="D381" s="169" t="s">
        <v>6933</v>
      </c>
      <c r="E381" s="169" t="s">
        <v>6944</v>
      </c>
      <c r="F381" s="169" t="s">
        <v>6752</v>
      </c>
      <c r="G381" s="169" t="s">
        <v>6945</v>
      </c>
      <c r="H381" s="169" t="s">
        <v>6213</v>
      </c>
    </row>
    <row r="382" spans="1:8">
      <c r="A382" s="169" t="s">
        <v>6946</v>
      </c>
      <c r="B382" s="170">
        <f t="shared" si="14"/>
        <v>42289</v>
      </c>
      <c r="C382" s="169" t="s">
        <v>28</v>
      </c>
      <c r="D382" s="169" t="s">
        <v>6754</v>
      </c>
      <c r="E382" s="169" t="s">
        <v>6924</v>
      </c>
      <c r="F382" s="169" t="s">
        <v>6767</v>
      </c>
      <c r="G382" s="169" t="s">
        <v>6746</v>
      </c>
      <c r="H382" s="169" t="s">
        <v>6904</v>
      </c>
    </row>
    <row r="383" spans="1:8">
      <c r="A383" s="169" t="s">
        <v>6947</v>
      </c>
      <c r="B383" s="170">
        <f t="shared" si="14"/>
        <v>42285</v>
      </c>
      <c r="C383" s="169" t="s">
        <v>28</v>
      </c>
      <c r="D383" s="169" t="s">
        <v>6744</v>
      </c>
      <c r="E383" s="169" t="s">
        <v>6913</v>
      </c>
      <c r="F383" s="169" t="s">
        <v>6919</v>
      </c>
      <c r="G383" s="169" t="s">
        <v>6948</v>
      </c>
      <c r="H383" s="169" t="s">
        <v>6949</v>
      </c>
    </row>
    <row r="384" spans="1:8">
      <c r="A384" s="169" t="s">
        <v>6950</v>
      </c>
      <c r="B384" s="170">
        <f t="shared" si="14"/>
        <v>42284</v>
      </c>
      <c r="C384" s="169" t="s">
        <v>28</v>
      </c>
      <c r="D384" s="169" t="s">
        <v>6911</v>
      </c>
      <c r="E384" s="169" t="s">
        <v>6918</v>
      </c>
      <c r="F384" s="169" t="s">
        <v>6743</v>
      </c>
      <c r="G384" s="169" t="s">
        <v>6915</v>
      </c>
      <c r="H384" s="169" t="s">
        <v>6951</v>
      </c>
    </row>
    <row r="385" spans="1:8">
      <c r="A385" s="169" t="s">
        <v>6952</v>
      </c>
      <c r="B385" s="170">
        <f t="shared" si="14"/>
        <v>42283</v>
      </c>
      <c r="C385" s="169" t="s">
        <v>28</v>
      </c>
      <c r="D385" s="169" t="s">
        <v>6231</v>
      </c>
      <c r="E385" s="169" t="s">
        <v>6953</v>
      </c>
      <c r="F385" s="169" t="s">
        <v>6704</v>
      </c>
      <c r="G385" s="169" t="s">
        <v>6230</v>
      </c>
      <c r="H385" s="169" t="s">
        <v>6252</v>
      </c>
    </row>
    <row r="386" spans="1:8">
      <c r="A386" s="169" t="s">
        <v>6954</v>
      </c>
      <c r="B386" s="170">
        <f t="shared" si="14"/>
        <v>42282</v>
      </c>
      <c r="C386" s="169" t="s">
        <v>28</v>
      </c>
      <c r="D386" s="169" t="s">
        <v>6734</v>
      </c>
      <c r="E386" s="169" t="s">
        <v>6240</v>
      </c>
      <c r="F386" s="169" t="s">
        <v>6236</v>
      </c>
      <c r="G386" s="169" t="s">
        <v>6953</v>
      </c>
      <c r="H386" s="169" t="s">
        <v>6650</v>
      </c>
    </row>
    <row r="387" spans="1:8">
      <c r="A387" s="169" t="s">
        <v>6955</v>
      </c>
      <c r="B387" s="170">
        <f t="shared" si="14"/>
        <v>42279</v>
      </c>
      <c r="C387" s="169" t="s">
        <v>28</v>
      </c>
      <c r="D387" s="169" t="s">
        <v>6231</v>
      </c>
      <c r="E387" s="169" t="s">
        <v>6953</v>
      </c>
      <c r="F387" s="169" t="s">
        <v>6956</v>
      </c>
      <c r="G387" s="169" t="s">
        <v>6957</v>
      </c>
      <c r="H387" s="169" t="s">
        <v>6252</v>
      </c>
    </row>
    <row r="388" spans="1:8">
      <c r="A388" s="169" t="s">
        <v>6958</v>
      </c>
      <c r="B388" s="170">
        <f t="shared" si="14"/>
        <v>42278</v>
      </c>
      <c r="C388" s="169" t="s">
        <v>28</v>
      </c>
      <c r="D388" s="169" t="s">
        <v>6957</v>
      </c>
      <c r="E388" s="169" t="s">
        <v>6959</v>
      </c>
      <c r="F388" s="169" t="s">
        <v>6914</v>
      </c>
      <c r="G388" s="169" t="s">
        <v>6705</v>
      </c>
      <c r="H388" s="169" t="s">
        <v>6959</v>
      </c>
    </row>
    <row r="389" spans="1:8">
      <c r="A389" s="169" t="s">
        <v>6960</v>
      </c>
      <c r="B389" s="170">
        <f t="shared" ref="B389:B452" si="15">DATE((LEFT(A389,4)),(RIGHT(LEFT(A389,7),2)),RIGHT(A389,2))</f>
        <v>42277</v>
      </c>
      <c r="C389" s="169" t="s">
        <v>28</v>
      </c>
      <c r="D389" s="169" t="s">
        <v>6242</v>
      </c>
      <c r="E389" s="169" t="s">
        <v>6249</v>
      </c>
      <c r="F389" s="169" t="s">
        <v>6650</v>
      </c>
      <c r="G389" s="169" t="s">
        <v>6710</v>
      </c>
      <c r="H389" s="169" t="s">
        <v>6681</v>
      </c>
    </row>
    <row r="390" spans="1:8">
      <c r="A390" s="169" t="s">
        <v>6961</v>
      </c>
      <c r="B390" s="170">
        <f t="shared" si="15"/>
        <v>42272</v>
      </c>
      <c r="C390" s="169" t="s">
        <v>28</v>
      </c>
      <c r="D390" s="169" t="s">
        <v>6697</v>
      </c>
      <c r="E390" s="169" t="s">
        <v>6962</v>
      </c>
      <c r="F390" s="169" t="s">
        <v>6913</v>
      </c>
      <c r="G390" s="169" t="s">
        <v>6708</v>
      </c>
      <c r="H390" s="169" t="s">
        <v>6963</v>
      </c>
    </row>
    <row r="391" spans="1:8">
      <c r="A391" s="169" t="s">
        <v>6964</v>
      </c>
      <c r="B391" s="170">
        <f t="shared" si="15"/>
        <v>42271</v>
      </c>
      <c r="C391" s="169" t="s">
        <v>28</v>
      </c>
      <c r="D391" s="169" t="s">
        <v>6965</v>
      </c>
      <c r="E391" s="169" t="s">
        <v>6913</v>
      </c>
      <c r="F391" s="169" t="s">
        <v>6915</v>
      </c>
      <c r="G391" s="169" t="s">
        <v>6915</v>
      </c>
      <c r="H391" s="169" t="s">
        <v>6966</v>
      </c>
    </row>
    <row r="392" spans="1:8">
      <c r="A392" s="169" t="s">
        <v>6967</v>
      </c>
      <c r="B392" s="170">
        <f t="shared" si="15"/>
        <v>42270</v>
      </c>
      <c r="C392" s="169" t="s">
        <v>28</v>
      </c>
      <c r="D392" s="169" t="s">
        <v>6701</v>
      </c>
      <c r="E392" s="169" t="s">
        <v>6704</v>
      </c>
      <c r="F392" s="169" t="s">
        <v>6708</v>
      </c>
      <c r="G392" s="169" t="s">
        <v>6701</v>
      </c>
      <c r="H392" s="169" t="s">
        <v>6956</v>
      </c>
    </row>
    <row r="393" spans="1:8">
      <c r="A393" s="169" t="s">
        <v>6968</v>
      </c>
      <c r="B393" s="170">
        <f t="shared" si="15"/>
        <v>42269</v>
      </c>
      <c r="C393" s="169" t="s">
        <v>28</v>
      </c>
      <c r="D393" s="169" t="s">
        <v>6703</v>
      </c>
      <c r="E393" s="169" t="s">
        <v>6962</v>
      </c>
      <c r="F393" s="169" t="s">
        <v>6937</v>
      </c>
      <c r="G393" s="169" t="s">
        <v>6701</v>
      </c>
      <c r="H393" s="169" t="s">
        <v>6969</v>
      </c>
    </row>
    <row r="394" spans="1:8">
      <c r="A394" s="169" t="s">
        <v>6970</v>
      </c>
      <c r="B394" s="170">
        <f t="shared" si="15"/>
        <v>42268</v>
      </c>
      <c r="C394" s="169" t="s">
        <v>28</v>
      </c>
      <c r="D394" s="169" t="s">
        <v>6233</v>
      </c>
      <c r="E394" s="169" t="s">
        <v>6957</v>
      </c>
      <c r="F394" s="169" t="s">
        <v>6694</v>
      </c>
      <c r="G394" s="169" t="s">
        <v>6235</v>
      </c>
      <c r="H394" s="169" t="s">
        <v>6971</v>
      </c>
    </row>
    <row r="395" spans="1:8">
      <c r="A395" s="169" t="s">
        <v>6972</v>
      </c>
      <c r="B395" s="170">
        <f t="shared" si="15"/>
        <v>42265</v>
      </c>
      <c r="C395" s="169" t="s">
        <v>28</v>
      </c>
      <c r="D395" s="169" t="s">
        <v>6694</v>
      </c>
      <c r="E395" s="169" t="s">
        <v>6937</v>
      </c>
      <c r="F395" s="169" t="s">
        <v>6910</v>
      </c>
      <c r="G395" s="169" t="s">
        <v>6973</v>
      </c>
      <c r="H395" s="169" t="s">
        <v>6233</v>
      </c>
    </row>
    <row r="396" spans="1:8">
      <c r="A396" s="169" t="s">
        <v>6974</v>
      </c>
      <c r="B396" s="170">
        <f t="shared" si="15"/>
        <v>42264</v>
      </c>
      <c r="C396" s="169" t="s">
        <v>28</v>
      </c>
      <c r="D396" s="169" t="s">
        <v>6753</v>
      </c>
      <c r="E396" s="169" t="s">
        <v>6975</v>
      </c>
      <c r="F396" s="169" t="s">
        <v>6766</v>
      </c>
      <c r="G396" s="169" t="s">
        <v>6930</v>
      </c>
      <c r="H396" s="169" t="s">
        <v>6213</v>
      </c>
    </row>
    <row r="397" spans="1:8">
      <c r="A397" s="169" t="s">
        <v>6976</v>
      </c>
      <c r="B397" s="170">
        <f t="shared" si="15"/>
        <v>42263</v>
      </c>
      <c r="C397" s="169" t="s">
        <v>28</v>
      </c>
      <c r="D397" s="169" t="s">
        <v>6756</v>
      </c>
      <c r="E397" s="169" t="s">
        <v>6975</v>
      </c>
      <c r="F397" s="169" t="s">
        <v>6749</v>
      </c>
      <c r="G397" s="169" t="s">
        <v>6900</v>
      </c>
      <c r="H397" s="169" t="s">
        <v>6217</v>
      </c>
    </row>
    <row r="398" spans="1:8">
      <c r="A398" s="169" t="s">
        <v>6977</v>
      </c>
      <c r="B398" s="170">
        <f t="shared" si="15"/>
        <v>42262</v>
      </c>
      <c r="C398" s="169" t="s">
        <v>28</v>
      </c>
      <c r="D398" s="169" t="s">
        <v>6978</v>
      </c>
      <c r="E398" s="169" t="s">
        <v>6741</v>
      </c>
      <c r="F398" s="169" t="s">
        <v>6761</v>
      </c>
      <c r="G398" s="169" t="s">
        <v>6919</v>
      </c>
      <c r="H398" s="169" t="s">
        <v>6979</v>
      </c>
    </row>
    <row r="399" spans="1:8">
      <c r="A399" s="169" t="s">
        <v>6980</v>
      </c>
      <c r="B399" s="170">
        <f t="shared" si="15"/>
        <v>42261</v>
      </c>
      <c r="C399" s="169" t="s">
        <v>28</v>
      </c>
      <c r="D399" s="169" t="s">
        <v>6759</v>
      </c>
      <c r="E399" s="169" t="s">
        <v>6981</v>
      </c>
      <c r="F399" s="169" t="s">
        <v>6982</v>
      </c>
      <c r="G399" s="169" t="s">
        <v>6908</v>
      </c>
      <c r="H399" s="169" t="s">
        <v>6983</v>
      </c>
    </row>
    <row r="400" spans="1:8">
      <c r="A400" s="169" t="s">
        <v>6984</v>
      </c>
      <c r="B400" s="170">
        <f t="shared" si="15"/>
        <v>42258</v>
      </c>
      <c r="C400" s="169" t="s">
        <v>28</v>
      </c>
      <c r="D400" s="169" t="s">
        <v>6985</v>
      </c>
      <c r="E400" s="169" t="s">
        <v>6918</v>
      </c>
      <c r="F400" s="169" t="s">
        <v>6743</v>
      </c>
      <c r="G400" s="169" t="s">
        <v>6740</v>
      </c>
      <c r="H400" s="169" t="s">
        <v>6951</v>
      </c>
    </row>
    <row r="401" spans="1:8">
      <c r="A401" s="169" t="s">
        <v>6986</v>
      </c>
      <c r="B401" s="170">
        <f t="shared" si="15"/>
        <v>42257</v>
      </c>
      <c r="C401" s="169" t="s">
        <v>28</v>
      </c>
      <c r="D401" s="169" t="s">
        <v>6918</v>
      </c>
      <c r="E401" s="169" t="s">
        <v>6962</v>
      </c>
      <c r="F401" s="169" t="s">
        <v>6965</v>
      </c>
      <c r="G401" s="169" t="s">
        <v>6916</v>
      </c>
      <c r="H401" s="169" t="s">
        <v>6707</v>
      </c>
    </row>
    <row r="402" spans="1:8">
      <c r="A402" s="169" t="s">
        <v>6987</v>
      </c>
      <c r="B402" s="170">
        <f t="shared" si="15"/>
        <v>42256</v>
      </c>
      <c r="C402" s="169" t="s">
        <v>28</v>
      </c>
      <c r="D402" s="169" t="s">
        <v>6743</v>
      </c>
      <c r="E402" s="169" t="s">
        <v>6740</v>
      </c>
      <c r="F402" s="169" t="s">
        <v>6215</v>
      </c>
      <c r="G402" s="169" t="s">
        <v>6935</v>
      </c>
      <c r="H402" s="169" t="s">
        <v>6907</v>
      </c>
    </row>
    <row r="403" spans="1:8">
      <c r="A403" s="169" t="s">
        <v>6988</v>
      </c>
      <c r="B403" s="170">
        <f t="shared" si="15"/>
        <v>42255</v>
      </c>
      <c r="C403" s="169" t="s">
        <v>28</v>
      </c>
      <c r="D403" s="169" t="s">
        <v>6949</v>
      </c>
      <c r="E403" s="169" t="s">
        <v>6937</v>
      </c>
      <c r="F403" s="169" t="s">
        <v>6923</v>
      </c>
      <c r="G403" s="169" t="s">
        <v>6951</v>
      </c>
      <c r="H403" s="169" t="s">
        <v>6913</v>
      </c>
    </row>
    <row r="404" spans="1:8">
      <c r="A404" s="169" t="s">
        <v>6989</v>
      </c>
      <c r="B404" s="170">
        <f t="shared" si="15"/>
        <v>42254</v>
      </c>
      <c r="C404" s="169" t="s">
        <v>28</v>
      </c>
      <c r="D404" s="169" t="s">
        <v>6973</v>
      </c>
      <c r="E404" s="169" t="s">
        <v>6704</v>
      </c>
      <c r="F404" s="169" t="s">
        <v>6965</v>
      </c>
      <c r="G404" s="169" t="s">
        <v>6962</v>
      </c>
      <c r="H404" s="169" t="s">
        <v>6701</v>
      </c>
    </row>
    <row r="405" spans="1:8">
      <c r="A405" s="169" t="s">
        <v>6990</v>
      </c>
      <c r="B405" s="170">
        <f t="shared" si="15"/>
        <v>42251</v>
      </c>
      <c r="C405" s="169" t="s">
        <v>28</v>
      </c>
      <c r="D405" s="169" t="s">
        <v>6695</v>
      </c>
      <c r="E405" s="169" t="s">
        <v>6914</v>
      </c>
      <c r="F405" s="169" t="s">
        <v>6918</v>
      </c>
      <c r="G405" s="169" t="s">
        <v>6962</v>
      </c>
      <c r="H405" s="169" t="s">
        <v>6962</v>
      </c>
    </row>
    <row r="406" spans="1:8">
      <c r="A406" s="169" t="s">
        <v>6991</v>
      </c>
      <c r="B406" s="170">
        <f t="shared" si="15"/>
        <v>42250</v>
      </c>
      <c r="C406" s="169" t="s">
        <v>28</v>
      </c>
      <c r="D406" s="169" t="s">
        <v>6743</v>
      </c>
      <c r="E406" s="169" t="s">
        <v>6740</v>
      </c>
      <c r="F406" s="169" t="s">
        <v>6906</v>
      </c>
      <c r="G406" s="169" t="s">
        <v>6919</v>
      </c>
      <c r="H406" s="169" t="s">
        <v>6923</v>
      </c>
    </row>
    <row r="407" spans="1:8">
      <c r="A407" s="169" t="s">
        <v>6992</v>
      </c>
      <c r="B407" s="170">
        <f t="shared" si="15"/>
        <v>42249</v>
      </c>
      <c r="C407" s="169" t="s">
        <v>28</v>
      </c>
      <c r="D407" s="169" t="s">
        <v>6944</v>
      </c>
      <c r="E407" s="169" t="s">
        <v>6919</v>
      </c>
      <c r="F407" s="169" t="s">
        <v>6933</v>
      </c>
      <c r="G407" s="169" t="s">
        <v>6903</v>
      </c>
      <c r="H407" s="169" t="s">
        <v>6903</v>
      </c>
    </row>
    <row r="408" spans="1:8">
      <c r="A408" s="169" t="s">
        <v>6993</v>
      </c>
      <c r="B408" s="170">
        <f t="shared" si="15"/>
        <v>42248</v>
      </c>
      <c r="C408" s="169" t="s">
        <v>28</v>
      </c>
      <c r="D408" s="169" t="s">
        <v>6994</v>
      </c>
      <c r="E408" s="169" t="s">
        <v>6930</v>
      </c>
      <c r="F408" s="169" t="s">
        <v>6995</v>
      </c>
      <c r="G408" s="169" t="s">
        <v>6747</v>
      </c>
      <c r="H408" s="169" t="s">
        <v>6747</v>
      </c>
    </row>
    <row r="409" spans="1:8">
      <c r="A409" s="169" t="s">
        <v>6996</v>
      </c>
      <c r="B409" s="170">
        <f t="shared" si="15"/>
        <v>42247</v>
      </c>
      <c r="C409" s="169" t="s">
        <v>28</v>
      </c>
      <c r="D409" s="169" t="s">
        <v>6755</v>
      </c>
      <c r="E409" s="169" t="s">
        <v>6930</v>
      </c>
      <c r="F409" s="169" t="s">
        <v>6995</v>
      </c>
      <c r="G409" s="169" t="s">
        <v>6928</v>
      </c>
      <c r="H409" s="169" t="s">
        <v>6747</v>
      </c>
    </row>
    <row r="410" spans="1:8">
      <c r="A410" s="169" t="s">
        <v>6997</v>
      </c>
      <c r="B410" s="170">
        <f t="shared" si="15"/>
        <v>42244</v>
      </c>
      <c r="C410" s="169" t="s">
        <v>28</v>
      </c>
      <c r="D410" s="169" t="s">
        <v>6760</v>
      </c>
      <c r="E410" s="169" t="s">
        <v>6215</v>
      </c>
      <c r="F410" s="169" t="s">
        <v>6900</v>
      </c>
      <c r="G410" s="169" t="s">
        <v>6908</v>
      </c>
      <c r="H410" s="169" t="s">
        <v>6933</v>
      </c>
    </row>
    <row r="411" spans="1:8">
      <c r="A411" s="169" t="s">
        <v>6998</v>
      </c>
      <c r="B411" s="170">
        <f t="shared" si="15"/>
        <v>42243</v>
      </c>
      <c r="C411" s="169" t="s">
        <v>28</v>
      </c>
      <c r="D411" s="169" t="s">
        <v>6999</v>
      </c>
      <c r="E411" s="169" t="s">
        <v>6923</v>
      </c>
      <c r="F411" s="169" t="s">
        <v>6215</v>
      </c>
      <c r="G411" s="169" t="s">
        <v>6935</v>
      </c>
      <c r="H411" s="169" t="s">
        <v>6919</v>
      </c>
    </row>
    <row r="412" spans="1:8">
      <c r="A412" s="169" t="s">
        <v>7000</v>
      </c>
      <c r="B412" s="170">
        <f t="shared" si="15"/>
        <v>42242</v>
      </c>
      <c r="C412" s="169" t="s">
        <v>28</v>
      </c>
      <c r="D412" s="169" t="s">
        <v>6906</v>
      </c>
      <c r="E412" s="169" t="s">
        <v>6903</v>
      </c>
      <c r="F412" s="169" t="s">
        <v>6933</v>
      </c>
      <c r="G412" s="169" t="s">
        <v>6944</v>
      </c>
      <c r="H412" s="169" t="s">
        <v>6906</v>
      </c>
    </row>
    <row r="413" spans="1:8">
      <c r="A413" s="169" t="s">
        <v>7001</v>
      </c>
      <c r="B413" s="170">
        <f t="shared" si="15"/>
        <v>42241</v>
      </c>
      <c r="C413" s="169" t="s">
        <v>28</v>
      </c>
      <c r="D413" s="169" t="s">
        <v>6911</v>
      </c>
      <c r="E413" s="169" t="s">
        <v>6951</v>
      </c>
      <c r="F413" s="169" t="s">
        <v>6907</v>
      </c>
      <c r="G413" s="169" t="s">
        <v>6985</v>
      </c>
      <c r="H413" s="169" t="s">
        <v>6916</v>
      </c>
    </row>
    <row r="414" spans="1:8">
      <c r="A414" s="169" t="s">
        <v>7002</v>
      </c>
      <c r="B414" s="170">
        <f t="shared" si="15"/>
        <v>42240</v>
      </c>
      <c r="C414" s="169" t="s">
        <v>28</v>
      </c>
      <c r="D414" s="169" t="s">
        <v>6962</v>
      </c>
      <c r="E414" s="169" t="s">
        <v>6700</v>
      </c>
      <c r="F414" s="169" t="s">
        <v>6707</v>
      </c>
      <c r="G414" s="169" t="s">
        <v>6963</v>
      </c>
      <c r="H414" s="169" t="s">
        <v>6914</v>
      </c>
    </row>
    <row r="415" spans="1:8">
      <c r="A415" s="169" t="s">
        <v>7003</v>
      </c>
      <c r="B415" s="170">
        <f t="shared" si="15"/>
        <v>42237</v>
      </c>
      <c r="C415" s="169" t="s">
        <v>28</v>
      </c>
      <c r="D415" s="169" t="s">
        <v>6979</v>
      </c>
      <c r="E415" s="169" t="s">
        <v>6965</v>
      </c>
      <c r="F415" s="169" t="s">
        <v>6923</v>
      </c>
      <c r="G415" s="169" t="s">
        <v>6920</v>
      </c>
      <c r="H415" s="169" t="s">
        <v>6741</v>
      </c>
    </row>
    <row r="416" spans="1:8">
      <c r="A416" s="169" t="s">
        <v>7004</v>
      </c>
      <c r="B416" s="170">
        <f t="shared" si="15"/>
        <v>42236</v>
      </c>
      <c r="C416" s="169" t="s">
        <v>28</v>
      </c>
      <c r="D416" s="169" t="s">
        <v>6906</v>
      </c>
      <c r="E416" s="169" t="s">
        <v>6981</v>
      </c>
      <c r="F416" s="169" t="s">
        <v>6908</v>
      </c>
      <c r="G416" s="169" t="s">
        <v>6213</v>
      </c>
      <c r="H416" s="169" t="s">
        <v>7005</v>
      </c>
    </row>
    <row r="417" spans="1:8">
      <c r="A417" s="169" t="s">
        <v>7006</v>
      </c>
      <c r="B417" s="170">
        <f t="shared" si="15"/>
        <v>42235</v>
      </c>
      <c r="C417" s="169" t="s">
        <v>28</v>
      </c>
      <c r="D417" s="169" t="s">
        <v>6763</v>
      </c>
      <c r="E417" s="169" t="s">
        <v>6747</v>
      </c>
      <c r="F417" s="169" t="s">
        <v>6995</v>
      </c>
      <c r="G417" s="169" t="s">
        <v>7007</v>
      </c>
      <c r="H417" s="169" t="s">
        <v>6750</v>
      </c>
    </row>
    <row r="418" spans="1:8">
      <c r="A418" s="169" t="s">
        <v>7008</v>
      </c>
      <c r="B418" s="170">
        <f t="shared" si="15"/>
        <v>42234</v>
      </c>
      <c r="C418" s="169" t="s">
        <v>28</v>
      </c>
      <c r="D418" s="169" t="s">
        <v>6753</v>
      </c>
      <c r="E418" s="169" t="s">
        <v>6933</v>
      </c>
      <c r="F418" s="169" t="s">
        <v>6900</v>
      </c>
      <c r="G418" s="169" t="s">
        <v>6926</v>
      </c>
      <c r="H418" s="169" t="s">
        <v>6932</v>
      </c>
    </row>
    <row r="419" spans="1:8">
      <c r="A419" s="169" t="s">
        <v>7009</v>
      </c>
      <c r="B419" s="170">
        <f t="shared" si="15"/>
        <v>42233</v>
      </c>
      <c r="C419" s="169" t="s">
        <v>28</v>
      </c>
      <c r="D419" s="169" t="s">
        <v>6929</v>
      </c>
      <c r="E419" s="169" t="s">
        <v>6900</v>
      </c>
      <c r="F419" s="169" t="s">
        <v>6767</v>
      </c>
      <c r="G419" s="169" t="s">
        <v>7010</v>
      </c>
      <c r="H419" s="169" t="s">
        <v>6754</v>
      </c>
    </row>
    <row r="420" spans="1:8">
      <c r="A420" s="169" t="s">
        <v>7011</v>
      </c>
      <c r="B420" s="170">
        <f t="shared" si="15"/>
        <v>42229</v>
      </c>
      <c r="C420" s="169" t="s">
        <v>28</v>
      </c>
      <c r="D420" s="169" t="s">
        <v>6749</v>
      </c>
      <c r="E420" s="169" t="s">
        <v>6929</v>
      </c>
      <c r="F420" s="169" t="s">
        <v>7012</v>
      </c>
      <c r="G420" s="169" t="s">
        <v>7013</v>
      </c>
      <c r="H420" s="169" t="s">
        <v>6746</v>
      </c>
    </row>
    <row r="421" spans="1:8">
      <c r="A421" s="169" t="s">
        <v>7014</v>
      </c>
      <c r="B421" s="170">
        <f t="shared" si="15"/>
        <v>42228</v>
      </c>
      <c r="C421" s="169" t="s">
        <v>28</v>
      </c>
      <c r="D421" s="169" t="s">
        <v>6760</v>
      </c>
      <c r="E421" s="169" t="s">
        <v>6215</v>
      </c>
      <c r="F421" s="169" t="s">
        <v>6930</v>
      </c>
      <c r="G421" s="169" t="s">
        <v>6753</v>
      </c>
      <c r="H421" s="169" t="s">
        <v>6215</v>
      </c>
    </row>
    <row r="422" spans="1:8">
      <c r="A422" s="169" t="s">
        <v>7015</v>
      </c>
      <c r="B422" s="170">
        <f t="shared" si="15"/>
        <v>42227</v>
      </c>
      <c r="C422" s="169" t="s">
        <v>28</v>
      </c>
      <c r="D422" s="169" t="s">
        <v>6793</v>
      </c>
      <c r="E422" s="169" t="s">
        <v>7012</v>
      </c>
      <c r="F422" s="169" t="s">
        <v>6787</v>
      </c>
      <c r="G422" s="169" t="s">
        <v>6790</v>
      </c>
      <c r="H422" s="169" t="s">
        <v>6895</v>
      </c>
    </row>
    <row r="423" spans="1:8">
      <c r="A423" s="169" t="s">
        <v>7016</v>
      </c>
      <c r="B423" s="170">
        <f t="shared" si="15"/>
        <v>42226</v>
      </c>
      <c r="C423" s="169" t="s">
        <v>28</v>
      </c>
      <c r="D423" s="169" t="s">
        <v>7017</v>
      </c>
      <c r="E423" s="169" t="s">
        <v>7018</v>
      </c>
      <c r="F423" s="169" t="s">
        <v>6800</v>
      </c>
      <c r="G423" s="169" t="s">
        <v>6799</v>
      </c>
      <c r="H423" s="169" t="s">
        <v>7019</v>
      </c>
    </row>
    <row r="424" spans="1:8">
      <c r="A424" s="169" t="s">
        <v>7020</v>
      </c>
      <c r="B424" s="170">
        <f t="shared" si="15"/>
        <v>42223</v>
      </c>
      <c r="C424" s="169" t="s">
        <v>28</v>
      </c>
      <c r="D424" s="169" t="s">
        <v>6824</v>
      </c>
      <c r="E424" s="169" t="s">
        <v>6822</v>
      </c>
      <c r="F424" s="169" t="s">
        <v>7021</v>
      </c>
      <c r="G424" s="169" t="s">
        <v>7022</v>
      </c>
      <c r="H424" s="169" t="s">
        <v>7023</v>
      </c>
    </row>
    <row r="425" spans="1:8">
      <c r="A425" s="169" t="s">
        <v>7024</v>
      </c>
      <c r="B425" s="170">
        <f t="shared" si="15"/>
        <v>42222</v>
      </c>
      <c r="C425" s="169" t="s">
        <v>28</v>
      </c>
      <c r="D425" s="169" t="s">
        <v>6824</v>
      </c>
      <c r="E425" s="169" t="s">
        <v>6822</v>
      </c>
      <c r="F425" s="169" t="s">
        <v>7021</v>
      </c>
      <c r="G425" s="169" t="s">
        <v>7022</v>
      </c>
      <c r="H425" s="169" t="s">
        <v>7023</v>
      </c>
    </row>
    <row r="426" spans="1:8">
      <c r="A426" s="169" t="s">
        <v>7025</v>
      </c>
      <c r="B426" s="170">
        <f t="shared" si="15"/>
        <v>42221</v>
      </c>
      <c r="C426" s="169" t="s">
        <v>28</v>
      </c>
      <c r="D426" s="169" t="s">
        <v>6842</v>
      </c>
      <c r="E426" s="169" t="s">
        <v>6830</v>
      </c>
      <c r="F426" s="169" t="s">
        <v>6874</v>
      </c>
      <c r="G426" s="169" t="s">
        <v>6841</v>
      </c>
      <c r="H426" s="169" t="s">
        <v>7021</v>
      </c>
    </row>
    <row r="427" spans="1:8">
      <c r="A427" s="169" t="s">
        <v>7026</v>
      </c>
      <c r="B427" s="170">
        <f t="shared" si="15"/>
        <v>42220</v>
      </c>
      <c r="C427" s="169" t="s">
        <v>28</v>
      </c>
      <c r="D427" s="169" t="s">
        <v>6825</v>
      </c>
      <c r="E427" s="169" t="s">
        <v>7027</v>
      </c>
      <c r="F427" s="169" t="s">
        <v>7028</v>
      </c>
      <c r="G427" s="169" t="s">
        <v>7029</v>
      </c>
      <c r="H427" s="169" t="s">
        <v>6827</v>
      </c>
    </row>
    <row r="428" spans="1:8">
      <c r="A428" s="169" t="s">
        <v>7030</v>
      </c>
      <c r="B428" s="170">
        <f t="shared" si="15"/>
        <v>42219</v>
      </c>
      <c r="C428" s="169" t="s">
        <v>28</v>
      </c>
      <c r="D428" s="169" t="s">
        <v>6810</v>
      </c>
      <c r="E428" s="169" t="s">
        <v>7031</v>
      </c>
      <c r="F428" s="169" t="s">
        <v>6828</v>
      </c>
      <c r="G428" s="169" t="s">
        <v>7032</v>
      </c>
      <c r="H428" s="169" t="s">
        <v>7033</v>
      </c>
    </row>
    <row r="429" spans="1:8">
      <c r="A429" s="169" t="s">
        <v>7034</v>
      </c>
      <c r="B429" s="170">
        <f t="shared" si="15"/>
        <v>42216</v>
      </c>
      <c r="C429" s="169" t="s">
        <v>28</v>
      </c>
      <c r="D429" s="169" t="s">
        <v>6827</v>
      </c>
      <c r="E429" s="169" t="s">
        <v>7032</v>
      </c>
      <c r="F429" s="169" t="s">
        <v>6839</v>
      </c>
      <c r="G429" s="169" t="s">
        <v>6824</v>
      </c>
      <c r="H429" s="169" t="s">
        <v>7035</v>
      </c>
    </row>
    <row r="430" spans="1:8">
      <c r="A430" s="169" t="s">
        <v>7036</v>
      </c>
      <c r="B430" s="170">
        <f t="shared" si="15"/>
        <v>42215</v>
      </c>
      <c r="C430" s="169" t="s">
        <v>28</v>
      </c>
      <c r="D430" s="169" t="s">
        <v>6771</v>
      </c>
      <c r="E430" s="169" t="s">
        <v>6777</v>
      </c>
      <c r="F430" s="169" t="s">
        <v>7031</v>
      </c>
      <c r="G430" s="169" t="s">
        <v>6799</v>
      </c>
      <c r="H430" s="169" t="s">
        <v>6207</v>
      </c>
    </row>
    <row r="431" spans="1:8">
      <c r="A431" s="169" t="s">
        <v>7037</v>
      </c>
      <c r="B431" s="170">
        <f t="shared" si="15"/>
        <v>42214</v>
      </c>
      <c r="C431" s="169" t="s">
        <v>28</v>
      </c>
      <c r="D431" s="169" t="s">
        <v>6785</v>
      </c>
      <c r="E431" s="169" t="s">
        <v>6794</v>
      </c>
      <c r="F431" s="169" t="s">
        <v>7018</v>
      </c>
      <c r="G431" s="169" t="s">
        <v>6790</v>
      </c>
      <c r="H431" s="169" t="s">
        <v>6786</v>
      </c>
    </row>
    <row r="432" spans="1:8">
      <c r="A432" s="169" t="s">
        <v>7038</v>
      </c>
      <c r="B432" s="170">
        <f t="shared" si="15"/>
        <v>42213</v>
      </c>
      <c r="C432" s="169" t="s">
        <v>28</v>
      </c>
      <c r="D432" s="169" t="s">
        <v>6783</v>
      </c>
      <c r="E432" s="169" t="s">
        <v>6780</v>
      </c>
      <c r="F432" s="169" t="s">
        <v>6209</v>
      </c>
      <c r="G432" s="169" t="s">
        <v>7019</v>
      </c>
      <c r="H432" s="169" t="s">
        <v>6777</v>
      </c>
    </row>
    <row r="433" spans="1:8">
      <c r="A433" s="169" t="s">
        <v>7039</v>
      </c>
      <c r="B433" s="170">
        <f t="shared" si="15"/>
        <v>42212</v>
      </c>
      <c r="C433" s="169" t="s">
        <v>28</v>
      </c>
      <c r="D433" s="169" t="s">
        <v>6767</v>
      </c>
      <c r="E433" s="169" t="s">
        <v>6929</v>
      </c>
      <c r="F433" s="169" t="s">
        <v>6895</v>
      </c>
      <c r="G433" s="169" t="s">
        <v>6995</v>
      </c>
      <c r="H433" s="169" t="s">
        <v>7010</v>
      </c>
    </row>
    <row r="434" spans="1:8">
      <c r="A434" s="169" t="s">
        <v>7040</v>
      </c>
      <c r="B434" s="170">
        <f t="shared" si="15"/>
        <v>42209</v>
      </c>
      <c r="C434" s="169" t="s">
        <v>28</v>
      </c>
      <c r="D434" s="169" t="s">
        <v>6929</v>
      </c>
      <c r="E434" s="169" t="s">
        <v>6900</v>
      </c>
      <c r="F434" s="169" t="s">
        <v>6995</v>
      </c>
      <c r="G434" s="169" t="s">
        <v>6763</v>
      </c>
      <c r="H434" s="169" t="s">
        <v>6994</v>
      </c>
    </row>
    <row r="435" spans="1:8">
      <c r="A435" s="169" t="s">
        <v>7041</v>
      </c>
      <c r="B435" s="170">
        <f t="shared" si="15"/>
        <v>42208</v>
      </c>
      <c r="C435" s="169" t="s">
        <v>28</v>
      </c>
      <c r="D435" s="169" t="s">
        <v>7042</v>
      </c>
      <c r="E435" s="169" t="s">
        <v>7012</v>
      </c>
      <c r="F435" s="169" t="s">
        <v>6791</v>
      </c>
      <c r="G435" s="169" t="s">
        <v>7043</v>
      </c>
      <c r="H435" s="169" t="s">
        <v>6901</v>
      </c>
    </row>
    <row r="436" spans="1:8">
      <c r="A436" s="169" t="s">
        <v>7044</v>
      </c>
      <c r="B436" s="170">
        <f t="shared" si="15"/>
        <v>42207</v>
      </c>
      <c r="C436" s="169" t="s">
        <v>28</v>
      </c>
      <c r="D436" s="169" t="s">
        <v>7045</v>
      </c>
      <c r="E436" s="169" t="s">
        <v>7031</v>
      </c>
      <c r="F436" s="169" t="s">
        <v>7033</v>
      </c>
      <c r="G436" s="169" t="s">
        <v>7046</v>
      </c>
      <c r="H436" s="169" t="s">
        <v>6818</v>
      </c>
    </row>
    <row r="437" spans="1:8">
      <c r="A437" s="169" t="s">
        <v>7047</v>
      </c>
      <c r="B437" s="170">
        <f t="shared" si="15"/>
        <v>42206</v>
      </c>
      <c r="C437" s="169" t="s">
        <v>28</v>
      </c>
      <c r="D437" s="169" t="s">
        <v>7023</v>
      </c>
      <c r="E437" s="169" t="s">
        <v>6822</v>
      </c>
      <c r="F437" s="169" t="s">
        <v>6833</v>
      </c>
      <c r="G437" s="169" t="s">
        <v>7029</v>
      </c>
      <c r="H437" s="169" t="s">
        <v>7035</v>
      </c>
    </row>
    <row r="438" spans="1:8">
      <c r="A438" s="169" t="s">
        <v>7048</v>
      </c>
      <c r="B438" s="170">
        <f t="shared" si="15"/>
        <v>42205</v>
      </c>
      <c r="C438" s="169" t="s">
        <v>28</v>
      </c>
      <c r="D438" s="169" t="s">
        <v>6833</v>
      </c>
      <c r="E438" s="169" t="s">
        <v>6827</v>
      </c>
      <c r="F438" s="169" t="s">
        <v>7021</v>
      </c>
      <c r="G438" s="169" t="s">
        <v>7028</v>
      </c>
      <c r="H438" s="169" t="s">
        <v>7022</v>
      </c>
    </row>
    <row r="439" spans="1:8">
      <c r="A439" s="169" t="s">
        <v>7049</v>
      </c>
      <c r="B439" s="170">
        <f t="shared" si="15"/>
        <v>42202</v>
      </c>
      <c r="C439" s="169" t="s">
        <v>28</v>
      </c>
      <c r="D439" s="169" t="s">
        <v>6838</v>
      </c>
      <c r="E439" s="169" t="s">
        <v>7029</v>
      </c>
      <c r="F439" s="169" t="s">
        <v>6841</v>
      </c>
      <c r="G439" s="169" t="s">
        <v>7050</v>
      </c>
      <c r="H439" s="169" t="s">
        <v>7051</v>
      </c>
    </row>
    <row r="440" spans="1:8">
      <c r="A440" s="169" t="s">
        <v>7052</v>
      </c>
      <c r="B440" s="170">
        <f t="shared" si="15"/>
        <v>42201</v>
      </c>
      <c r="C440" s="169" t="s">
        <v>28</v>
      </c>
      <c r="D440" s="169" t="s">
        <v>6875</v>
      </c>
      <c r="E440" s="169" t="s">
        <v>7053</v>
      </c>
      <c r="F440" s="169" t="s">
        <v>6871</v>
      </c>
      <c r="G440" s="169" t="s">
        <v>6109</v>
      </c>
      <c r="H440" s="169" t="s">
        <v>6874</v>
      </c>
    </row>
    <row r="441" spans="1:8">
      <c r="A441" s="169" t="s">
        <v>7054</v>
      </c>
      <c r="B441" s="170">
        <f t="shared" si="15"/>
        <v>42200</v>
      </c>
      <c r="C441" s="169" t="s">
        <v>28</v>
      </c>
      <c r="D441" s="169" t="s">
        <v>7055</v>
      </c>
      <c r="E441" s="169" t="s">
        <v>6874</v>
      </c>
      <c r="F441" s="169" t="s">
        <v>6117</v>
      </c>
      <c r="G441" s="169" t="s">
        <v>6104</v>
      </c>
      <c r="H441" s="169" t="s">
        <v>6109</v>
      </c>
    </row>
    <row r="442" spans="1:8">
      <c r="A442" s="169" t="s">
        <v>7056</v>
      </c>
      <c r="B442" s="170">
        <f t="shared" si="15"/>
        <v>42199</v>
      </c>
      <c r="C442" s="169" t="s">
        <v>28</v>
      </c>
      <c r="D442" s="169" t="s">
        <v>7057</v>
      </c>
      <c r="E442" s="169" t="s">
        <v>7055</v>
      </c>
      <c r="F442" s="169" t="s">
        <v>6850</v>
      </c>
      <c r="G442" s="169" t="s">
        <v>6872</v>
      </c>
      <c r="H442" s="169" t="s">
        <v>7057</v>
      </c>
    </row>
    <row r="443" spans="1:8">
      <c r="A443" s="169" t="s">
        <v>7058</v>
      </c>
      <c r="B443" s="170">
        <f t="shared" si="15"/>
        <v>42198</v>
      </c>
      <c r="C443" s="169" t="s">
        <v>28</v>
      </c>
      <c r="D443" s="169" t="s">
        <v>6088</v>
      </c>
      <c r="E443" s="169" t="s">
        <v>6104</v>
      </c>
      <c r="F443" s="169" t="s">
        <v>6100</v>
      </c>
      <c r="G443" s="169" t="s">
        <v>6102</v>
      </c>
      <c r="H443" s="169" t="s">
        <v>6850</v>
      </c>
    </row>
    <row r="444" spans="1:8">
      <c r="A444" s="169" t="s">
        <v>7059</v>
      </c>
      <c r="B444" s="170">
        <f t="shared" si="15"/>
        <v>42195</v>
      </c>
      <c r="C444" s="169" t="s">
        <v>28</v>
      </c>
      <c r="D444" s="169" t="s">
        <v>6088</v>
      </c>
      <c r="E444" s="169" t="s">
        <v>6104</v>
      </c>
      <c r="F444" s="169" t="s">
        <v>6889</v>
      </c>
      <c r="G444" s="169" t="s">
        <v>6849</v>
      </c>
      <c r="H444" s="169" t="s">
        <v>6088</v>
      </c>
    </row>
    <row r="445" spans="1:8">
      <c r="A445" s="169" t="s">
        <v>7060</v>
      </c>
      <c r="B445" s="170">
        <f t="shared" si="15"/>
        <v>42194</v>
      </c>
      <c r="C445" s="169" t="s">
        <v>28</v>
      </c>
      <c r="D445" s="169" t="s">
        <v>6119</v>
      </c>
      <c r="E445" s="169" t="s">
        <v>6879</v>
      </c>
      <c r="F445" s="169" t="s">
        <v>7057</v>
      </c>
      <c r="G445" s="169" t="s">
        <v>7061</v>
      </c>
      <c r="H445" s="169" t="s">
        <v>6881</v>
      </c>
    </row>
    <row r="446" spans="1:8">
      <c r="A446" s="169" t="s">
        <v>7062</v>
      </c>
      <c r="B446" s="170">
        <f t="shared" si="15"/>
        <v>42193</v>
      </c>
      <c r="C446" s="169" t="s">
        <v>28</v>
      </c>
      <c r="D446" s="169" t="s">
        <v>6874</v>
      </c>
      <c r="E446" s="169" t="s">
        <v>6841</v>
      </c>
      <c r="F446" s="169" t="s">
        <v>6871</v>
      </c>
      <c r="G446" s="169" t="s">
        <v>6875</v>
      </c>
      <c r="H446" s="169" t="s">
        <v>6874</v>
      </c>
    </row>
    <row r="447" spans="1:8">
      <c r="A447" s="169" t="s">
        <v>7063</v>
      </c>
      <c r="B447" s="170">
        <f t="shared" si="15"/>
        <v>42192</v>
      </c>
      <c r="C447" s="169" t="s">
        <v>28</v>
      </c>
      <c r="D447" s="169" t="s">
        <v>6088</v>
      </c>
      <c r="E447" s="169" t="s">
        <v>6104</v>
      </c>
      <c r="F447" s="169" t="s">
        <v>6071</v>
      </c>
      <c r="G447" s="169" t="s">
        <v>6872</v>
      </c>
      <c r="H447" s="169" t="s">
        <v>6088</v>
      </c>
    </row>
    <row r="448" spans="1:8">
      <c r="A448" s="169" t="s">
        <v>7064</v>
      </c>
      <c r="B448" s="170">
        <f t="shared" si="15"/>
        <v>42191</v>
      </c>
      <c r="C448" s="169" t="s">
        <v>28</v>
      </c>
      <c r="D448" s="169" t="s">
        <v>6104</v>
      </c>
      <c r="E448" s="169" t="s">
        <v>6109</v>
      </c>
      <c r="F448" s="169" t="s">
        <v>6088</v>
      </c>
      <c r="G448" s="169" t="s">
        <v>6878</v>
      </c>
      <c r="H448" s="169" t="s">
        <v>6104</v>
      </c>
    </row>
    <row r="449" spans="1:8">
      <c r="A449" s="169" t="s">
        <v>7065</v>
      </c>
      <c r="B449" s="170">
        <f t="shared" si="15"/>
        <v>42188</v>
      </c>
      <c r="C449" s="169" t="s">
        <v>28</v>
      </c>
      <c r="D449" s="169" t="s">
        <v>6054</v>
      </c>
      <c r="E449" s="169" t="s">
        <v>6069</v>
      </c>
      <c r="F449" s="169" t="s">
        <v>6887</v>
      </c>
      <c r="G449" s="169" t="s">
        <v>6054</v>
      </c>
      <c r="H449" s="169" t="s">
        <v>6128</v>
      </c>
    </row>
    <row r="450" spans="1:8">
      <c r="A450" s="169" t="s">
        <v>7066</v>
      </c>
      <c r="B450" s="170">
        <f t="shared" si="15"/>
        <v>42187</v>
      </c>
      <c r="C450" s="169" t="s">
        <v>28</v>
      </c>
      <c r="D450" s="169" t="s">
        <v>6041</v>
      </c>
      <c r="E450" s="169" t="s">
        <v>6060</v>
      </c>
      <c r="F450" s="169" t="s">
        <v>5987</v>
      </c>
      <c r="G450" s="169" t="s">
        <v>6052</v>
      </c>
      <c r="H450" s="169" t="s">
        <v>6887</v>
      </c>
    </row>
    <row r="451" spans="1:8">
      <c r="A451" s="169" t="s">
        <v>7067</v>
      </c>
      <c r="B451" s="170">
        <f t="shared" si="15"/>
        <v>42186</v>
      </c>
      <c r="C451" s="169" t="s">
        <v>28</v>
      </c>
      <c r="D451" s="169" t="s">
        <v>6108</v>
      </c>
      <c r="E451" s="169" t="s">
        <v>6874</v>
      </c>
      <c r="F451" s="169" t="s">
        <v>6845</v>
      </c>
      <c r="G451" s="169" t="s">
        <v>7055</v>
      </c>
      <c r="H451" s="169" t="s">
        <v>6881</v>
      </c>
    </row>
    <row r="452" spans="1:8">
      <c r="A452" s="169" t="s">
        <v>7068</v>
      </c>
      <c r="B452" s="170">
        <f t="shared" si="15"/>
        <v>42185</v>
      </c>
      <c r="C452" s="169" t="s">
        <v>28</v>
      </c>
      <c r="D452" s="169" t="s">
        <v>6883</v>
      </c>
      <c r="E452" s="169" t="s">
        <v>7069</v>
      </c>
      <c r="F452" s="169" t="s">
        <v>6884</v>
      </c>
      <c r="G452" s="169" t="s">
        <v>6874</v>
      </c>
      <c r="H452" s="169" t="s">
        <v>6883</v>
      </c>
    </row>
    <row r="453" spans="1:8">
      <c r="A453" s="169" t="s">
        <v>7070</v>
      </c>
      <c r="B453" s="170">
        <f t="shared" ref="B453:B516" si="16">DATE((LEFT(A453,4)),(RIGHT(LEFT(A453,7),2)),RIGHT(A453,2))</f>
        <v>42184</v>
      </c>
      <c r="C453" s="169" t="s">
        <v>28</v>
      </c>
      <c r="D453" s="169" t="s">
        <v>6883</v>
      </c>
      <c r="E453" s="169" t="s">
        <v>7069</v>
      </c>
      <c r="F453" s="169" t="s">
        <v>6884</v>
      </c>
      <c r="G453" s="169" t="s">
        <v>6874</v>
      </c>
      <c r="H453" s="169" t="s">
        <v>6883</v>
      </c>
    </row>
    <row r="454" spans="1:8">
      <c r="A454" s="169" t="s">
        <v>7071</v>
      </c>
      <c r="B454" s="170">
        <f t="shared" si="16"/>
        <v>42181</v>
      </c>
      <c r="C454" s="169" t="s">
        <v>28</v>
      </c>
      <c r="D454" s="169" t="s">
        <v>6118</v>
      </c>
      <c r="E454" s="169" t="s">
        <v>6117</v>
      </c>
      <c r="F454" s="169" t="s">
        <v>5963</v>
      </c>
      <c r="G454" s="169" t="s">
        <v>6088</v>
      </c>
      <c r="H454" s="169" t="s">
        <v>6089</v>
      </c>
    </row>
    <row r="455" spans="1:8">
      <c r="A455" s="169" t="s">
        <v>7072</v>
      </c>
      <c r="B455" s="170">
        <f t="shared" si="16"/>
        <v>42180</v>
      </c>
      <c r="C455" s="169" t="s">
        <v>28</v>
      </c>
      <c r="D455" s="169" t="s">
        <v>6850</v>
      </c>
      <c r="E455" s="169" t="s">
        <v>6117</v>
      </c>
      <c r="F455" s="169" t="s">
        <v>5963</v>
      </c>
      <c r="G455" s="169" t="s">
        <v>6099</v>
      </c>
      <c r="H455" s="169" t="s">
        <v>6089</v>
      </c>
    </row>
    <row r="456" spans="1:8">
      <c r="A456" s="169" t="s">
        <v>7073</v>
      </c>
      <c r="B456" s="170">
        <f t="shared" si="16"/>
        <v>42179</v>
      </c>
      <c r="C456" s="169" t="s">
        <v>28</v>
      </c>
      <c r="D456" s="169" t="s">
        <v>6120</v>
      </c>
      <c r="E456" s="169" t="s">
        <v>7074</v>
      </c>
      <c r="F456" s="169" t="s">
        <v>6105</v>
      </c>
      <c r="G456" s="169" t="s">
        <v>7075</v>
      </c>
      <c r="H456" s="169" t="s">
        <v>6871</v>
      </c>
    </row>
    <row r="457" spans="1:8">
      <c r="A457" s="169" t="s">
        <v>7076</v>
      </c>
      <c r="B457" s="170">
        <f t="shared" si="16"/>
        <v>42178</v>
      </c>
      <c r="C457" s="169" t="s">
        <v>28</v>
      </c>
      <c r="D457" s="169" t="s">
        <v>7077</v>
      </c>
      <c r="E457" s="169" t="s">
        <v>6833</v>
      </c>
      <c r="F457" s="169" t="s">
        <v>6883</v>
      </c>
      <c r="G457" s="169" t="s">
        <v>7077</v>
      </c>
      <c r="H457" s="169" t="s">
        <v>7069</v>
      </c>
    </row>
    <row r="458" spans="1:8">
      <c r="A458" s="169" t="s">
        <v>7078</v>
      </c>
      <c r="B458" s="170">
        <f t="shared" si="16"/>
        <v>42177</v>
      </c>
      <c r="C458" s="169" t="s">
        <v>28</v>
      </c>
      <c r="D458" s="169" t="s">
        <v>7077</v>
      </c>
      <c r="E458" s="169" t="s">
        <v>6833</v>
      </c>
      <c r="F458" s="169" t="s">
        <v>6883</v>
      </c>
      <c r="G458" s="169" t="s">
        <v>7077</v>
      </c>
      <c r="H458" s="169" t="s">
        <v>7069</v>
      </c>
    </row>
    <row r="459" spans="1:8">
      <c r="A459" s="169" t="s">
        <v>7079</v>
      </c>
      <c r="B459" s="170">
        <f t="shared" si="16"/>
        <v>42174</v>
      </c>
      <c r="C459" s="169" t="s">
        <v>28</v>
      </c>
      <c r="D459" s="169" t="s">
        <v>7080</v>
      </c>
      <c r="E459" s="169" t="s">
        <v>6773</v>
      </c>
      <c r="F459" s="169" t="s">
        <v>6835</v>
      </c>
      <c r="G459" s="169" t="s">
        <v>6818</v>
      </c>
      <c r="H459" s="169" t="s">
        <v>6812</v>
      </c>
    </row>
    <row r="460" spans="1:8">
      <c r="A460" s="169" t="s">
        <v>7081</v>
      </c>
      <c r="B460" s="170">
        <f t="shared" si="16"/>
        <v>42173</v>
      </c>
      <c r="C460" s="169" t="s">
        <v>28</v>
      </c>
      <c r="D460" s="169" t="s">
        <v>6833</v>
      </c>
      <c r="E460" s="169" t="s">
        <v>7023</v>
      </c>
      <c r="F460" s="169" t="s">
        <v>7028</v>
      </c>
      <c r="G460" s="169" t="s">
        <v>7082</v>
      </c>
      <c r="H460" s="169" t="s">
        <v>6840</v>
      </c>
    </row>
    <row r="461" spans="1:8">
      <c r="A461" s="169" t="s">
        <v>7083</v>
      </c>
      <c r="B461" s="170">
        <f t="shared" si="16"/>
        <v>42172</v>
      </c>
      <c r="C461" s="169" t="s">
        <v>28</v>
      </c>
      <c r="D461" s="169" t="s">
        <v>6878</v>
      </c>
      <c r="E461" s="169" t="s">
        <v>6106</v>
      </c>
      <c r="F461" s="169" t="s">
        <v>6088</v>
      </c>
      <c r="G461" s="169" t="s">
        <v>6090</v>
      </c>
      <c r="H461" s="169" t="s">
        <v>6845</v>
      </c>
    </row>
    <row r="462" spans="1:8">
      <c r="A462" s="169" t="s">
        <v>7084</v>
      </c>
      <c r="B462" s="170">
        <f t="shared" si="16"/>
        <v>42171</v>
      </c>
      <c r="C462" s="169" t="s">
        <v>28</v>
      </c>
      <c r="D462" s="169" t="s">
        <v>6821</v>
      </c>
      <c r="E462" s="169" t="s">
        <v>7027</v>
      </c>
      <c r="F462" s="169" t="s">
        <v>6830</v>
      </c>
      <c r="G462" s="169" t="s">
        <v>7035</v>
      </c>
      <c r="H462" s="169" t="s">
        <v>6821</v>
      </c>
    </row>
    <row r="463" spans="1:8">
      <c r="A463" s="169" t="s">
        <v>7085</v>
      </c>
      <c r="B463" s="170">
        <f t="shared" si="16"/>
        <v>42170</v>
      </c>
      <c r="C463" s="169" t="s">
        <v>28</v>
      </c>
      <c r="D463" s="169" t="s">
        <v>7086</v>
      </c>
      <c r="E463" s="169" t="s">
        <v>7033</v>
      </c>
      <c r="F463" s="169" t="s">
        <v>6827</v>
      </c>
      <c r="G463" s="169" t="s">
        <v>6836</v>
      </c>
      <c r="H463" s="169" t="s">
        <v>7027</v>
      </c>
    </row>
    <row r="464" spans="1:8">
      <c r="A464" s="169" t="s">
        <v>7087</v>
      </c>
      <c r="B464" s="170">
        <f t="shared" si="16"/>
        <v>42167</v>
      </c>
      <c r="C464" s="169" t="s">
        <v>28</v>
      </c>
      <c r="D464" s="169" t="s">
        <v>7088</v>
      </c>
      <c r="E464" s="169" t="s">
        <v>6811</v>
      </c>
      <c r="F464" s="169" t="s">
        <v>6822</v>
      </c>
      <c r="G464" s="169" t="s">
        <v>7089</v>
      </c>
      <c r="H464" s="169" t="s">
        <v>7033</v>
      </c>
    </row>
    <row r="465" spans="1:8">
      <c r="A465" s="169" t="s">
        <v>7090</v>
      </c>
      <c r="B465" s="170">
        <f t="shared" si="16"/>
        <v>42166</v>
      </c>
      <c r="C465" s="169" t="s">
        <v>28</v>
      </c>
      <c r="D465" s="169" t="s">
        <v>7055</v>
      </c>
      <c r="E465" s="169" t="s">
        <v>6871</v>
      </c>
      <c r="F465" s="169" t="s">
        <v>6117</v>
      </c>
      <c r="G465" s="169" t="s">
        <v>7055</v>
      </c>
      <c r="H465" s="169" t="s">
        <v>6109</v>
      </c>
    </row>
    <row r="466" spans="1:8">
      <c r="A466" s="169" t="s">
        <v>7091</v>
      </c>
      <c r="B466" s="170">
        <f t="shared" si="16"/>
        <v>42165</v>
      </c>
      <c r="C466" s="169" t="s">
        <v>28</v>
      </c>
      <c r="D466" s="169" t="s">
        <v>7033</v>
      </c>
      <c r="E466" s="169" t="s">
        <v>6811</v>
      </c>
      <c r="F466" s="169" t="s">
        <v>6822</v>
      </c>
      <c r="G466" s="169" t="s">
        <v>7092</v>
      </c>
      <c r="H466" s="169" t="s">
        <v>7046</v>
      </c>
    </row>
    <row r="467" spans="1:8">
      <c r="A467" s="169" t="s">
        <v>7093</v>
      </c>
      <c r="B467" s="170">
        <f t="shared" si="16"/>
        <v>42164</v>
      </c>
      <c r="C467" s="169" t="s">
        <v>28</v>
      </c>
      <c r="D467" s="169" t="s">
        <v>7094</v>
      </c>
      <c r="E467" s="169" t="s">
        <v>6791</v>
      </c>
      <c r="F467" s="169" t="s">
        <v>6783</v>
      </c>
      <c r="G467" s="169" t="s">
        <v>7094</v>
      </c>
      <c r="H467" s="169" t="s">
        <v>6780</v>
      </c>
    </row>
    <row r="468" spans="1:8">
      <c r="A468" s="169" t="s">
        <v>7095</v>
      </c>
      <c r="B468" s="170">
        <f t="shared" si="16"/>
        <v>42163</v>
      </c>
      <c r="C468" s="169" t="s">
        <v>28</v>
      </c>
      <c r="D468" s="169" t="s">
        <v>6811</v>
      </c>
      <c r="E468" s="169" t="s">
        <v>7096</v>
      </c>
      <c r="F468" s="169" t="s">
        <v>6835</v>
      </c>
      <c r="G468" s="169" t="s">
        <v>7046</v>
      </c>
      <c r="H468" s="169" t="s">
        <v>7096</v>
      </c>
    </row>
    <row r="469" spans="1:8">
      <c r="A469" s="169" t="s">
        <v>7097</v>
      </c>
      <c r="B469" s="170">
        <f t="shared" si="16"/>
        <v>42160</v>
      </c>
      <c r="C469" s="169" t="s">
        <v>28</v>
      </c>
      <c r="D469" s="169" t="s">
        <v>6210</v>
      </c>
      <c r="E469" s="169" t="s">
        <v>6209</v>
      </c>
      <c r="F469" s="169" t="s">
        <v>7031</v>
      </c>
      <c r="G469" s="169" t="s">
        <v>7098</v>
      </c>
      <c r="H469" s="169" t="s">
        <v>7019</v>
      </c>
    </row>
    <row r="470" spans="1:8">
      <c r="A470" s="169" t="s">
        <v>7099</v>
      </c>
      <c r="B470" s="170">
        <f t="shared" si="16"/>
        <v>42159</v>
      </c>
      <c r="C470" s="169" t="s">
        <v>28</v>
      </c>
      <c r="D470" s="169" t="s">
        <v>6823</v>
      </c>
      <c r="E470" s="169" t="s">
        <v>7032</v>
      </c>
      <c r="F470" s="169" t="s">
        <v>7023</v>
      </c>
      <c r="G470" s="169" t="s">
        <v>7100</v>
      </c>
      <c r="H470" s="169" t="s">
        <v>7032</v>
      </c>
    </row>
    <row r="471" spans="1:8">
      <c r="A471" s="169" t="s">
        <v>7101</v>
      </c>
      <c r="B471" s="170">
        <f t="shared" si="16"/>
        <v>42158</v>
      </c>
      <c r="C471" s="169" t="s">
        <v>28</v>
      </c>
      <c r="D471" s="169" t="s">
        <v>6774</v>
      </c>
      <c r="E471" s="169" t="s">
        <v>7019</v>
      </c>
      <c r="F471" s="169" t="s">
        <v>7102</v>
      </c>
      <c r="G471" s="169" t="s">
        <v>6210</v>
      </c>
      <c r="H471" s="169" t="s">
        <v>7019</v>
      </c>
    </row>
    <row r="472" spans="1:8">
      <c r="A472" s="169" t="s">
        <v>7103</v>
      </c>
      <c r="B472" s="170">
        <f t="shared" si="16"/>
        <v>42157</v>
      </c>
      <c r="C472" s="169" t="s">
        <v>28</v>
      </c>
      <c r="D472" s="169" t="s">
        <v>6922</v>
      </c>
      <c r="E472" s="169" t="s">
        <v>6944</v>
      </c>
      <c r="F472" s="169" t="s">
        <v>6975</v>
      </c>
      <c r="G472" s="169" t="s">
        <v>6216</v>
      </c>
      <c r="H472" s="169" t="s">
        <v>6944</v>
      </c>
    </row>
    <row r="473" spans="1:8">
      <c r="A473" s="169" t="s">
        <v>7104</v>
      </c>
      <c r="B473" s="170">
        <f t="shared" si="16"/>
        <v>42156</v>
      </c>
      <c r="C473" s="169" t="s">
        <v>28</v>
      </c>
      <c r="D473" s="169" t="s">
        <v>6932</v>
      </c>
      <c r="E473" s="169" t="s">
        <v>6215</v>
      </c>
      <c r="F473" s="169" t="s">
        <v>6900</v>
      </c>
      <c r="G473" s="169" t="s">
        <v>6904</v>
      </c>
      <c r="H473" s="169" t="s">
        <v>6908</v>
      </c>
    </row>
    <row r="474" spans="1:8">
      <c r="A474" s="169" t="s">
        <v>7105</v>
      </c>
      <c r="B474" s="170">
        <f t="shared" si="16"/>
        <v>42153</v>
      </c>
      <c r="C474" s="169" t="s">
        <v>28</v>
      </c>
      <c r="D474" s="169" t="s">
        <v>6907</v>
      </c>
      <c r="E474" s="169" t="s">
        <v>6910</v>
      </c>
      <c r="F474" s="169" t="s">
        <v>6903</v>
      </c>
      <c r="G474" s="169" t="s">
        <v>6978</v>
      </c>
      <c r="H474" s="169" t="s">
        <v>6949</v>
      </c>
    </row>
    <row r="475" spans="1:8">
      <c r="A475" s="169" t="s">
        <v>7106</v>
      </c>
      <c r="B475" s="170">
        <f t="shared" si="16"/>
        <v>42152</v>
      </c>
      <c r="C475" s="169" t="s">
        <v>28</v>
      </c>
      <c r="D475" s="169" t="s">
        <v>6803</v>
      </c>
      <c r="E475" s="169" t="s">
        <v>6785</v>
      </c>
      <c r="F475" s="169" t="s">
        <v>6783</v>
      </c>
      <c r="G475" s="169" t="s">
        <v>7094</v>
      </c>
      <c r="H475" s="169" t="s">
        <v>7043</v>
      </c>
    </row>
    <row r="476" spans="1:8">
      <c r="A476" s="169" t="s">
        <v>7107</v>
      </c>
      <c r="B476" s="170">
        <f t="shared" si="16"/>
        <v>42151</v>
      </c>
      <c r="C476" s="169" t="s">
        <v>28</v>
      </c>
      <c r="D476" s="169" t="s">
        <v>7102</v>
      </c>
      <c r="E476" s="169" t="s">
        <v>6209</v>
      </c>
      <c r="F476" s="169" t="s">
        <v>7080</v>
      </c>
      <c r="G476" s="169" t="s">
        <v>7108</v>
      </c>
      <c r="H476" s="169" t="s">
        <v>7098</v>
      </c>
    </row>
    <row r="477" spans="1:8">
      <c r="A477" s="169" t="s">
        <v>7109</v>
      </c>
      <c r="B477" s="170">
        <f t="shared" si="16"/>
        <v>42150</v>
      </c>
      <c r="C477" s="169" t="s">
        <v>28</v>
      </c>
      <c r="D477" s="169" t="s">
        <v>7029</v>
      </c>
      <c r="E477" s="169" t="s">
        <v>7023</v>
      </c>
      <c r="F477" s="169" t="s">
        <v>7021</v>
      </c>
      <c r="G477" s="169" t="s">
        <v>7110</v>
      </c>
      <c r="H477" s="169" t="s">
        <v>6829</v>
      </c>
    </row>
    <row r="478" spans="1:8">
      <c r="A478" s="169" t="s">
        <v>7111</v>
      </c>
      <c r="B478" s="170">
        <f t="shared" si="16"/>
        <v>42146</v>
      </c>
      <c r="C478" s="169" t="s">
        <v>28</v>
      </c>
      <c r="D478" s="169" t="s">
        <v>7029</v>
      </c>
      <c r="E478" s="169" t="s">
        <v>6827</v>
      </c>
      <c r="F478" s="169" t="s">
        <v>7028</v>
      </c>
      <c r="G478" s="169" t="s">
        <v>7110</v>
      </c>
      <c r="H478" s="169" t="s">
        <v>6829</v>
      </c>
    </row>
    <row r="479" spans="1:8">
      <c r="A479" s="169" t="s">
        <v>7112</v>
      </c>
      <c r="B479" s="170">
        <f t="shared" si="16"/>
        <v>42145</v>
      </c>
      <c r="C479" s="169" t="s">
        <v>28</v>
      </c>
      <c r="D479" s="169" t="s">
        <v>7053</v>
      </c>
      <c r="E479" s="169" t="s">
        <v>7028</v>
      </c>
      <c r="F479" s="169" t="s">
        <v>6879</v>
      </c>
      <c r="G479" s="169" t="s">
        <v>7113</v>
      </c>
      <c r="H479" s="169" t="s">
        <v>7114</v>
      </c>
    </row>
    <row r="480" spans="1:8">
      <c r="A480" s="169" t="s">
        <v>7115</v>
      </c>
      <c r="B480" s="170">
        <f t="shared" si="16"/>
        <v>42144</v>
      </c>
      <c r="C480" s="169" t="s">
        <v>28</v>
      </c>
      <c r="D480" s="169" t="s">
        <v>6839</v>
      </c>
      <c r="E480" s="169" t="s">
        <v>7023</v>
      </c>
      <c r="F480" s="169" t="s">
        <v>7053</v>
      </c>
      <c r="G480" s="169" t="s">
        <v>6838</v>
      </c>
      <c r="H480" s="169" t="s">
        <v>7110</v>
      </c>
    </row>
    <row r="481" spans="1:8">
      <c r="A481" s="169" t="s">
        <v>7116</v>
      </c>
      <c r="B481" s="170">
        <f t="shared" si="16"/>
        <v>42143</v>
      </c>
      <c r="C481" s="169" t="s">
        <v>28</v>
      </c>
      <c r="D481" s="169" t="s">
        <v>6117</v>
      </c>
      <c r="E481" s="169" t="s">
        <v>6109</v>
      </c>
      <c r="F481" s="169" t="s">
        <v>6089</v>
      </c>
      <c r="G481" s="169" t="s">
        <v>6844</v>
      </c>
      <c r="H481" s="169" t="s">
        <v>6881</v>
      </c>
    </row>
    <row r="482" spans="1:8">
      <c r="A482" s="169" t="s">
        <v>7117</v>
      </c>
      <c r="B482" s="170">
        <f t="shared" si="16"/>
        <v>42142</v>
      </c>
      <c r="C482" s="169" t="s">
        <v>28</v>
      </c>
      <c r="D482" s="169" t="s">
        <v>6874</v>
      </c>
      <c r="E482" s="169" t="s">
        <v>6883</v>
      </c>
      <c r="F482" s="169" t="s">
        <v>6879</v>
      </c>
      <c r="G482" s="169" t="s">
        <v>7075</v>
      </c>
      <c r="H482" s="169" t="s">
        <v>6883</v>
      </c>
    </row>
    <row r="483" spans="1:8">
      <c r="A483" s="169" t="s">
        <v>7118</v>
      </c>
      <c r="B483" s="170">
        <f t="shared" si="16"/>
        <v>42139</v>
      </c>
      <c r="C483" s="169" t="s">
        <v>28</v>
      </c>
      <c r="D483" s="169" t="s">
        <v>6841</v>
      </c>
      <c r="E483" s="169" t="s">
        <v>7069</v>
      </c>
      <c r="F483" s="169" t="s">
        <v>7053</v>
      </c>
      <c r="G483" s="169" t="s">
        <v>7113</v>
      </c>
      <c r="H483" s="169" t="s">
        <v>7028</v>
      </c>
    </row>
    <row r="484" spans="1:8">
      <c r="A484" s="169" t="s">
        <v>7119</v>
      </c>
      <c r="B484" s="170">
        <f t="shared" si="16"/>
        <v>42138</v>
      </c>
      <c r="C484" s="169" t="s">
        <v>28</v>
      </c>
      <c r="D484" s="169" t="s">
        <v>6836</v>
      </c>
      <c r="E484" s="169" t="s">
        <v>6822</v>
      </c>
      <c r="F484" s="169" t="s">
        <v>6821</v>
      </c>
      <c r="G484" s="169" t="s">
        <v>6893</v>
      </c>
      <c r="H484" s="169" t="s">
        <v>6835</v>
      </c>
    </row>
    <row r="485" spans="1:8">
      <c r="A485" s="169" t="s">
        <v>7120</v>
      </c>
      <c r="B485" s="170">
        <f t="shared" si="16"/>
        <v>42137</v>
      </c>
      <c r="C485" s="169" t="s">
        <v>28</v>
      </c>
      <c r="D485" s="169" t="s">
        <v>7113</v>
      </c>
      <c r="E485" s="169" t="s">
        <v>7053</v>
      </c>
      <c r="F485" s="169" t="s">
        <v>6883</v>
      </c>
      <c r="G485" s="169" t="s">
        <v>7075</v>
      </c>
      <c r="H485" s="169" t="s">
        <v>7021</v>
      </c>
    </row>
    <row r="486" spans="1:8">
      <c r="A486" s="169" t="s">
        <v>7121</v>
      </c>
      <c r="B486" s="170">
        <f t="shared" si="16"/>
        <v>42136</v>
      </c>
      <c r="C486" s="169" t="s">
        <v>28</v>
      </c>
      <c r="D486" s="169" t="s">
        <v>6053</v>
      </c>
      <c r="E486" s="169" t="s">
        <v>6063</v>
      </c>
      <c r="F486" s="169" t="s">
        <v>6113</v>
      </c>
      <c r="G486" s="169" t="s">
        <v>6135</v>
      </c>
      <c r="H486" s="169" t="s">
        <v>6074</v>
      </c>
    </row>
    <row r="487" spans="1:8">
      <c r="A487" s="169" t="s">
        <v>7122</v>
      </c>
      <c r="B487" s="170">
        <f t="shared" si="16"/>
        <v>42135</v>
      </c>
      <c r="C487" s="169" t="s">
        <v>28</v>
      </c>
      <c r="D487" s="169" t="s">
        <v>7032</v>
      </c>
      <c r="E487" s="169" t="s">
        <v>6835</v>
      </c>
      <c r="F487" s="169" t="s">
        <v>6822</v>
      </c>
      <c r="G487" s="169" t="s">
        <v>6836</v>
      </c>
      <c r="H487" s="169" t="s">
        <v>7123</v>
      </c>
    </row>
    <row r="488" spans="1:8">
      <c r="A488" s="169" t="s">
        <v>7124</v>
      </c>
      <c r="B488" s="170">
        <f t="shared" si="16"/>
        <v>42132</v>
      </c>
      <c r="C488" s="169" t="s">
        <v>28</v>
      </c>
      <c r="D488" s="169" t="s">
        <v>6808</v>
      </c>
      <c r="E488" s="169" t="s">
        <v>6777</v>
      </c>
      <c r="F488" s="169" t="s">
        <v>6772</v>
      </c>
      <c r="G488" s="169" t="s">
        <v>6211</v>
      </c>
      <c r="H488" s="169" t="s">
        <v>6791</v>
      </c>
    </row>
    <row r="489" spans="1:8">
      <c r="A489" s="169" t="s">
        <v>7125</v>
      </c>
      <c r="B489" s="170">
        <f t="shared" si="16"/>
        <v>42131</v>
      </c>
      <c r="C489" s="169" t="s">
        <v>28</v>
      </c>
      <c r="D489" s="169" t="s">
        <v>6847</v>
      </c>
      <c r="E489" s="169" t="s">
        <v>6065</v>
      </c>
      <c r="F489" s="169" t="s">
        <v>6128</v>
      </c>
      <c r="G489" s="169" t="s">
        <v>6054</v>
      </c>
      <c r="H489" s="169" t="s">
        <v>6069</v>
      </c>
    </row>
    <row r="490" spans="1:8">
      <c r="A490" s="169" t="s">
        <v>7126</v>
      </c>
      <c r="B490" s="170">
        <f t="shared" si="16"/>
        <v>42130</v>
      </c>
      <c r="C490" s="169" t="s">
        <v>28</v>
      </c>
      <c r="D490" s="169" t="s">
        <v>6887</v>
      </c>
      <c r="E490" s="169" t="s">
        <v>5956</v>
      </c>
      <c r="F490" s="169" t="s">
        <v>6063</v>
      </c>
      <c r="G490" s="169" t="s">
        <v>5965</v>
      </c>
      <c r="H490" s="169" t="s">
        <v>6074</v>
      </c>
    </row>
    <row r="491" spans="1:8">
      <c r="A491" s="169" t="s">
        <v>7127</v>
      </c>
      <c r="B491" s="170">
        <f t="shared" si="16"/>
        <v>42128</v>
      </c>
      <c r="C491" s="169" t="s">
        <v>28</v>
      </c>
      <c r="D491" s="169" t="s">
        <v>6813</v>
      </c>
      <c r="E491" s="169" t="s">
        <v>6835</v>
      </c>
      <c r="F491" s="169" t="s">
        <v>7027</v>
      </c>
      <c r="G491" s="169" t="s">
        <v>7100</v>
      </c>
      <c r="H491" s="169" t="s">
        <v>6835</v>
      </c>
    </row>
    <row r="492" spans="1:8">
      <c r="A492" s="169" t="s">
        <v>7128</v>
      </c>
      <c r="B492" s="170">
        <f t="shared" si="16"/>
        <v>42124</v>
      </c>
      <c r="C492" s="169" t="s">
        <v>28</v>
      </c>
      <c r="D492" s="169" t="s">
        <v>6995</v>
      </c>
      <c r="E492" s="169" t="s">
        <v>7010</v>
      </c>
      <c r="F492" s="169" t="s">
        <v>7012</v>
      </c>
      <c r="G492" s="169" t="s">
        <v>6901</v>
      </c>
      <c r="H492" s="169" t="s">
        <v>6749</v>
      </c>
    </row>
    <row r="493" spans="1:8">
      <c r="A493" s="169" t="s">
        <v>7129</v>
      </c>
      <c r="B493" s="170">
        <f t="shared" si="16"/>
        <v>42123</v>
      </c>
      <c r="C493" s="169" t="s">
        <v>28</v>
      </c>
      <c r="D493" s="169" t="s">
        <v>6982</v>
      </c>
      <c r="E493" s="169" t="s">
        <v>6924</v>
      </c>
      <c r="F493" s="169" t="s">
        <v>6926</v>
      </c>
      <c r="G493" s="169" t="s">
        <v>6928</v>
      </c>
      <c r="H493" s="169" t="s">
        <v>6761</v>
      </c>
    </row>
    <row r="494" spans="1:8">
      <c r="A494" s="169" t="s">
        <v>7130</v>
      </c>
      <c r="B494" s="170">
        <f t="shared" si="16"/>
        <v>42122</v>
      </c>
      <c r="C494" s="169" t="s">
        <v>28</v>
      </c>
      <c r="D494" s="169" t="s">
        <v>6214</v>
      </c>
      <c r="E494" s="169" t="s">
        <v>6903</v>
      </c>
      <c r="F494" s="169" t="s">
        <v>6759</v>
      </c>
      <c r="G494" s="169" t="s">
        <v>6213</v>
      </c>
      <c r="H494" s="169" t="s">
        <v>7131</v>
      </c>
    </row>
    <row r="495" spans="1:8">
      <c r="A495" s="169" t="s">
        <v>7132</v>
      </c>
      <c r="B495" s="170">
        <f t="shared" si="16"/>
        <v>42121</v>
      </c>
      <c r="C495" s="169" t="s">
        <v>28</v>
      </c>
      <c r="D495" s="169" t="s">
        <v>6959</v>
      </c>
      <c r="E495" s="169" t="s">
        <v>6231</v>
      </c>
      <c r="F495" s="169" t="s">
        <v>6959</v>
      </c>
      <c r="G495" s="169" t="s">
        <v>6956</v>
      </c>
      <c r="H495" s="169" t="s">
        <v>6235</v>
      </c>
    </row>
    <row r="496" spans="1:8">
      <c r="A496" s="169" t="s">
        <v>7133</v>
      </c>
      <c r="B496" s="170">
        <f t="shared" si="16"/>
        <v>42118</v>
      </c>
      <c r="C496" s="169" t="s">
        <v>28</v>
      </c>
      <c r="D496" s="169" t="s">
        <v>6236</v>
      </c>
      <c r="E496" s="169" t="s">
        <v>6246</v>
      </c>
      <c r="F496" s="169" t="s">
        <v>6236</v>
      </c>
      <c r="G496" s="169" t="s">
        <v>6233</v>
      </c>
      <c r="H496" s="169" t="s">
        <v>7134</v>
      </c>
    </row>
    <row r="497" spans="1:8">
      <c r="A497" s="169" t="s">
        <v>7135</v>
      </c>
      <c r="B497" s="170">
        <f t="shared" si="16"/>
        <v>42117</v>
      </c>
      <c r="C497" s="169" t="s">
        <v>28</v>
      </c>
      <c r="D497" s="169" t="s">
        <v>6690</v>
      </c>
      <c r="E497" s="169" t="s">
        <v>6589</v>
      </c>
      <c r="F497" s="169" t="s">
        <v>6690</v>
      </c>
      <c r="G497" s="169" t="s">
        <v>6655</v>
      </c>
      <c r="H497" s="169" t="s">
        <v>6250</v>
      </c>
    </row>
    <row r="498" spans="1:8">
      <c r="A498" s="169" t="s">
        <v>7136</v>
      </c>
      <c r="B498" s="170">
        <f t="shared" si="16"/>
        <v>42116</v>
      </c>
      <c r="C498" s="169" t="s">
        <v>28</v>
      </c>
      <c r="D498" s="169" t="s">
        <v>7137</v>
      </c>
      <c r="E498" s="169" t="s">
        <v>6670</v>
      </c>
      <c r="F498" s="169" t="s">
        <v>7137</v>
      </c>
      <c r="G498" s="169" t="s">
        <v>6620</v>
      </c>
      <c r="H498" s="169" t="s">
        <v>6581</v>
      </c>
    </row>
    <row r="499" spans="1:8">
      <c r="A499" s="169" t="s">
        <v>7138</v>
      </c>
      <c r="B499" s="170">
        <f t="shared" si="16"/>
        <v>42115</v>
      </c>
      <c r="C499" s="169" t="s">
        <v>28</v>
      </c>
      <c r="D499" s="169" t="s">
        <v>6583</v>
      </c>
      <c r="E499" s="169" t="s">
        <v>6578</v>
      </c>
      <c r="F499" s="169" t="s">
        <v>6280</v>
      </c>
      <c r="G499" s="169" t="s">
        <v>6282</v>
      </c>
      <c r="H499" s="169" t="s">
        <v>6584</v>
      </c>
    </row>
    <row r="500" spans="1:8">
      <c r="A500" s="169" t="s">
        <v>7139</v>
      </c>
      <c r="B500" s="170">
        <f t="shared" si="16"/>
        <v>42114</v>
      </c>
      <c r="C500" s="169" t="s">
        <v>28</v>
      </c>
      <c r="D500" s="169" t="s">
        <v>6579</v>
      </c>
      <c r="E500" s="169" t="s">
        <v>6579</v>
      </c>
      <c r="F500" s="169" t="s">
        <v>6579</v>
      </c>
      <c r="G500" s="169" t="s">
        <v>7140</v>
      </c>
      <c r="H500" s="169" t="s">
        <v>7141</v>
      </c>
    </row>
    <row r="501" spans="1:8">
      <c r="A501" s="169" t="s">
        <v>7142</v>
      </c>
      <c r="B501" s="170">
        <f t="shared" si="16"/>
        <v>42111</v>
      </c>
      <c r="C501" s="169" t="s">
        <v>28</v>
      </c>
      <c r="D501" s="169" t="s">
        <v>6284</v>
      </c>
      <c r="E501" s="169" t="s">
        <v>6290</v>
      </c>
      <c r="F501" s="169" t="s">
        <v>6284</v>
      </c>
      <c r="G501" s="169" t="s">
        <v>7143</v>
      </c>
      <c r="H501" s="169" t="s">
        <v>7144</v>
      </c>
    </row>
    <row r="502" spans="1:8">
      <c r="A502" s="169" t="s">
        <v>7145</v>
      </c>
      <c r="B502" s="170">
        <f t="shared" si="16"/>
        <v>42110</v>
      </c>
      <c r="C502" s="169" t="s">
        <v>28</v>
      </c>
      <c r="D502" s="169" t="s">
        <v>6630</v>
      </c>
      <c r="E502" s="169" t="s">
        <v>7137</v>
      </c>
      <c r="F502" s="169" t="s">
        <v>6630</v>
      </c>
      <c r="G502" s="169" t="s">
        <v>6668</v>
      </c>
      <c r="H502" s="169" t="s">
        <v>6603</v>
      </c>
    </row>
    <row r="503" spans="1:8">
      <c r="A503" s="169" t="s">
        <v>7146</v>
      </c>
      <c r="B503" s="170">
        <f t="shared" si="16"/>
        <v>42109</v>
      </c>
      <c r="C503" s="169" t="s">
        <v>28</v>
      </c>
      <c r="D503" s="169" t="s">
        <v>6584</v>
      </c>
      <c r="E503" s="169" t="s">
        <v>6273</v>
      </c>
      <c r="F503" s="169" t="s">
        <v>6273</v>
      </c>
      <c r="G503" s="169" t="s">
        <v>6282</v>
      </c>
      <c r="H503" s="169" t="s">
        <v>6624</v>
      </c>
    </row>
    <row r="504" spans="1:8">
      <c r="A504" s="169" t="s">
        <v>7147</v>
      </c>
      <c r="B504" s="170">
        <f t="shared" si="16"/>
        <v>42108</v>
      </c>
      <c r="C504" s="169" t="s">
        <v>28</v>
      </c>
      <c r="D504" s="169" t="s">
        <v>6667</v>
      </c>
      <c r="E504" s="169" t="s">
        <v>6269</v>
      </c>
      <c r="F504" s="169" t="s">
        <v>6269</v>
      </c>
      <c r="G504" s="169" t="s">
        <v>6267</v>
      </c>
      <c r="H504" s="169" t="s">
        <v>6604</v>
      </c>
    </row>
    <row r="505" spans="1:8">
      <c r="A505" s="169" t="s">
        <v>7148</v>
      </c>
      <c r="B505" s="170">
        <f t="shared" si="16"/>
        <v>42107</v>
      </c>
      <c r="C505" s="169" t="s">
        <v>28</v>
      </c>
      <c r="D505" s="169" t="s">
        <v>6282</v>
      </c>
      <c r="E505" s="169" t="s">
        <v>6670</v>
      </c>
      <c r="F505" s="169" t="s">
        <v>7137</v>
      </c>
      <c r="G505" s="169" t="s">
        <v>6620</v>
      </c>
      <c r="H505" s="169" t="s">
        <v>6621</v>
      </c>
    </row>
    <row r="506" spans="1:8">
      <c r="A506" s="169" t="s">
        <v>7149</v>
      </c>
      <c r="B506" s="170">
        <f t="shared" si="16"/>
        <v>42104</v>
      </c>
      <c r="C506" s="169" t="s">
        <v>28</v>
      </c>
      <c r="D506" s="169" t="s">
        <v>6290</v>
      </c>
      <c r="E506" s="169" t="s">
        <v>6574</v>
      </c>
      <c r="F506" s="169" t="s">
        <v>6290</v>
      </c>
      <c r="G506" s="169" t="s">
        <v>6274</v>
      </c>
      <c r="H506" s="169" t="s">
        <v>6288</v>
      </c>
    </row>
    <row r="507" spans="1:8">
      <c r="A507" s="169" t="s">
        <v>7150</v>
      </c>
      <c r="B507" s="170">
        <f t="shared" si="16"/>
        <v>42103</v>
      </c>
      <c r="C507" s="169" t="s">
        <v>28</v>
      </c>
      <c r="D507" s="169" t="s">
        <v>7151</v>
      </c>
      <c r="E507" s="169" t="s">
        <v>6318</v>
      </c>
      <c r="F507" s="169" t="s">
        <v>7152</v>
      </c>
      <c r="G507" s="169" t="s">
        <v>7153</v>
      </c>
      <c r="H507" s="169" t="s">
        <v>7154</v>
      </c>
    </row>
    <row r="508" spans="1:8">
      <c r="A508" s="169" t="s">
        <v>7155</v>
      </c>
      <c r="B508" s="170">
        <f t="shared" si="16"/>
        <v>42102</v>
      </c>
      <c r="C508" s="169" t="s">
        <v>28</v>
      </c>
      <c r="D508" s="169" t="s">
        <v>6273</v>
      </c>
      <c r="E508" s="169" t="s">
        <v>6623</v>
      </c>
      <c r="F508" s="169" t="s">
        <v>6273</v>
      </c>
      <c r="G508" s="169" t="s">
        <v>6670</v>
      </c>
      <c r="H508" s="169" t="s">
        <v>7156</v>
      </c>
    </row>
    <row r="509" spans="1:8">
      <c r="A509" s="169" t="s">
        <v>7157</v>
      </c>
      <c r="B509" s="170">
        <f t="shared" si="16"/>
        <v>42101</v>
      </c>
      <c r="C509" s="169" t="s">
        <v>28</v>
      </c>
      <c r="D509" s="169" t="s">
        <v>6285</v>
      </c>
      <c r="E509" s="169" t="s">
        <v>7158</v>
      </c>
      <c r="F509" s="169" t="s">
        <v>6579</v>
      </c>
      <c r="G509" s="169" t="s">
        <v>7140</v>
      </c>
      <c r="H509" s="169" t="s">
        <v>6275</v>
      </c>
    </row>
    <row r="510" spans="1:8">
      <c r="A510" s="169" t="s">
        <v>7159</v>
      </c>
      <c r="B510" s="170">
        <f t="shared" si="16"/>
        <v>42100</v>
      </c>
      <c r="C510" s="169" t="s">
        <v>28</v>
      </c>
      <c r="D510" s="169" t="s">
        <v>6286</v>
      </c>
      <c r="E510" s="169" t="s">
        <v>6575</v>
      </c>
      <c r="F510" s="169" t="s">
        <v>6575</v>
      </c>
      <c r="G510" s="169" t="s">
        <v>7160</v>
      </c>
      <c r="H510" s="169" t="s">
        <v>7160</v>
      </c>
    </row>
    <row r="511" spans="1:8">
      <c r="A511" s="169" t="s">
        <v>7161</v>
      </c>
      <c r="B511" s="170">
        <f t="shared" si="16"/>
        <v>42097</v>
      </c>
      <c r="C511" s="169" t="s">
        <v>28</v>
      </c>
      <c r="D511" s="169" t="s">
        <v>6291</v>
      </c>
      <c r="E511" s="169" t="s">
        <v>7144</v>
      </c>
      <c r="F511" s="169" t="s">
        <v>6290</v>
      </c>
      <c r="G511" s="169" t="s">
        <v>6274</v>
      </c>
      <c r="H511" s="169" t="s">
        <v>6274</v>
      </c>
    </row>
    <row r="512" spans="1:8">
      <c r="A512" s="169" t="s">
        <v>7162</v>
      </c>
      <c r="B512" s="170">
        <f t="shared" si="16"/>
        <v>42096</v>
      </c>
      <c r="C512" s="169" t="s">
        <v>28</v>
      </c>
      <c r="D512" s="169" t="s">
        <v>6290</v>
      </c>
      <c r="E512" s="169" t="s">
        <v>6290</v>
      </c>
      <c r="F512" s="169" t="s">
        <v>6286</v>
      </c>
      <c r="G512" s="169" t="s">
        <v>6274</v>
      </c>
      <c r="H512" s="169" t="s">
        <v>7160</v>
      </c>
    </row>
    <row r="513" spans="1:8">
      <c r="A513" s="169" t="s">
        <v>7163</v>
      </c>
      <c r="B513" s="170">
        <f t="shared" si="16"/>
        <v>42095</v>
      </c>
      <c r="C513" s="169" t="s">
        <v>28</v>
      </c>
      <c r="D513" s="169" t="s">
        <v>7158</v>
      </c>
      <c r="E513" s="169" t="s">
        <v>7158</v>
      </c>
      <c r="F513" s="169" t="s">
        <v>7164</v>
      </c>
      <c r="G513" s="169" t="s">
        <v>6577</v>
      </c>
      <c r="H513" s="169" t="s">
        <v>7143</v>
      </c>
    </row>
    <row r="514" spans="1:8">
      <c r="A514" s="169" t="s">
        <v>7165</v>
      </c>
      <c r="B514" s="170">
        <f t="shared" si="16"/>
        <v>42094</v>
      </c>
      <c r="C514" s="169" t="s">
        <v>28</v>
      </c>
      <c r="D514" s="169" t="s">
        <v>7143</v>
      </c>
      <c r="E514" s="169" t="s">
        <v>7158</v>
      </c>
      <c r="F514" s="169" t="s">
        <v>7164</v>
      </c>
      <c r="G514" s="169" t="s">
        <v>6275</v>
      </c>
      <c r="H514" s="169" t="s">
        <v>7143</v>
      </c>
    </row>
    <row r="515" spans="1:8">
      <c r="A515" s="169" t="s">
        <v>7166</v>
      </c>
      <c r="B515" s="170">
        <f t="shared" si="16"/>
        <v>42093</v>
      </c>
      <c r="C515" s="169" t="s">
        <v>28</v>
      </c>
      <c r="D515" s="169" t="s">
        <v>6578</v>
      </c>
      <c r="E515" s="169" t="s">
        <v>6578</v>
      </c>
      <c r="F515" s="169" t="s">
        <v>6624</v>
      </c>
      <c r="G515" s="169" t="s">
        <v>6670</v>
      </c>
      <c r="H515" s="169" t="s">
        <v>6578</v>
      </c>
    </row>
    <row r="516" spans="1:8">
      <c r="A516" s="169" t="s">
        <v>7167</v>
      </c>
      <c r="B516" s="170">
        <f t="shared" si="16"/>
        <v>42090</v>
      </c>
      <c r="C516" s="169" t="s">
        <v>28</v>
      </c>
      <c r="D516" s="169" t="s">
        <v>6663</v>
      </c>
      <c r="E516" s="169" t="s">
        <v>6663</v>
      </c>
      <c r="F516" s="169" t="s">
        <v>6268</v>
      </c>
      <c r="G516" s="169" t="s">
        <v>6263</v>
      </c>
      <c r="H516" s="169" t="s">
        <v>6663</v>
      </c>
    </row>
    <row r="517" spans="1:8">
      <c r="A517" s="169" t="s">
        <v>7168</v>
      </c>
      <c r="B517" s="170">
        <f t="shared" ref="B517:B580" si="17">DATE((LEFT(A517,4)),(RIGHT(LEFT(A517,7),2)),RIGHT(A517,2))</f>
        <v>42089</v>
      </c>
      <c r="C517" s="169" t="s">
        <v>28</v>
      </c>
      <c r="D517" s="169" t="s">
        <v>6259</v>
      </c>
      <c r="E517" s="169" t="s">
        <v>6615</v>
      </c>
      <c r="F517" s="169" t="s">
        <v>6717</v>
      </c>
      <c r="G517" s="169" t="s">
        <v>6642</v>
      </c>
      <c r="H517" s="169" t="s">
        <v>6640</v>
      </c>
    </row>
    <row r="518" spans="1:8">
      <c r="A518" s="169" t="s">
        <v>7169</v>
      </c>
      <c r="B518" s="170">
        <f t="shared" si="17"/>
        <v>42088</v>
      </c>
      <c r="C518" s="169" t="s">
        <v>28</v>
      </c>
      <c r="D518" s="169" t="s">
        <v>6717</v>
      </c>
      <c r="E518" s="169" t="s">
        <v>6609</v>
      </c>
      <c r="F518" s="169" t="s">
        <v>6262</v>
      </c>
      <c r="G518" s="169" t="s">
        <v>6722</v>
      </c>
      <c r="H518" s="169" t="s">
        <v>6265</v>
      </c>
    </row>
    <row r="519" spans="1:8">
      <c r="A519" s="169" t="s">
        <v>7170</v>
      </c>
      <c r="B519" s="170">
        <f t="shared" si="17"/>
        <v>42087</v>
      </c>
      <c r="C519" s="169" t="s">
        <v>28</v>
      </c>
      <c r="D519" s="169" t="s">
        <v>6250</v>
      </c>
      <c r="E519" s="169" t="s">
        <v>6589</v>
      </c>
      <c r="F519" s="169" t="s">
        <v>6656</v>
      </c>
      <c r="G519" s="169" t="s">
        <v>6249</v>
      </c>
      <c r="H519" s="169" t="s">
        <v>6657</v>
      </c>
    </row>
    <row r="520" spans="1:8">
      <c r="A520" s="169" t="s">
        <v>7171</v>
      </c>
      <c r="B520" s="170">
        <f t="shared" si="17"/>
        <v>42086</v>
      </c>
      <c r="C520" s="169" t="s">
        <v>28</v>
      </c>
      <c r="D520" s="169" t="s">
        <v>6730</v>
      </c>
      <c r="E520" s="169" t="s">
        <v>6690</v>
      </c>
      <c r="F520" s="169" t="s">
        <v>6688</v>
      </c>
      <c r="G520" s="169" t="s">
        <v>6655</v>
      </c>
      <c r="H520" s="169" t="s">
        <v>6250</v>
      </c>
    </row>
    <row r="521" spans="1:8">
      <c r="A521" s="169" t="s">
        <v>7172</v>
      </c>
      <c r="B521" s="170">
        <f t="shared" si="17"/>
        <v>42083</v>
      </c>
      <c r="C521" s="169" t="s">
        <v>28</v>
      </c>
      <c r="D521" s="169" t="s">
        <v>6242</v>
      </c>
      <c r="E521" s="169" t="s">
        <v>6240</v>
      </c>
      <c r="F521" s="169" t="s">
        <v>6686</v>
      </c>
      <c r="G521" s="169" t="s">
        <v>7173</v>
      </c>
      <c r="H521" s="169" t="s">
        <v>6680</v>
      </c>
    </row>
    <row r="522" spans="1:8">
      <c r="A522" s="169" t="s">
        <v>7174</v>
      </c>
      <c r="B522" s="170">
        <f t="shared" si="17"/>
        <v>42082</v>
      </c>
      <c r="C522" s="169" t="s">
        <v>28</v>
      </c>
      <c r="D522" s="169" t="s">
        <v>6252</v>
      </c>
      <c r="E522" s="169" t="s">
        <v>6252</v>
      </c>
      <c r="F522" s="169" t="s">
        <v>6226</v>
      </c>
      <c r="G522" s="169" t="s">
        <v>6236</v>
      </c>
      <c r="H522" s="169" t="s">
        <v>6253</v>
      </c>
    </row>
    <row r="523" spans="1:8">
      <c r="A523" s="169" t="s">
        <v>7175</v>
      </c>
      <c r="B523" s="170">
        <f t="shared" si="17"/>
        <v>42081</v>
      </c>
      <c r="C523" s="169" t="s">
        <v>28</v>
      </c>
      <c r="D523" s="169" t="s">
        <v>6951</v>
      </c>
      <c r="E523" s="169" t="s">
        <v>6951</v>
      </c>
      <c r="F523" s="169" t="s">
        <v>6708</v>
      </c>
      <c r="G523" s="169" t="s">
        <v>6916</v>
      </c>
      <c r="H523" s="169" t="s">
        <v>6940</v>
      </c>
    </row>
    <row r="524" spans="1:8">
      <c r="A524" s="169" t="s">
        <v>7176</v>
      </c>
      <c r="B524" s="170">
        <f t="shared" si="17"/>
        <v>42080</v>
      </c>
      <c r="C524" s="169" t="s">
        <v>28</v>
      </c>
      <c r="D524" s="169" t="s">
        <v>6935</v>
      </c>
      <c r="E524" s="169" t="s">
        <v>6935</v>
      </c>
      <c r="F524" s="169" t="s">
        <v>6948</v>
      </c>
      <c r="G524" s="169" t="s">
        <v>6981</v>
      </c>
      <c r="H524" s="169" t="s">
        <v>7177</v>
      </c>
    </row>
    <row r="525" spans="1:8">
      <c r="A525" s="169" t="s">
        <v>7178</v>
      </c>
      <c r="B525" s="170">
        <f t="shared" si="17"/>
        <v>42079</v>
      </c>
      <c r="C525" s="169" t="s">
        <v>28</v>
      </c>
      <c r="D525" s="169" t="s">
        <v>6907</v>
      </c>
      <c r="E525" s="169" t="s">
        <v>6907</v>
      </c>
      <c r="F525" s="169" t="s">
        <v>6915</v>
      </c>
      <c r="G525" s="169" t="s">
        <v>6935</v>
      </c>
      <c r="H525" s="169" t="s">
        <v>6742</v>
      </c>
    </row>
    <row r="526" spans="1:8">
      <c r="A526" s="169" t="s">
        <v>7179</v>
      </c>
      <c r="B526" s="170">
        <f t="shared" si="17"/>
        <v>42076</v>
      </c>
      <c r="C526" s="169" t="s">
        <v>28</v>
      </c>
      <c r="D526" s="169" t="s">
        <v>6217</v>
      </c>
      <c r="E526" s="169" t="s">
        <v>6933</v>
      </c>
      <c r="F526" s="169" t="s">
        <v>6758</v>
      </c>
      <c r="G526" s="169" t="s">
        <v>6932</v>
      </c>
      <c r="H526" s="169" t="s">
        <v>6216</v>
      </c>
    </row>
    <row r="527" spans="1:8">
      <c r="A527" s="169" t="s">
        <v>7180</v>
      </c>
      <c r="B527" s="170">
        <f t="shared" si="17"/>
        <v>42075</v>
      </c>
      <c r="C527" s="169" t="s">
        <v>28</v>
      </c>
      <c r="D527" s="169" t="s">
        <v>6754</v>
      </c>
      <c r="E527" s="169" t="s">
        <v>6747</v>
      </c>
      <c r="F527" s="169" t="s">
        <v>6752</v>
      </c>
      <c r="G527" s="169" t="s">
        <v>6763</v>
      </c>
      <c r="H527" s="169" t="s">
        <v>6756</v>
      </c>
    </row>
    <row r="528" spans="1:8">
      <c r="A528" s="169" t="s">
        <v>7181</v>
      </c>
      <c r="B528" s="170">
        <f t="shared" si="17"/>
        <v>42074</v>
      </c>
      <c r="C528" s="169" t="s">
        <v>28</v>
      </c>
      <c r="D528" s="169" t="s">
        <v>6758</v>
      </c>
      <c r="E528" s="169" t="s">
        <v>6933</v>
      </c>
      <c r="F528" s="169" t="s">
        <v>6215</v>
      </c>
      <c r="G528" s="169" t="s">
        <v>6945</v>
      </c>
      <c r="H528" s="169" t="s">
        <v>6922</v>
      </c>
    </row>
    <row r="529" spans="1:8">
      <c r="A529" s="169" t="s">
        <v>7182</v>
      </c>
      <c r="B529" s="170">
        <f t="shared" si="17"/>
        <v>42073</v>
      </c>
      <c r="C529" s="169" t="s">
        <v>28</v>
      </c>
      <c r="D529" s="169" t="s">
        <v>7183</v>
      </c>
      <c r="E529" s="169" t="s">
        <v>6791</v>
      </c>
      <c r="F529" s="169" t="s">
        <v>6790</v>
      </c>
      <c r="G529" s="169" t="s">
        <v>6778</v>
      </c>
      <c r="H529" s="169" t="s">
        <v>6804</v>
      </c>
    </row>
    <row r="530" spans="1:8">
      <c r="A530" s="169" t="s">
        <v>7184</v>
      </c>
      <c r="B530" s="170">
        <f t="shared" si="17"/>
        <v>42072</v>
      </c>
      <c r="C530" s="169" t="s">
        <v>28</v>
      </c>
      <c r="D530" s="169" t="s">
        <v>7043</v>
      </c>
      <c r="E530" s="169" t="s">
        <v>6794</v>
      </c>
      <c r="F530" s="169" t="s">
        <v>6895</v>
      </c>
      <c r="G530" s="169" t="s">
        <v>7185</v>
      </c>
      <c r="H530" s="169" t="s">
        <v>6796</v>
      </c>
    </row>
    <row r="531" spans="1:8">
      <c r="A531" s="169" t="s">
        <v>7186</v>
      </c>
      <c r="B531" s="170">
        <f t="shared" si="17"/>
        <v>42069</v>
      </c>
      <c r="C531" s="169" t="s">
        <v>28</v>
      </c>
      <c r="D531" s="169" t="s">
        <v>7010</v>
      </c>
      <c r="E531" s="169" t="s">
        <v>6766</v>
      </c>
      <c r="F531" s="169" t="s">
        <v>6746</v>
      </c>
      <c r="G531" s="169" t="s">
        <v>6995</v>
      </c>
      <c r="H531" s="169" t="s">
        <v>7007</v>
      </c>
    </row>
    <row r="532" spans="1:8">
      <c r="A532" s="169" t="s">
        <v>7187</v>
      </c>
      <c r="B532" s="170">
        <f t="shared" si="17"/>
        <v>42068</v>
      </c>
      <c r="C532" s="169" t="s">
        <v>28</v>
      </c>
      <c r="D532" s="169" t="s">
        <v>7094</v>
      </c>
      <c r="E532" s="169" t="s">
        <v>6780</v>
      </c>
      <c r="F532" s="169" t="s">
        <v>6804</v>
      </c>
      <c r="G532" s="169" t="s">
        <v>6777</v>
      </c>
      <c r="H532" s="169" t="s">
        <v>7094</v>
      </c>
    </row>
    <row r="533" spans="1:8">
      <c r="A533" s="169" t="s">
        <v>7188</v>
      </c>
      <c r="B533" s="170">
        <f t="shared" si="17"/>
        <v>42067</v>
      </c>
      <c r="C533" s="169" t="s">
        <v>28</v>
      </c>
      <c r="D533" s="169" t="s">
        <v>6817</v>
      </c>
      <c r="E533" s="169" t="s">
        <v>6209</v>
      </c>
      <c r="F533" s="169" t="s">
        <v>6817</v>
      </c>
      <c r="G533" s="169" t="s">
        <v>7102</v>
      </c>
      <c r="H533" s="169" t="s">
        <v>7098</v>
      </c>
    </row>
    <row r="534" spans="1:8">
      <c r="A534" s="169" t="s">
        <v>7189</v>
      </c>
      <c r="B534" s="170">
        <f t="shared" si="17"/>
        <v>42066</v>
      </c>
      <c r="C534" s="169" t="s">
        <v>28</v>
      </c>
      <c r="D534" s="169" t="s">
        <v>6210</v>
      </c>
      <c r="E534" s="169" t="s">
        <v>6799</v>
      </c>
      <c r="F534" s="169" t="s">
        <v>6209</v>
      </c>
      <c r="G534" s="169" t="s">
        <v>7098</v>
      </c>
      <c r="H534" s="169" t="s">
        <v>6210</v>
      </c>
    </row>
    <row r="535" spans="1:8">
      <c r="A535" s="169" t="s">
        <v>7190</v>
      </c>
      <c r="B535" s="170">
        <f t="shared" si="17"/>
        <v>42065</v>
      </c>
      <c r="C535" s="169" t="s">
        <v>28</v>
      </c>
      <c r="D535" s="169" t="s">
        <v>6208</v>
      </c>
      <c r="E535" s="169" t="s">
        <v>7019</v>
      </c>
      <c r="F535" s="169" t="s">
        <v>6772</v>
      </c>
      <c r="G535" s="169" t="s">
        <v>6211</v>
      </c>
      <c r="H535" s="169" t="s">
        <v>6781</v>
      </c>
    </row>
    <row r="536" spans="1:8">
      <c r="A536" s="169" t="s">
        <v>7191</v>
      </c>
      <c r="B536" s="170">
        <f t="shared" si="17"/>
        <v>42062</v>
      </c>
      <c r="C536" s="169" t="s">
        <v>28</v>
      </c>
      <c r="D536" s="169" t="s">
        <v>6810</v>
      </c>
      <c r="E536" s="169" t="s">
        <v>7033</v>
      </c>
      <c r="F536" s="169" t="s">
        <v>6835</v>
      </c>
      <c r="G536" s="169" t="s">
        <v>7088</v>
      </c>
      <c r="H536" s="169" t="s">
        <v>7092</v>
      </c>
    </row>
    <row r="537" spans="1:8">
      <c r="A537" s="169" t="s">
        <v>7192</v>
      </c>
      <c r="B537" s="170">
        <f t="shared" si="17"/>
        <v>42061</v>
      </c>
      <c r="C537" s="169" t="s">
        <v>28</v>
      </c>
      <c r="D537" s="169" t="s">
        <v>6821</v>
      </c>
      <c r="E537" s="169" t="s">
        <v>6827</v>
      </c>
      <c r="F537" s="169" t="s">
        <v>6827</v>
      </c>
      <c r="G537" s="169" t="s">
        <v>7035</v>
      </c>
      <c r="H537" s="169" t="s">
        <v>7100</v>
      </c>
    </row>
    <row r="538" spans="1:8">
      <c r="A538" s="169" t="s">
        <v>7193</v>
      </c>
      <c r="B538" s="170">
        <f t="shared" si="17"/>
        <v>42060</v>
      </c>
      <c r="C538" s="169" t="s">
        <v>28</v>
      </c>
      <c r="D538" s="169" t="s">
        <v>6829</v>
      </c>
      <c r="E538" s="169" t="s">
        <v>6830</v>
      </c>
      <c r="F538" s="169" t="s">
        <v>7110</v>
      </c>
      <c r="G538" s="169" t="s">
        <v>7029</v>
      </c>
      <c r="H538" s="169" t="s">
        <v>6824</v>
      </c>
    </row>
    <row r="539" spans="1:8">
      <c r="A539" s="169" t="s">
        <v>7194</v>
      </c>
      <c r="B539" s="170">
        <f t="shared" si="17"/>
        <v>42059</v>
      </c>
      <c r="C539" s="169" t="s">
        <v>28</v>
      </c>
      <c r="D539" s="169" t="s">
        <v>6117</v>
      </c>
      <c r="E539" s="169" t="s">
        <v>6117</v>
      </c>
      <c r="F539" s="169" t="s">
        <v>6845</v>
      </c>
      <c r="G539" s="169" t="s">
        <v>6117</v>
      </c>
      <c r="H539" s="169" t="s">
        <v>7061</v>
      </c>
    </row>
    <row r="540" spans="1:8">
      <c r="A540" s="169" t="s">
        <v>7195</v>
      </c>
      <c r="B540" s="170">
        <f t="shared" si="17"/>
        <v>42058</v>
      </c>
      <c r="C540" s="169" t="s">
        <v>28</v>
      </c>
      <c r="D540" s="169" t="s">
        <v>6881</v>
      </c>
      <c r="E540" s="169" t="s">
        <v>6881</v>
      </c>
      <c r="F540" s="169" t="s">
        <v>6105</v>
      </c>
      <c r="G540" s="169" t="s">
        <v>6881</v>
      </c>
      <c r="H540" s="169" t="s">
        <v>7055</v>
      </c>
    </row>
    <row r="541" spans="1:8">
      <c r="A541" s="169" t="s">
        <v>7196</v>
      </c>
      <c r="B541" s="170">
        <f t="shared" si="17"/>
        <v>42052</v>
      </c>
      <c r="C541" s="169" t="s">
        <v>28</v>
      </c>
      <c r="D541" s="169" t="s">
        <v>6841</v>
      </c>
      <c r="E541" s="169" t="s">
        <v>6841</v>
      </c>
      <c r="F541" s="169" t="s">
        <v>7053</v>
      </c>
      <c r="G541" s="169" t="s">
        <v>6841</v>
      </c>
      <c r="H541" s="169" t="s">
        <v>7197</v>
      </c>
    </row>
    <row r="542" spans="1:8">
      <c r="A542" s="169" t="s">
        <v>7198</v>
      </c>
      <c r="B542" s="170">
        <f t="shared" si="17"/>
        <v>42051</v>
      </c>
      <c r="C542" s="169" t="s">
        <v>28</v>
      </c>
      <c r="D542" s="169" t="s">
        <v>6058</v>
      </c>
      <c r="E542" s="169" t="s">
        <v>5957</v>
      </c>
      <c r="F542" s="169" t="s">
        <v>6887</v>
      </c>
      <c r="G542" s="169" t="s">
        <v>5957</v>
      </c>
      <c r="H542" s="169" t="s">
        <v>6058</v>
      </c>
    </row>
    <row r="543" spans="1:8">
      <c r="A543" s="169" t="s">
        <v>7199</v>
      </c>
      <c r="B543" s="170">
        <f t="shared" si="17"/>
        <v>42048</v>
      </c>
      <c r="C543" s="169" t="s">
        <v>28</v>
      </c>
      <c r="D543" s="169" t="s">
        <v>6879</v>
      </c>
      <c r="E543" s="169" t="s">
        <v>6879</v>
      </c>
      <c r="F543" s="169" t="s">
        <v>6108</v>
      </c>
      <c r="G543" s="169" t="s">
        <v>6883</v>
      </c>
      <c r="H543" s="169" t="s">
        <v>6874</v>
      </c>
    </row>
    <row r="544" spans="1:8">
      <c r="A544" s="169" t="s">
        <v>7200</v>
      </c>
      <c r="B544" s="170">
        <f t="shared" si="17"/>
        <v>42047</v>
      </c>
      <c r="C544" s="169" t="s">
        <v>28</v>
      </c>
      <c r="D544" s="169" t="s">
        <v>6104</v>
      </c>
      <c r="E544" s="169" t="s">
        <v>6104</v>
      </c>
      <c r="F544" s="169" t="s">
        <v>6850</v>
      </c>
      <c r="G544" s="169" t="s">
        <v>6106</v>
      </c>
      <c r="H544" s="169" t="s">
        <v>7061</v>
      </c>
    </row>
    <row r="545" spans="1:8">
      <c r="A545" s="169" t="s">
        <v>7201</v>
      </c>
      <c r="B545" s="170">
        <f t="shared" si="17"/>
        <v>42046</v>
      </c>
      <c r="C545" s="169" t="s">
        <v>28</v>
      </c>
      <c r="D545" s="169" t="s">
        <v>7074</v>
      </c>
      <c r="E545" s="169" t="s">
        <v>7074</v>
      </c>
      <c r="F545" s="169" t="s">
        <v>6879</v>
      </c>
      <c r="G545" s="169" t="s">
        <v>6841</v>
      </c>
      <c r="H545" s="169" t="s">
        <v>7050</v>
      </c>
    </row>
    <row r="546" spans="1:8">
      <c r="A546" s="169" t="s">
        <v>7202</v>
      </c>
      <c r="B546" s="170">
        <f t="shared" si="17"/>
        <v>42045</v>
      </c>
      <c r="C546" s="169" t="s">
        <v>28</v>
      </c>
      <c r="D546" s="169" t="s">
        <v>6879</v>
      </c>
      <c r="E546" s="169" t="s">
        <v>6879</v>
      </c>
      <c r="F546" s="169" t="s">
        <v>6108</v>
      </c>
      <c r="G546" s="169" t="s">
        <v>6883</v>
      </c>
      <c r="H546" s="169" t="s">
        <v>6874</v>
      </c>
    </row>
    <row r="547" spans="1:8">
      <c r="A547" s="169" t="s">
        <v>7203</v>
      </c>
      <c r="B547" s="170">
        <f t="shared" si="17"/>
        <v>42044</v>
      </c>
      <c r="C547" s="169" t="s">
        <v>28</v>
      </c>
      <c r="D547" s="169" t="s">
        <v>6773</v>
      </c>
      <c r="E547" s="169" t="s">
        <v>6773</v>
      </c>
      <c r="F547" s="169" t="s">
        <v>6819</v>
      </c>
      <c r="G547" s="169" t="s">
        <v>6209</v>
      </c>
      <c r="H547" s="169" t="s">
        <v>6799</v>
      </c>
    </row>
    <row r="548" spans="1:8">
      <c r="A548" s="169" t="s">
        <v>7204</v>
      </c>
      <c r="B548" s="170">
        <f t="shared" si="17"/>
        <v>42041</v>
      </c>
      <c r="C548" s="169" t="s">
        <v>28</v>
      </c>
      <c r="D548" s="169" t="s">
        <v>6791</v>
      </c>
      <c r="E548" s="169" t="s">
        <v>6791</v>
      </c>
      <c r="F548" s="169" t="s">
        <v>6776</v>
      </c>
      <c r="G548" s="169" t="s">
        <v>6785</v>
      </c>
      <c r="H548" s="169" t="s">
        <v>6803</v>
      </c>
    </row>
    <row r="549" spans="1:8">
      <c r="A549" s="169" t="s">
        <v>7205</v>
      </c>
      <c r="B549" s="170">
        <f t="shared" si="17"/>
        <v>42040</v>
      </c>
      <c r="C549" s="169" t="s">
        <v>28</v>
      </c>
      <c r="D549" s="169" t="s">
        <v>6777</v>
      </c>
      <c r="E549" s="169" t="s">
        <v>6777</v>
      </c>
      <c r="F549" s="169" t="s">
        <v>6772</v>
      </c>
      <c r="G549" s="169" t="s">
        <v>6780</v>
      </c>
      <c r="H549" s="169" t="s">
        <v>6778</v>
      </c>
    </row>
    <row r="550" spans="1:8">
      <c r="A550" s="169" t="s">
        <v>7206</v>
      </c>
      <c r="B550" s="170">
        <f t="shared" si="17"/>
        <v>42039</v>
      </c>
      <c r="C550" s="169" t="s">
        <v>28</v>
      </c>
      <c r="D550" s="169" t="s">
        <v>6897</v>
      </c>
      <c r="E550" s="169" t="s">
        <v>6895</v>
      </c>
      <c r="F550" s="169" t="s">
        <v>6795</v>
      </c>
      <c r="G550" s="169" t="s">
        <v>7012</v>
      </c>
      <c r="H550" s="169" t="s">
        <v>6897</v>
      </c>
    </row>
    <row r="551" spans="1:8">
      <c r="A551" s="169" t="s">
        <v>7207</v>
      </c>
      <c r="B551" s="170">
        <f t="shared" si="17"/>
        <v>42038</v>
      </c>
      <c r="C551" s="169" t="s">
        <v>28</v>
      </c>
      <c r="D551" s="169" t="s">
        <v>6752</v>
      </c>
      <c r="E551" s="169" t="s">
        <v>6926</v>
      </c>
      <c r="F551" s="169" t="s">
        <v>6764</v>
      </c>
      <c r="G551" s="169" t="s">
        <v>6753</v>
      </c>
      <c r="H551" s="169" t="s">
        <v>6752</v>
      </c>
    </row>
    <row r="552" spans="1:8">
      <c r="A552" s="169" t="s">
        <v>7208</v>
      </c>
      <c r="B552" s="170">
        <f t="shared" si="17"/>
        <v>42037</v>
      </c>
      <c r="C552" s="169" t="s">
        <v>28</v>
      </c>
      <c r="D552" s="169" t="s">
        <v>6804</v>
      </c>
      <c r="E552" s="169" t="s">
        <v>7018</v>
      </c>
      <c r="F552" s="169" t="s">
        <v>7018</v>
      </c>
      <c r="G552" s="169" t="s">
        <v>6791</v>
      </c>
      <c r="H552" s="169" t="s">
        <v>6804</v>
      </c>
    </row>
    <row r="553" spans="1:8">
      <c r="A553" s="169" t="s">
        <v>7209</v>
      </c>
      <c r="B553" s="170">
        <f t="shared" si="17"/>
        <v>42034</v>
      </c>
      <c r="C553" s="169" t="s">
        <v>28</v>
      </c>
      <c r="D553" s="169" t="s">
        <v>6787</v>
      </c>
      <c r="E553" s="169" t="s">
        <v>6780</v>
      </c>
      <c r="F553" s="169" t="s">
        <v>6790</v>
      </c>
      <c r="G553" s="169" t="s">
        <v>6790</v>
      </c>
      <c r="H553" s="169" t="s">
        <v>6788</v>
      </c>
    </row>
    <row r="554" spans="1:8">
      <c r="A554" s="169" t="s">
        <v>7210</v>
      </c>
      <c r="B554" s="170">
        <f t="shared" si="17"/>
        <v>42033</v>
      </c>
      <c r="C554" s="169" t="s">
        <v>28</v>
      </c>
      <c r="D554" s="169" t="s">
        <v>6210</v>
      </c>
      <c r="E554" s="169" t="s">
        <v>6773</v>
      </c>
      <c r="F554" s="169" t="s">
        <v>6209</v>
      </c>
      <c r="G554" s="169" t="s">
        <v>6209</v>
      </c>
      <c r="H554" s="169" t="s">
        <v>6771</v>
      </c>
    </row>
    <row r="555" spans="1:8">
      <c r="A555" s="169" t="s">
        <v>7211</v>
      </c>
      <c r="B555" s="170">
        <f t="shared" si="17"/>
        <v>42032</v>
      </c>
      <c r="C555" s="169" t="s">
        <v>28</v>
      </c>
      <c r="D555" s="169" t="s">
        <v>7031</v>
      </c>
      <c r="E555" s="169" t="s">
        <v>6811</v>
      </c>
      <c r="F555" s="169" t="s">
        <v>7096</v>
      </c>
      <c r="G555" s="169" t="s">
        <v>7102</v>
      </c>
      <c r="H555" s="169" t="s">
        <v>6798</v>
      </c>
    </row>
    <row r="556" spans="1:8">
      <c r="A556" s="169" t="s">
        <v>7212</v>
      </c>
      <c r="B556" s="170">
        <f t="shared" si="17"/>
        <v>42031</v>
      </c>
      <c r="C556" s="169" t="s">
        <v>28</v>
      </c>
      <c r="D556" s="169" t="s">
        <v>7213</v>
      </c>
      <c r="E556" s="169" t="s">
        <v>7029</v>
      </c>
      <c r="F556" s="169" t="s">
        <v>6822</v>
      </c>
      <c r="G556" s="169" t="s">
        <v>6828</v>
      </c>
      <c r="H556" s="169" t="s">
        <v>7100</v>
      </c>
    </row>
    <row r="557" spans="1:8">
      <c r="A557" s="169" t="s">
        <v>7214</v>
      </c>
      <c r="B557" s="170">
        <f t="shared" si="17"/>
        <v>42030</v>
      </c>
      <c r="C557" s="169" t="s">
        <v>28</v>
      </c>
      <c r="D557" s="169" t="s">
        <v>6893</v>
      </c>
      <c r="E557" s="169" t="s">
        <v>6833</v>
      </c>
      <c r="F557" s="169" t="s">
        <v>6828</v>
      </c>
      <c r="G557" s="169" t="s">
        <v>6827</v>
      </c>
      <c r="H557" s="169" t="s">
        <v>6893</v>
      </c>
    </row>
    <row r="558" spans="1:8">
      <c r="A558" s="169" t="s">
        <v>7215</v>
      </c>
      <c r="B558" s="170">
        <f t="shared" si="17"/>
        <v>42027</v>
      </c>
      <c r="C558" s="169" t="s">
        <v>28</v>
      </c>
      <c r="D558" s="169" t="s">
        <v>7197</v>
      </c>
      <c r="E558" s="169" t="s">
        <v>6883</v>
      </c>
      <c r="F558" s="169" t="s">
        <v>7021</v>
      </c>
      <c r="G558" s="169" t="s">
        <v>7069</v>
      </c>
      <c r="H558" s="169" t="s">
        <v>7197</v>
      </c>
    </row>
    <row r="559" spans="1:8">
      <c r="A559" s="169" t="s">
        <v>7216</v>
      </c>
      <c r="B559" s="170">
        <f t="shared" si="17"/>
        <v>42026</v>
      </c>
      <c r="C559" s="169" t="s">
        <v>28</v>
      </c>
      <c r="D559" s="169" t="s">
        <v>6118</v>
      </c>
      <c r="E559" s="169" t="s">
        <v>6889</v>
      </c>
      <c r="F559" s="169" t="s">
        <v>7057</v>
      </c>
      <c r="G559" s="169" t="s">
        <v>6850</v>
      </c>
      <c r="H559" s="169" t="s">
        <v>6118</v>
      </c>
    </row>
    <row r="560" spans="1:8">
      <c r="A560" s="169" t="s">
        <v>7217</v>
      </c>
      <c r="B560" s="170">
        <f t="shared" si="17"/>
        <v>42025</v>
      </c>
      <c r="C560" s="169" t="s">
        <v>28</v>
      </c>
      <c r="D560" s="169" t="s">
        <v>6871</v>
      </c>
      <c r="E560" s="169" t="s">
        <v>6104</v>
      </c>
      <c r="F560" s="169" t="s">
        <v>7218</v>
      </c>
      <c r="G560" s="169" t="s">
        <v>6871</v>
      </c>
      <c r="H560" s="169" t="s">
        <v>7219</v>
      </c>
    </row>
    <row r="561" spans="1:8">
      <c r="A561" s="169" t="s">
        <v>7220</v>
      </c>
      <c r="B561" s="170">
        <f t="shared" si="17"/>
        <v>42024</v>
      </c>
      <c r="C561" s="169" t="s">
        <v>28</v>
      </c>
      <c r="D561" s="169" t="s">
        <v>7021</v>
      </c>
      <c r="E561" s="169" t="s">
        <v>7074</v>
      </c>
      <c r="F561" s="169" t="s">
        <v>7110</v>
      </c>
      <c r="G561" s="169" t="s">
        <v>7021</v>
      </c>
      <c r="H561" s="169" t="s">
        <v>6840</v>
      </c>
    </row>
    <row r="562" spans="1:8">
      <c r="A562" s="169" t="s">
        <v>7221</v>
      </c>
      <c r="B562" s="170">
        <f t="shared" si="17"/>
        <v>42023</v>
      </c>
      <c r="C562" s="169" t="s">
        <v>28</v>
      </c>
      <c r="D562" s="169" t="s">
        <v>7222</v>
      </c>
      <c r="E562" s="169" t="s">
        <v>6881</v>
      </c>
      <c r="F562" s="169" t="s">
        <v>6842</v>
      </c>
      <c r="G562" s="169" t="s">
        <v>7223</v>
      </c>
      <c r="H562" s="169" t="s">
        <v>7113</v>
      </c>
    </row>
    <row r="563" spans="1:8">
      <c r="A563" s="169" t="s">
        <v>7224</v>
      </c>
      <c r="B563" s="170">
        <f t="shared" si="17"/>
        <v>42020</v>
      </c>
      <c r="C563" s="169" t="s">
        <v>28</v>
      </c>
      <c r="D563" s="169" t="s">
        <v>6825</v>
      </c>
      <c r="E563" s="169" t="s">
        <v>7028</v>
      </c>
      <c r="F563" s="169" t="s">
        <v>6828</v>
      </c>
      <c r="G563" s="169" t="s">
        <v>6827</v>
      </c>
      <c r="H563" s="169" t="s">
        <v>6893</v>
      </c>
    </row>
    <row r="564" spans="1:8">
      <c r="A564" s="169" t="s">
        <v>7225</v>
      </c>
      <c r="B564" s="170">
        <f t="shared" si="17"/>
        <v>42019</v>
      </c>
      <c r="C564" s="169" t="s">
        <v>28</v>
      </c>
      <c r="D564" s="169" t="s">
        <v>5963</v>
      </c>
      <c r="E564" s="169" t="s">
        <v>6065</v>
      </c>
      <c r="F564" s="169" t="s">
        <v>6850</v>
      </c>
      <c r="G564" s="169" t="s">
        <v>6098</v>
      </c>
      <c r="H564" s="169" t="s">
        <v>6096</v>
      </c>
    </row>
    <row r="565" spans="1:8">
      <c r="A565" s="169" t="s">
        <v>7226</v>
      </c>
      <c r="B565" s="170">
        <f t="shared" si="17"/>
        <v>42018</v>
      </c>
      <c r="C565" s="169" t="s">
        <v>28</v>
      </c>
      <c r="D565" s="169" t="s">
        <v>6821</v>
      </c>
      <c r="E565" s="169" t="s">
        <v>6833</v>
      </c>
      <c r="F565" s="169" t="s">
        <v>6814</v>
      </c>
      <c r="G565" s="169" t="s">
        <v>6828</v>
      </c>
      <c r="H565" s="169" t="s">
        <v>6827</v>
      </c>
    </row>
    <row r="566" spans="1:8">
      <c r="A566" s="169" t="s">
        <v>7227</v>
      </c>
      <c r="B566" s="170">
        <f t="shared" si="17"/>
        <v>42017</v>
      </c>
      <c r="C566" s="169" t="s">
        <v>28</v>
      </c>
      <c r="D566" s="169" t="s">
        <v>6100</v>
      </c>
      <c r="E566" s="169" t="s">
        <v>6069</v>
      </c>
      <c r="F566" s="169" t="s">
        <v>6850</v>
      </c>
      <c r="G566" s="169" t="s">
        <v>6126</v>
      </c>
      <c r="H566" s="169" t="s">
        <v>6126</v>
      </c>
    </row>
    <row r="567" spans="1:8">
      <c r="A567" s="169" t="s">
        <v>7228</v>
      </c>
      <c r="B567" s="170">
        <f t="shared" si="17"/>
        <v>42016</v>
      </c>
      <c r="C567" s="169" t="s">
        <v>28</v>
      </c>
      <c r="D567" s="169" t="s">
        <v>6849</v>
      </c>
      <c r="E567" s="169" t="s">
        <v>6069</v>
      </c>
      <c r="F567" s="169" t="s">
        <v>7057</v>
      </c>
      <c r="G567" s="169" t="s">
        <v>6126</v>
      </c>
      <c r="H567" s="169" t="s">
        <v>6088</v>
      </c>
    </row>
    <row r="568" spans="1:8">
      <c r="A568" s="169" t="s">
        <v>7229</v>
      </c>
      <c r="B568" s="170">
        <f t="shared" si="17"/>
        <v>42013</v>
      </c>
      <c r="C568" s="169" t="s">
        <v>28</v>
      </c>
      <c r="D568" s="169" t="s">
        <v>6150</v>
      </c>
      <c r="E568" s="169" t="s">
        <v>5996</v>
      </c>
      <c r="F568" s="169" t="s">
        <v>5919</v>
      </c>
      <c r="G568" s="169" t="s">
        <v>6150</v>
      </c>
      <c r="H568" s="169" t="s">
        <v>6150</v>
      </c>
    </row>
    <row r="569" spans="1:8">
      <c r="A569" s="169" t="s">
        <v>7230</v>
      </c>
      <c r="B569" s="170">
        <f t="shared" si="17"/>
        <v>42012</v>
      </c>
      <c r="C569" s="169" t="s">
        <v>28</v>
      </c>
      <c r="D569" s="169" t="s">
        <v>6078</v>
      </c>
      <c r="E569" s="169" t="s">
        <v>5953</v>
      </c>
      <c r="F569" s="169" t="s">
        <v>5928</v>
      </c>
      <c r="G569" s="169" t="s">
        <v>6078</v>
      </c>
      <c r="H569" s="169" t="s">
        <v>5916</v>
      </c>
    </row>
    <row r="570" spans="1:8">
      <c r="A570" s="169" t="s">
        <v>7231</v>
      </c>
      <c r="B570" s="170">
        <f t="shared" si="17"/>
        <v>42011</v>
      </c>
      <c r="C570" s="169" t="s">
        <v>28</v>
      </c>
      <c r="D570" s="169" t="s">
        <v>5951</v>
      </c>
      <c r="E570" s="169" t="s">
        <v>5947</v>
      </c>
      <c r="F570" s="169" t="s">
        <v>5916</v>
      </c>
      <c r="G570" s="169" t="s">
        <v>5951</v>
      </c>
      <c r="H570" s="169" t="s">
        <v>5970</v>
      </c>
    </row>
    <row r="571" spans="1:8">
      <c r="A571" s="169" t="s">
        <v>7232</v>
      </c>
      <c r="B571" s="170">
        <f t="shared" si="17"/>
        <v>42010</v>
      </c>
      <c r="C571" s="169" t="s">
        <v>28</v>
      </c>
      <c r="D571" s="169" t="s">
        <v>7233</v>
      </c>
      <c r="E571" s="169" t="s">
        <v>5947</v>
      </c>
      <c r="F571" s="169" t="s">
        <v>5929</v>
      </c>
      <c r="G571" s="169" t="s">
        <v>5951</v>
      </c>
      <c r="H571" s="169" t="s">
        <v>5970</v>
      </c>
    </row>
    <row r="572" spans="1:8">
      <c r="A572" s="169" t="s">
        <v>7234</v>
      </c>
      <c r="B572" s="170">
        <f t="shared" si="17"/>
        <v>42009</v>
      </c>
      <c r="C572" s="169" t="s">
        <v>28</v>
      </c>
      <c r="D572" s="169" t="s">
        <v>5941</v>
      </c>
      <c r="E572" s="169" t="s">
        <v>6180</v>
      </c>
      <c r="F572" s="169" t="s">
        <v>7235</v>
      </c>
      <c r="G572" s="169" t="s">
        <v>6180</v>
      </c>
      <c r="H572" s="169" t="s">
        <v>5943</v>
      </c>
    </row>
    <row r="573" spans="1:8">
      <c r="A573" s="169" t="s">
        <v>7236</v>
      </c>
      <c r="B573" s="170">
        <f t="shared" si="17"/>
        <v>42006</v>
      </c>
      <c r="C573" s="169" t="s">
        <v>28</v>
      </c>
      <c r="D573" s="169" t="s">
        <v>7237</v>
      </c>
      <c r="E573" s="169" t="s">
        <v>7237</v>
      </c>
      <c r="F573" s="169" t="s">
        <v>6007</v>
      </c>
      <c r="G573" s="169" t="s">
        <v>6167</v>
      </c>
      <c r="H573" s="169" t="s">
        <v>6159</v>
      </c>
    </row>
    <row r="574" spans="1:8">
      <c r="A574" s="169" t="s">
        <v>7238</v>
      </c>
      <c r="B574" s="170">
        <f t="shared" si="17"/>
        <v>42004</v>
      </c>
      <c r="C574" s="169" t="s">
        <v>28</v>
      </c>
      <c r="D574" s="169" t="s">
        <v>5941</v>
      </c>
      <c r="E574" s="169" t="s">
        <v>6183</v>
      </c>
      <c r="F574" s="169" t="s">
        <v>7239</v>
      </c>
      <c r="G574" s="169" t="s">
        <v>5943</v>
      </c>
      <c r="H574" s="169" t="s">
        <v>6153</v>
      </c>
    </row>
    <row r="575" spans="1:8">
      <c r="A575" s="169" t="s">
        <v>7240</v>
      </c>
      <c r="B575" s="170">
        <f t="shared" si="17"/>
        <v>42003</v>
      </c>
      <c r="C575" s="169" t="s">
        <v>28</v>
      </c>
      <c r="D575" s="169" t="s">
        <v>5941</v>
      </c>
      <c r="E575" s="169" t="s">
        <v>6183</v>
      </c>
      <c r="F575" s="169" t="s">
        <v>7239</v>
      </c>
      <c r="G575" s="169" t="s">
        <v>5943</v>
      </c>
      <c r="H575" s="169" t="s">
        <v>6153</v>
      </c>
    </row>
    <row r="576" spans="1:8">
      <c r="A576" s="169" t="s">
        <v>7241</v>
      </c>
      <c r="B576" s="170">
        <f t="shared" si="17"/>
        <v>42002</v>
      </c>
      <c r="C576" s="169" t="s">
        <v>28</v>
      </c>
      <c r="D576" s="169" t="s">
        <v>7242</v>
      </c>
      <c r="E576" s="169" t="s">
        <v>7243</v>
      </c>
      <c r="F576" s="169" t="s">
        <v>7243</v>
      </c>
      <c r="G576" s="169" t="s">
        <v>7244</v>
      </c>
      <c r="H576" s="169" t="s">
        <v>6001</v>
      </c>
    </row>
    <row r="577" spans="1:8">
      <c r="A577" s="169" t="s">
        <v>7245</v>
      </c>
      <c r="B577" s="170">
        <f t="shared" si="17"/>
        <v>41999</v>
      </c>
      <c r="C577" s="169" t="s">
        <v>28</v>
      </c>
      <c r="D577" s="169" t="s">
        <v>6000</v>
      </c>
      <c r="E577" s="169" t="s">
        <v>6014</v>
      </c>
      <c r="F577" s="169" t="s">
        <v>6014</v>
      </c>
      <c r="G577" s="169" t="s">
        <v>6010</v>
      </c>
      <c r="H577" s="169" t="s">
        <v>6014</v>
      </c>
    </row>
    <row r="578" spans="1:8">
      <c r="A578" s="169" t="s">
        <v>7246</v>
      </c>
      <c r="B578" s="170">
        <f t="shared" si="17"/>
        <v>41997</v>
      </c>
      <c r="C578" s="169" t="s">
        <v>28</v>
      </c>
      <c r="D578" s="169" t="s">
        <v>6170</v>
      </c>
      <c r="E578" s="169" t="s">
        <v>7247</v>
      </c>
      <c r="F578" s="169" t="s">
        <v>7247</v>
      </c>
      <c r="G578" s="169" t="s">
        <v>6002</v>
      </c>
      <c r="H578" s="169" t="s">
        <v>7247</v>
      </c>
    </row>
    <row r="579" spans="1:8">
      <c r="A579" s="169" t="s">
        <v>7248</v>
      </c>
      <c r="B579" s="170">
        <f t="shared" si="17"/>
        <v>41996</v>
      </c>
      <c r="C579" s="169" t="s">
        <v>28</v>
      </c>
      <c r="D579" s="169" t="s">
        <v>6012</v>
      </c>
      <c r="E579" s="169" t="s">
        <v>6012</v>
      </c>
      <c r="F579" s="169" t="s">
        <v>6023</v>
      </c>
      <c r="G579" s="169" t="s">
        <v>6023</v>
      </c>
      <c r="H579" s="169" t="s">
        <v>5999</v>
      </c>
    </row>
    <row r="580" spans="1:8">
      <c r="A580" s="169" t="s">
        <v>7249</v>
      </c>
      <c r="B580" s="170">
        <f t="shared" si="17"/>
        <v>41995</v>
      </c>
      <c r="C580" s="169" t="s">
        <v>28</v>
      </c>
      <c r="D580" s="169" t="s">
        <v>6012</v>
      </c>
      <c r="E580" s="169" t="s">
        <v>6012</v>
      </c>
      <c r="F580" s="169" t="s">
        <v>6023</v>
      </c>
      <c r="G580" s="169" t="s">
        <v>6023</v>
      </c>
      <c r="H580" s="169" t="s">
        <v>5999</v>
      </c>
    </row>
    <row r="581" spans="1:8">
      <c r="A581" s="169" t="s">
        <v>7250</v>
      </c>
      <c r="B581" s="170">
        <f t="shared" ref="B581:B644" si="18">DATE((LEFT(A581,4)),(RIGHT(LEFT(A581,7),2)),RIGHT(A581,2))</f>
        <v>41992</v>
      </c>
      <c r="C581" s="169" t="s">
        <v>28</v>
      </c>
      <c r="D581" s="169" t="s">
        <v>6175</v>
      </c>
      <c r="E581" s="169" t="s">
        <v>7251</v>
      </c>
      <c r="F581" s="169" t="s">
        <v>7252</v>
      </c>
      <c r="G581" s="169" t="s">
        <v>7253</v>
      </c>
      <c r="H581" s="169" t="s">
        <v>6175</v>
      </c>
    </row>
    <row r="582" spans="1:8">
      <c r="A582" s="169" t="s">
        <v>7254</v>
      </c>
      <c r="B582" s="170">
        <f t="shared" si="18"/>
        <v>41991</v>
      </c>
      <c r="C582" s="169" t="s">
        <v>28</v>
      </c>
      <c r="D582" s="169" t="s">
        <v>6176</v>
      </c>
      <c r="E582" s="169" t="s">
        <v>7255</v>
      </c>
      <c r="F582" s="169" t="s">
        <v>7256</v>
      </c>
      <c r="G582" s="169" t="s">
        <v>7257</v>
      </c>
      <c r="H582" s="169" t="s">
        <v>7258</v>
      </c>
    </row>
    <row r="583" spans="1:8">
      <c r="A583" s="169" t="s">
        <v>7259</v>
      </c>
      <c r="B583" s="170">
        <f t="shared" si="18"/>
        <v>41990</v>
      </c>
      <c r="C583" s="169" t="s">
        <v>28</v>
      </c>
      <c r="D583" s="169" t="s">
        <v>6005</v>
      </c>
      <c r="E583" s="169" t="s">
        <v>7260</v>
      </c>
      <c r="F583" s="169" t="s">
        <v>6026</v>
      </c>
      <c r="G583" s="169" t="s">
        <v>6155</v>
      </c>
      <c r="H583" s="169" t="s">
        <v>6025</v>
      </c>
    </row>
    <row r="584" spans="1:8">
      <c r="A584" s="169" t="s">
        <v>7261</v>
      </c>
      <c r="B584" s="170">
        <f t="shared" si="18"/>
        <v>41989</v>
      </c>
      <c r="C584" s="169" t="s">
        <v>28</v>
      </c>
      <c r="D584" s="169" t="s">
        <v>7262</v>
      </c>
      <c r="E584" s="169" t="s">
        <v>6014</v>
      </c>
      <c r="F584" s="169" t="s">
        <v>7247</v>
      </c>
      <c r="G584" s="169" t="s">
        <v>6014</v>
      </c>
      <c r="H584" s="169" t="s">
        <v>7263</v>
      </c>
    </row>
    <row r="585" spans="1:8">
      <c r="A585" s="169" t="s">
        <v>7264</v>
      </c>
      <c r="B585" s="170">
        <f t="shared" si="18"/>
        <v>41988</v>
      </c>
      <c r="C585" s="169" t="s">
        <v>28</v>
      </c>
      <c r="D585" s="169" t="s">
        <v>6190</v>
      </c>
      <c r="E585" s="169" t="s">
        <v>7265</v>
      </c>
      <c r="F585" s="169" t="s">
        <v>6167</v>
      </c>
      <c r="G585" s="169" t="s">
        <v>5999</v>
      </c>
      <c r="H585" s="169" t="s">
        <v>6016</v>
      </c>
    </row>
    <row r="586" spans="1:8">
      <c r="A586" s="169" t="s">
        <v>7266</v>
      </c>
      <c r="B586" s="170">
        <f t="shared" si="18"/>
        <v>41985</v>
      </c>
      <c r="C586" s="169" t="s">
        <v>28</v>
      </c>
      <c r="D586" s="169" t="s">
        <v>6160</v>
      </c>
      <c r="E586" s="169" t="s">
        <v>6010</v>
      </c>
      <c r="F586" s="169" t="s">
        <v>7247</v>
      </c>
      <c r="G586" s="169" t="s">
        <v>6014</v>
      </c>
      <c r="H586" s="169" t="s">
        <v>7262</v>
      </c>
    </row>
    <row r="587" spans="1:8">
      <c r="A587" s="169" t="s">
        <v>7267</v>
      </c>
      <c r="B587" s="170">
        <f t="shared" si="18"/>
        <v>41984</v>
      </c>
      <c r="C587" s="169" t="s">
        <v>28</v>
      </c>
      <c r="D587" s="169" t="s">
        <v>6190</v>
      </c>
      <c r="E587" s="169" t="s">
        <v>6186</v>
      </c>
      <c r="F587" s="169" t="s">
        <v>7268</v>
      </c>
      <c r="G587" s="169" t="s">
        <v>6023</v>
      </c>
      <c r="H587" s="169" t="s">
        <v>6016</v>
      </c>
    </row>
    <row r="588" spans="1:8">
      <c r="A588" s="169" t="s">
        <v>7269</v>
      </c>
      <c r="B588" s="170">
        <f t="shared" si="18"/>
        <v>41983</v>
      </c>
      <c r="C588" s="169" t="s">
        <v>28</v>
      </c>
      <c r="D588" s="169" t="s">
        <v>7270</v>
      </c>
      <c r="E588" s="169" t="s">
        <v>7270</v>
      </c>
      <c r="F588" s="169" t="s">
        <v>7257</v>
      </c>
      <c r="G588" s="169" t="s">
        <v>7271</v>
      </c>
      <c r="H588" s="169" t="s">
        <v>7272</v>
      </c>
    </row>
    <row r="589" spans="1:8">
      <c r="A589" s="169" t="s">
        <v>7273</v>
      </c>
      <c r="B589" s="170">
        <f t="shared" si="18"/>
        <v>41982</v>
      </c>
      <c r="C589" s="169" t="s">
        <v>28</v>
      </c>
      <c r="D589" s="169" t="s">
        <v>7256</v>
      </c>
      <c r="E589" s="169" t="s">
        <v>7274</v>
      </c>
      <c r="F589" s="169" t="s">
        <v>7275</v>
      </c>
      <c r="G589" s="169" t="s">
        <v>7276</v>
      </c>
      <c r="H589" s="169" t="s">
        <v>6173</v>
      </c>
    </row>
    <row r="590" spans="1:8">
      <c r="A590" s="169" t="s">
        <v>7277</v>
      </c>
      <c r="B590" s="170">
        <f t="shared" si="18"/>
        <v>41981</v>
      </c>
      <c r="C590" s="169" t="s">
        <v>28</v>
      </c>
      <c r="D590" s="169" t="s">
        <v>7278</v>
      </c>
      <c r="E590" s="169" t="s">
        <v>7278</v>
      </c>
      <c r="F590" s="169" t="s">
        <v>7279</v>
      </c>
      <c r="G590" s="169" t="s">
        <v>7280</v>
      </c>
      <c r="H590" s="169" t="s">
        <v>7281</v>
      </c>
    </row>
    <row r="591" spans="1:8">
      <c r="A591" s="169" t="s">
        <v>7282</v>
      </c>
      <c r="B591" s="170">
        <f t="shared" si="18"/>
        <v>41978</v>
      </c>
      <c r="C591" s="169" t="s">
        <v>28</v>
      </c>
      <c r="D591" s="169" t="s">
        <v>6011</v>
      </c>
      <c r="E591" s="169" t="s">
        <v>6156</v>
      </c>
      <c r="F591" s="169" t="s">
        <v>7265</v>
      </c>
      <c r="G591" s="169" t="s">
        <v>7283</v>
      </c>
      <c r="H591" s="169" t="s">
        <v>6187</v>
      </c>
    </row>
    <row r="592" spans="1:8">
      <c r="A592" s="169" t="s">
        <v>7284</v>
      </c>
      <c r="B592" s="170">
        <f t="shared" si="18"/>
        <v>41977</v>
      </c>
      <c r="C592" s="169" t="s">
        <v>28</v>
      </c>
      <c r="D592" s="169" t="s">
        <v>6187</v>
      </c>
      <c r="E592" s="169" t="s">
        <v>7285</v>
      </c>
      <c r="F592" s="169" t="s">
        <v>7265</v>
      </c>
      <c r="G592" s="169" t="s">
        <v>7283</v>
      </c>
      <c r="H592" s="169" t="s">
        <v>7286</v>
      </c>
    </row>
    <row r="593" spans="1:8">
      <c r="A593" s="169" t="s">
        <v>7287</v>
      </c>
      <c r="B593" s="170">
        <f t="shared" si="18"/>
        <v>41976</v>
      </c>
      <c r="C593" s="169" t="s">
        <v>28</v>
      </c>
      <c r="D593" s="169" t="s">
        <v>7288</v>
      </c>
      <c r="E593" s="169" t="s">
        <v>6171</v>
      </c>
      <c r="F593" s="169" t="s">
        <v>7244</v>
      </c>
      <c r="G593" s="169" t="s">
        <v>7289</v>
      </c>
      <c r="H593" s="169" t="s">
        <v>7290</v>
      </c>
    </row>
    <row r="594" spans="1:8">
      <c r="A594" s="169" t="s">
        <v>7291</v>
      </c>
      <c r="B594" s="170">
        <f t="shared" si="18"/>
        <v>41975</v>
      </c>
      <c r="C594" s="169" t="s">
        <v>28</v>
      </c>
      <c r="D594" s="169" t="s">
        <v>5996</v>
      </c>
      <c r="E594" s="169" t="s">
        <v>5996</v>
      </c>
      <c r="F594" s="169" t="s">
        <v>6857</v>
      </c>
      <c r="G594" s="169" t="s">
        <v>7233</v>
      </c>
      <c r="H594" s="169" t="s">
        <v>5980</v>
      </c>
    </row>
    <row r="595" spans="1:8">
      <c r="A595" s="169" t="s">
        <v>7292</v>
      </c>
      <c r="B595" s="170">
        <f t="shared" si="18"/>
        <v>41974</v>
      </c>
      <c r="C595" s="169" t="s">
        <v>28</v>
      </c>
      <c r="D595" s="169" t="s">
        <v>5971</v>
      </c>
      <c r="E595" s="169" t="s">
        <v>6133</v>
      </c>
      <c r="F595" s="169" t="s">
        <v>6080</v>
      </c>
      <c r="G595" s="169" t="s">
        <v>5915</v>
      </c>
      <c r="H595" s="169" t="s">
        <v>5965</v>
      </c>
    </row>
    <row r="596" spans="1:8">
      <c r="A596" s="169" t="s">
        <v>7293</v>
      </c>
      <c r="B596" s="170">
        <f t="shared" si="18"/>
        <v>41971</v>
      </c>
      <c r="C596" s="169" t="s">
        <v>28</v>
      </c>
      <c r="D596" s="169" t="s">
        <v>6113</v>
      </c>
      <c r="E596" s="169" t="s">
        <v>6113</v>
      </c>
      <c r="F596" s="169" t="s">
        <v>7294</v>
      </c>
      <c r="G596" s="169" t="s">
        <v>6133</v>
      </c>
      <c r="H596" s="169" t="s">
        <v>6053</v>
      </c>
    </row>
    <row r="597" spans="1:8">
      <c r="A597" s="169" t="s">
        <v>7295</v>
      </c>
      <c r="B597" s="170">
        <f t="shared" si="18"/>
        <v>41970</v>
      </c>
      <c r="C597" s="169" t="s">
        <v>28</v>
      </c>
      <c r="D597" s="169" t="s">
        <v>5970</v>
      </c>
      <c r="E597" s="169" t="s">
        <v>6859</v>
      </c>
      <c r="F597" s="169" t="s">
        <v>5951</v>
      </c>
      <c r="G597" s="169" t="s">
        <v>5947</v>
      </c>
      <c r="H597" s="169" t="s">
        <v>5951</v>
      </c>
    </row>
    <row r="598" spans="1:8">
      <c r="A598" s="169" t="s">
        <v>7296</v>
      </c>
      <c r="B598" s="170">
        <f t="shared" si="18"/>
        <v>41969</v>
      </c>
      <c r="C598" s="169" t="s">
        <v>28</v>
      </c>
      <c r="D598" s="169" t="s">
        <v>6084</v>
      </c>
      <c r="E598" s="169" t="s">
        <v>6857</v>
      </c>
      <c r="F598" s="169" t="s">
        <v>5922</v>
      </c>
      <c r="G598" s="169" t="s">
        <v>5996</v>
      </c>
      <c r="H598" s="169" t="s">
        <v>6150</v>
      </c>
    </row>
    <row r="599" spans="1:8">
      <c r="A599" s="169" t="s">
        <v>7297</v>
      </c>
      <c r="B599" s="170">
        <f t="shared" si="18"/>
        <v>41968</v>
      </c>
      <c r="C599" s="169" t="s">
        <v>28</v>
      </c>
      <c r="D599" s="169" t="s">
        <v>5953</v>
      </c>
      <c r="E599" s="169" t="s">
        <v>7233</v>
      </c>
      <c r="F599" s="169" t="s">
        <v>5996</v>
      </c>
      <c r="G599" s="169" t="s">
        <v>5951</v>
      </c>
      <c r="H599" s="169" t="s">
        <v>5989</v>
      </c>
    </row>
    <row r="600" spans="1:8">
      <c r="A600" s="169" t="s">
        <v>7298</v>
      </c>
      <c r="B600" s="170">
        <f t="shared" si="18"/>
        <v>41967</v>
      </c>
      <c r="C600" s="169" t="s">
        <v>28</v>
      </c>
      <c r="D600" s="169" t="s">
        <v>5937</v>
      </c>
      <c r="E600" s="169" t="s">
        <v>6202</v>
      </c>
      <c r="F600" s="169" t="s">
        <v>5934</v>
      </c>
      <c r="G600" s="169" t="s">
        <v>7299</v>
      </c>
      <c r="H600" s="169" t="s">
        <v>5952</v>
      </c>
    </row>
    <row r="601" spans="1:8">
      <c r="A601" s="169" t="s">
        <v>7300</v>
      </c>
      <c r="B601" s="170">
        <f t="shared" si="18"/>
        <v>41964</v>
      </c>
      <c r="C601" s="169" t="s">
        <v>28</v>
      </c>
      <c r="D601" s="169" t="s">
        <v>6169</v>
      </c>
      <c r="E601" s="169" t="s">
        <v>6178</v>
      </c>
      <c r="F601" s="169" t="s">
        <v>7289</v>
      </c>
      <c r="G601" s="169" t="s">
        <v>6171</v>
      </c>
      <c r="H601" s="169" t="s">
        <v>7288</v>
      </c>
    </row>
    <row r="602" spans="1:8">
      <c r="A602" s="169" t="s">
        <v>7301</v>
      </c>
      <c r="B602" s="170">
        <f t="shared" si="18"/>
        <v>41963</v>
      </c>
      <c r="C602" s="169" t="s">
        <v>28</v>
      </c>
      <c r="D602" s="169" t="s">
        <v>5939</v>
      </c>
      <c r="E602" s="169" t="s">
        <v>7243</v>
      </c>
      <c r="F602" s="169" t="s">
        <v>7243</v>
      </c>
      <c r="G602" s="169" t="s">
        <v>6180</v>
      </c>
      <c r="H602" s="169" t="s">
        <v>5941</v>
      </c>
    </row>
    <row r="603" spans="1:8">
      <c r="A603" s="169" t="s">
        <v>7302</v>
      </c>
      <c r="B603" s="170">
        <f t="shared" si="18"/>
        <v>41962</v>
      </c>
      <c r="C603" s="169" t="s">
        <v>28</v>
      </c>
      <c r="D603" s="169" t="s">
        <v>5998</v>
      </c>
      <c r="E603" s="169" t="s">
        <v>6014</v>
      </c>
      <c r="F603" s="169" t="s">
        <v>6002</v>
      </c>
      <c r="G603" s="169" t="s">
        <v>6002</v>
      </c>
      <c r="H603" s="169" t="s">
        <v>7262</v>
      </c>
    </row>
    <row r="604" spans="1:8">
      <c r="A604" s="169" t="s">
        <v>7303</v>
      </c>
      <c r="B604" s="170">
        <f t="shared" si="18"/>
        <v>41961</v>
      </c>
      <c r="C604" s="169" t="s">
        <v>28</v>
      </c>
      <c r="D604" s="169" t="s">
        <v>5998</v>
      </c>
      <c r="E604" s="169" t="s">
        <v>6014</v>
      </c>
      <c r="F604" s="169" t="s">
        <v>6002</v>
      </c>
      <c r="G604" s="169" t="s">
        <v>6002</v>
      </c>
      <c r="H604" s="169" t="s">
        <v>5998</v>
      </c>
    </row>
    <row r="605" spans="1:8">
      <c r="A605" s="169" t="s">
        <v>7304</v>
      </c>
      <c r="B605" s="170">
        <f t="shared" si="18"/>
        <v>41960</v>
      </c>
      <c r="C605" s="169" t="s">
        <v>28</v>
      </c>
      <c r="D605" s="169" t="s">
        <v>6004</v>
      </c>
      <c r="E605" s="169" t="s">
        <v>7265</v>
      </c>
      <c r="F605" s="169" t="s">
        <v>6023</v>
      </c>
      <c r="G605" s="169" t="s">
        <v>6023</v>
      </c>
      <c r="H605" s="169" t="s">
        <v>6004</v>
      </c>
    </row>
    <row r="606" spans="1:8">
      <c r="A606" s="169" t="s">
        <v>7305</v>
      </c>
      <c r="B606" s="170">
        <f t="shared" si="18"/>
        <v>41957</v>
      </c>
      <c r="C606" s="169" t="s">
        <v>28</v>
      </c>
      <c r="D606" s="169" t="s">
        <v>6005</v>
      </c>
      <c r="E606" s="169" t="s">
        <v>7260</v>
      </c>
      <c r="F606" s="169" t="s">
        <v>7306</v>
      </c>
      <c r="G606" s="169" t="s">
        <v>7306</v>
      </c>
      <c r="H606" s="169" t="s">
        <v>6019</v>
      </c>
    </row>
    <row r="607" spans="1:8">
      <c r="A607" s="169" t="s">
        <v>7307</v>
      </c>
      <c r="B607" s="170">
        <f t="shared" si="18"/>
        <v>41956</v>
      </c>
      <c r="C607" s="169" t="s">
        <v>28</v>
      </c>
      <c r="D607" s="169" t="s">
        <v>6157</v>
      </c>
      <c r="E607" s="169" t="s">
        <v>7308</v>
      </c>
      <c r="F607" s="169" t="s">
        <v>7309</v>
      </c>
      <c r="G607" s="169" t="s">
        <v>7309</v>
      </c>
      <c r="H607" s="169" t="s">
        <v>6157</v>
      </c>
    </row>
    <row r="608" spans="1:8">
      <c r="A608" s="169" t="s">
        <v>7310</v>
      </c>
      <c r="B608" s="170">
        <f t="shared" si="18"/>
        <v>41955</v>
      </c>
      <c r="C608" s="169" t="s">
        <v>28</v>
      </c>
      <c r="D608" s="169" t="s">
        <v>6019</v>
      </c>
      <c r="E608" s="169" t="s">
        <v>7309</v>
      </c>
      <c r="F608" s="169" t="s">
        <v>7311</v>
      </c>
      <c r="G608" s="169" t="s">
        <v>7311</v>
      </c>
      <c r="H608" s="169" t="s">
        <v>6019</v>
      </c>
    </row>
    <row r="609" spans="1:8">
      <c r="A609" s="169" t="s">
        <v>7312</v>
      </c>
      <c r="B609" s="170">
        <f t="shared" si="18"/>
        <v>41954</v>
      </c>
      <c r="C609" s="169" t="s">
        <v>28</v>
      </c>
      <c r="D609" s="169" t="s">
        <v>7313</v>
      </c>
      <c r="E609" s="169" t="s">
        <v>7314</v>
      </c>
      <c r="F609" s="169" t="s">
        <v>7314</v>
      </c>
      <c r="G609" s="169" t="s">
        <v>6010</v>
      </c>
      <c r="H609" s="169" t="s">
        <v>6007</v>
      </c>
    </row>
    <row r="610" spans="1:8">
      <c r="A610" s="169" t="s">
        <v>7315</v>
      </c>
      <c r="B610" s="170">
        <f t="shared" si="18"/>
        <v>41953</v>
      </c>
      <c r="C610" s="169" t="s">
        <v>28</v>
      </c>
      <c r="D610" s="169" t="s">
        <v>6141</v>
      </c>
      <c r="E610" s="169" t="s">
        <v>6182</v>
      </c>
      <c r="F610" s="169" t="s">
        <v>7316</v>
      </c>
      <c r="G610" s="169" t="s">
        <v>6162</v>
      </c>
      <c r="H610" s="169" t="s">
        <v>6047</v>
      </c>
    </row>
    <row r="611" spans="1:8">
      <c r="A611" s="169" t="s">
        <v>7317</v>
      </c>
      <c r="B611" s="170">
        <f t="shared" si="18"/>
        <v>41950</v>
      </c>
      <c r="C611" s="169" t="s">
        <v>28</v>
      </c>
      <c r="D611" s="169" t="s">
        <v>6192</v>
      </c>
      <c r="E611" s="169" t="s">
        <v>6193</v>
      </c>
      <c r="F611" s="169" t="s">
        <v>6046</v>
      </c>
      <c r="G611" s="169" t="s">
        <v>5937</v>
      </c>
      <c r="H611" s="169" t="s">
        <v>6035</v>
      </c>
    </row>
    <row r="612" spans="1:8">
      <c r="A612" s="169" t="s">
        <v>7318</v>
      </c>
      <c r="B612" s="170">
        <f t="shared" si="18"/>
        <v>41949</v>
      </c>
      <c r="C612" s="169" t="s">
        <v>28</v>
      </c>
      <c r="D612" s="169" t="s">
        <v>5996</v>
      </c>
      <c r="E612" s="169" t="s">
        <v>6857</v>
      </c>
      <c r="F612" s="169" t="s">
        <v>7233</v>
      </c>
      <c r="G612" s="169" t="s">
        <v>5996</v>
      </c>
      <c r="H612" s="169" t="s">
        <v>5916</v>
      </c>
    </row>
    <row r="613" spans="1:8">
      <c r="A613" s="169" t="s">
        <v>7319</v>
      </c>
      <c r="B613" s="170">
        <f t="shared" si="18"/>
        <v>41948</v>
      </c>
      <c r="C613" s="169" t="s">
        <v>28</v>
      </c>
      <c r="D613" s="169" t="s">
        <v>5929</v>
      </c>
      <c r="E613" s="169" t="s">
        <v>5996</v>
      </c>
      <c r="F613" s="169" t="s">
        <v>6859</v>
      </c>
      <c r="G613" s="169" t="s">
        <v>5929</v>
      </c>
      <c r="H613" s="169" t="s">
        <v>5948</v>
      </c>
    </row>
    <row r="614" spans="1:8">
      <c r="A614" s="169" t="s">
        <v>7320</v>
      </c>
      <c r="B614" s="170">
        <f t="shared" si="18"/>
        <v>41947</v>
      </c>
      <c r="C614" s="169" t="s">
        <v>28</v>
      </c>
      <c r="D614" s="169" t="s">
        <v>5989</v>
      </c>
      <c r="E614" s="169" t="s">
        <v>6078</v>
      </c>
      <c r="F614" s="169" t="s">
        <v>5951</v>
      </c>
      <c r="G614" s="169" t="s">
        <v>5948</v>
      </c>
      <c r="H614" s="169" t="s">
        <v>5980</v>
      </c>
    </row>
    <row r="615" spans="1:8">
      <c r="A615" s="169" t="s">
        <v>7321</v>
      </c>
      <c r="B615" s="170">
        <f t="shared" si="18"/>
        <v>41946</v>
      </c>
      <c r="C615" s="169" t="s">
        <v>28</v>
      </c>
      <c r="D615" s="169" t="s">
        <v>6198</v>
      </c>
      <c r="E615" s="169" t="s">
        <v>5945</v>
      </c>
      <c r="F615" s="169" t="s">
        <v>6193</v>
      </c>
      <c r="G615" s="169" t="s">
        <v>5952</v>
      </c>
      <c r="H615" s="169" t="s">
        <v>5949</v>
      </c>
    </row>
    <row r="616" spans="1:8">
      <c r="A616" s="169" t="s">
        <v>7322</v>
      </c>
      <c r="B616" s="170">
        <f t="shared" si="18"/>
        <v>41943</v>
      </c>
      <c r="C616" s="169" t="s">
        <v>28</v>
      </c>
      <c r="D616" s="169" t="s">
        <v>6034</v>
      </c>
      <c r="E616" s="169" t="s">
        <v>5934</v>
      </c>
      <c r="F616" s="169" t="s">
        <v>6202</v>
      </c>
      <c r="G616" s="169" t="s">
        <v>6035</v>
      </c>
      <c r="H616" s="169" t="s">
        <v>5952</v>
      </c>
    </row>
    <row r="617" spans="1:8">
      <c r="A617" s="169" t="s">
        <v>7323</v>
      </c>
      <c r="B617" s="170">
        <f t="shared" si="18"/>
        <v>41942</v>
      </c>
      <c r="C617" s="169" t="s">
        <v>28</v>
      </c>
      <c r="D617" s="169" t="s">
        <v>6171</v>
      </c>
      <c r="E617" s="169" t="s">
        <v>7244</v>
      </c>
      <c r="F617" s="169" t="s">
        <v>7247</v>
      </c>
      <c r="G617" s="169" t="s">
        <v>7288</v>
      </c>
      <c r="H617" s="169" t="s">
        <v>6001</v>
      </c>
    </row>
    <row r="618" spans="1:8">
      <c r="A618" s="169" t="s">
        <v>7324</v>
      </c>
      <c r="B618" s="170">
        <f t="shared" si="18"/>
        <v>41941</v>
      </c>
      <c r="C618" s="169" t="s">
        <v>28</v>
      </c>
      <c r="D618" s="169" t="s">
        <v>6167</v>
      </c>
      <c r="E618" s="169" t="s">
        <v>6014</v>
      </c>
      <c r="F618" s="169" t="s">
        <v>6008</v>
      </c>
      <c r="G618" s="169" t="s">
        <v>7313</v>
      </c>
      <c r="H618" s="169" t="s">
        <v>6000</v>
      </c>
    </row>
    <row r="619" spans="1:8">
      <c r="A619" s="169" t="s">
        <v>7325</v>
      </c>
      <c r="B619" s="170">
        <f t="shared" si="18"/>
        <v>41940</v>
      </c>
      <c r="C619" s="169" t="s">
        <v>28</v>
      </c>
      <c r="D619" s="169" t="s">
        <v>6004</v>
      </c>
      <c r="E619" s="169" t="s">
        <v>6186</v>
      </c>
      <c r="F619" s="169" t="s">
        <v>7283</v>
      </c>
      <c r="G619" s="169" t="s">
        <v>6004</v>
      </c>
      <c r="H619" s="169" t="s">
        <v>5999</v>
      </c>
    </row>
    <row r="620" spans="1:8">
      <c r="A620" s="169" t="s">
        <v>7326</v>
      </c>
      <c r="B620" s="170">
        <f t="shared" si="18"/>
        <v>41939</v>
      </c>
      <c r="C620" s="169" t="s">
        <v>28</v>
      </c>
      <c r="D620" s="169" t="s">
        <v>7285</v>
      </c>
      <c r="E620" s="169" t="s">
        <v>6188</v>
      </c>
      <c r="F620" s="169" t="s">
        <v>7309</v>
      </c>
      <c r="G620" s="169" t="s">
        <v>6187</v>
      </c>
      <c r="H620" s="169" t="s">
        <v>6017</v>
      </c>
    </row>
    <row r="621" spans="1:8">
      <c r="A621" s="169" t="s">
        <v>7327</v>
      </c>
      <c r="B621" s="170">
        <f t="shared" si="18"/>
        <v>41936</v>
      </c>
      <c r="C621" s="169" t="s">
        <v>28</v>
      </c>
      <c r="D621" s="169" t="s">
        <v>5999</v>
      </c>
      <c r="E621" s="169" t="s">
        <v>6010</v>
      </c>
      <c r="F621" s="169" t="s">
        <v>6026</v>
      </c>
      <c r="G621" s="169" t="s">
        <v>6016</v>
      </c>
      <c r="H621" s="169" t="s">
        <v>6190</v>
      </c>
    </row>
    <row r="622" spans="1:8">
      <c r="A622" s="169" t="s">
        <v>7328</v>
      </c>
      <c r="B622" s="170">
        <f t="shared" si="18"/>
        <v>41935</v>
      </c>
      <c r="C622" s="169" t="s">
        <v>28</v>
      </c>
      <c r="D622" s="169" t="s">
        <v>6005</v>
      </c>
      <c r="E622" s="169" t="s">
        <v>7283</v>
      </c>
      <c r="F622" s="169" t="s">
        <v>7253</v>
      </c>
      <c r="G622" s="169" t="s">
        <v>6021</v>
      </c>
      <c r="H622" s="169" t="s">
        <v>6026</v>
      </c>
    </row>
    <row r="623" spans="1:8">
      <c r="A623" s="169" t="s">
        <v>7329</v>
      </c>
      <c r="B623" s="170">
        <f t="shared" si="18"/>
        <v>41934</v>
      </c>
      <c r="C623" s="169" t="s">
        <v>28</v>
      </c>
      <c r="D623" s="169" t="s">
        <v>7330</v>
      </c>
      <c r="E623" s="169" t="s">
        <v>7275</v>
      </c>
      <c r="F623" s="169" t="s">
        <v>7331</v>
      </c>
      <c r="G623" s="169" t="s">
        <v>7330</v>
      </c>
      <c r="H623" s="169" t="s">
        <v>7258</v>
      </c>
    </row>
    <row r="624" spans="1:8">
      <c r="A624" s="169" t="s">
        <v>7332</v>
      </c>
      <c r="B624" s="170">
        <f t="shared" si="18"/>
        <v>41933</v>
      </c>
      <c r="C624" s="169" t="s">
        <v>28</v>
      </c>
      <c r="D624" s="169" t="s">
        <v>7272</v>
      </c>
      <c r="E624" s="169" t="s">
        <v>7276</v>
      </c>
      <c r="F624" s="169" t="s">
        <v>7333</v>
      </c>
      <c r="G624" s="169" t="s">
        <v>7272</v>
      </c>
      <c r="H624" s="169" t="s">
        <v>7257</v>
      </c>
    </row>
    <row r="625" spans="1:8">
      <c r="A625" s="169" t="s">
        <v>7334</v>
      </c>
      <c r="B625" s="170">
        <f t="shared" si="18"/>
        <v>41932</v>
      </c>
      <c r="C625" s="169" t="s">
        <v>28</v>
      </c>
      <c r="D625" s="169" t="s">
        <v>7335</v>
      </c>
      <c r="E625" s="169" t="s">
        <v>7336</v>
      </c>
      <c r="F625" s="169" t="s">
        <v>7280</v>
      </c>
      <c r="G625" s="169" t="s">
        <v>7335</v>
      </c>
      <c r="H625" s="169" t="s">
        <v>7337</v>
      </c>
    </row>
    <row r="626" spans="1:8">
      <c r="A626" s="169" t="s">
        <v>7338</v>
      </c>
      <c r="B626" s="170">
        <f t="shared" si="18"/>
        <v>41929</v>
      </c>
      <c r="C626" s="169" t="s">
        <v>28</v>
      </c>
      <c r="D626" s="169" t="s">
        <v>7339</v>
      </c>
      <c r="E626" s="169" t="s">
        <v>7274</v>
      </c>
      <c r="F626" s="169" t="s">
        <v>7333</v>
      </c>
      <c r="G626" s="169" t="s">
        <v>7340</v>
      </c>
      <c r="H626" s="169" t="s">
        <v>7341</v>
      </c>
    </row>
    <row r="627" spans="1:8">
      <c r="A627" s="169" t="s">
        <v>7342</v>
      </c>
      <c r="B627" s="170">
        <f t="shared" si="18"/>
        <v>41928</v>
      </c>
      <c r="C627" s="169" t="s">
        <v>28</v>
      </c>
      <c r="D627" s="169" t="s">
        <v>7343</v>
      </c>
      <c r="E627" s="169" t="s">
        <v>7270</v>
      </c>
      <c r="F627" s="169" t="s">
        <v>7344</v>
      </c>
      <c r="G627" s="169" t="s">
        <v>7345</v>
      </c>
      <c r="H627" s="169" t="s">
        <v>7331</v>
      </c>
    </row>
    <row r="628" spans="1:8">
      <c r="A628" s="169" t="s">
        <v>7346</v>
      </c>
      <c r="B628" s="170">
        <f t="shared" si="18"/>
        <v>41927</v>
      </c>
      <c r="C628" s="169" t="s">
        <v>28</v>
      </c>
      <c r="D628" s="169" t="s">
        <v>7347</v>
      </c>
      <c r="E628" s="169" t="s">
        <v>7348</v>
      </c>
      <c r="F628" s="169" t="s">
        <v>7349</v>
      </c>
      <c r="G628" s="169" t="s">
        <v>7350</v>
      </c>
      <c r="H628" s="169" t="s">
        <v>7351</v>
      </c>
    </row>
    <row r="629" spans="1:8">
      <c r="A629" s="169" t="s">
        <v>7352</v>
      </c>
      <c r="B629" s="170">
        <f t="shared" si="18"/>
        <v>41926</v>
      </c>
      <c r="C629" s="169" t="s">
        <v>28</v>
      </c>
      <c r="D629" s="169" t="s">
        <v>7353</v>
      </c>
      <c r="E629" s="169" t="s">
        <v>7354</v>
      </c>
      <c r="F629" s="169" t="s">
        <v>7355</v>
      </c>
      <c r="G629" s="169" t="s">
        <v>7356</v>
      </c>
      <c r="H629" s="169" t="s">
        <v>7357</v>
      </c>
    </row>
    <row r="630" spans="1:8">
      <c r="A630" s="169" t="s">
        <v>7358</v>
      </c>
      <c r="B630" s="170">
        <f t="shared" si="18"/>
        <v>41925</v>
      </c>
      <c r="C630" s="169" t="s">
        <v>28</v>
      </c>
      <c r="D630" s="169" t="s">
        <v>7359</v>
      </c>
      <c r="E630" s="169" t="s">
        <v>7360</v>
      </c>
      <c r="F630" s="169" t="s">
        <v>7354</v>
      </c>
      <c r="G630" s="169" t="s">
        <v>7361</v>
      </c>
      <c r="H630" s="169" t="s">
        <v>7362</v>
      </c>
    </row>
    <row r="631" spans="1:8">
      <c r="A631" s="169" t="s">
        <v>7363</v>
      </c>
      <c r="B631" s="170">
        <f t="shared" si="18"/>
        <v>41922</v>
      </c>
      <c r="C631" s="169" t="s">
        <v>28</v>
      </c>
      <c r="D631" s="169" t="s">
        <v>7364</v>
      </c>
      <c r="E631" s="169" t="s">
        <v>7278</v>
      </c>
      <c r="F631" s="169" t="s">
        <v>7365</v>
      </c>
      <c r="G631" s="169" t="s">
        <v>7364</v>
      </c>
      <c r="H631" s="169" t="s">
        <v>7366</v>
      </c>
    </row>
    <row r="632" spans="1:8">
      <c r="A632" s="169" t="s">
        <v>7367</v>
      </c>
      <c r="B632" s="170">
        <f t="shared" si="18"/>
        <v>41920</v>
      </c>
      <c r="C632" s="169" t="s">
        <v>28</v>
      </c>
      <c r="D632" s="169" t="s">
        <v>7368</v>
      </c>
      <c r="E632" s="169" t="s">
        <v>7369</v>
      </c>
      <c r="F632" s="169" t="s">
        <v>7348</v>
      </c>
      <c r="G632" s="169" t="s">
        <v>7370</v>
      </c>
      <c r="H632" s="169" t="s">
        <v>7362</v>
      </c>
    </row>
    <row r="633" spans="1:8">
      <c r="A633" s="169" t="s">
        <v>7371</v>
      </c>
      <c r="B633" s="170">
        <f t="shared" si="18"/>
        <v>41919</v>
      </c>
      <c r="C633" s="169" t="s">
        <v>28</v>
      </c>
      <c r="D633" s="169" t="s">
        <v>7368</v>
      </c>
      <c r="E633" s="169" t="s">
        <v>7372</v>
      </c>
      <c r="F633" s="169" t="s">
        <v>7373</v>
      </c>
      <c r="G633" s="169" t="s">
        <v>7370</v>
      </c>
      <c r="H633" s="169" t="s">
        <v>7362</v>
      </c>
    </row>
    <row r="634" spans="1:8">
      <c r="A634" s="169" t="s">
        <v>7374</v>
      </c>
      <c r="B634" s="170">
        <f t="shared" si="18"/>
        <v>41918</v>
      </c>
      <c r="C634" s="169" t="s">
        <v>28</v>
      </c>
      <c r="D634" s="169" t="s">
        <v>7375</v>
      </c>
      <c r="E634" s="169" t="s">
        <v>7376</v>
      </c>
      <c r="F634" s="169" t="s">
        <v>7377</v>
      </c>
      <c r="G634" s="169" t="s">
        <v>7378</v>
      </c>
      <c r="H634" s="169" t="s">
        <v>7379</v>
      </c>
    </row>
    <row r="635" spans="1:8">
      <c r="A635" s="169" t="s">
        <v>7380</v>
      </c>
      <c r="B635" s="170">
        <f t="shared" si="18"/>
        <v>41914</v>
      </c>
      <c r="C635" s="169" t="s">
        <v>28</v>
      </c>
      <c r="D635" s="169" t="s">
        <v>7381</v>
      </c>
      <c r="E635" s="169" t="s">
        <v>7336</v>
      </c>
      <c r="F635" s="169" t="s">
        <v>7337</v>
      </c>
      <c r="G635" s="169" t="s">
        <v>7382</v>
      </c>
      <c r="H635" s="169" t="s">
        <v>7383</v>
      </c>
    </row>
    <row r="636" spans="1:8">
      <c r="A636" s="169" t="s">
        <v>7384</v>
      </c>
      <c r="B636" s="170">
        <f t="shared" si="18"/>
        <v>41913</v>
      </c>
      <c r="C636" s="169" t="s">
        <v>28</v>
      </c>
      <c r="D636" s="169" t="s">
        <v>7343</v>
      </c>
      <c r="E636" s="169" t="s">
        <v>7271</v>
      </c>
      <c r="F636" s="169" t="s">
        <v>7333</v>
      </c>
      <c r="G636" s="169" t="s">
        <v>7345</v>
      </c>
      <c r="H636" s="169" t="s">
        <v>7385</v>
      </c>
    </row>
    <row r="637" spans="1:8">
      <c r="A637" s="169" t="s">
        <v>7386</v>
      </c>
      <c r="B637" s="170">
        <f t="shared" si="18"/>
        <v>41912</v>
      </c>
      <c r="C637" s="169" t="s">
        <v>28</v>
      </c>
      <c r="D637" s="169" t="s">
        <v>7387</v>
      </c>
      <c r="E637" s="169" t="s">
        <v>7388</v>
      </c>
      <c r="F637" s="169" t="s">
        <v>7389</v>
      </c>
      <c r="G637" s="169" t="s">
        <v>7390</v>
      </c>
      <c r="H637" s="169" t="s">
        <v>7391</v>
      </c>
    </row>
    <row r="638" spans="1:8">
      <c r="A638" s="169" t="s">
        <v>7392</v>
      </c>
      <c r="B638" s="170">
        <f t="shared" si="18"/>
        <v>41911</v>
      </c>
      <c r="C638" s="169" t="s">
        <v>28</v>
      </c>
      <c r="D638" s="169" t="s">
        <v>7393</v>
      </c>
      <c r="E638" s="169" t="s">
        <v>7394</v>
      </c>
      <c r="F638" s="169" t="s">
        <v>7393</v>
      </c>
      <c r="G638" s="169" t="s">
        <v>7395</v>
      </c>
      <c r="H638" s="169" t="s">
        <v>7396</v>
      </c>
    </row>
    <row r="639" spans="1:8">
      <c r="A639" s="169" t="s">
        <v>7397</v>
      </c>
      <c r="B639" s="170">
        <f t="shared" si="18"/>
        <v>41908</v>
      </c>
      <c r="C639" s="169" t="s">
        <v>28</v>
      </c>
      <c r="D639" s="169" t="s">
        <v>7398</v>
      </c>
      <c r="E639" s="169" t="s">
        <v>7398</v>
      </c>
      <c r="F639" s="169" t="s">
        <v>7399</v>
      </c>
      <c r="G639" s="169" t="s">
        <v>7395</v>
      </c>
      <c r="H639" s="169" t="s">
        <v>7396</v>
      </c>
    </row>
    <row r="640" spans="1:8">
      <c r="A640" s="169" t="s">
        <v>7400</v>
      </c>
      <c r="B640" s="170">
        <f t="shared" si="18"/>
        <v>41907</v>
      </c>
      <c r="C640" s="169" t="s">
        <v>28</v>
      </c>
      <c r="D640" s="169" t="s">
        <v>7401</v>
      </c>
      <c r="E640" s="169" t="s">
        <v>7402</v>
      </c>
      <c r="F640" s="169" t="s">
        <v>7403</v>
      </c>
      <c r="G640" s="169" t="s">
        <v>7404</v>
      </c>
      <c r="H640" s="169" t="s">
        <v>7401</v>
      </c>
    </row>
    <row r="641" spans="1:8">
      <c r="A641" s="169" t="s">
        <v>7405</v>
      </c>
      <c r="B641" s="170">
        <f t="shared" si="18"/>
        <v>41906</v>
      </c>
      <c r="C641" s="169" t="s">
        <v>28</v>
      </c>
      <c r="D641" s="169" t="s">
        <v>7406</v>
      </c>
      <c r="E641" s="169" t="s">
        <v>7406</v>
      </c>
      <c r="F641" s="169" t="s">
        <v>7407</v>
      </c>
      <c r="G641" s="169" t="s">
        <v>7408</v>
      </c>
      <c r="H641" s="169" t="s">
        <v>7409</v>
      </c>
    </row>
    <row r="642" spans="1:8">
      <c r="A642" s="169" t="s">
        <v>7410</v>
      </c>
      <c r="B642" s="170">
        <f t="shared" si="18"/>
        <v>41905</v>
      </c>
      <c r="C642" s="169" t="s">
        <v>28</v>
      </c>
      <c r="D642" s="169" t="s">
        <v>7411</v>
      </c>
      <c r="E642" s="169" t="s">
        <v>7412</v>
      </c>
      <c r="F642" s="169" t="s">
        <v>7413</v>
      </c>
      <c r="G642" s="169" t="s">
        <v>7414</v>
      </c>
      <c r="H642" s="169" t="s">
        <v>7415</v>
      </c>
    </row>
    <row r="643" spans="1:8">
      <c r="A643" s="169" t="s">
        <v>7416</v>
      </c>
      <c r="B643" s="170">
        <f t="shared" si="18"/>
        <v>41904</v>
      </c>
      <c r="C643" s="169" t="s">
        <v>28</v>
      </c>
      <c r="D643" s="169" t="s">
        <v>7417</v>
      </c>
      <c r="E643" s="169" t="s">
        <v>7418</v>
      </c>
      <c r="F643" s="169" t="s">
        <v>7419</v>
      </c>
      <c r="G643" s="169" t="s">
        <v>7420</v>
      </c>
      <c r="H643" s="169" t="s">
        <v>7421</v>
      </c>
    </row>
    <row r="644" spans="1:8">
      <c r="A644" s="169" t="s">
        <v>7422</v>
      </c>
      <c r="B644" s="170">
        <f t="shared" si="18"/>
        <v>41901</v>
      </c>
      <c r="C644" s="169" t="s">
        <v>28</v>
      </c>
      <c r="D644" s="169" t="s">
        <v>7423</v>
      </c>
      <c r="E644" s="169" t="s">
        <v>7424</v>
      </c>
      <c r="F644" s="169" t="s">
        <v>7425</v>
      </c>
      <c r="G644" s="169" t="s">
        <v>7426</v>
      </c>
      <c r="H644" s="169" t="s">
        <v>7427</v>
      </c>
    </row>
    <row r="645" spans="1:8">
      <c r="A645" s="169" t="s">
        <v>7428</v>
      </c>
      <c r="B645" s="170">
        <f t="shared" ref="B645:B708" si="19">DATE((LEFT(A645,4)),(RIGHT(LEFT(A645,7),2)),RIGHT(A645,2))</f>
        <v>41900</v>
      </c>
      <c r="C645" s="169" t="s">
        <v>28</v>
      </c>
      <c r="D645" s="169" t="s">
        <v>7429</v>
      </c>
      <c r="E645" s="169" t="s">
        <v>7424</v>
      </c>
      <c r="F645" s="169" t="s">
        <v>7425</v>
      </c>
      <c r="G645" s="169" t="s">
        <v>7426</v>
      </c>
      <c r="H645" s="169" t="s">
        <v>7430</v>
      </c>
    </row>
    <row r="646" spans="1:8">
      <c r="A646" s="169" t="s">
        <v>7431</v>
      </c>
      <c r="B646" s="170">
        <f t="shared" si="19"/>
        <v>41899</v>
      </c>
      <c r="C646" s="169" t="s">
        <v>28</v>
      </c>
      <c r="D646" s="169" t="s">
        <v>7432</v>
      </c>
      <c r="E646" s="169" t="s">
        <v>7432</v>
      </c>
      <c r="F646" s="169" t="s">
        <v>7433</v>
      </c>
      <c r="G646" s="169" t="s">
        <v>7434</v>
      </c>
      <c r="H646" s="169" t="s">
        <v>7435</v>
      </c>
    </row>
    <row r="647" spans="1:8">
      <c r="A647" s="169" t="s">
        <v>7436</v>
      </c>
      <c r="B647" s="170">
        <f t="shared" si="19"/>
        <v>41898</v>
      </c>
      <c r="C647" s="169" t="s">
        <v>28</v>
      </c>
      <c r="D647" s="169" t="s">
        <v>7437</v>
      </c>
      <c r="E647" s="169" t="s">
        <v>7438</v>
      </c>
      <c r="F647" s="169" t="s">
        <v>7439</v>
      </c>
      <c r="G647" s="169" t="s">
        <v>7440</v>
      </c>
      <c r="H647" s="169" t="s">
        <v>7441</v>
      </c>
    </row>
    <row r="648" spans="1:8">
      <c r="A648" s="169" t="s">
        <v>7442</v>
      </c>
      <c r="B648" s="170">
        <f t="shared" si="19"/>
        <v>41897</v>
      </c>
      <c r="C648" s="169" t="s">
        <v>28</v>
      </c>
      <c r="D648" s="169" t="s">
        <v>7443</v>
      </c>
      <c r="E648" s="169" t="s">
        <v>7444</v>
      </c>
      <c r="F648" s="169" t="s">
        <v>7444</v>
      </c>
      <c r="G648" s="169" t="s">
        <v>7445</v>
      </c>
      <c r="H648" s="169" t="s">
        <v>7446</v>
      </c>
    </row>
    <row r="649" spans="1:8">
      <c r="A649" s="169" t="s">
        <v>7447</v>
      </c>
      <c r="B649" s="170">
        <f t="shared" si="19"/>
        <v>41894</v>
      </c>
      <c r="C649" s="169" t="s">
        <v>28</v>
      </c>
      <c r="D649" s="169" t="s">
        <v>7448</v>
      </c>
      <c r="E649" s="169" t="s">
        <v>7449</v>
      </c>
      <c r="F649" s="169" t="s">
        <v>7450</v>
      </c>
      <c r="G649" s="169" t="s">
        <v>7451</v>
      </c>
      <c r="H649" s="169" t="s">
        <v>7439</v>
      </c>
    </row>
    <row r="650" spans="1:8">
      <c r="A650" s="169" t="s">
        <v>7452</v>
      </c>
      <c r="B650" s="170">
        <f t="shared" si="19"/>
        <v>41893</v>
      </c>
      <c r="C650" s="169" t="s">
        <v>28</v>
      </c>
      <c r="D650" s="169" t="s">
        <v>7453</v>
      </c>
      <c r="E650" s="169" t="s">
        <v>7454</v>
      </c>
      <c r="F650" s="169" t="s">
        <v>7454</v>
      </c>
      <c r="G650" s="169" t="s">
        <v>7455</v>
      </c>
      <c r="H650" s="169" t="s">
        <v>7456</v>
      </c>
    </row>
    <row r="651" spans="1:8">
      <c r="A651" s="169" t="s">
        <v>7457</v>
      </c>
      <c r="B651" s="170">
        <f t="shared" si="19"/>
        <v>41887</v>
      </c>
      <c r="C651" s="169" t="s">
        <v>28</v>
      </c>
      <c r="D651" s="169" t="s">
        <v>7453</v>
      </c>
      <c r="E651" s="169" t="s">
        <v>7454</v>
      </c>
      <c r="F651" s="169" t="s">
        <v>7454</v>
      </c>
      <c r="G651" s="169" t="s">
        <v>7455</v>
      </c>
      <c r="H651" s="169" t="s">
        <v>7456</v>
      </c>
    </row>
    <row r="652" spans="1:8">
      <c r="A652" s="169" t="s">
        <v>7458</v>
      </c>
      <c r="B652" s="170">
        <f t="shared" si="19"/>
        <v>41886</v>
      </c>
      <c r="C652" s="169" t="s">
        <v>28</v>
      </c>
      <c r="D652" s="169" t="s">
        <v>7459</v>
      </c>
      <c r="E652" s="169" t="s">
        <v>7460</v>
      </c>
      <c r="F652" s="169" t="s">
        <v>7460</v>
      </c>
      <c r="G652" s="169" t="s">
        <v>7461</v>
      </c>
      <c r="H652" s="169" t="s">
        <v>7462</v>
      </c>
    </row>
    <row r="653" spans="1:8">
      <c r="A653" s="169" t="s">
        <v>7463</v>
      </c>
      <c r="B653" s="170">
        <f t="shared" si="19"/>
        <v>41885</v>
      </c>
      <c r="C653" s="169" t="s">
        <v>28</v>
      </c>
      <c r="D653" s="169" t="s">
        <v>7464</v>
      </c>
      <c r="E653" s="169" t="s">
        <v>7465</v>
      </c>
      <c r="F653" s="169" t="s">
        <v>7465</v>
      </c>
      <c r="G653" s="169" t="s">
        <v>7466</v>
      </c>
      <c r="H653" s="169" t="s">
        <v>7460</v>
      </c>
    </row>
    <row r="654" spans="1:8">
      <c r="A654" s="169" t="s">
        <v>7467</v>
      </c>
      <c r="B654" s="170">
        <f t="shared" si="19"/>
        <v>41884</v>
      </c>
      <c r="C654" s="169" t="s">
        <v>28</v>
      </c>
      <c r="D654" s="169" t="s">
        <v>7468</v>
      </c>
      <c r="E654" s="169" t="s">
        <v>7469</v>
      </c>
      <c r="F654" s="169" t="s">
        <v>7469</v>
      </c>
      <c r="G654" s="169" t="s">
        <v>7468</v>
      </c>
      <c r="H654" s="169" t="s">
        <v>7469</v>
      </c>
    </row>
    <row r="655" spans="1:8">
      <c r="A655" s="169" t="s">
        <v>7470</v>
      </c>
      <c r="B655" s="170">
        <f t="shared" si="19"/>
        <v>41883</v>
      </c>
      <c r="C655" s="169" t="s">
        <v>28</v>
      </c>
      <c r="D655" s="169" t="s">
        <v>7471</v>
      </c>
      <c r="E655" s="169" t="s">
        <v>7471</v>
      </c>
      <c r="F655" s="169" t="s">
        <v>7471</v>
      </c>
      <c r="G655" s="169" t="s">
        <v>7468</v>
      </c>
      <c r="H655" s="169" t="s">
        <v>7472</v>
      </c>
    </row>
    <row r="656" spans="1:8">
      <c r="A656" s="169" t="s">
        <v>7473</v>
      </c>
      <c r="B656" s="170">
        <f t="shared" si="19"/>
        <v>41880</v>
      </c>
      <c r="C656" s="169" t="s">
        <v>28</v>
      </c>
      <c r="D656" s="169" t="s">
        <v>7472</v>
      </c>
      <c r="E656" s="169" t="s">
        <v>7472</v>
      </c>
      <c r="F656" s="169" t="s">
        <v>7472</v>
      </c>
      <c r="G656" s="169" t="s">
        <v>7471</v>
      </c>
      <c r="H656" s="169" t="s">
        <v>7472</v>
      </c>
    </row>
    <row r="657" spans="1:8">
      <c r="A657" s="169" t="s">
        <v>7474</v>
      </c>
      <c r="B657" s="170">
        <f t="shared" si="19"/>
        <v>41879</v>
      </c>
      <c r="C657" s="169" t="s">
        <v>28</v>
      </c>
      <c r="D657" s="169" t="s">
        <v>7475</v>
      </c>
      <c r="E657" s="169" t="s">
        <v>7475</v>
      </c>
      <c r="F657" s="169" t="s">
        <v>7475</v>
      </c>
      <c r="G657" s="169" t="s">
        <v>7461</v>
      </c>
      <c r="H657" s="169" t="s">
        <v>7476</v>
      </c>
    </row>
    <row r="658" spans="1:8">
      <c r="A658" s="169" t="s">
        <v>7477</v>
      </c>
      <c r="B658" s="170">
        <f t="shared" si="19"/>
        <v>41878</v>
      </c>
      <c r="C658" s="169" t="s">
        <v>28</v>
      </c>
      <c r="D658" s="169" t="s">
        <v>7478</v>
      </c>
      <c r="E658" s="169" t="s">
        <v>7478</v>
      </c>
      <c r="F658" s="169" t="s">
        <v>7478</v>
      </c>
      <c r="G658" s="169" t="s">
        <v>7479</v>
      </c>
      <c r="H658" s="169" t="s">
        <v>7480</v>
      </c>
    </row>
    <row r="659" spans="1:8">
      <c r="A659" s="169" t="s">
        <v>7481</v>
      </c>
      <c r="B659" s="170">
        <f t="shared" si="19"/>
        <v>41877</v>
      </c>
      <c r="C659" s="169" t="s">
        <v>28</v>
      </c>
      <c r="D659" s="169" t="s">
        <v>7466</v>
      </c>
      <c r="E659" s="169" t="s">
        <v>7482</v>
      </c>
      <c r="F659" s="169" t="s">
        <v>7483</v>
      </c>
      <c r="G659" s="169" t="s">
        <v>7482</v>
      </c>
      <c r="H659" s="169" t="s">
        <v>7483</v>
      </c>
    </row>
    <row r="660" spans="1:8">
      <c r="A660" s="169" t="s">
        <v>7484</v>
      </c>
      <c r="B660" s="170">
        <f t="shared" si="19"/>
        <v>41876</v>
      </c>
      <c r="C660" s="169" t="s">
        <v>28</v>
      </c>
      <c r="D660" s="169" t="s">
        <v>7485</v>
      </c>
      <c r="E660" s="169" t="s">
        <v>7486</v>
      </c>
      <c r="F660" s="169" t="s">
        <v>7487</v>
      </c>
      <c r="G660" s="169" t="s">
        <v>7488</v>
      </c>
      <c r="H660" s="169" t="s">
        <v>7487</v>
      </c>
    </row>
    <row r="661" spans="1:8">
      <c r="A661" s="169" t="s">
        <v>7489</v>
      </c>
      <c r="B661" s="170">
        <f t="shared" si="19"/>
        <v>41873</v>
      </c>
      <c r="C661" s="169" t="s">
        <v>28</v>
      </c>
      <c r="D661" s="169" t="s">
        <v>7490</v>
      </c>
      <c r="E661" s="169" t="s">
        <v>7491</v>
      </c>
      <c r="F661" s="169" t="s">
        <v>7492</v>
      </c>
      <c r="G661" s="169" t="s">
        <v>7493</v>
      </c>
      <c r="H661" s="169" t="s">
        <v>7494</v>
      </c>
    </row>
    <row r="662" spans="1:8">
      <c r="A662" s="169" t="s">
        <v>7495</v>
      </c>
      <c r="B662" s="170">
        <f t="shared" si="19"/>
        <v>41872</v>
      </c>
      <c r="C662" s="169" t="s">
        <v>28</v>
      </c>
      <c r="D662" s="169" t="s">
        <v>7496</v>
      </c>
      <c r="E662" s="169" t="s">
        <v>7497</v>
      </c>
      <c r="F662" s="169" t="s">
        <v>7498</v>
      </c>
      <c r="G662" s="169" t="s">
        <v>7499</v>
      </c>
      <c r="H662" s="169" t="s">
        <v>7491</v>
      </c>
    </row>
    <row r="663" spans="1:8">
      <c r="A663" s="169" t="s">
        <v>7500</v>
      </c>
      <c r="B663" s="170">
        <f t="shared" si="19"/>
        <v>41871</v>
      </c>
      <c r="C663" s="169" t="s">
        <v>28</v>
      </c>
      <c r="D663" s="169" t="s">
        <v>7501</v>
      </c>
      <c r="E663" s="169" t="s">
        <v>7494</v>
      </c>
      <c r="F663" s="169" t="s">
        <v>7502</v>
      </c>
      <c r="G663" s="169" t="s">
        <v>7503</v>
      </c>
      <c r="H663" s="169" t="s">
        <v>7504</v>
      </c>
    </row>
    <row r="664" spans="1:8">
      <c r="A664" s="169" t="s">
        <v>7505</v>
      </c>
      <c r="B664" s="170">
        <f t="shared" si="19"/>
        <v>41870</v>
      </c>
      <c r="C664" s="169" t="s">
        <v>28</v>
      </c>
      <c r="D664" s="169" t="s">
        <v>7506</v>
      </c>
      <c r="E664" s="169" t="s">
        <v>7504</v>
      </c>
      <c r="F664" s="169" t="s">
        <v>7504</v>
      </c>
      <c r="G664" s="169" t="s">
        <v>7507</v>
      </c>
      <c r="H664" s="169" t="s">
        <v>7504</v>
      </c>
    </row>
    <row r="665" spans="1:8">
      <c r="A665" s="169" t="s">
        <v>7508</v>
      </c>
      <c r="B665" s="170">
        <f t="shared" si="19"/>
        <v>41869</v>
      </c>
      <c r="C665" s="169" t="s">
        <v>28</v>
      </c>
      <c r="D665" s="169" t="s">
        <v>7509</v>
      </c>
      <c r="E665" s="169" t="s">
        <v>7510</v>
      </c>
      <c r="F665" s="169" t="s">
        <v>7509</v>
      </c>
      <c r="G665" s="169" t="s">
        <v>7486</v>
      </c>
      <c r="H665" s="169" t="s">
        <v>7510</v>
      </c>
    </row>
    <row r="666" spans="1:8">
      <c r="A666" s="169" t="s">
        <v>7511</v>
      </c>
      <c r="B666" s="170">
        <f t="shared" si="19"/>
        <v>41865</v>
      </c>
      <c r="C666" s="169" t="s">
        <v>28</v>
      </c>
      <c r="D666" s="169" t="s">
        <v>7512</v>
      </c>
      <c r="E666" s="169" t="s">
        <v>7462</v>
      </c>
      <c r="F666" s="169" t="s">
        <v>7513</v>
      </c>
      <c r="G666" s="169" t="s">
        <v>7512</v>
      </c>
      <c r="H666" s="169" t="s">
        <v>7462</v>
      </c>
    </row>
    <row r="667" spans="1:8">
      <c r="A667" s="169" t="s">
        <v>7514</v>
      </c>
      <c r="B667" s="170">
        <f t="shared" si="19"/>
        <v>41864</v>
      </c>
      <c r="C667" s="169" t="s">
        <v>28</v>
      </c>
      <c r="D667" s="169" t="s">
        <v>7515</v>
      </c>
      <c r="E667" s="169" t="s">
        <v>7476</v>
      </c>
      <c r="F667" s="169" t="s">
        <v>7515</v>
      </c>
      <c r="G667" s="169" t="s">
        <v>7479</v>
      </c>
      <c r="H667" s="169" t="s">
        <v>7476</v>
      </c>
    </row>
    <row r="668" spans="1:8">
      <c r="A668" s="169" t="s">
        <v>7516</v>
      </c>
      <c r="B668" s="170">
        <f t="shared" si="19"/>
        <v>41863</v>
      </c>
      <c r="C668" s="169" t="s">
        <v>28</v>
      </c>
      <c r="D668" s="169" t="s">
        <v>7517</v>
      </c>
      <c r="E668" s="169" t="s">
        <v>7479</v>
      </c>
      <c r="F668" s="169" t="s">
        <v>7478</v>
      </c>
      <c r="G668" s="169" t="s">
        <v>7479</v>
      </c>
      <c r="H668" s="169" t="s">
        <v>7478</v>
      </c>
    </row>
    <row r="669" spans="1:8">
      <c r="A669" s="169" t="s">
        <v>7518</v>
      </c>
      <c r="B669" s="170">
        <f t="shared" si="19"/>
        <v>41862</v>
      </c>
      <c r="C669" s="169" t="s">
        <v>28</v>
      </c>
      <c r="D669" s="169" t="s">
        <v>7519</v>
      </c>
      <c r="E669" s="169" t="s">
        <v>7472</v>
      </c>
      <c r="F669" s="169" t="s">
        <v>7520</v>
      </c>
      <c r="G669" s="169" t="s">
        <v>7472</v>
      </c>
      <c r="H669" s="169" t="s">
        <v>7472</v>
      </c>
    </row>
    <row r="670" spans="1:8">
      <c r="A670" s="169" t="s">
        <v>7521</v>
      </c>
      <c r="B670" s="170">
        <f t="shared" si="19"/>
        <v>41859</v>
      </c>
      <c r="C670" s="169" t="s">
        <v>28</v>
      </c>
      <c r="D670" s="169" t="s">
        <v>7522</v>
      </c>
      <c r="E670" s="169" t="s">
        <v>7523</v>
      </c>
      <c r="F670" s="169" t="s">
        <v>7524</v>
      </c>
      <c r="G670" s="169" t="s">
        <v>7525</v>
      </c>
      <c r="H670" s="169" t="s">
        <v>7526</v>
      </c>
    </row>
    <row r="671" spans="1:8">
      <c r="A671" s="169" t="s">
        <v>7527</v>
      </c>
      <c r="B671" s="170">
        <f t="shared" si="19"/>
        <v>41858</v>
      </c>
      <c r="C671" s="169" t="s">
        <v>28</v>
      </c>
      <c r="D671" s="169" t="s">
        <v>7528</v>
      </c>
      <c r="E671" s="169" t="s">
        <v>7483</v>
      </c>
      <c r="F671" s="169" t="s">
        <v>7515</v>
      </c>
      <c r="G671" s="169" t="s">
        <v>7483</v>
      </c>
      <c r="H671" s="169" t="s">
        <v>7483</v>
      </c>
    </row>
    <row r="672" spans="1:8">
      <c r="A672" s="169" t="s">
        <v>7529</v>
      </c>
      <c r="B672" s="170">
        <f t="shared" si="19"/>
        <v>41857</v>
      </c>
      <c r="C672" s="169" t="s">
        <v>28</v>
      </c>
      <c r="D672" s="169" t="s">
        <v>7464</v>
      </c>
      <c r="E672" s="169" t="s">
        <v>7530</v>
      </c>
      <c r="F672" s="169" t="s">
        <v>7513</v>
      </c>
      <c r="G672" s="169" t="s">
        <v>7460</v>
      </c>
      <c r="H672" s="169" t="s">
        <v>7462</v>
      </c>
    </row>
    <row r="673" spans="1:8">
      <c r="A673" s="169" t="s">
        <v>7531</v>
      </c>
      <c r="B673" s="170">
        <f t="shared" si="19"/>
        <v>41856</v>
      </c>
      <c r="C673" s="169" t="s">
        <v>28</v>
      </c>
      <c r="D673" s="169" t="s">
        <v>7475</v>
      </c>
      <c r="E673" s="169" t="s">
        <v>7462</v>
      </c>
      <c r="F673" s="169" t="s">
        <v>7515</v>
      </c>
      <c r="G673" s="169" t="s">
        <v>7476</v>
      </c>
      <c r="H673" s="169" t="s">
        <v>7476</v>
      </c>
    </row>
    <row r="674" spans="1:8">
      <c r="A674" s="169" t="s">
        <v>7532</v>
      </c>
      <c r="B674" s="170">
        <f t="shared" si="19"/>
        <v>41855</v>
      </c>
      <c r="C674" s="169" t="s">
        <v>28</v>
      </c>
      <c r="D674" s="169" t="s">
        <v>7510</v>
      </c>
      <c r="E674" s="169" t="s">
        <v>7533</v>
      </c>
      <c r="F674" s="169" t="s">
        <v>7534</v>
      </c>
      <c r="G674" s="169" t="s">
        <v>7487</v>
      </c>
      <c r="H674" s="169" t="s">
        <v>7487</v>
      </c>
    </row>
    <row r="675" spans="1:8">
      <c r="A675" s="169" t="s">
        <v>7535</v>
      </c>
      <c r="B675" s="170">
        <f t="shared" si="19"/>
        <v>41852</v>
      </c>
      <c r="C675" s="169" t="s">
        <v>28</v>
      </c>
      <c r="D675" s="169" t="s">
        <v>7510</v>
      </c>
      <c r="E675" s="169" t="s">
        <v>7533</v>
      </c>
      <c r="F675" s="169" t="s">
        <v>7534</v>
      </c>
      <c r="G675" s="169" t="s">
        <v>7487</v>
      </c>
      <c r="H675" s="169" t="s">
        <v>7487</v>
      </c>
    </row>
    <row r="676" spans="1:8">
      <c r="A676" s="169" t="s">
        <v>7536</v>
      </c>
      <c r="B676" s="170">
        <f t="shared" si="19"/>
        <v>41851</v>
      </c>
      <c r="C676" s="169" t="s">
        <v>28</v>
      </c>
      <c r="D676" s="169" t="s">
        <v>7475</v>
      </c>
      <c r="E676" s="169" t="s">
        <v>7462</v>
      </c>
      <c r="F676" s="169" t="s">
        <v>7528</v>
      </c>
      <c r="G676" s="169" t="s">
        <v>7478</v>
      </c>
      <c r="H676" s="169" t="s">
        <v>7476</v>
      </c>
    </row>
    <row r="677" spans="1:8">
      <c r="A677" s="169" t="s">
        <v>7537</v>
      </c>
      <c r="B677" s="170">
        <f t="shared" si="19"/>
        <v>41850</v>
      </c>
      <c r="C677" s="169" t="s">
        <v>28</v>
      </c>
      <c r="D677" s="169" t="s">
        <v>7538</v>
      </c>
      <c r="E677" s="169" t="s">
        <v>7479</v>
      </c>
      <c r="F677" s="169" t="s">
        <v>7538</v>
      </c>
      <c r="G677" s="169" t="s">
        <v>7454</v>
      </c>
      <c r="H677" s="169" t="s">
        <v>7469</v>
      </c>
    </row>
    <row r="678" spans="1:8">
      <c r="A678" s="169" t="s">
        <v>7539</v>
      </c>
      <c r="B678" s="170">
        <f t="shared" si="19"/>
        <v>41849</v>
      </c>
      <c r="C678" s="169" t="s">
        <v>28</v>
      </c>
      <c r="D678" s="169" t="s">
        <v>7538</v>
      </c>
      <c r="E678" s="169" t="s">
        <v>7478</v>
      </c>
      <c r="F678" s="169" t="s">
        <v>7480</v>
      </c>
      <c r="G678" s="169" t="s">
        <v>7454</v>
      </c>
      <c r="H678" s="169" t="s">
        <v>7472</v>
      </c>
    </row>
    <row r="679" spans="1:8">
      <c r="A679" s="169" t="s">
        <v>7540</v>
      </c>
      <c r="B679" s="170">
        <f t="shared" si="19"/>
        <v>41848</v>
      </c>
      <c r="C679" s="169" t="s">
        <v>28</v>
      </c>
      <c r="D679" s="169" t="s">
        <v>7541</v>
      </c>
      <c r="E679" s="169" t="s">
        <v>7454</v>
      </c>
      <c r="F679" s="169" t="s">
        <v>7542</v>
      </c>
      <c r="G679" s="169" t="s">
        <v>7543</v>
      </c>
      <c r="H679" s="169" t="s">
        <v>7526</v>
      </c>
    </row>
    <row r="680" spans="1:8">
      <c r="A680" s="169" t="s">
        <v>7544</v>
      </c>
      <c r="B680" s="170">
        <f t="shared" si="19"/>
        <v>41845</v>
      </c>
      <c r="C680" s="169" t="s">
        <v>28</v>
      </c>
      <c r="D680" s="169" t="s">
        <v>7545</v>
      </c>
      <c r="E680" s="169" t="s">
        <v>7543</v>
      </c>
      <c r="F680" s="169" t="s">
        <v>7546</v>
      </c>
      <c r="G680" s="169" t="s">
        <v>7547</v>
      </c>
      <c r="H680" s="169" t="s">
        <v>7545</v>
      </c>
    </row>
    <row r="681" spans="1:8">
      <c r="A681" s="169" t="s">
        <v>7548</v>
      </c>
      <c r="B681" s="170">
        <f t="shared" si="19"/>
        <v>41844</v>
      </c>
      <c r="C681" s="169" t="s">
        <v>28</v>
      </c>
      <c r="D681" s="169" t="s">
        <v>7549</v>
      </c>
      <c r="E681" s="169" t="s">
        <v>7525</v>
      </c>
      <c r="F681" s="169" t="s">
        <v>7523</v>
      </c>
      <c r="G681" s="169" t="s">
        <v>7547</v>
      </c>
      <c r="H681" s="169" t="s">
        <v>7549</v>
      </c>
    </row>
    <row r="682" spans="1:8">
      <c r="A682" s="169" t="s">
        <v>7550</v>
      </c>
      <c r="B682" s="170">
        <f t="shared" si="19"/>
        <v>41843</v>
      </c>
      <c r="C682" s="169" t="s">
        <v>28</v>
      </c>
      <c r="D682" s="169" t="s">
        <v>7551</v>
      </c>
      <c r="E682" s="169" t="s">
        <v>7547</v>
      </c>
      <c r="F682" s="169" t="s">
        <v>7552</v>
      </c>
      <c r="G682" s="169" t="s">
        <v>7446</v>
      </c>
      <c r="H682" s="169" t="s">
        <v>7553</v>
      </c>
    </row>
    <row r="683" spans="1:8">
      <c r="A683" s="169" t="s">
        <v>7554</v>
      </c>
      <c r="B683" s="170">
        <f t="shared" si="19"/>
        <v>41842</v>
      </c>
      <c r="C683" s="169" t="s">
        <v>28</v>
      </c>
      <c r="D683" s="169" t="s">
        <v>7543</v>
      </c>
      <c r="E683" s="169" t="s">
        <v>7541</v>
      </c>
      <c r="F683" s="169" t="s">
        <v>7526</v>
      </c>
      <c r="G683" s="169" t="s">
        <v>7555</v>
      </c>
      <c r="H683" s="169" t="s">
        <v>7543</v>
      </c>
    </row>
    <row r="684" spans="1:8">
      <c r="A684" s="169" t="s">
        <v>7556</v>
      </c>
      <c r="B684" s="170">
        <f t="shared" si="19"/>
        <v>41841</v>
      </c>
      <c r="C684" s="169" t="s">
        <v>28</v>
      </c>
      <c r="D684" s="169" t="s">
        <v>7557</v>
      </c>
      <c r="E684" s="169" t="s">
        <v>7456</v>
      </c>
      <c r="F684" s="169" t="s">
        <v>7558</v>
      </c>
      <c r="G684" s="169" t="s">
        <v>7559</v>
      </c>
      <c r="H684" s="169" t="s">
        <v>7523</v>
      </c>
    </row>
    <row r="685" spans="1:8">
      <c r="A685" s="169" t="s">
        <v>7560</v>
      </c>
      <c r="B685" s="170">
        <f t="shared" si="19"/>
        <v>41838</v>
      </c>
      <c r="C685" s="169" t="s">
        <v>28</v>
      </c>
      <c r="D685" s="169" t="s">
        <v>7561</v>
      </c>
      <c r="E685" s="169" t="s">
        <v>7562</v>
      </c>
      <c r="F685" s="169" t="s">
        <v>7543</v>
      </c>
      <c r="G685" s="169" t="s">
        <v>7547</v>
      </c>
      <c r="H685" s="169" t="s">
        <v>7545</v>
      </c>
    </row>
    <row r="686" spans="1:8">
      <c r="A686" s="169" t="s">
        <v>7563</v>
      </c>
      <c r="B686" s="170">
        <f t="shared" si="19"/>
        <v>41837</v>
      </c>
      <c r="C686" s="169" t="s">
        <v>28</v>
      </c>
      <c r="D686" s="169" t="s">
        <v>7555</v>
      </c>
      <c r="E686" s="169" t="s">
        <v>7545</v>
      </c>
      <c r="F686" s="169" t="s">
        <v>7545</v>
      </c>
      <c r="G686" s="169" t="s">
        <v>7564</v>
      </c>
      <c r="H686" s="169" t="s">
        <v>7555</v>
      </c>
    </row>
    <row r="687" spans="1:8">
      <c r="A687" s="169" t="s">
        <v>7565</v>
      </c>
      <c r="B687" s="170">
        <f t="shared" si="19"/>
        <v>41836</v>
      </c>
      <c r="C687" s="169" t="s">
        <v>28</v>
      </c>
      <c r="D687" s="169" t="s">
        <v>7468</v>
      </c>
      <c r="E687" s="169" t="s">
        <v>7479</v>
      </c>
      <c r="F687" s="169" t="s">
        <v>7476</v>
      </c>
      <c r="G687" s="169" t="s">
        <v>7526</v>
      </c>
      <c r="H687" s="169" t="s">
        <v>7469</v>
      </c>
    </row>
    <row r="688" spans="1:8">
      <c r="A688" s="169" t="s">
        <v>7566</v>
      </c>
      <c r="B688" s="170">
        <f t="shared" si="19"/>
        <v>41835</v>
      </c>
      <c r="C688" s="169" t="s">
        <v>28</v>
      </c>
      <c r="D688" s="169" t="s">
        <v>7459</v>
      </c>
      <c r="E688" s="169" t="s">
        <v>7530</v>
      </c>
      <c r="F688" s="169" t="s">
        <v>7567</v>
      </c>
      <c r="G688" s="169" t="s">
        <v>7478</v>
      </c>
      <c r="H688" s="169" t="s">
        <v>7462</v>
      </c>
    </row>
    <row r="689" spans="1:8">
      <c r="A689" s="169" t="s">
        <v>7568</v>
      </c>
      <c r="B689" s="170">
        <f t="shared" si="19"/>
        <v>41834</v>
      </c>
      <c r="C689" s="169" t="s">
        <v>28</v>
      </c>
      <c r="D689" s="169" t="s">
        <v>7569</v>
      </c>
      <c r="E689" s="169" t="s">
        <v>7570</v>
      </c>
      <c r="F689" s="169" t="s">
        <v>7571</v>
      </c>
      <c r="G689" s="169" t="s">
        <v>7483</v>
      </c>
      <c r="H689" s="169" t="s">
        <v>7572</v>
      </c>
    </row>
    <row r="690" spans="1:8">
      <c r="A690" s="169" t="s">
        <v>7573</v>
      </c>
      <c r="B690" s="170">
        <f t="shared" si="19"/>
        <v>41831</v>
      </c>
      <c r="C690" s="169" t="s">
        <v>28</v>
      </c>
      <c r="D690" s="169" t="s">
        <v>7512</v>
      </c>
      <c r="E690" s="169" t="s">
        <v>7460</v>
      </c>
      <c r="F690" s="169" t="s">
        <v>7567</v>
      </c>
      <c r="G690" s="169" t="s">
        <v>7469</v>
      </c>
      <c r="H690" s="169" t="s">
        <v>7462</v>
      </c>
    </row>
    <row r="691" spans="1:8">
      <c r="A691" s="169" t="s">
        <v>7574</v>
      </c>
      <c r="B691" s="170">
        <f t="shared" si="19"/>
        <v>41830</v>
      </c>
      <c r="C691" s="169" t="s">
        <v>28</v>
      </c>
      <c r="D691" s="169" t="s">
        <v>7575</v>
      </c>
      <c r="E691" s="169" t="s">
        <v>7571</v>
      </c>
      <c r="F691" s="169" t="s">
        <v>7486</v>
      </c>
      <c r="G691" s="169" t="s">
        <v>7462</v>
      </c>
      <c r="H691" s="169" t="s">
        <v>7570</v>
      </c>
    </row>
    <row r="692" spans="1:8">
      <c r="A692" s="169" t="s">
        <v>7576</v>
      </c>
      <c r="B692" s="170">
        <f t="shared" si="19"/>
        <v>41829</v>
      </c>
      <c r="C692" s="169" t="s">
        <v>28</v>
      </c>
      <c r="D692" s="169" t="s">
        <v>7502</v>
      </c>
      <c r="E692" s="169" t="s">
        <v>7499</v>
      </c>
      <c r="F692" s="169" t="s">
        <v>7577</v>
      </c>
      <c r="G692" s="169" t="s">
        <v>7578</v>
      </c>
      <c r="H692" s="169" t="s">
        <v>7494</v>
      </c>
    </row>
    <row r="693" spans="1:8">
      <c r="A693" s="169" t="s">
        <v>7579</v>
      </c>
      <c r="B693" s="170">
        <f t="shared" si="19"/>
        <v>41828</v>
      </c>
      <c r="C693" s="169" t="s">
        <v>28</v>
      </c>
      <c r="D693" s="169" t="s">
        <v>7580</v>
      </c>
      <c r="E693" s="169" t="s">
        <v>7581</v>
      </c>
      <c r="F693" s="169" t="s">
        <v>7582</v>
      </c>
      <c r="G693" s="169" t="s">
        <v>7491</v>
      </c>
      <c r="H693" s="169" t="s">
        <v>7583</v>
      </c>
    </row>
    <row r="694" spans="1:8">
      <c r="A694" s="169" t="s">
        <v>7584</v>
      </c>
      <c r="B694" s="170">
        <f t="shared" si="19"/>
        <v>41827</v>
      </c>
      <c r="C694" s="169" t="s">
        <v>28</v>
      </c>
      <c r="D694" s="169" t="s">
        <v>7533</v>
      </c>
      <c r="E694" s="169" t="s">
        <v>7585</v>
      </c>
      <c r="F694" s="169" t="s">
        <v>7499</v>
      </c>
      <c r="G694" s="169" t="s">
        <v>7586</v>
      </c>
      <c r="H694" s="169" t="s">
        <v>7533</v>
      </c>
    </row>
    <row r="695" spans="1:8">
      <c r="A695" s="169" t="s">
        <v>7587</v>
      </c>
      <c r="B695" s="170">
        <f t="shared" si="19"/>
        <v>41824</v>
      </c>
      <c r="C695" s="169" t="s">
        <v>28</v>
      </c>
      <c r="D695" s="169" t="s">
        <v>7588</v>
      </c>
      <c r="E695" s="169" t="s">
        <v>7589</v>
      </c>
      <c r="F695" s="169" t="s">
        <v>7503</v>
      </c>
      <c r="G695" s="169" t="s">
        <v>7570</v>
      </c>
      <c r="H695" s="169" t="s">
        <v>7510</v>
      </c>
    </row>
    <row r="696" spans="1:8">
      <c r="A696" s="169" t="s">
        <v>7590</v>
      </c>
      <c r="B696" s="170">
        <f t="shared" si="19"/>
        <v>41823</v>
      </c>
      <c r="C696" s="169" t="s">
        <v>28</v>
      </c>
      <c r="D696" s="169" t="s">
        <v>7570</v>
      </c>
      <c r="E696" s="169" t="s">
        <v>7570</v>
      </c>
      <c r="F696" s="169" t="s">
        <v>7510</v>
      </c>
      <c r="G696" s="169" t="s">
        <v>7460</v>
      </c>
      <c r="H696" s="169" t="s">
        <v>7570</v>
      </c>
    </row>
    <row r="697" spans="1:8">
      <c r="A697" s="169" t="s">
        <v>7591</v>
      </c>
      <c r="B697" s="170">
        <f t="shared" si="19"/>
        <v>41822</v>
      </c>
      <c r="C697" s="169" t="s">
        <v>28</v>
      </c>
      <c r="D697" s="169" t="s">
        <v>7592</v>
      </c>
      <c r="E697" s="169" t="s">
        <v>7567</v>
      </c>
      <c r="F697" s="169" t="s">
        <v>7586</v>
      </c>
      <c r="G697" s="169" t="s">
        <v>7483</v>
      </c>
      <c r="H697" s="169" t="s">
        <v>7462</v>
      </c>
    </row>
    <row r="698" spans="1:8">
      <c r="A698" s="169" t="s">
        <v>7593</v>
      </c>
      <c r="B698" s="170">
        <f t="shared" si="19"/>
        <v>41821</v>
      </c>
      <c r="C698" s="169" t="s">
        <v>28</v>
      </c>
      <c r="D698" s="169" t="s">
        <v>7577</v>
      </c>
      <c r="E698" s="169" t="s">
        <v>7594</v>
      </c>
      <c r="F698" s="169" t="s">
        <v>7583</v>
      </c>
      <c r="G698" s="169" t="s">
        <v>7494</v>
      </c>
      <c r="H698" s="169" t="s">
        <v>7497</v>
      </c>
    </row>
    <row r="699" spans="1:8">
      <c r="A699" s="169" t="s">
        <v>7595</v>
      </c>
      <c r="B699" s="170">
        <f t="shared" si="19"/>
        <v>41820</v>
      </c>
      <c r="C699" s="169" t="s">
        <v>28</v>
      </c>
      <c r="D699" s="169" t="s">
        <v>7596</v>
      </c>
      <c r="E699" s="169" t="s">
        <v>7597</v>
      </c>
      <c r="F699" s="169" t="s">
        <v>7598</v>
      </c>
      <c r="G699" s="169" t="s">
        <v>7594</v>
      </c>
      <c r="H699" s="169" t="s">
        <v>7597</v>
      </c>
    </row>
    <row r="700" spans="1:8">
      <c r="A700" s="169" t="s">
        <v>7599</v>
      </c>
      <c r="B700" s="170">
        <f t="shared" si="19"/>
        <v>41817</v>
      </c>
      <c r="C700" s="169" t="s">
        <v>28</v>
      </c>
      <c r="D700" s="169" t="s">
        <v>7600</v>
      </c>
      <c r="E700" s="169" t="s">
        <v>7601</v>
      </c>
      <c r="F700" s="169" t="s">
        <v>7602</v>
      </c>
      <c r="G700" s="169" t="s">
        <v>7583</v>
      </c>
      <c r="H700" s="169" t="s">
        <v>7598</v>
      </c>
    </row>
    <row r="701" spans="1:8">
      <c r="A701" s="169" t="s">
        <v>7603</v>
      </c>
      <c r="B701" s="170">
        <f t="shared" si="19"/>
        <v>41816</v>
      </c>
      <c r="C701" s="169" t="s">
        <v>28</v>
      </c>
      <c r="D701" s="169" t="s">
        <v>7604</v>
      </c>
      <c r="E701" s="169" t="s">
        <v>7605</v>
      </c>
      <c r="F701" s="169" t="s">
        <v>7606</v>
      </c>
      <c r="G701" s="169" t="s">
        <v>7607</v>
      </c>
      <c r="H701" s="169" t="s">
        <v>7605</v>
      </c>
    </row>
    <row r="702" spans="1:8">
      <c r="A702" s="169" t="s">
        <v>7608</v>
      </c>
      <c r="B702" s="170">
        <f t="shared" si="19"/>
        <v>41815</v>
      </c>
      <c r="C702" s="169" t="s">
        <v>28</v>
      </c>
      <c r="D702" s="169" t="s">
        <v>7609</v>
      </c>
      <c r="E702" s="169" t="s">
        <v>7605</v>
      </c>
      <c r="F702" s="169" t="s">
        <v>7606</v>
      </c>
      <c r="G702" s="169" t="s">
        <v>7607</v>
      </c>
      <c r="H702" s="169" t="s">
        <v>7610</v>
      </c>
    </row>
    <row r="703" spans="1:8">
      <c r="A703" s="169" t="s">
        <v>7611</v>
      </c>
      <c r="B703" s="170">
        <f t="shared" si="19"/>
        <v>41814</v>
      </c>
      <c r="C703" s="169" t="s">
        <v>28</v>
      </c>
      <c r="D703" s="169" t="s">
        <v>7612</v>
      </c>
      <c r="E703" s="169" t="s">
        <v>7601</v>
      </c>
      <c r="F703" s="169" t="s">
        <v>7610</v>
      </c>
      <c r="G703" s="169" t="s">
        <v>7613</v>
      </c>
      <c r="H703" s="169" t="s">
        <v>7598</v>
      </c>
    </row>
    <row r="704" spans="1:8">
      <c r="A704" s="169" t="s">
        <v>7614</v>
      </c>
      <c r="B704" s="170">
        <f t="shared" si="19"/>
        <v>41813</v>
      </c>
      <c r="C704" s="169" t="s">
        <v>28</v>
      </c>
      <c r="D704" s="169" t="s">
        <v>7615</v>
      </c>
      <c r="E704" s="169" t="s">
        <v>7602</v>
      </c>
      <c r="F704" s="169" t="s">
        <v>7606</v>
      </c>
      <c r="G704" s="169" t="s">
        <v>7607</v>
      </c>
      <c r="H704" s="169" t="s">
        <v>7616</v>
      </c>
    </row>
    <row r="705" spans="1:8">
      <c r="A705" s="169" t="s">
        <v>7617</v>
      </c>
      <c r="B705" s="170">
        <f t="shared" si="19"/>
        <v>41810</v>
      </c>
      <c r="C705" s="169" t="s">
        <v>28</v>
      </c>
      <c r="D705" s="169" t="s">
        <v>7583</v>
      </c>
      <c r="E705" s="169" t="s">
        <v>7618</v>
      </c>
      <c r="F705" s="169" t="s">
        <v>7616</v>
      </c>
      <c r="G705" s="169" t="s">
        <v>7594</v>
      </c>
      <c r="H705" s="169" t="s">
        <v>7594</v>
      </c>
    </row>
    <row r="706" spans="1:8">
      <c r="A706" s="169" t="s">
        <v>7619</v>
      </c>
      <c r="B706" s="170">
        <f t="shared" si="19"/>
        <v>41809</v>
      </c>
      <c r="C706" s="169" t="s">
        <v>28</v>
      </c>
      <c r="D706" s="169" t="s">
        <v>7620</v>
      </c>
      <c r="E706" s="169" t="s">
        <v>7621</v>
      </c>
      <c r="F706" s="169" t="s">
        <v>7622</v>
      </c>
      <c r="G706" s="169" t="s">
        <v>7605</v>
      </c>
      <c r="H706" s="169" t="s">
        <v>7623</v>
      </c>
    </row>
    <row r="707" spans="1:8">
      <c r="A707" s="169" t="s">
        <v>7624</v>
      </c>
      <c r="B707" s="170">
        <f t="shared" si="19"/>
        <v>41808</v>
      </c>
      <c r="C707" s="169" t="s">
        <v>28</v>
      </c>
      <c r="D707" s="169" t="s">
        <v>7625</v>
      </c>
      <c r="E707" s="169" t="s">
        <v>7626</v>
      </c>
      <c r="F707" s="169" t="s">
        <v>7627</v>
      </c>
      <c r="G707" s="169" t="s">
        <v>7628</v>
      </c>
      <c r="H707" s="169" t="s">
        <v>7629</v>
      </c>
    </row>
    <row r="708" spans="1:8">
      <c r="A708" s="169" t="s">
        <v>7630</v>
      </c>
      <c r="B708" s="170">
        <f t="shared" si="19"/>
        <v>41807</v>
      </c>
      <c r="C708" s="169" t="s">
        <v>28</v>
      </c>
      <c r="D708" s="169" t="s">
        <v>7631</v>
      </c>
      <c r="E708" s="169" t="s">
        <v>7632</v>
      </c>
      <c r="F708" s="169" t="s">
        <v>7627</v>
      </c>
      <c r="G708" s="169" t="s">
        <v>7629</v>
      </c>
      <c r="H708" s="169" t="s">
        <v>7629</v>
      </c>
    </row>
    <row r="709" spans="1:8">
      <c r="A709" s="169" t="s">
        <v>7633</v>
      </c>
      <c r="B709" s="170">
        <f t="shared" ref="B709:B772" si="20">DATE((LEFT(A709,4)),(RIGHT(LEFT(A709,7),2)),RIGHT(A709,2))</f>
        <v>41806</v>
      </c>
      <c r="C709" s="169" t="s">
        <v>28</v>
      </c>
      <c r="D709" s="169" t="s">
        <v>7634</v>
      </c>
      <c r="E709" s="169" t="s">
        <v>7635</v>
      </c>
      <c r="F709" s="169" t="s">
        <v>7636</v>
      </c>
      <c r="G709" s="169" t="s">
        <v>7637</v>
      </c>
      <c r="H709" s="169" t="s">
        <v>7629</v>
      </c>
    </row>
    <row r="710" spans="1:8">
      <c r="A710" s="169" t="s">
        <v>7638</v>
      </c>
      <c r="B710" s="170">
        <f t="shared" si="20"/>
        <v>41803</v>
      </c>
      <c r="C710" s="169" t="s">
        <v>28</v>
      </c>
      <c r="D710" s="169" t="s">
        <v>7639</v>
      </c>
      <c r="E710" s="169" t="s">
        <v>7640</v>
      </c>
      <c r="F710" s="169" t="s">
        <v>7641</v>
      </c>
      <c r="G710" s="169" t="s">
        <v>7642</v>
      </c>
      <c r="H710" s="169" t="s">
        <v>7643</v>
      </c>
    </row>
    <row r="711" spans="1:8">
      <c r="A711" s="169" t="s">
        <v>7644</v>
      </c>
      <c r="B711" s="170">
        <f t="shared" si="20"/>
        <v>41802</v>
      </c>
      <c r="C711" s="169" t="s">
        <v>28</v>
      </c>
      <c r="D711" s="169" t="s">
        <v>7645</v>
      </c>
      <c r="E711" s="169" t="s">
        <v>7646</v>
      </c>
      <c r="F711" s="169" t="s">
        <v>7647</v>
      </c>
      <c r="G711" s="169" t="s">
        <v>7648</v>
      </c>
      <c r="H711" s="169" t="s">
        <v>7646</v>
      </c>
    </row>
    <row r="712" spans="1:8">
      <c r="A712" s="169" t="s">
        <v>7649</v>
      </c>
      <c r="B712" s="170">
        <f t="shared" si="20"/>
        <v>41801</v>
      </c>
      <c r="C712" s="169" t="s">
        <v>28</v>
      </c>
      <c r="D712" s="169" t="s">
        <v>7647</v>
      </c>
      <c r="E712" s="169" t="s">
        <v>7650</v>
      </c>
      <c r="F712" s="169" t="s">
        <v>7651</v>
      </c>
      <c r="G712" s="169" t="s">
        <v>7650</v>
      </c>
      <c r="H712" s="169" t="s">
        <v>7650</v>
      </c>
    </row>
    <row r="713" spans="1:8">
      <c r="A713" s="169" t="s">
        <v>7652</v>
      </c>
      <c r="B713" s="170">
        <f t="shared" si="20"/>
        <v>41800</v>
      </c>
      <c r="C713" s="169" t="s">
        <v>28</v>
      </c>
      <c r="D713" s="169" t="s">
        <v>7653</v>
      </c>
      <c r="E713" s="169" t="s">
        <v>7654</v>
      </c>
      <c r="F713" s="169" t="s">
        <v>7655</v>
      </c>
      <c r="G713" s="169" t="s">
        <v>7654</v>
      </c>
      <c r="H713" s="169" t="s">
        <v>7656</v>
      </c>
    </row>
    <row r="714" spans="1:8">
      <c r="A714" s="169" t="s">
        <v>7657</v>
      </c>
      <c r="B714" s="170">
        <f t="shared" si="20"/>
        <v>41799</v>
      </c>
      <c r="C714" s="169" t="s">
        <v>28</v>
      </c>
      <c r="D714" s="169" t="s">
        <v>7658</v>
      </c>
      <c r="E714" s="169" t="s">
        <v>7659</v>
      </c>
      <c r="F714" s="169" t="s">
        <v>7660</v>
      </c>
      <c r="G714" s="169" t="s">
        <v>7661</v>
      </c>
      <c r="H714" s="169" t="s">
        <v>7659</v>
      </c>
    </row>
    <row r="715" spans="1:8">
      <c r="A715" s="169" t="s">
        <v>7662</v>
      </c>
      <c r="B715" s="170">
        <f t="shared" si="20"/>
        <v>41795</v>
      </c>
      <c r="C715" s="169" t="s">
        <v>28</v>
      </c>
      <c r="D715" s="169" t="s">
        <v>7663</v>
      </c>
      <c r="E715" s="169" t="s">
        <v>7664</v>
      </c>
      <c r="F715" s="169" t="s">
        <v>7665</v>
      </c>
      <c r="G715" s="169" t="s">
        <v>7661</v>
      </c>
      <c r="H715" s="169" t="s">
        <v>7659</v>
      </c>
    </row>
    <row r="716" spans="1:8">
      <c r="A716" s="169" t="s">
        <v>7666</v>
      </c>
      <c r="B716" s="170">
        <f t="shared" si="20"/>
        <v>41793</v>
      </c>
      <c r="C716" s="169" t="s">
        <v>28</v>
      </c>
      <c r="D716" s="169" t="s">
        <v>7655</v>
      </c>
      <c r="E716" s="169" t="s">
        <v>7661</v>
      </c>
      <c r="F716" s="169" t="s">
        <v>7667</v>
      </c>
      <c r="G716" s="169" t="s">
        <v>7661</v>
      </c>
      <c r="H716" s="169" t="s">
        <v>7661</v>
      </c>
    </row>
    <row r="717" spans="1:8">
      <c r="A717" s="169" t="s">
        <v>7668</v>
      </c>
      <c r="B717" s="170">
        <f t="shared" si="20"/>
        <v>41792</v>
      </c>
      <c r="C717" s="169" t="s">
        <v>28</v>
      </c>
      <c r="D717" s="169" t="s">
        <v>7669</v>
      </c>
      <c r="E717" s="169" t="s">
        <v>7670</v>
      </c>
      <c r="F717" s="169" t="s">
        <v>7671</v>
      </c>
      <c r="G717" s="169" t="s">
        <v>7670</v>
      </c>
      <c r="H717" s="169" t="s">
        <v>7670</v>
      </c>
    </row>
    <row r="718" spans="1:8">
      <c r="A718" s="169" t="s">
        <v>7672</v>
      </c>
      <c r="B718" s="170">
        <f t="shared" si="20"/>
        <v>41789</v>
      </c>
      <c r="C718" s="169" t="s">
        <v>28</v>
      </c>
      <c r="D718" s="169" t="s">
        <v>7673</v>
      </c>
      <c r="E718" s="169" t="s">
        <v>7656</v>
      </c>
      <c r="F718" s="169" t="s">
        <v>7674</v>
      </c>
      <c r="G718" s="169" t="s">
        <v>7656</v>
      </c>
      <c r="H718" s="169" t="s">
        <v>7656</v>
      </c>
    </row>
    <row r="719" spans="1:8">
      <c r="A719" s="169" t="s">
        <v>7675</v>
      </c>
      <c r="B719" s="170">
        <f t="shared" si="20"/>
        <v>41788</v>
      </c>
      <c r="C719" s="169" t="s">
        <v>28</v>
      </c>
      <c r="D719" s="169" t="s">
        <v>7641</v>
      </c>
      <c r="E719" s="169" t="s">
        <v>7646</v>
      </c>
      <c r="F719" s="169" t="s">
        <v>7676</v>
      </c>
      <c r="G719" s="169" t="s">
        <v>7646</v>
      </c>
      <c r="H719" s="169" t="s">
        <v>7646</v>
      </c>
    </row>
    <row r="720" spans="1:8">
      <c r="A720" s="169" t="s">
        <v>7677</v>
      </c>
      <c r="B720" s="170">
        <f t="shared" si="20"/>
        <v>41787</v>
      </c>
      <c r="C720" s="169" t="s">
        <v>28</v>
      </c>
      <c r="D720" s="169" t="s">
        <v>7678</v>
      </c>
      <c r="E720" s="169" t="s">
        <v>7654</v>
      </c>
      <c r="F720" s="169" t="s">
        <v>7655</v>
      </c>
      <c r="G720" s="169" t="s">
        <v>7654</v>
      </c>
      <c r="H720" s="169" t="s">
        <v>7679</v>
      </c>
    </row>
    <row r="721" spans="1:8">
      <c r="A721" s="169" t="s">
        <v>7680</v>
      </c>
      <c r="B721" s="170">
        <f t="shared" si="20"/>
        <v>41786</v>
      </c>
      <c r="C721" s="169" t="s">
        <v>28</v>
      </c>
      <c r="D721" s="169" t="s">
        <v>7674</v>
      </c>
      <c r="E721" s="169" t="s">
        <v>7681</v>
      </c>
      <c r="F721" s="169" t="s">
        <v>7682</v>
      </c>
      <c r="G721" s="169" t="s">
        <v>7683</v>
      </c>
      <c r="H721" s="169" t="s">
        <v>7661</v>
      </c>
    </row>
    <row r="722" spans="1:8">
      <c r="A722" s="169" t="s">
        <v>7684</v>
      </c>
      <c r="B722" s="170">
        <f t="shared" si="20"/>
        <v>41785</v>
      </c>
      <c r="C722" s="169" t="s">
        <v>28</v>
      </c>
      <c r="D722" s="169" t="s">
        <v>7664</v>
      </c>
      <c r="E722" s="169" t="s">
        <v>7683</v>
      </c>
      <c r="F722" s="169" t="s">
        <v>7685</v>
      </c>
      <c r="G722" s="169" t="s">
        <v>7661</v>
      </c>
      <c r="H722" s="169" t="s">
        <v>7659</v>
      </c>
    </row>
    <row r="723" spans="1:8">
      <c r="A723" s="169" t="s">
        <v>7686</v>
      </c>
      <c r="B723" s="170">
        <f t="shared" si="20"/>
        <v>41782</v>
      </c>
      <c r="C723" s="169" t="s">
        <v>28</v>
      </c>
      <c r="D723" s="169" t="s">
        <v>7687</v>
      </c>
      <c r="E723" s="169" t="s">
        <v>7688</v>
      </c>
      <c r="F723" s="169" t="s">
        <v>7689</v>
      </c>
      <c r="G723" s="169" t="s">
        <v>7690</v>
      </c>
      <c r="H723" s="169" t="s">
        <v>7687</v>
      </c>
    </row>
    <row r="724" spans="1:8">
      <c r="A724" s="169" t="s">
        <v>7691</v>
      </c>
      <c r="B724" s="170">
        <f t="shared" si="20"/>
        <v>41781</v>
      </c>
      <c r="C724" s="169" t="s">
        <v>28</v>
      </c>
      <c r="D724" s="169" t="s">
        <v>7692</v>
      </c>
      <c r="E724" s="169" t="s">
        <v>7693</v>
      </c>
      <c r="F724" s="169" t="s">
        <v>7694</v>
      </c>
      <c r="G724" s="169" t="s">
        <v>7695</v>
      </c>
      <c r="H724" s="169" t="s">
        <v>7695</v>
      </c>
    </row>
    <row r="725" spans="1:8">
      <c r="A725" s="169" t="s">
        <v>7696</v>
      </c>
      <c r="B725" s="170">
        <f t="shared" si="20"/>
        <v>41780</v>
      </c>
      <c r="C725" s="169" t="s">
        <v>28</v>
      </c>
      <c r="D725" s="169" t="s">
        <v>7671</v>
      </c>
      <c r="E725" s="169" t="s">
        <v>7687</v>
      </c>
      <c r="F725" s="169" t="s">
        <v>7660</v>
      </c>
      <c r="G725" s="169" t="s">
        <v>7697</v>
      </c>
      <c r="H725" s="169" t="s">
        <v>7697</v>
      </c>
    </row>
    <row r="726" spans="1:8">
      <c r="A726" s="169" t="s">
        <v>7698</v>
      </c>
      <c r="B726" s="170">
        <f t="shared" si="20"/>
        <v>41779</v>
      </c>
      <c r="C726" s="169" t="s">
        <v>28</v>
      </c>
      <c r="D726" s="169" t="s">
        <v>7699</v>
      </c>
      <c r="E726" s="169" t="s">
        <v>7687</v>
      </c>
      <c r="F726" s="169" t="s">
        <v>7660</v>
      </c>
      <c r="G726" s="169" t="s">
        <v>7697</v>
      </c>
      <c r="H726" s="169" t="s">
        <v>7682</v>
      </c>
    </row>
    <row r="727" spans="1:8">
      <c r="A727" s="169" t="s">
        <v>7700</v>
      </c>
      <c r="B727" s="170">
        <f t="shared" si="20"/>
        <v>41778</v>
      </c>
      <c r="C727" s="169" t="s">
        <v>28</v>
      </c>
      <c r="D727" s="169" t="s">
        <v>7701</v>
      </c>
      <c r="E727" s="169" t="s">
        <v>7688</v>
      </c>
      <c r="F727" s="169" t="s">
        <v>7682</v>
      </c>
      <c r="G727" s="169" t="s">
        <v>7690</v>
      </c>
      <c r="H727" s="169" t="s">
        <v>7690</v>
      </c>
    </row>
    <row r="728" spans="1:8">
      <c r="A728" s="169" t="s">
        <v>7702</v>
      </c>
      <c r="B728" s="170">
        <f t="shared" si="20"/>
        <v>41775</v>
      </c>
      <c r="C728" s="169" t="s">
        <v>28</v>
      </c>
      <c r="D728" s="169" t="s">
        <v>7703</v>
      </c>
      <c r="E728" s="169" t="s">
        <v>7658</v>
      </c>
      <c r="F728" s="169" t="s">
        <v>7695</v>
      </c>
      <c r="G728" s="169" t="s">
        <v>7697</v>
      </c>
      <c r="H728" s="169" t="s">
        <v>7697</v>
      </c>
    </row>
    <row r="729" spans="1:8">
      <c r="A729" s="169" t="s">
        <v>7704</v>
      </c>
      <c r="B729" s="170">
        <f t="shared" si="20"/>
        <v>41774</v>
      </c>
      <c r="C729" s="169" t="s">
        <v>28</v>
      </c>
      <c r="D729" s="169" t="s">
        <v>7705</v>
      </c>
      <c r="E729" s="169" t="s">
        <v>7690</v>
      </c>
      <c r="F729" s="169" t="s">
        <v>7667</v>
      </c>
      <c r="G729" s="169" t="s">
        <v>7697</v>
      </c>
      <c r="H729" s="169" t="s">
        <v>7687</v>
      </c>
    </row>
    <row r="730" spans="1:8">
      <c r="A730" s="169" t="s">
        <v>7706</v>
      </c>
      <c r="B730" s="170">
        <f t="shared" si="20"/>
        <v>41773</v>
      </c>
      <c r="C730" s="169" t="s">
        <v>28</v>
      </c>
      <c r="D730" s="169" t="s">
        <v>7707</v>
      </c>
      <c r="E730" s="169" t="s">
        <v>7708</v>
      </c>
      <c r="F730" s="169" t="s">
        <v>7709</v>
      </c>
      <c r="G730" s="169" t="s">
        <v>7710</v>
      </c>
      <c r="H730" s="169" t="s">
        <v>7710</v>
      </c>
    </row>
    <row r="731" spans="1:8">
      <c r="A731" s="169" t="s">
        <v>7711</v>
      </c>
      <c r="B731" s="170">
        <f t="shared" si="20"/>
        <v>41772</v>
      </c>
      <c r="C731" s="169" t="s">
        <v>28</v>
      </c>
      <c r="D731" s="169" t="s">
        <v>7712</v>
      </c>
      <c r="E731" s="169" t="s">
        <v>7710</v>
      </c>
      <c r="F731" s="169" t="s">
        <v>7713</v>
      </c>
      <c r="G731" s="169" t="s">
        <v>7713</v>
      </c>
      <c r="H731" s="169" t="s">
        <v>7713</v>
      </c>
    </row>
    <row r="732" spans="1:8">
      <c r="A732" s="169" t="s">
        <v>7714</v>
      </c>
      <c r="B732" s="170">
        <f t="shared" si="20"/>
        <v>41771</v>
      </c>
      <c r="C732" s="169" t="s">
        <v>28</v>
      </c>
      <c r="D732" s="169" t="s">
        <v>7710</v>
      </c>
      <c r="E732" s="169" t="s">
        <v>7715</v>
      </c>
      <c r="F732" s="169" t="s">
        <v>7716</v>
      </c>
      <c r="G732" s="169" t="s">
        <v>7716</v>
      </c>
      <c r="H732" s="169" t="s">
        <v>7710</v>
      </c>
    </row>
    <row r="733" spans="1:8">
      <c r="A733" s="169" t="s">
        <v>7717</v>
      </c>
      <c r="B733" s="170">
        <f t="shared" si="20"/>
        <v>41768</v>
      </c>
      <c r="C733" s="169" t="s">
        <v>28</v>
      </c>
      <c r="D733" s="169" t="s">
        <v>7718</v>
      </c>
      <c r="E733" s="169" t="s">
        <v>7719</v>
      </c>
      <c r="F733" s="169" t="s">
        <v>7708</v>
      </c>
      <c r="G733" s="169" t="s">
        <v>7720</v>
      </c>
      <c r="H733" s="169" t="s">
        <v>7708</v>
      </c>
    </row>
    <row r="734" spans="1:8">
      <c r="A734" s="169" t="s">
        <v>7721</v>
      </c>
      <c r="B734" s="170">
        <f t="shared" si="20"/>
        <v>41767</v>
      </c>
      <c r="C734" s="169" t="s">
        <v>28</v>
      </c>
      <c r="D734" s="169" t="s">
        <v>7722</v>
      </c>
      <c r="E734" s="169" t="s">
        <v>7710</v>
      </c>
      <c r="F734" s="169" t="s">
        <v>7713</v>
      </c>
      <c r="G734" s="169" t="s">
        <v>7723</v>
      </c>
      <c r="H734" s="169" t="s">
        <v>7713</v>
      </c>
    </row>
    <row r="735" spans="1:8">
      <c r="A735" s="169" t="s">
        <v>7724</v>
      </c>
      <c r="B735" s="170">
        <f t="shared" si="20"/>
        <v>41766</v>
      </c>
      <c r="C735" s="169" t="s">
        <v>28</v>
      </c>
      <c r="D735" s="169" t="s">
        <v>7725</v>
      </c>
      <c r="E735" s="169" t="s">
        <v>7712</v>
      </c>
      <c r="F735" s="169" t="s">
        <v>7726</v>
      </c>
      <c r="G735" s="169" t="s">
        <v>7727</v>
      </c>
      <c r="H735" s="169" t="s">
        <v>7723</v>
      </c>
    </row>
    <row r="736" spans="1:8">
      <c r="A736" s="169" t="s">
        <v>7728</v>
      </c>
      <c r="B736" s="170">
        <f t="shared" si="20"/>
        <v>41761</v>
      </c>
      <c r="C736" s="169" t="s">
        <v>28</v>
      </c>
      <c r="D736" s="169" t="s">
        <v>7729</v>
      </c>
      <c r="E736" s="169" t="s">
        <v>7730</v>
      </c>
      <c r="F736" s="169" t="s">
        <v>7731</v>
      </c>
      <c r="G736" s="169" t="s">
        <v>7732</v>
      </c>
      <c r="H736" s="169" t="s">
        <v>7733</v>
      </c>
    </row>
    <row r="737" spans="1:8">
      <c r="A737" s="169" t="s">
        <v>7734</v>
      </c>
      <c r="B737" s="170">
        <f t="shared" si="20"/>
        <v>41759</v>
      </c>
      <c r="C737" s="169" t="s">
        <v>28</v>
      </c>
      <c r="D737" s="169" t="s">
        <v>7735</v>
      </c>
      <c r="E737" s="169" t="s">
        <v>7732</v>
      </c>
      <c r="F737" s="169" t="s">
        <v>7736</v>
      </c>
      <c r="G737" s="169" t="s">
        <v>7737</v>
      </c>
      <c r="H737" s="169" t="s">
        <v>7738</v>
      </c>
    </row>
    <row r="738" spans="1:8">
      <c r="A738" s="169" t="s">
        <v>7739</v>
      </c>
      <c r="B738" s="170">
        <f t="shared" si="20"/>
        <v>41758</v>
      </c>
      <c r="C738" s="169" t="s">
        <v>28</v>
      </c>
      <c r="D738" s="169" t="s">
        <v>7735</v>
      </c>
      <c r="E738" s="169" t="s">
        <v>7732</v>
      </c>
      <c r="F738" s="169" t="s">
        <v>7736</v>
      </c>
      <c r="G738" s="169" t="s">
        <v>7737</v>
      </c>
      <c r="H738" s="169" t="s">
        <v>7738</v>
      </c>
    </row>
    <row r="739" spans="1:8">
      <c r="A739" s="169" t="s">
        <v>7740</v>
      </c>
      <c r="B739" s="170">
        <f t="shared" si="20"/>
        <v>41757</v>
      </c>
      <c r="C739" s="169" t="s">
        <v>28</v>
      </c>
      <c r="D739" s="169" t="s">
        <v>7741</v>
      </c>
      <c r="E739" s="169" t="s">
        <v>7738</v>
      </c>
      <c r="F739" s="169" t="s">
        <v>7737</v>
      </c>
      <c r="G739" s="169" t="s">
        <v>7742</v>
      </c>
      <c r="H739" s="169" t="s">
        <v>7736</v>
      </c>
    </row>
    <row r="740" spans="1:8">
      <c r="A740" s="169" t="s">
        <v>7743</v>
      </c>
      <c r="B740" s="170">
        <f t="shared" si="20"/>
        <v>41754</v>
      </c>
      <c r="C740" s="169" t="s">
        <v>28</v>
      </c>
      <c r="D740" s="169" t="s">
        <v>7741</v>
      </c>
      <c r="E740" s="169" t="s">
        <v>7738</v>
      </c>
      <c r="F740" s="169" t="s">
        <v>7737</v>
      </c>
      <c r="G740" s="169" t="s">
        <v>7742</v>
      </c>
      <c r="H740" s="169" t="s">
        <v>7736</v>
      </c>
    </row>
    <row r="741" spans="1:8">
      <c r="A741" s="169" t="s">
        <v>7744</v>
      </c>
      <c r="B741" s="170">
        <f t="shared" si="20"/>
        <v>41753</v>
      </c>
      <c r="C741" s="169" t="s">
        <v>28</v>
      </c>
      <c r="D741" s="169" t="s">
        <v>7745</v>
      </c>
      <c r="E741" s="169" t="s">
        <v>7737</v>
      </c>
      <c r="F741" s="169" t="s">
        <v>7746</v>
      </c>
      <c r="G741" s="169" t="s">
        <v>7747</v>
      </c>
      <c r="H741" s="169" t="s">
        <v>7742</v>
      </c>
    </row>
    <row r="742" spans="1:8">
      <c r="A742" s="169" t="s">
        <v>7748</v>
      </c>
      <c r="B742" s="170">
        <f t="shared" si="20"/>
        <v>41752</v>
      </c>
      <c r="C742" s="169" t="s">
        <v>28</v>
      </c>
      <c r="D742" s="169" t="s">
        <v>7745</v>
      </c>
      <c r="E742" s="169" t="s">
        <v>7737</v>
      </c>
      <c r="F742" s="169" t="s">
        <v>7746</v>
      </c>
      <c r="G742" s="169" t="s">
        <v>7747</v>
      </c>
      <c r="H742" s="169" t="s">
        <v>7742</v>
      </c>
    </row>
    <row r="743" spans="1:8">
      <c r="A743" s="169" t="s">
        <v>7749</v>
      </c>
      <c r="B743" s="170">
        <f t="shared" si="20"/>
        <v>41751</v>
      </c>
      <c r="C743" s="169" t="s">
        <v>28</v>
      </c>
      <c r="D743" s="169" t="s">
        <v>7750</v>
      </c>
      <c r="E743" s="169" t="s">
        <v>7736</v>
      </c>
      <c r="F743" s="169" t="s">
        <v>7742</v>
      </c>
      <c r="G743" s="169" t="s">
        <v>7746</v>
      </c>
      <c r="H743" s="169" t="s">
        <v>7737</v>
      </c>
    </row>
    <row r="744" spans="1:8">
      <c r="A744" s="169" t="s">
        <v>7751</v>
      </c>
      <c r="B744" s="170">
        <f t="shared" si="20"/>
        <v>41750</v>
      </c>
      <c r="C744" s="169" t="s">
        <v>28</v>
      </c>
      <c r="D744" s="169" t="s">
        <v>7752</v>
      </c>
      <c r="E744" s="169" t="s">
        <v>7750</v>
      </c>
      <c r="F744" s="169" t="s">
        <v>7747</v>
      </c>
      <c r="G744" s="169" t="s">
        <v>7753</v>
      </c>
      <c r="H744" s="169" t="s">
        <v>7746</v>
      </c>
    </row>
    <row r="745" spans="1:8">
      <c r="A745" s="169" t="s">
        <v>7754</v>
      </c>
      <c r="B745" s="170">
        <f t="shared" si="20"/>
        <v>41747</v>
      </c>
      <c r="C745" s="169" t="s">
        <v>28</v>
      </c>
      <c r="D745" s="169" t="s">
        <v>7750</v>
      </c>
      <c r="E745" s="169" t="s">
        <v>7736</v>
      </c>
      <c r="F745" s="169" t="s">
        <v>7742</v>
      </c>
      <c r="G745" s="169" t="s">
        <v>7746</v>
      </c>
      <c r="H745" s="169" t="s">
        <v>7737</v>
      </c>
    </row>
    <row r="746" spans="1:8">
      <c r="A746" s="169" t="s">
        <v>7755</v>
      </c>
      <c r="B746" s="170">
        <f t="shared" si="20"/>
        <v>41746</v>
      </c>
      <c r="C746" s="169" t="s">
        <v>28</v>
      </c>
      <c r="D746" s="169" t="s">
        <v>7756</v>
      </c>
      <c r="E746" s="169" t="s">
        <v>7757</v>
      </c>
      <c r="F746" s="169" t="s">
        <v>7738</v>
      </c>
      <c r="G746" s="169" t="s">
        <v>7736</v>
      </c>
      <c r="H746" s="169" t="s">
        <v>7732</v>
      </c>
    </row>
    <row r="747" spans="1:8">
      <c r="A747" s="169" t="s">
        <v>7758</v>
      </c>
      <c r="B747" s="170">
        <f t="shared" si="20"/>
        <v>41745</v>
      </c>
      <c r="C747" s="169" t="s">
        <v>28</v>
      </c>
      <c r="D747" s="169" t="s">
        <v>7745</v>
      </c>
      <c r="E747" s="169" t="s">
        <v>7737</v>
      </c>
      <c r="F747" s="169" t="s">
        <v>7746</v>
      </c>
      <c r="G747" s="169" t="s">
        <v>7747</v>
      </c>
      <c r="H747" s="169" t="s">
        <v>7742</v>
      </c>
    </row>
    <row r="748" spans="1:8">
      <c r="A748" s="169" t="s">
        <v>7759</v>
      </c>
      <c r="B748" s="170">
        <f t="shared" si="20"/>
        <v>41744</v>
      </c>
      <c r="C748" s="169" t="s">
        <v>28</v>
      </c>
      <c r="D748" s="169" t="s">
        <v>7736</v>
      </c>
      <c r="E748" s="169" t="s">
        <v>7756</v>
      </c>
      <c r="F748" s="169" t="s">
        <v>7760</v>
      </c>
      <c r="G748" s="169" t="s">
        <v>7737</v>
      </c>
      <c r="H748" s="169" t="s">
        <v>7736</v>
      </c>
    </row>
    <row r="749" spans="1:8">
      <c r="A749" s="169" t="s">
        <v>7761</v>
      </c>
      <c r="B749" s="170">
        <f t="shared" si="20"/>
        <v>41743</v>
      </c>
      <c r="C749" s="169" t="s">
        <v>28</v>
      </c>
      <c r="D749" s="169" t="s">
        <v>7738</v>
      </c>
      <c r="E749" s="169" t="s">
        <v>7731</v>
      </c>
      <c r="F749" s="169" t="s">
        <v>7762</v>
      </c>
      <c r="G749" s="169" t="s">
        <v>7736</v>
      </c>
      <c r="H749" s="169" t="s">
        <v>7738</v>
      </c>
    </row>
    <row r="750" spans="1:8">
      <c r="A750" s="169" t="s">
        <v>7763</v>
      </c>
      <c r="B750" s="170">
        <f t="shared" si="20"/>
        <v>41740</v>
      </c>
      <c r="C750" s="169" t="s">
        <v>28</v>
      </c>
      <c r="D750" s="169" t="s">
        <v>7764</v>
      </c>
      <c r="E750" s="169" t="s">
        <v>7765</v>
      </c>
      <c r="F750" s="169" t="s">
        <v>7733</v>
      </c>
      <c r="G750" s="169" t="s">
        <v>7757</v>
      </c>
      <c r="H750" s="169" t="s">
        <v>7733</v>
      </c>
    </row>
    <row r="751" spans="1:8">
      <c r="A751" s="169" t="s">
        <v>7766</v>
      </c>
      <c r="B751" s="170">
        <f t="shared" si="20"/>
        <v>41739</v>
      </c>
      <c r="C751" s="169" t="s">
        <v>28</v>
      </c>
      <c r="D751" s="169" t="s">
        <v>7733</v>
      </c>
      <c r="E751" s="169" t="s">
        <v>7765</v>
      </c>
      <c r="F751" s="169" t="s">
        <v>7729</v>
      </c>
      <c r="G751" s="169" t="s">
        <v>7757</v>
      </c>
      <c r="H751" s="169" t="s">
        <v>7757</v>
      </c>
    </row>
    <row r="752" spans="1:8">
      <c r="A752" s="169" t="s">
        <v>7767</v>
      </c>
      <c r="B752" s="170">
        <f t="shared" si="20"/>
        <v>41738</v>
      </c>
      <c r="C752" s="169" t="s">
        <v>28</v>
      </c>
      <c r="D752" s="169" t="s">
        <v>7768</v>
      </c>
      <c r="E752" s="169" t="s">
        <v>7769</v>
      </c>
      <c r="F752" s="169" t="s">
        <v>7764</v>
      </c>
      <c r="G752" s="169" t="s">
        <v>7733</v>
      </c>
      <c r="H752" s="169" t="s">
        <v>7768</v>
      </c>
    </row>
    <row r="753" spans="1:8">
      <c r="A753" s="169" t="s">
        <v>7770</v>
      </c>
      <c r="B753" s="170">
        <f t="shared" si="20"/>
        <v>41737</v>
      </c>
      <c r="C753" s="169" t="s">
        <v>28</v>
      </c>
      <c r="D753" s="169" t="s">
        <v>7762</v>
      </c>
      <c r="E753" s="169" t="s">
        <v>7756</v>
      </c>
      <c r="F753" s="169" t="s">
        <v>7762</v>
      </c>
      <c r="G753" s="169" t="s">
        <v>7737</v>
      </c>
      <c r="H753" s="169" t="s">
        <v>7736</v>
      </c>
    </row>
    <row r="754" spans="1:8">
      <c r="A754" s="169" t="s">
        <v>7771</v>
      </c>
      <c r="B754" s="170">
        <f t="shared" si="20"/>
        <v>41736</v>
      </c>
      <c r="C754" s="169" t="s">
        <v>28</v>
      </c>
      <c r="D754" s="169" t="s">
        <v>7772</v>
      </c>
      <c r="E754" s="169" t="s">
        <v>7773</v>
      </c>
      <c r="F754" s="169" t="s">
        <v>7772</v>
      </c>
      <c r="G754" s="169" t="s">
        <v>7738</v>
      </c>
      <c r="H754" s="169" t="s">
        <v>7732</v>
      </c>
    </row>
    <row r="755" spans="1:8">
      <c r="A755" s="169" t="s">
        <v>7774</v>
      </c>
      <c r="B755" s="170">
        <f t="shared" si="20"/>
        <v>41733</v>
      </c>
      <c r="C755" s="169" t="s">
        <v>28</v>
      </c>
      <c r="D755" s="169" t="s">
        <v>7775</v>
      </c>
      <c r="E755" s="169" t="s">
        <v>7741</v>
      </c>
      <c r="F755" s="169" t="s">
        <v>7742</v>
      </c>
      <c r="G755" s="169" t="s">
        <v>7746</v>
      </c>
      <c r="H755" s="169" t="s">
        <v>7742</v>
      </c>
    </row>
    <row r="756" spans="1:8">
      <c r="A756" s="169" t="s">
        <v>7776</v>
      </c>
      <c r="B756" s="170">
        <f t="shared" si="20"/>
        <v>41732</v>
      </c>
      <c r="C756" s="169" t="s">
        <v>28</v>
      </c>
      <c r="D756" s="169" t="s">
        <v>7777</v>
      </c>
      <c r="E756" s="169" t="s">
        <v>7741</v>
      </c>
      <c r="F756" s="169" t="s">
        <v>7777</v>
      </c>
      <c r="G756" s="169" t="s">
        <v>7746</v>
      </c>
      <c r="H756" s="169" t="s">
        <v>7742</v>
      </c>
    </row>
    <row r="757" spans="1:8">
      <c r="A757" s="169" t="s">
        <v>7778</v>
      </c>
      <c r="B757" s="170">
        <f t="shared" si="20"/>
        <v>41731</v>
      </c>
      <c r="C757" s="169" t="s">
        <v>28</v>
      </c>
      <c r="D757" s="169" t="s">
        <v>7779</v>
      </c>
      <c r="E757" s="169" t="s">
        <v>7736</v>
      </c>
      <c r="F757" s="169" t="s">
        <v>7779</v>
      </c>
      <c r="G757" s="169" t="s">
        <v>7742</v>
      </c>
      <c r="H757" s="169" t="s">
        <v>7742</v>
      </c>
    </row>
    <row r="758" spans="1:8">
      <c r="A758" s="169" t="s">
        <v>7780</v>
      </c>
      <c r="B758" s="170">
        <f t="shared" si="20"/>
        <v>41730</v>
      </c>
      <c r="C758" s="169" t="s">
        <v>28</v>
      </c>
      <c r="D758" s="169" t="s">
        <v>7781</v>
      </c>
      <c r="E758" s="169" t="s">
        <v>7733</v>
      </c>
      <c r="F758" s="169" t="s">
        <v>7782</v>
      </c>
      <c r="G758" s="169" t="s">
        <v>7738</v>
      </c>
      <c r="H758" s="169" t="s">
        <v>7732</v>
      </c>
    </row>
    <row r="759" spans="1:8">
      <c r="A759" s="169" t="s">
        <v>7783</v>
      </c>
      <c r="B759" s="170">
        <f t="shared" si="20"/>
        <v>41729</v>
      </c>
      <c r="C759" s="169" t="s">
        <v>28</v>
      </c>
      <c r="D759" s="169" t="s">
        <v>7773</v>
      </c>
      <c r="E759" s="169" t="s">
        <v>7768</v>
      </c>
      <c r="F759" s="169" t="s">
        <v>7784</v>
      </c>
      <c r="G759" s="169" t="s">
        <v>7732</v>
      </c>
      <c r="H759" s="169" t="s">
        <v>7733</v>
      </c>
    </row>
    <row r="760" spans="1:8">
      <c r="A760" s="169" t="s">
        <v>7785</v>
      </c>
      <c r="B760" s="170">
        <f t="shared" si="20"/>
        <v>41726</v>
      </c>
      <c r="C760" s="169" t="s">
        <v>28</v>
      </c>
      <c r="D760" s="169" t="s">
        <v>7730</v>
      </c>
      <c r="E760" s="169" t="s">
        <v>7765</v>
      </c>
      <c r="F760" s="169" t="s">
        <v>7786</v>
      </c>
      <c r="G760" s="169" t="s">
        <v>7757</v>
      </c>
      <c r="H760" s="169" t="s">
        <v>7768</v>
      </c>
    </row>
    <row r="761" spans="1:8">
      <c r="A761" s="169" t="s">
        <v>7787</v>
      </c>
      <c r="B761" s="170">
        <f t="shared" si="20"/>
        <v>41725</v>
      </c>
      <c r="C761" s="169" t="s">
        <v>28</v>
      </c>
      <c r="D761" s="169" t="s">
        <v>7732</v>
      </c>
      <c r="E761" s="169" t="s">
        <v>7757</v>
      </c>
      <c r="F761" s="169" t="s">
        <v>7788</v>
      </c>
      <c r="G761" s="169" t="s">
        <v>7738</v>
      </c>
      <c r="H761" s="169" t="s">
        <v>7757</v>
      </c>
    </row>
    <row r="762" spans="1:8">
      <c r="A762" s="169" t="s">
        <v>7789</v>
      </c>
      <c r="B762" s="170">
        <f t="shared" si="20"/>
        <v>41724</v>
      </c>
      <c r="C762" s="169" t="s">
        <v>28</v>
      </c>
      <c r="D762" s="169" t="s">
        <v>7790</v>
      </c>
      <c r="E762" s="169" t="s">
        <v>7732</v>
      </c>
      <c r="F762" s="169" t="s">
        <v>7762</v>
      </c>
      <c r="G762" s="169" t="s">
        <v>7736</v>
      </c>
      <c r="H762" s="169" t="s">
        <v>7732</v>
      </c>
    </row>
    <row r="763" spans="1:8">
      <c r="A763" s="169" t="s">
        <v>7791</v>
      </c>
      <c r="B763" s="170">
        <f t="shared" si="20"/>
        <v>41723</v>
      </c>
      <c r="C763" s="169" t="s">
        <v>28</v>
      </c>
      <c r="D763" s="169" t="s">
        <v>7781</v>
      </c>
      <c r="E763" s="169" t="s">
        <v>7757</v>
      </c>
      <c r="F763" s="169" t="s">
        <v>7762</v>
      </c>
      <c r="G763" s="169" t="s">
        <v>7732</v>
      </c>
      <c r="H763" s="169" t="s">
        <v>7757</v>
      </c>
    </row>
    <row r="764" spans="1:8">
      <c r="A764" s="169" t="s">
        <v>7792</v>
      </c>
      <c r="B764" s="170">
        <f t="shared" si="20"/>
        <v>41722</v>
      </c>
      <c r="C764" s="169" t="s">
        <v>28</v>
      </c>
      <c r="D764" s="169" t="s">
        <v>7741</v>
      </c>
      <c r="E764" s="169" t="s">
        <v>7736</v>
      </c>
      <c r="F764" s="169" t="s">
        <v>7777</v>
      </c>
      <c r="G764" s="169" t="s">
        <v>7736</v>
      </c>
      <c r="H764" s="169" t="s">
        <v>7736</v>
      </c>
    </row>
    <row r="765" spans="1:8">
      <c r="A765" s="169" t="s">
        <v>7793</v>
      </c>
      <c r="B765" s="170">
        <f t="shared" si="20"/>
        <v>41719</v>
      </c>
      <c r="C765" s="169" t="s">
        <v>28</v>
      </c>
      <c r="D765" s="169" t="s">
        <v>7735</v>
      </c>
      <c r="E765" s="169" t="s">
        <v>7794</v>
      </c>
      <c r="F765" s="169" t="s">
        <v>7736</v>
      </c>
      <c r="G765" s="169" t="s">
        <v>7738</v>
      </c>
      <c r="H765" s="169" t="s">
        <v>7736</v>
      </c>
    </row>
    <row r="766" spans="1:8">
      <c r="A766" s="169" t="s">
        <v>7795</v>
      </c>
      <c r="B766" s="170">
        <f t="shared" si="20"/>
        <v>41718</v>
      </c>
      <c r="C766" s="169" t="s">
        <v>28</v>
      </c>
      <c r="D766" s="169" t="s">
        <v>7764</v>
      </c>
      <c r="E766" s="169" t="s">
        <v>7768</v>
      </c>
      <c r="F766" s="169" t="s">
        <v>7729</v>
      </c>
      <c r="G766" s="169" t="s">
        <v>7768</v>
      </c>
      <c r="H766" s="169" t="s">
        <v>7733</v>
      </c>
    </row>
    <row r="767" spans="1:8">
      <c r="A767" s="169" t="s">
        <v>7796</v>
      </c>
      <c r="B767" s="170">
        <f t="shared" si="20"/>
        <v>41717</v>
      </c>
      <c r="C767" s="169" t="s">
        <v>28</v>
      </c>
      <c r="D767" s="169" t="s">
        <v>7716</v>
      </c>
      <c r="E767" s="169" t="s">
        <v>7709</v>
      </c>
      <c r="F767" s="169" t="s">
        <v>7713</v>
      </c>
      <c r="G767" s="169" t="s">
        <v>7716</v>
      </c>
      <c r="H767" s="169" t="s">
        <v>7709</v>
      </c>
    </row>
    <row r="768" spans="1:8">
      <c r="A768" s="169" t="s">
        <v>7797</v>
      </c>
      <c r="B768" s="170">
        <f t="shared" si="20"/>
        <v>41716</v>
      </c>
      <c r="C768" s="169" t="s">
        <v>28</v>
      </c>
      <c r="D768" s="169" t="s">
        <v>7769</v>
      </c>
      <c r="E768" s="169" t="s">
        <v>7727</v>
      </c>
      <c r="F768" s="169" t="s">
        <v>7798</v>
      </c>
      <c r="G768" s="169" t="s">
        <v>7727</v>
      </c>
      <c r="H768" s="169" t="s">
        <v>7727</v>
      </c>
    </row>
    <row r="769" spans="1:8">
      <c r="A769" s="169" t="s">
        <v>7799</v>
      </c>
      <c r="B769" s="170">
        <f t="shared" si="20"/>
        <v>41715</v>
      </c>
      <c r="C769" s="169" t="s">
        <v>28</v>
      </c>
      <c r="D769" s="169" t="s">
        <v>7800</v>
      </c>
      <c r="E769" s="169" t="s">
        <v>7798</v>
      </c>
      <c r="F769" s="169" t="s">
        <v>7764</v>
      </c>
      <c r="G769" s="169" t="s">
        <v>7765</v>
      </c>
      <c r="H769" s="169" t="s">
        <v>7727</v>
      </c>
    </row>
    <row r="770" spans="1:8">
      <c r="A770" s="169" t="s">
        <v>7801</v>
      </c>
      <c r="B770" s="170">
        <f t="shared" si="20"/>
        <v>41712</v>
      </c>
      <c r="C770" s="169" t="s">
        <v>28</v>
      </c>
      <c r="D770" s="169" t="s">
        <v>7720</v>
      </c>
      <c r="E770" s="169" t="s">
        <v>7802</v>
      </c>
      <c r="F770" s="169" t="s">
        <v>7716</v>
      </c>
      <c r="G770" s="169" t="s">
        <v>7720</v>
      </c>
      <c r="H770" s="169" t="s">
        <v>7803</v>
      </c>
    </row>
    <row r="771" spans="1:8">
      <c r="A771" s="169" t="s">
        <v>7804</v>
      </c>
      <c r="B771" s="170">
        <f t="shared" si="20"/>
        <v>41711</v>
      </c>
      <c r="C771" s="169" t="s">
        <v>28</v>
      </c>
      <c r="D771" s="169" t="s">
        <v>7729</v>
      </c>
      <c r="E771" s="169" t="s">
        <v>7764</v>
      </c>
      <c r="F771" s="169" t="s">
        <v>7736</v>
      </c>
      <c r="G771" s="169" t="s">
        <v>7757</v>
      </c>
      <c r="H771" s="169" t="s">
        <v>7765</v>
      </c>
    </row>
    <row r="772" spans="1:8">
      <c r="A772" s="169" t="s">
        <v>7805</v>
      </c>
      <c r="B772" s="170">
        <f t="shared" si="20"/>
        <v>41710</v>
      </c>
      <c r="C772" s="169" t="s">
        <v>28</v>
      </c>
      <c r="D772" s="169" t="s">
        <v>7731</v>
      </c>
      <c r="E772" s="169" t="s">
        <v>7764</v>
      </c>
      <c r="F772" s="169" t="s">
        <v>7736</v>
      </c>
      <c r="G772" s="169" t="s">
        <v>7732</v>
      </c>
      <c r="H772" s="169" t="s">
        <v>7733</v>
      </c>
    </row>
    <row r="773" spans="1:8">
      <c r="A773" s="169" t="s">
        <v>7806</v>
      </c>
      <c r="B773" s="170">
        <f t="shared" ref="B773:B836" si="21">DATE((LEFT(A773,4)),(RIGHT(LEFT(A773,7),2)),RIGHT(A773,2))</f>
        <v>41709</v>
      </c>
      <c r="C773" s="169" t="s">
        <v>28</v>
      </c>
      <c r="D773" s="169" t="s">
        <v>7736</v>
      </c>
      <c r="E773" s="169" t="s">
        <v>7794</v>
      </c>
      <c r="F773" s="169" t="s">
        <v>7746</v>
      </c>
      <c r="G773" s="169" t="s">
        <v>7737</v>
      </c>
      <c r="H773" s="169" t="s">
        <v>7732</v>
      </c>
    </row>
    <row r="774" spans="1:8">
      <c r="A774" s="169" t="s">
        <v>7807</v>
      </c>
      <c r="B774" s="170">
        <f t="shared" si="21"/>
        <v>41708</v>
      </c>
      <c r="C774" s="169" t="s">
        <v>28</v>
      </c>
      <c r="D774" s="169" t="s">
        <v>7779</v>
      </c>
      <c r="E774" s="169" t="s">
        <v>7736</v>
      </c>
      <c r="F774" s="169" t="s">
        <v>7747</v>
      </c>
      <c r="G774" s="169" t="s">
        <v>7742</v>
      </c>
      <c r="H774" s="169" t="s">
        <v>7738</v>
      </c>
    </row>
    <row r="775" spans="1:8">
      <c r="A775" s="169" t="s">
        <v>7808</v>
      </c>
      <c r="B775" s="170">
        <f t="shared" si="21"/>
        <v>41705</v>
      </c>
      <c r="C775" s="169" t="s">
        <v>28</v>
      </c>
      <c r="D775" s="169" t="s">
        <v>7809</v>
      </c>
      <c r="E775" s="169" t="s">
        <v>7746</v>
      </c>
      <c r="F775" s="169" t="s">
        <v>7810</v>
      </c>
      <c r="G775" s="169" t="s">
        <v>7753</v>
      </c>
      <c r="H775" s="169" t="s">
        <v>7742</v>
      </c>
    </row>
    <row r="776" spans="1:8">
      <c r="A776" s="169" t="s">
        <v>7811</v>
      </c>
      <c r="B776" s="170">
        <f t="shared" si="21"/>
        <v>41704</v>
      </c>
      <c r="C776" s="169" t="s">
        <v>28</v>
      </c>
      <c r="D776" s="169" t="s">
        <v>7746</v>
      </c>
      <c r="E776" s="169" t="s">
        <v>7742</v>
      </c>
      <c r="F776" s="169" t="s">
        <v>7812</v>
      </c>
      <c r="G776" s="169" t="s">
        <v>7747</v>
      </c>
      <c r="H776" s="169" t="s">
        <v>7736</v>
      </c>
    </row>
    <row r="777" spans="1:8">
      <c r="A777" s="169" t="s">
        <v>7813</v>
      </c>
      <c r="B777" s="170">
        <f t="shared" si="21"/>
        <v>41703</v>
      </c>
      <c r="C777" s="169" t="s">
        <v>28</v>
      </c>
      <c r="D777" s="169" t="s">
        <v>7814</v>
      </c>
      <c r="E777" s="169" t="s">
        <v>7742</v>
      </c>
      <c r="F777" s="169" t="s">
        <v>7812</v>
      </c>
      <c r="G777" s="169" t="s">
        <v>7747</v>
      </c>
      <c r="H777" s="169" t="s">
        <v>7742</v>
      </c>
    </row>
    <row r="778" spans="1:8">
      <c r="A778" s="169" t="s">
        <v>7815</v>
      </c>
      <c r="B778" s="170">
        <f t="shared" si="21"/>
        <v>41702</v>
      </c>
      <c r="C778" s="169" t="s">
        <v>28</v>
      </c>
      <c r="D778" s="169" t="s">
        <v>7816</v>
      </c>
      <c r="E778" s="169" t="s">
        <v>7817</v>
      </c>
      <c r="F778" s="169" t="s">
        <v>7818</v>
      </c>
      <c r="G778" s="169" t="s">
        <v>7819</v>
      </c>
      <c r="H778" s="169" t="s">
        <v>7817</v>
      </c>
    </row>
    <row r="779" spans="1:8">
      <c r="A779" s="169" t="s">
        <v>7820</v>
      </c>
      <c r="B779" s="170">
        <f t="shared" si="21"/>
        <v>41701</v>
      </c>
      <c r="C779" s="169" t="s">
        <v>28</v>
      </c>
      <c r="D779" s="169" t="s">
        <v>7777</v>
      </c>
      <c r="E779" s="169" t="s">
        <v>7736</v>
      </c>
      <c r="F779" s="169" t="s">
        <v>7747</v>
      </c>
      <c r="G779" s="169" t="s">
        <v>7746</v>
      </c>
      <c r="H779" s="169" t="s">
        <v>7736</v>
      </c>
    </row>
    <row r="780" spans="1:8">
      <c r="A780" s="169" t="s">
        <v>7821</v>
      </c>
      <c r="B780" s="170">
        <f t="shared" si="21"/>
        <v>41698</v>
      </c>
      <c r="C780" s="169" t="s">
        <v>28</v>
      </c>
      <c r="D780" s="169" t="s">
        <v>7726</v>
      </c>
      <c r="E780" s="169" t="s">
        <v>7713</v>
      </c>
      <c r="F780" s="169" t="s">
        <v>7765</v>
      </c>
      <c r="G780" s="169" t="s">
        <v>7765</v>
      </c>
      <c r="H780" s="169" t="s">
        <v>7713</v>
      </c>
    </row>
    <row r="781" spans="1:8">
      <c r="A781" s="169" t="s">
        <v>7822</v>
      </c>
      <c r="B781" s="170">
        <f t="shared" si="21"/>
        <v>41697</v>
      </c>
      <c r="C781" s="169" t="s">
        <v>28</v>
      </c>
      <c r="D781" s="169" t="s">
        <v>7823</v>
      </c>
      <c r="E781" s="169" t="s">
        <v>7726</v>
      </c>
      <c r="F781" s="169" t="s">
        <v>7768</v>
      </c>
      <c r="G781" s="169" t="s">
        <v>7768</v>
      </c>
      <c r="H781" s="169" t="s">
        <v>7727</v>
      </c>
    </row>
    <row r="782" spans="1:8">
      <c r="A782" s="169" t="s">
        <v>7824</v>
      </c>
      <c r="B782" s="170">
        <f t="shared" si="21"/>
        <v>41696</v>
      </c>
      <c r="C782" s="169" t="s">
        <v>28</v>
      </c>
      <c r="D782" s="169" t="s">
        <v>7732</v>
      </c>
      <c r="E782" s="169" t="s">
        <v>7757</v>
      </c>
      <c r="F782" s="169" t="s">
        <v>7738</v>
      </c>
      <c r="G782" s="169" t="s">
        <v>7738</v>
      </c>
      <c r="H782" s="169" t="s">
        <v>7757</v>
      </c>
    </row>
    <row r="783" spans="1:8">
      <c r="A783" s="169" t="s">
        <v>7825</v>
      </c>
      <c r="B783" s="170">
        <f t="shared" si="21"/>
        <v>41695</v>
      </c>
      <c r="C783" s="169" t="s">
        <v>28</v>
      </c>
      <c r="D783" s="169" t="s">
        <v>7784</v>
      </c>
      <c r="E783" s="169" t="s">
        <v>7773</v>
      </c>
      <c r="F783" s="169" t="s">
        <v>7738</v>
      </c>
      <c r="G783" s="169" t="s">
        <v>7732</v>
      </c>
      <c r="H783" s="169" t="s">
        <v>7733</v>
      </c>
    </row>
    <row r="784" spans="1:8">
      <c r="A784" s="169" t="s">
        <v>7826</v>
      </c>
      <c r="B784" s="170">
        <f t="shared" si="21"/>
        <v>41694</v>
      </c>
      <c r="C784" s="169" t="s">
        <v>28</v>
      </c>
      <c r="D784" s="169" t="s">
        <v>7736</v>
      </c>
      <c r="E784" s="169" t="s">
        <v>7732</v>
      </c>
      <c r="F784" s="169" t="s">
        <v>7737</v>
      </c>
      <c r="G784" s="169" t="s">
        <v>7737</v>
      </c>
      <c r="H784" s="169" t="s">
        <v>7736</v>
      </c>
    </row>
    <row r="785" spans="1:8">
      <c r="A785" s="169" t="s">
        <v>7827</v>
      </c>
      <c r="B785" s="170">
        <f t="shared" si="21"/>
        <v>41691</v>
      </c>
      <c r="C785" s="169" t="s">
        <v>28</v>
      </c>
      <c r="D785" s="169" t="s">
        <v>7828</v>
      </c>
      <c r="E785" s="169" t="s">
        <v>7737</v>
      </c>
      <c r="F785" s="169" t="s">
        <v>7747</v>
      </c>
      <c r="G785" s="169" t="s">
        <v>7746</v>
      </c>
      <c r="H785" s="169" t="s">
        <v>7746</v>
      </c>
    </row>
    <row r="786" spans="1:8">
      <c r="A786" s="169" t="s">
        <v>7829</v>
      </c>
      <c r="B786" s="170">
        <f t="shared" si="21"/>
        <v>41690</v>
      </c>
      <c r="C786" s="169" t="s">
        <v>28</v>
      </c>
      <c r="D786" s="169" t="s">
        <v>7757</v>
      </c>
      <c r="E786" s="169" t="s">
        <v>7733</v>
      </c>
      <c r="F786" s="169" t="s">
        <v>7732</v>
      </c>
      <c r="G786" s="169" t="s">
        <v>7732</v>
      </c>
      <c r="H786" s="169" t="s">
        <v>7733</v>
      </c>
    </row>
    <row r="787" spans="1:8">
      <c r="A787" s="169" t="s">
        <v>7830</v>
      </c>
      <c r="B787" s="170">
        <f t="shared" si="21"/>
        <v>41689</v>
      </c>
      <c r="C787" s="169" t="s">
        <v>28</v>
      </c>
      <c r="D787" s="169" t="s">
        <v>7781</v>
      </c>
      <c r="E787" s="169" t="s">
        <v>7773</v>
      </c>
      <c r="F787" s="169" t="s">
        <v>7736</v>
      </c>
      <c r="G787" s="169" t="s">
        <v>7732</v>
      </c>
      <c r="H787" s="169" t="s">
        <v>7757</v>
      </c>
    </row>
    <row r="788" spans="1:8">
      <c r="A788" s="169" t="s">
        <v>7831</v>
      </c>
      <c r="B788" s="170">
        <f t="shared" si="21"/>
        <v>41688</v>
      </c>
      <c r="C788" s="169" t="s">
        <v>28</v>
      </c>
      <c r="D788" s="169" t="s">
        <v>7737</v>
      </c>
      <c r="E788" s="169" t="s">
        <v>7736</v>
      </c>
      <c r="F788" s="169" t="s">
        <v>7746</v>
      </c>
      <c r="G788" s="169" t="s">
        <v>7737</v>
      </c>
      <c r="H788" s="169" t="s">
        <v>7736</v>
      </c>
    </row>
    <row r="789" spans="1:8">
      <c r="A789" s="169" t="s">
        <v>7832</v>
      </c>
      <c r="B789" s="170">
        <f t="shared" si="21"/>
        <v>41687</v>
      </c>
      <c r="C789" s="169" t="s">
        <v>28</v>
      </c>
      <c r="D789" s="169" t="s">
        <v>7782</v>
      </c>
      <c r="E789" s="169" t="s">
        <v>7757</v>
      </c>
      <c r="F789" s="169" t="s">
        <v>7741</v>
      </c>
      <c r="G789" s="169" t="s">
        <v>7738</v>
      </c>
      <c r="H789" s="169" t="s">
        <v>7757</v>
      </c>
    </row>
    <row r="790" spans="1:8">
      <c r="A790" s="169" t="s">
        <v>7833</v>
      </c>
      <c r="B790" s="170">
        <f t="shared" si="21"/>
        <v>41684</v>
      </c>
      <c r="C790" s="169" t="s">
        <v>28</v>
      </c>
      <c r="D790" s="169" t="s">
        <v>7800</v>
      </c>
      <c r="E790" s="169" t="s">
        <v>7726</v>
      </c>
      <c r="F790" s="169" t="s">
        <v>7757</v>
      </c>
      <c r="G790" s="169" t="s">
        <v>7733</v>
      </c>
      <c r="H790" s="169" t="s">
        <v>7723</v>
      </c>
    </row>
    <row r="791" spans="1:8">
      <c r="A791" s="169" t="s">
        <v>7834</v>
      </c>
      <c r="B791" s="170">
        <f t="shared" si="21"/>
        <v>41683</v>
      </c>
      <c r="C791" s="169" t="s">
        <v>28</v>
      </c>
      <c r="D791" s="169" t="s">
        <v>7764</v>
      </c>
      <c r="E791" s="169" t="s">
        <v>7765</v>
      </c>
      <c r="F791" s="169" t="s">
        <v>7756</v>
      </c>
      <c r="G791" s="169" t="s">
        <v>7757</v>
      </c>
      <c r="H791" s="169" t="s">
        <v>7727</v>
      </c>
    </row>
    <row r="792" spans="1:8">
      <c r="A792" s="169" t="s">
        <v>7835</v>
      </c>
      <c r="B792" s="170">
        <f t="shared" si="21"/>
        <v>41682</v>
      </c>
      <c r="C792" s="169" t="s">
        <v>28</v>
      </c>
      <c r="D792" s="169" t="s">
        <v>7790</v>
      </c>
      <c r="E792" s="169" t="s">
        <v>7757</v>
      </c>
      <c r="F792" s="169" t="s">
        <v>7745</v>
      </c>
      <c r="G792" s="169" t="s">
        <v>7737</v>
      </c>
      <c r="H792" s="169" t="s">
        <v>7768</v>
      </c>
    </row>
    <row r="793" spans="1:8">
      <c r="A793" s="169" t="s">
        <v>7836</v>
      </c>
      <c r="B793" s="170">
        <f t="shared" si="21"/>
        <v>41681</v>
      </c>
      <c r="C793" s="169" t="s">
        <v>28</v>
      </c>
      <c r="D793" s="169" t="s">
        <v>7790</v>
      </c>
      <c r="E793" s="169" t="s">
        <v>7757</v>
      </c>
      <c r="F793" s="169" t="s">
        <v>7745</v>
      </c>
      <c r="G793" s="169" t="s">
        <v>7737</v>
      </c>
      <c r="H793" s="169" t="s">
        <v>7768</v>
      </c>
    </row>
    <row r="794" spans="1:8">
      <c r="A794" s="169" t="s">
        <v>7837</v>
      </c>
      <c r="B794" s="170">
        <f t="shared" si="21"/>
        <v>41680</v>
      </c>
      <c r="C794" s="169" t="s">
        <v>28</v>
      </c>
      <c r="D794" s="169" t="s">
        <v>7777</v>
      </c>
      <c r="E794" s="169" t="s">
        <v>7736</v>
      </c>
      <c r="F794" s="169" t="s">
        <v>7838</v>
      </c>
      <c r="G794" s="169" t="s">
        <v>7742</v>
      </c>
      <c r="H794" s="169" t="s">
        <v>7738</v>
      </c>
    </row>
    <row r="795" spans="1:8">
      <c r="A795" s="169" t="s">
        <v>7839</v>
      </c>
      <c r="B795" s="170">
        <f t="shared" si="21"/>
        <v>41677</v>
      </c>
      <c r="C795" s="169" t="s">
        <v>28</v>
      </c>
      <c r="D795" s="169" t="s">
        <v>7812</v>
      </c>
      <c r="E795" s="169" t="s">
        <v>7747</v>
      </c>
      <c r="F795" s="169" t="s">
        <v>7840</v>
      </c>
      <c r="G795" s="169" t="s">
        <v>7810</v>
      </c>
      <c r="H795" s="169" t="s">
        <v>7746</v>
      </c>
    </row>
    <row r="796" spans="1:8">
      <c r="A796" s="169" t="s">
        <v>7841</v>
      </c>
      <c r="B796" s="170">
        <f t="shared" si="21"/>
        <v>41676</v>
      </c>
      <c r="C796" s="169" t="s">
        <v>28</v>
      </c>
      <c r="D796" s="169" t="s">
        <v>7828</v>
      </c>
      <c r="E796" s="169" t="s">
        <v>7737</v>
      </c>
      <c r="F796" s="169" t="s">
        <v>7842</v>
      </c>
      <c r="G796" s="169" t="s">
        <v>7742</v>
      </c>
      <c r="H796" s="169" t="s">
        <v>7737</v>
      </c>
    </row>
    <row r="797" spans="1:8">
      <c r="A797" s="169" t="s">
        <v>7843</v>
      </c>
      <c r="B797" s="170">
        <f t="shared" si="21"/>
        <v>41675</v>
      </c>
      <c r="C797" s="169" t="s">
        <v>28</v>
      </c>
      <c r="D797" s="169" t="s">
        <v>7844</v>
      </c>
      <c r="E797" s="169" t="s">
        <v>7746</v>
      </c>
      <c r="F797" s="169" t="s">
        <v>7816</v>
      </c>
      <c r="G797" s="169" t="s">
        <v>7746</v>
      </c>
      <c r="H797" s="169" t="s">
        <v>7742</v>
      </c>
    </row>
    <row r="798" spans="1:8">
      <c r="A798" s="169" t="s">
        <v>7845</v>
      </c>
      <c r="B798" s="170">
        <f t="shared" si="21"/>
        <v>41674</v>
      </c>
      <c r="C798" s="169" t="s">
        <v>28</v>
      </c>
      <c r="D798" s="169" t="s">
        <v>7775</v>
      </c>
      <c r="E798" s="169" t="s">
        <v>7737</v>
      </c>
      <c r="F798" s="169" t="s">
        <v>7846</v>
      </c>
      <c r="G798" s="169" t="s">
        <v>7737</v>
      </c>
      <c r="H798" s="169" t="s">
        <v>7736</v>
      </c>
    </row>
    <row r="799" spans="1:8">
      <c r="A799" s="169" t="s">
        <v>7847</v>
      </c>
      <c r="B799" s="170">
        <f t="shared" si="21"/>
        <v>41673</v>
      </c>
      <c r="C799" s="169" t="s">
        <v>28</v>
      </c>
      <c r="D799" s="169" t="s">
        <v>7848</v>
      </c>
      <c r="E799" s="169" t="s">
        <v>7849</v>
      </c>
      <c r="F799" s="169" t="s">
        <v>7850</v>
      </c>
      <c r="G799" s="169" t="s">
        <v>7849</v>
      </c>
      <c r="H799" s="169" t="s">
        <v>7849</v>
      </c>
    </row>
    <row r="800" spans="1:8">
      <c r="A800" s="169" t="s">
        <v>7851</v>
      </c>
      <c r="B800" s="170">
        <f t="shared" si="21"/>
        <v>41668</v>
      </c>
      <c r="C800" s="169" t="s">
        <v>28</v>
      </c>
      <c r="D800" s="169" t="s">
        <v>7852</v>
      </c>
      <c r="E800" s="169" t="s">
        <v>7849</v>
      </c>
      <c r="F800" s="169" t="s">
        <v>7850</v>
      </c>
      <c r="G800" s="169" t="s">
        <v>7853</v>
      </c>
      <c r="H800" s="169" t="s">
        <v>7849</v>
      </c>
    </row>
    <row r="801" spans="1:8">
      <c r="A801" s="169" t="s">
        <v>7854</v>
      </c>
      <c r="B801" s="170">
        <f t="shared" si="21"/>
        <v>41667</v>
      </c>
      <c r="C801" s="169" t="s">
        <v>28</v>
      </c>
      <c r="D801" s="169" t="s">
        <v>7855</v>
      </c>
      <c r="E801" s="169" t="s">
        <v>7818</v>
      </c>
      <c r="F801" s="169" t="s">
        <v>7856</v>
      </c>
      <c r="G801" s="169" t="s">
        <v>7849</v>
      </c>
      <c r="H801" s="169" t="s">
        <v>7818</v>
      </c>
    </row>
    <row r="802" spans="1:8">
      <c r="A802" s="169" t="s">
        <v>7857</v>
      </c>
      <c r="B802" s="170">
        <f t="shared" si="21"/>
        <v>41666</v>
      </c>
      <c r="C802" s="169" t="s">
        <v>28</v>
      </c>
      <c r="D802" s="169" t="s">
        <v>7858</v>
      </c>
      <c r="E802" s="169" t="s">
        <v>7849</v>
      </c>
      <c r="F802" s="169" t="s">
        <v>7859</v>
      </c>
      <c r="G802" s="169" t="s">
        <v>7853</v>
      </c>
      <c r="H802" s="169" t="s">
        <v>7853</v>
      </c>
    </row>
    <row r="803" spans="1:8">
      <c r="A803" s="169" t="s">
        <v>7860</v>
      </c>
      <c r="B803" s="170">
        <f t="shared" si="21"/>
        <v>41663</v>
      </c>
      <c r="C803" s="169" t="s">
        <v>28</v>
      </c>
      <c r="D803" s="169" t="s">
        <v>7861</v>
      </c>
      <c r="E803" s="169" t="s">
        <v>7862</v>
      </c>
      <c r="F803" s="169" t="s">
        <v>7858</v>
      </c>
      <c r="G803" s="169" t="s">
        <v>7819</v>
      </c>
      <c r="H803" s="169" t="s">
        <v>7810</v>
      </c>
    </row>
    <row r="804" spans="1:8">
      <c r="A804" s="169" t="s">
        <v>7863</v>
      </c>
      <c r="B804" s="170">
        <f t="shared" si="21"/>
        <v>41662</v>
      </c>
      <c r="C804" s="169" t="s">
        <v>28</v>
      </c>
      <c r="D804" s="169" t="s">
        <v>7859</v>
      </c>
      <c r="E804" s="169" t="s">
        <v>7864</v>
      </c>
      <c r="F804" s="169" t="s">
        <v>7865</v>
      </c>
      <c r="G804" s="169" t="s">
        <v>7866</v>
      </c>
      <c r="H804" s="169" t="s">
        <v>7864</v>
      </c>
    </row>
    <row r="805" spans="1:8">
      <c r="A805" s="169" t="s">
        <v>7867</v>
      </c>
      <c r="B805" s="170">
        <f t="shared" si="21"/>
        <v>41661</v>
      </c>
      <c r="C805" s="169" t="s">
        <v>28</v>
      </c>
      <c r="D805" s="169" t="s">
        <v>7868</v>
      </c>
      <c r="E805" s="169" t="s">
        <v>7869</v>
      </c>
      <c r="F805" s="169" t="s">
        <v>7870</v>
      </c>
      <c r="G805" s="169" t="s">
        <v>7871</v>
      </c>
      <c r="H805" s="169" t="s">
        <v>7869</v>
      </c>
    </row>
    <row r="806" spans="1:8">
      <c r="A806" s="169" t="s">
        <v>7872</v>
      </c>
      <c r="B806" s="170">
        <f t="shared" si="21"/>
        <v>41660</v>
      </c>
      <c r="C806" s="169" t="s">
        <v>28</v>
      </c>
      <c r="D806" s="169" t="s">
        <v>7873</v>
      </c>
      <c r="E806" s="169" t="s">
        <v>7874</v>
      </c>
      <c r="F806" s="169" t="s">
        <v>7875</v>
      </c>
      <c r="G806" s="169" t="s">
        <v>7869</v>
      </c>
      <c r="H806" s="169" t="s">
        <v>7866</v>
      </c>
    </row>
    <row r="807" spans="1:8">
      <c r="A807" s="169" t="s">
        <v>7876</v>
      </c>
      <c r="B807" s="170">
        <f t="shared" si="21"/>
        <v>41659</v>
      </c>
      <c r="C807" s="169" t="s">
        <v>28</v>
      </c>
      <c r="D807" s="169" t="s">
        <v>7877</v>
      </c>
      <c r="E807" s="169" t="s">
        <v>7864</v>
      </c>
      <c r="F807" s="169" t="s">
        <v>7865</v>
      </c>
      <c r="G807" s="169" t="s">
        <v>7874</v>
      </c>
      <c r="H807" s="169" t="s">
        <v>7853</v>
      </c>
    </row>
    <row r="808" spans="1:8">
      <c r="A808" s="169" t="s">
        <v>7878</v>
      </c>
      <c r="B808" s="170">
        <f t="shared" si="21"/>
        <v>41656</v>
      </c>
      <c r="C808" s="169" t="s">
        <v>28</v>
      </c>
      <c r="D808" s="169" t="s">
        <v>7877</v>
      </c>
      <c r="E808" s="169" t="s">
        <v>7879</v>
      </c>
      <c r="F808" s="169" t="s">
        <v>7880</v>
      </c>
      <c r="G808" s="169" t="s">
        <v>7866</v>
      </c>
      <c r="H808" s="169" t="s">
        <v>7864</v>
      </c>
    </row>
    <row r="809" spans="1:8">
      <c r="A809" s="169" t="s">
        <v>7881</v>
      </c>
      <c r="B809" s="170">
        <f t="shared" si="21"/>
        <v>41655</v>
      </c>
      <c r="C809" s="169" t="s">
        <v>28</v>
      </c>
      <c r="D809" s="169" t="s">
        <v>7882</v>
      </c>
      <c r="E809" s="169" t="s">
        <v>7879</v>
      </c>
      <c r="F809" s="169" t="s">
        <v>7883</v>
      </c>
      <c r="G809" s="169" t="s">
        <v>7874</v>
      </c>
      <c r="H809" s="169" t="s">
        <v>7866</v>
      </c>
    </row>
    <row r="810" spans="1:8">
      <c r="A810" s="169" t="s">
        <v>7884</v>
      </c>
      <c r="B810" s="170">
        <f t="shared" si="21"/>
        <v>41654</v>
      </c>
      <c r="C810" s="169" t="s">
        <v>28</v>
      </c>
      <c r="D810" s="169" t="s">
        <v>7885</v>
      </c>
      <c r="E810" s="169" t="s">
        <v>7886</v>
      </c>
      <c r="F810" s="169" t="s">
        <v>7875</v>
      </c>
      <c r="G810" s="169" t="s">
        <v>7871</v>
      </c>
      <c r="H810" s="169" t="s">
        <v>7887</v>
      </c>
    </row>
    <row r="811" spans="1:8">
      <c r="A811" s="169" t="s">
        <v>7888</v>
      </c>
      <c r="B811" s="170">
        <f t="shared" si="21"/>
        <v>41653</v>
      </c>
      <c r="C811" s="169" t="s">
        <v>28</v>
      </c>
      <c r="D811" s="169" t="s">
        <v>7889</v>
      </c>
      <c r="E811" s="169" t="s">
        <v>7874</v>
      </c>
      <c r="F811" s="169" t="s">
        <v>7890</v>
      </c>
      <c r="G811" s="169" t="s">
        <v>7871</v>
      </c>
      <c r="H811" s="169" t="s">
        <v>7869</v>
      </c>
    </row>
    <row r="812" spans="1:8">
      <c r="A812" s="169" t="s">
        <v>7891</v>
      </c>
      <c r="B812" s="170">
        <f t="shared" si="21"/>
        <v>41652</v>
      </c>
      <c r="C812" s="169" t="s">
        <v>28</v>
      </c>
      <c r="D812" s="169" t="s">
        <v>7892</v>
      </c>
      <c r="E812" s="169" t="s">
        <v>7879</v>
      </c>
      <c r="F812" s="169" t="s">
        <v>7893</v>
      </c>
      <c r="G812" s="169" t="s">
        <v>7874</v>
      </c>
      <c r="H812" s="169" t="s">
        <v>7866</v>
      </c>
    </row>
    <row r="813" spans="1:8">
      <c r="A813" s="169" t="s">
        <v>7894</v>
      </c>
      <c r="B813" s="170">
        <f t="shared" si="21"/>
        <v>41649</v>
      </c>
      <c r="C813" s="169" t="s">
        <v>28</v>
      </c>
      <c r="D813" s="169" t="s">
        <v>7895</v>
      </c>
      <c r="E813" s="169" t="s">
        <v>7896</v>
      </c>
      <c r="F813" s="169" t="s">
        <v>7897</v>
      </c>
      <c r="G813" s="169" t="s">
        <v>7898</v>
      </c>
      <c r="H813" s="169" t="s">
        <v>7899</v>
      </c>
    </row>
    <row r="814" spans="1:8">
      <c r="A814" s="169" t="s">
        <v>7900</v>
      </c>
      <c r="B814" s="170">
        <f t="shared" si="21"/>
        <v>41648</v>
      </c>
      <c r="C814" s="169" t="s">
        <v>28</v>
      </c>
      <c r="D814" s="169" t="s">
        <v>7895</v>
      </c>
      <c r="E814" s="169" t="s">
        <v>7901</v>
      </c>
      <c r="F814" s="169" t="s">
        <v>7902</v>
      </c>
      <c r="G814" s="169" t="s">
        <v>7898</v>
      </c>
      <c r="H814" s="169" t="s">
        <v>7899</v>
      </c>
    </row>
    <row r="815" spans="1:8">
      <c r="A815" s="169" t="s">
        <v>7903</v>
      </c>
      <c r="B815" s="170">
        <f t="shared" si="21"/>
        <v>41647</v>
      </c>
      <c r="C815" s="169" t="s">
        <v>28</v>
      </c>
      <c r="D815" s="169" t="s">
        <v>7859</v>
      </c>
      <c r="E815" s="169" t="s">
        <v>7864</v>
      </c>
      <c r="F815" s="169" t="s">
        <v>7904</v>
      </c>
      <c r="G815" s="169" t="s">
        <v>7874</v>
      </c>
      <c r="H815" s="169" t="s">
        <v>7866</v>
      </c>
    </row>
    <row r="816" spans="1:8">
      <c r="A816" s="169" t="s">
        <v>7905</v>
      </c>
      <c r="B816" s="170">
        <f t="shared" si="21"/>
        <v>41646</v>
      </c>
      <c r="C816" s="169" t="s">
        <v>28</v>
      </c>
      <c r="D816" s="169" t="s">
        <v>7883</v>
      </c>
      <c r="E816" s="169" t="s">
        <v>7886</v>
      </c>
      <c r="F816" s="169" t="s">
        <v>7906</v>
      </c>
      <c r="G816" s="169" t="s">
        <v>7887</v>
      </c>
      <c r="H816" s="169" t="s">
        <v>7869</v>
      </c>
    </row>
    <row r="817" spans="1:8">
      <c r="A817" s="169" t="s">
        <v>7907</v>
      </c>
      <c r="B817" s="170">
        <f t="shared" si="21"/>
        <v>41645</v>
      </c>
      <c r="C817" s="169" t="s">
        <v>28</v>
      </c>
      <c r="D817" s="169" t="s">
        <v>7889</v>
      </c>
      <c r="E817" s="169" t="s">
        <v>7886</v>
      </c>
      <c r="F817" s="169" t="s">
        <v>7896</v>
      </c>
      <c r="G817" s="169" t="s">
        <v>7887</v>
      </c>
      <c r="H817" s="169" t="s">
        <v>7869</v>
      </c>
    </row>
    <row r="818" spans="1:8">
      <c r="A818" s="169" t="s">
        <v>7908</v>
      </c>
      <c r="B818" s="170">
        <f t="shared" si="21"/>
        <v>41642</v>
      </c>
      <c r="C818" s="169" t="s">
        <v>28</v>
      </c>
      <c r="D818" s="169" t="s">
        <v>7909</v>
      </c>
      <c r="E818" s="169" t="s">
        <v>7910</v>
      </c>
      <c r="F818" s="169" t="s">
        <v>7911</v>
      </c>
      <c r="G818" s="169" t="s">
        <v>7912</v>
      </c>
      <c r="H818" s="169" t="s">
        <v>7912</v>
      </c>
    </row>
    <row r="819" spans="1:8">
      <c r="A819" s="169" t="s">
        <v>7913</v>
      </c>
      <c r="B819" s="170">
        <f t="shared" si="21"/>
        <v>41641</v>
      </c>
      <c r="C819" s="169" t="s">
        <v>28</v>
      </c>
      <c r="D819" s="169" t="s">
        <v>7914</v>
      </c>
      <c r="E819" s="169" t="s">
        <v>7915</v>
      </c>
      <c r="F819" s="169" t="s">
        <v>7909</v>
      </c>
      <c r="G819" s="169" t="s">
        <v>7916</v>
      </c>
      <c r="H819" s="169" t="s">
        <v>7916</v>
      </c>
    </row>
    <row r="820" spans="1:8">
      <c r="A820" s="169" t="s">
        <v>7917</v>
      </c>
      <c r="B820" s="170">
        <f t="shared" si="21"/>
        <v>41639</v>
      </c>
      <c r="C820" s="169" t="s">
        <v>28</v>
      </c>
      <c r="D820" s="169" t="s">
        <v>7918</v>
      </c>
      <c r="E820" s="169" t="s">
        <v>7919</v>
      </c>
      <c r="F820" s="169" t="s">
        <v>7874</v>
      </c>
      <c r="G820" s="169" t="s">
        <v>7879</v>
      </c>
      <c r="H820" s="169" t="s">
        <v>7919</v>
      </c>
    </row>
    <row r="821" spans="1:8">
      <c r="A821" s="169" t="s">
        <v>7920</v>
      </c>
      <c r="B821" s="170">
        <f t="shared" si="21"/>
        <v>41638</v>
      </c>
      <c r="C821" s="169" t="s">
        <v>28</v>
      </c>
      <c r="D821" s="169" t="s">
        <v>7918</v>
      </c>
      <c r="E821" s="169" t="s">
        <v>7919</v>
      </c>
      <c r="F821" s="169" t="s">
        <v>7874</v>
      </c>
      <c r="G821" s="169" t="s">
        <v>7879</v>
      </c>
      <c r="H821" s="169" t="s">
        <v>7919</v>
      </c>
    </row>
    <row r="822" spans="1:8">
      <c r="A822" s="169" t="s">
        <v>7921</v>
      </c>
      <c r="B822" s="170">
        <f t="shared" si="21"/>
        <v>41635</v>
      </c>
      <c r="C822" s="169" t="s">
        <v>28</v>
      </c>
      <c r="D822" s="169" t="s">
        <v>7812</v>
      </c>
      <c r="E822" s="169" t="s">
        <v>7753</v>
      </c>
      <c r="F822" s="169" t="s">
        <v>7819</v>
      </c>
      <c r="G822" s="169" t="s">
        <v>7812</v>
      </c>
      <c r="H822" s="169" t="s">
        <v>7747</v>
      </c>
    </row>
    <row r="823" spans="1:8">
      <c r="A823" s="169" t="s">
        <v>7922</v>
      </c>
      <c r="B823" s="170">
        <f t="shared" si="21"/>
        <v>41634</v>
      </c>
      <c r="C823" s="169" t="s">
        <v>28</v>
      </c>
      <c r="D823" s="169" t="s">
        <v>7852</v>
      </c>
      <c r="E823" s="169" t="s">
        <v>7818</v>
      </c>
      <c r="F823" s="169" t="s">
        <v>7866</v>
      </c>
      <c r="G823" s="169" t="s">
        <v>7919</v>
      </c>
      <c r="H823" s="169" t="s">
        <v>7849</v>
      </c>
    </row>
    <row r="824" spans="1:8">
      <c r="A824" s="169" t="s">
        <v>7923</v>
      </c>
      <c r="B824" s="170">
        <f t="shared" si="21"/>
        <v>41632</v>
      </c>
      <c r="C824" s="169" t="s">
        <v>28</v>
      </c>
      <c r="D824" s="169" t="s">
        <v>7855</v>
      </c>
      <c r="E824" s="169" t="s">
        <v>7819</v>
      </c>
      <c r="F824" s="169" t="s">
        <v>7864</v>
      </c>
      <c r="G824" s="169" t="s">
        <v>7853</v>
      </c>
      <c r="H824" s="169" t="s">
        <v>7818</v>
      </c>
    </row>
    <row r="825" spans="1:8">
      <c r="A825" s="169" t="s">
        <v>7924</v>
      </c>
      <c r="B825" s="170">
        <f t="shared" si="21"/>
        <v>41631</v>
      </c>
      <c r="C825" s="169" t="s">
        <v>28</v>
      </c>
      <c r="D825" s="169" t="s">
        <v>7852</v>
      </c>
      <c r="E825" s="169" t="s">
        <v>7818</v>
      </c>
      <c r="F825" s="169" t="s">
        <v>7866</v>
      </c>
      <c r="G825" s="169" t="s">
        <v>7919</v>
      </c>
      <c r="H825" s="169" t="s">
        <v>7849</v>
      </c>
    </row>
    <row r="826" spans="1:8">
      <c r="A826" s="169" t="s">
        <v>7925</v>
      </c>
      <c r="B826" s="170">
        <f t="shared" si="21"/>
        <v>41628</v>
      </c>
      <c r="C826" s="169" t="s">
        <v>28</v>
      </c>
      <c r="D826" s="169" t="s">
        <v>7926</v>
      </c>
      <c r="E826" s="169" t="s">
        <v>7853</v>
      </c>
      <c r="F826" s="169" t="s">
        <v>7886</v>
      </c>
      <c r="G826" s="169" t="s">
        <v>7864</v>
      </c>
      <c r="H826" s="169" t="s">
        <v>7919</v>
      </c>
    </row>
    <row r="827" spans="1:8">
      <c r="A827" s="169" t="s">
        <v>7927</v>
      </c>
      <c r="B827" s="170">
        <f t="shared" si="21"/>
        <v>41627</v>
      </c>
      <c r="C827" s="169" t="s">
        <v>28</v>
      </c>
      <c r="D827" s="169" t="s">
        <v>7877</v>
      </c>
      <c r="E827" s="169" t="s">
        <v>7879</v>
      </c>
      <c r="F827" s="169" t="s">
        <v>7887</v>
      </c>
      <c r="G827" s="169" t="s">
        <v>7874</v>
      </c>
      <c r="H827" s="169" t="s">
        <v>7864</v>
      </c>
    </row>
    <row r="828" spans="1:8">
      <c r="A828" s="169" t="s">
        <v>7928</v>
      </c>
      <c r="B828" s="170">
        <f t="shared" si="21"/>
        <v>41626</v>
      </c>
      <c r="C828" s="169" t="s">
        <v>28</v>
      </c>
      <c r="D828" s="169" t="s">
        <v>7866</v>
      </c>
      <c r="E828" s="169" t="s">
        <v>7879</v>
      </c>
      <c r="F828" s="169" t="s">
        <v>7887</v>
      </c>
      <c r="G828" s="169" t="s">
        <v>7864</v>
      </c>
      <c r="H828" s="169" t="s">
        <v>7864</v>
      </c>
    </row>
    <row r="829" spans="1:8">
      <c r="A829" s="169" t="s">
        <v>7929</v>
      </c>
      <c r="B829" s="170">
        <f t="shared" si="21"/>
        <v>41625</v>
      </c>
      <c r="C829" s="169" t="s">
        <v>28</v>
      </c>
      <c r="D829" s="169" t="s">
        <v>7930</v>
      </c>
      <c r="E829" s="169" t="s">
        <v>7849</v>
      </c>
      <c r="F829" s="169" t="s">
        <v>7866</v>
      </c>
      <c r="G829" s="169" t="s">
        <v>7853</v>
      </c>
      <c r="H829" s="169" t="s">
        <v>7853</v>
      </c>
    </row>
    <row r="830" spans="1:8">
      <c r="A830" s="169" t="s">
        <v>7931</v>
      </c>
      <c r="B830" s="170">
        <f t="shared" si="21"/>
        <v>41624</v>
      </c>
      <c r="C830" s="169" t="s">
        <v>28</v>
      </c>
      <c r="D830" s="169" t="s">
        <v>7904</v>
      </c>
      <c r="E830" s="169" t="s">
        <v>7874</v>
      </c>
      <c r="F830" s="169" t="s">
        <v>7901</v>
      </c>
      <c r="G830" s="169" t="s">
        <v>7887</v>
      </c>
      <c r="H830" s="169" t="s">
        <v>7886</v>
      </c>
    </row>
    <row r="831" spans="1:8">
      <c r="A831" s="169" t="s">
        <v>7932</v>
      </c>
      <c r="B831" s="170">
        <f t="shared" si="21"/>
        <v>41621</v>
      </c>
      <c r="C831" s="169" t="s">
        <v>28</v>
      </c>
      <c r="D831" s="169" t="s">
        <v>7933</v>
      </c>
      <c r="E831" s="169" t="s">
        <v>7914</v>
      </c>
      <c r="F831" s="169" t="s">
        <v>7934</v>
      </c>
      <c r="G831" s="169" t="s">
        <v>7910</v>
      </c>
      <c r="H831" s="169" t="s">
        <v>7914</v>
      </c>
    </row>
    <row r="832" spans="1:8">
      <c r="A832" s="169" t="s">
        <v>7935</v>
      </c>
      <c r="B832" s="170">
        <f t="shared" si="21"/>
        <v>41620</v>
      </c>
      <c r="C832" s="169" t="s">
        <v>28</v>
      </c>
      <c r="D832" s="169" t="s">
        <v>7936</v>
      </c>
      <c r="E832" s="169" t="s">
        <v>7937</v>
      </c>
      <c r="F832" s="169" t="s">
        <v>7938</v>
      </c>
      <c r="G832" s="169" t="s">
        <v>7939</v>
      </c>
      <c r="H832" s="169" t="s">
        <v>7911</v>
      </c>
    </row>
    <row r="833" spans="1:8">
      <c r="A833" s="169" t="s">
        <v>7940</v>
      </c>
      <c r="B833" s="170">
        <f t="shared" si="21"/>
        <v>41619</v>
      </c>
      <c r="C833" s="169" t="s">
        <v>28</v>
      </c>
      <c r="D833" s="169" t="s">
        <v>7939</v>
      </c>
      <c r="E833" s="169" t="s">
        <v>7941</v>
      </c>
      <c r="F833" s="169" t="s">
        <v>7938</v>
      </c>
      <c r="G833" s="169" t="s">
        <v>7939</v>
      </c>
      <c r="H833" s="169" t="s">
        <v>7939</v>
      </c>
    </row>
    <row r="834" spans="1:8">
      <c r="A834" s="169" t="s">
        <v>7942</v>
      </c>
      <c r="B834" s="170">
        <f t="shared" si="21"/>
        <v>41618</v>
      </c>
      <c r="C834" s="169" t="s">
        <v>28</v>
      </c>
      <c r="D834" s="169" t="s">
        <v>7943</v>
      </c>
      <c r="E834" s="169" t="s">
        <v>7910</v>
      </c>
      <c r="F834" s="169" t="s">
        <v>7941</v>
      </c>
      <c r="G834" s="169" t="s">
        <v>7909</v>
      </c>
      <c r="H834" s="169" t="s">
        <v>7909</v>
      </c>
    </row>
    <row r="835" spans="1:8">
      <c r="A835" s="169" t="s">
        <v>7944</v>
      </c>
      <c r="B835" s="170">
        <f t="shared" si="21"/>
        <v>41617</v>
      </c>
      <c r="C835" s="169" t="s">
        <v>28</v>
      </c>
      <c r="D835" s="169" t="s">
        <v>7945</v>
      </c>
      <c r="E835" s="169" t="s">
        <v>7946</v>
      </c>
      <c r="F835" s="169" t="s">
        <v>7934</v>
      </c>
      <c r="G835" s="169" t="s">
        <v>7912</v>
      </c>
      <c r="H835" s="169" t="s">
        <v>7910</v>
      </c>
    </row>
    <row r="836" spans="1:8">
      <c r="A836" s="169" t="s">
        <v>7947</v>
      </c>
      <c r="B836" s="170">
        <f t="shared" si="21"/>
        <v>41614</v>
      </c>
      <c r="C836" s="169" t="s">
        <v>28</v>
      </c>
      <c r="D836" s="169" t="s">
        <v>7948</v>
      </c>
      <c r="E836" s="169" t="s">
        <v>7939</v>
      </c>
      <c r="F836" s="169" t="s">
        <v>7949</v>
      </c>
      <c r="G836" s="169" t="s">
        <v>7950</v>
      </c>
      <c r="H836" s="169" t="s">
        <v>7938</v>
      </c>
    </row>
    <row r="837" spans="1:8">
      <c r="A837" s="169" t="s">
        <v>7951</v>
      </c>
      <c r="B837" s="170">
        <f t="shared" ref="B837:B900" si="22">DATE((LEFT(A837,4)),(RIGHT(LEFT(A837,7),2)),RIGHT(A837,2))</f>
        <v>41613</v>
      </c>
      <c r="C837" s="169" t="s">
        <v>28</v>
      </c>
      <c r="D837" s="169" t="s">
        <v>7952</v>
      </c>
      <c r="E837" s="169" t="s">
        <v>7953</v>
      </c>
      <c r="F837" s="169" t="s">
        <v>7954</v>
      </c>
      <c r="G837" s="169" t="s">
        <v>7955</v>
      </c>
      <c r="H837" s="169" t="s">
        <v>7955</v>
      </c>
    </row>
    <row r="838" spans="1:8">
      <c r="A838" s="169" t="s">
        <v>7956</v>
      </c>
      <c r="B838" s="170">
        <f t="shared" si="22"/>
        <v>41612</v>
      </c>
      <c r="C838" s="169" t="s">
        <v>28</v>
      </c>
      <c r="D838" s="169" t="s">
        <v>7948</v>
      </c>
      <c r="E838" s="169" t="s">
        <v>7957</v>
      </c>
      <c r="F838" s="169" t="s">
        <v>7953</v>
      </c>
      <c r="G838" s="169" t="s">
        <v>7938</v>
      </c>
      <c r="H838" s="169" t="s">
        <v>7957</v>
      </c>
    </row>
    <row r="839" spans="1:8">
      <c r="A839" s="169" t="s">
        <v>7958</v>
      </c>
      <c r="B839" s="170">
        <f t="shared" si="22"/>
        <v>41611</v>
      </c>
      <c r="C839" s="169" t="s">
        <v>28</v>
      </c>
      <c r="D839" s="169" t="s">
        <v>7957</v>
      </c>
      <c r="E839" s="169" t="s">
        <v>7939</v>
      </c>
      <c r="F839" s="169" t="s">
        <v>7949</v>
      </c>
      <c r="G839" s="169" t="s">
        <v>7939</v>
      </c>
      <c r="H839" s="169" t="s">
        <v>7939</v>
      </c>
    </row>
    <row r="840" spans="1:8">
      <c r="A840" s="169" t="s">
        <v>7959</v>
      </c>
      <c r="B840" s="170">
        <f t="shared" si="22"/>
        <v>41610</v>
      </c>
      <c r="C840" s="169" t="s">
        <v>28</v>
      </c>
      <c r="D840" s="169" t="s">
        <v>7948</v>
      </c>
      <c r="E840" s="169" t="s">
        <v>7938</v>
      </c>
      <c r="F840" s="169" t="s">
        <v>7953</v>
      </c>
      <c r="G840" s="169" t="s">
        <v>7939</v>
      </c>
      <c r="H840" s="169" t="s">
        <v>7938</v>
      </c>
    </row>
    <row r="841" spans="1:8">
      <c r="A841" s="169" t="s">
        <v>7960</v>
      </c>
      <c r="B841" s="170">
        <f t="shared" si="22"/>
        <v>41607</v>
      </c>
      <c r="C841" s="169" t="s">
        <v>28</v>
      </c>
      <c r="D841" s="169" t="s">
        <v>7961</v>
      </c>
      <c r="E841" s="169" t="s">
        <v>7946</v>
      </c>
      <c r="F841" s="169" t="s">
        <v>7934</v>
      </c>
      <c r="G841" s="169" t="s">
        <v>7915</v>
      </c>
      <c r="H841" s="169" t="s">
        <v>7946</v>
      </c>
    </row>
    <row r="842" spans="1:8">
      <c r="A842" s="169" t="s">
        <v>7962</v>
      </c>
      <c r="B842" s="170">
        <f t="shared" si="22"/>
        <v>41606</v>
      </c>
      <c r="C842" s="169" t="s">
        <v>28</v>
      </c>
      <c r="D842" s="169" t="s">
        <v>7963</v>
      </c>
      <c r="E842" s="169" t="s">
        <v>7899</v>
      </c>
      <c r="F842" s="169" t="s">
        <v>7946</v>
      </c>
      <c r="G842" s="169" t="s">
        <v>7871</v>
      </c>
      <c r="H842" s="169" t="s">
        <v>7899</v>
      </c>
    </row>
    <row r="843" spans="1:8">
      <c r="A843" s="169" t="s">
        <v>7964</v>
      </c>
      <c r="B843" s="170">
        <f t="shared" si="22"/>
        <v>41605</v>
      </c>
      <c r="C843" s="169" t="s">
        <v>28</v>
      </c>
      <c r="D843" s="169" t="s">
        <v>7965</v>
      </c>
      <c r="E843" s="169" t="s">
        <v>7869</v>
      </c>
      <c r="F843" s="169" t="s">
        <v>7901</v>
      </c>
      <c r="G843" s="169" t="s">
        <v>7866</v>
      </c>
      <c r="H843" s="169" t="s">
        <v>7869</v>
      </c>
    </row>
    <row r="844" spans="1:8">
      <c r="A844" s="169" t="s">
        <v>7966</v>
      </c>
      <c r="B844" s="170">
        <f t="shared" si="22"/>
        <v>41604</v>
      </c>
      <c r="C844" s="169" t="s">
        <v>28</v>
      </c>
      <c r="D844" s="169" t="s">
        <v>7886</v>
      </c>
      <c r="E844" s="169" t="s">
        <v>7886</v>
      </c>
      <c r="F844" s="169" t="s">
        <v>7896</v>
      </c>
      <c r="G844" s="169" t="s">
        <v>7864</v>
      </c>
      <c r="H844" s="169" t="s">
        <v>7874</v>
      </c>
    </row>
    <row r="845" spans="1:8">
      <c r="A845" s="169" t="s">
        <v>7967</v>
      </c>
      <c r="B845" s="170">
        <f t="shared" si="22"/>
        <v>41603</v>
      </c>
      <c r="C845" s="169" t="s">
        <v>28</v>
      </c>
      <c r="D845" s="169" t="s">
        <v>7885</v>
      </c>
      <c r="E845" s="169" t="s">
        <v>7871</v>
      </c>
      <c r="F845" s="169" t="s">
        <v>7899</v>
      </c>
      <c r="G845" s="169" t="s">
        <v>7886</v>
      </c>
      <c r="H845" s="169" t="s">
        <v>7887</v>
      </c>
    </row>
    <row r="846" spans="1:8">
      <c r="A846" s="169" t="s">
        <v>7968</v>
      </c>
      <c r="B846" s="170">
        <f t="shared" si="22"/>
        <v>41600</v>
      </c>
      <c r="C846" s="169" t="s">
        <v>28</v>
      </c>
      <c r="D846" s="169" t="s">
        <v>7882</v>
      </c>
      <c r="E846" s="169" t="s">
        <v>7874</v>
      </c>
      <c r="F846" s="169" t="s">
        <v>7887</v>
      </c>
      <c r="G846" s="169" t="s">
        <v>7879</v>
      </c>
      <c r="H846" s="169" t="s">
        <v>7866</v>
      </c>
    </row>
    <row r="847" spans="1:8">
      <c r="A847" s="169" t="s">
        <v>7969</v>
      </c>
      <c r="B847" s="170">
        <f t="shared" si="22"/>
        <v>41599</v>
      </c>
      <c r="C847" s="169" t="s">
        <v>28</v>
      </c>
      <c r="D847" s="169" t="s">
        <v>7970</v>
      </c>
      <c r="E847" s="169" t="s">
        <v>7899</v>
      </c>
      <c r="F847" s="169" t="s">
        <v>7898</v>
      </c>
      <c r="G847" s="169" t="s">
        <v>7871</v>
      </c>
      <c r="H847" s="169" t="s">
        <v>7901</v>
      </c>
    </row>
    <row r="848" spans="1:8">
      <c r="A848" s="169" t="s">
        <v>7971</v>
      </c>
      <c r="B848" s="170">
        <f t="shared" si="22"/>
        <v>41598</v>
      </c>
      <c r="C848" s="169" t="s">
        <v>28</v>
      </c>
      <c r="D848" s="169" t="s">
        <v>7972</v>
      </c>
      <c r="E848" s="169" t="s">
        <v>7869</v>
      </c>
      <c r="F848" s="169" t="s">
        <v>7887</v>
      </c>
      <c r="G848" s="169" t="s">
        <v>7866</v>
      </c>
      <c r="H848" s="169" t="s">
        <v>7886</v>
      </c>
    </row>
    <row r="849" spans="1:8">
      <c r="A849" s="169" t="s">
        <v>7973</v>
      </c>
      <c r="B849" s="170">
        <f t="shared" si="22"/>
        <v>41597</v>
      </c>
      <c r="C849" s="169" t="s">
        <v>28</v>
      </c>
      <c r="D849" s="169" t="s">
        <v>7974</v>
      </c>
      <c r="E849" s="169" t="s">
        <v>7874</v>
      </c>
      <c r="F849" s="169" t="s">
        <v>7886</v>
      </c>
      <c r="G849" s="169" t="s">
        <v>7919</v>
      </c>
      <c r="H849" s="169" t="s">
        <v>7864</v>
      </c>
    </row>
    <row r="850" spans="1:8">
      <c r="A850" s="169" t="s">
        <v>7975</v>
      </c>
      <c r="B850" s="170">
        <f t="shared" si="22"/>
        <v>41596</v>
      </c>
      <c r="C850" s="169" t="s">
        <v>28</v>
      </c>
      <c r="D850" s="169" t="s">
        <v>7862</v>
      </c>
      <c r="E850" s="169" t="s">
        <v>7819</v>
      </c>
      <c r="F850" s="169" t="s">
        <v>7818</v>
      </c>
      <c r="G850" s="169" t="s">
        <v>7812</v>
      </c>
      <c r="H850" s="169" t="s">
        <v>7810</v>
      </c>
    </row>
    <row r="851" spans="1:8">
      <c r="A851" s="169" t="s">
        <v>7976</v>
      </c>
      <c r="B851" s="170">
        <f t="shared" si="22"/>
        <v>41593</v>
      </c>
      <c r="C851" s="169" t="s">
        <v>28</v>
      </c>
      <c r="D851" s="169" t="s">
        <v>7862</v>
      </c>
      <c r="E851" s="169" t="s">
        <v>7819</v>
      </c>
      <c r="F851" s="169" t="s">
        <v>7818</v>
      </c>
      <c r="G851" s="169" t="s">
        <v>7812</v>
      </c>
      <c r="H851" s="169" t="s">
        <v>7810</v>
      </c>
    </row>
    <row r="852" spans="1:8">
      <c r="A852" s="169" t="s">
        <v>7977</v>
      </c>
      <c r="B852" s="170">
        <f t="shared" si="22"/>
        <v>41592</v>
      </c>
      <c r="C852" s="169" t="s">
        <v>28</v>
      </c>
      <c r="D852" s="169" t="s">
        <v>7978</v>
      </c>
      <c r="E852" s="169" t="s">
        <v>7810</v>
      </c>
      <c r="F852" s="169" t="s">
        <v>7819</v>
      </c>
      <c r="G852" s="169" t="s">
        <v>7753</v>
      </c>
      <c r="H852" s="169" t="s">
        <v>7812</v>
      </c>
    </row>
    <row r="853" spans="1:8">
      <c r="A853" s="169" t="s">
        <v>7979</v>
      </c>
      <c r="B853" s="170">
        <f t="shared" si="22"/>
        <v>41591</v>
      </c>
      <c r="C853" s="169" t="s">
        <v>28</v>
      </c>
      <c r="D853" s="169" t="s">
        <v>7846</v>
      </c>
      <c r="E853" s="169" t="s">
        <v>7753</v>
      </c>
      <c r="F853" s="169" t="s">
        <v>7810</v>
      </c>
      <c r="G853" s="169" t="s">
        <v>7747</v>
      </c>
      <c r="H853" s="169" t="s">
        <v>7753</v>
      </c>
    </row>
    <row r="854" spans="1:8">
      <c r="A854" s="169" t="s">
        <v>7980</v>
      </c>
      <c r="B854" s="170">
        <f t="shared" si="22"/>
        <v>41590</v>
      </c>
      <c r="C854" s="169" t="s">
        <v>28</v>
      </c>
      <c r="D854" s="169" t="s">
        <v>7840</v>
      </c>
      <c r="E854" s="169" t="s">
        <v>7818</v>
      </c>
      <c r="F854" s="169" t="s">
        <v>7853</v>
      </c>
      <c r="G854" s="169" t="s">
        <v>7819</v>
      </c>
      <c r="H854" s="169" t="s">
        <v>7849</v>
      </c>
    </row>
    <row r="855" spans="1:8">
      <c r="A855" s="169" t="s">
        <v>7981</v>
      </c>
      <c r="B855" s="170">
        <f t="shared" si="22"/>
        <v>41589</v>
      </c>
      <c r="C855" s="169" t="s">
        <v>28</v>
      </c>
      <c r="D855" s="169" t="s">
        <v>7982</v>
      </c>
      <c r="E855" s="169" t="s">
        <v>7862</v>
      </c>
      <c r="F855" s="169" t="s">
        <v>7818</v>
      </c>
      <c r="G855" s="169" t="s">
        <v>7810</v>
      </c>
      <c r="H855" s="169" t="s">
        <v>7818</v>
      </c>
    </row>
    <row r="856" spans="1:8">
      <c r="A856" s="169" t="s">
        <v>7983</v>
      </c>
      <c r="B856" s="170">
        <f t="shared" si="22"/>
        <v>41586</v>
      </c>
      <c r="C856" s="169" t="s">
        <v>28</v>
      </c>
      <c r="D856" s="169" t="s">
        <v>7712</v>
      </c>
      <c r="E856" s="169" t="s">
        <v>7716</v>
      </c>
      <c r="F856" s="169" t="s">
        <v>7716</v>
      </c>
      <c r="G856" s="169" t="s">
        <v>7716</v>
      </c>
      <c r="H856" s="169" t="s">
        <v>7723</v>
      </c>
    </row>
    <row r="857" spans="1:8">
      <c r="A857" s="169" t="s">
        <v>7984</v>
      </c>
      <c r="B857" s="170">
        <f t="shared" si="22"/>
        <v>41585</v>
      </c>
      <c r="C857" s="169" t="s">
        <v>28</v>
      </c>
      <c r="D857" s="169" t="s">
        <v>7985</v>
      </c>
      <c r="E857" s="169" t="s">
        <v>7765</v>
      </c>
      <c r="F857" s="169" t="s">
        <v>7765</v>
      </c>
      <c r="G857" s="169" t="s">
        <v>7727</v>
      </c>
      <c r="H857" s="169" t="s">
        <v>7757</v>
      </c>
    </row>
    <row r="858" spans="1:8">
      <c r="A858" s="169" t="s">
        <v>7986</v>
      </c>
      <c r="B858" s="170">
        <f t="shared" si="22"/>
        <v>41584</v>
      </c>
      <c r="C858" s="169" t="s">
        <v>28</v>
      </c>
      <c r="D858" s="169" t="s">
        <v>7712</v>
      </c>
      <c r="E858" s="169" t="s">
        <v>7716</v>
      </c>
      <c r="F858" s="169" t="s">
        <v>7716</v>
      </c>
      <c r="G858" s="169" t="s">
        <v>7710</v>
      </c>
      <c r="H858" s="169" t="s">
        <v>7727</v>
      </c>
    </row>
    <row r="859" spans="1:8">
      <c r="A859" s="169" t="s">
        <v>7987</v>
      </c>
      <c r="B859" s="170">
        <f t="shared" si="22"/>
        <v>41583</v>
      </c>
      <c r="C859" s="169" t="s">
        <v>28</v>
      </c>
      <c r="D859" s="169" t="s">
        <v>7727</v>
      </c>
      <c r="E859" s="169" t="s">
        <v>7723</v>
      </c>
      <c r="F859" s="169" t="s">
        <v>7765</v>
      </c>
      <c r="G859" s="169" t="s">
        <v>7713</v>
      </c>
      <c r="H859" s="169" t="s">
        <v>7768</v>
      </c>
    </row>
    <row r="860" spans="1:8">
      <c r="A860" s="169" t="s">
        <v>7988</v>
      </c>
      <c r="B860" s="170">
        <f t="shared" si="22"/>
        <v>41582</v>
      </c>
      <c r="C860" s="169" t="s">
        <v>28</v>
      </c>
      <c r="D860" s="169" t="s">
        <v>7989</v>
      </c>
      <c r="E860" s="169" t="s">
        <v>7665</v>
      </c>
      <c r="F860" s="169" t="s">
        <v>7990</v>
      </c>
      <c r="G860" s="169" t="s">
        <v>7695</v>
      </c>
      <c r="H860" s="169" t="s">
        <v>7708</v>
      </c>
    </row>
    <row r="861" spans="1:8">
      <c r="A861" s="169" t="s">
        <v>7991</v>
      </c>
      <c r="B861" s="170">
        <f t="shared" si="22"/>
        <v>41579</v>
      </c>
      <c r="C861" s="169" t="s">
        <v>28</v>
      </c>
      <c r="D861" s="169" t="s">
        <v>7703</v>
      </c>
      <c r="E861" s="169" t="s">
        <v>7687</v>
      </c>
      <c r="F861" s="169" t="s">
        <v>7682</v>
      </c>
      <c r="G861" s="169" t="s">
        <v>7687</v>
      </c>
      <c r="H861" s="169" t="s">
        <v>7992</v>
      </c>
    </row>
    <row r="862" spans="1:8">
      <c r="A862" s="169" t="s">
        <v>7993</v>
      </c>
      <c r="B862" s="170">
        <f t="shared" si="22"/>
        <v>41578</v>
      </c>
      <c r="C862" s="169" t="s">
        <v>28</v>
      </c>
      <c r="D862" s="169" t="s">
        <v>7994</v>
      </c>
      <c r="E862" s="169" t="s">
        <v>7679</v>
      </c>
      <c r="F862" s="169" t="s">
        <v>7676</v>
      </c>
      <c r="G862" s="169" t="s">
        <v>7679</v>
      </c>
      <c r="H862" s="169" t="s">
        <v>7661</v>
      </c>
    </row>
    <row r="863" spans="1:8">
      <c r="A863" s="169" t="s">
        <v>7995</v>
      </c>
      <c r="B863" s="170">
        <f t="shared" si="22"/>
        <v>41577</v>
      </c>
      <c r="C863" s="169" t="s">
        <v>28</v>
      </c>
      <c r="D863" s="169" t="s">
        <v>7996</v>
      </c>
      <c r="E863" s="169" t="s">
        <v>7997</v>
      </c>
      <c r="F863" s="169" t="s">
        <v>7648</v>
      </c>
      <c r="G863" s="169" t="s">
        <v>7997</v>
      </c>
      <c r="H863" s="169" t="s">
        <v>7654</v>
      </c>
    </row>
    <row r="864" spans="1:8">
      <c r="A864" s="169" t="s">
        <v>7998</v>
      </c>
      <c r="B864" s="170">
        <f t="shared" si="22"/>
        <v>41576</v>
      </c>
      <c r="C864" s="169" t="s">
        <v>28</v>
      </c>
      <c r="D864" s="169" t="s">
        <v>7999</v>
      </c>
      <c r="E864" s="169" t="s">
        <v>7645</v>
      </c>
      <c r="F864" s="169" t="s">
        <v>7654</v>
      </c>
      <c r="G864" s="169" t="s">
        <v>7645</v>
      </c>
      <c r="H864" s="169" t="s">
        <v>7650</v>
      </c>
    </row>
    <row r="865" spans="1:8">
      <c r="A865" s="169" t="s">
        <v>8000</v>
      </c>
      <c r="B865" s="170">
        <f t="shared" si="22"/>
        <v>41575</v>
      </c>
      <c r="C865" s="169" t="s">
        <v>28</v>
      </c>
      <c r="D865" s="169" t="s">
        <v>8001</v>
      </c>
      <c r="E865" s="169" t="s">
        <v>7683</v>
      </c>
      <c r="F865" s="169" t="s">
        <v>7659</v>
      </c>
      <c r="G865" s="169" t="s">
        <v>7683</v>
      </c>
      <c r="H865" s="169" t="s">
        <v>7690</v>
      </c>
    </row>
    <row r="866" spans="1:8">
      <c r="A866" s="169" t="s">
        <v>8002</v>
      </c>
      <c r="B866" s="170">
        <f t="shared" si="22"/>
        <v>41572</v>
      </c>
      <c r="C866" s="169" t="s">
        <v>28</v>
      </c>
      <c r="D866" s="169" t="s">
        <v>8003</v>
      </c>
      <c r="E866" s="169" t="s">
        <v>8003</v>
      </c>
      <c r="F866" s="169" t="s">
        <v>8004</v>
      </c>
      <c r="G866" s="169" t="s">
        <v>8003</v>
      </c>
      <c r="H866" s="169" t="s">
        <v>8005</v>
      </c>
    </row>
    <row r="867" spans="1:8">
      <c r="A867" s="169" t="s">
        <v>8006</v>
      </c>
      <c r="B867" s="170">
        <f t="shared" si="22"/>
        <v>41571</v>
      </c>
      <c r="C867" s="169" t="s">
        <v>28</v>
      </c>
      <c r="D867" s="169" t="s">
        <v>8004</v>
      </c>
      <c r="E867" s="169" t="s">
        <v>8003</v>
      </c>
      <c r="F867" s="169" t="s">
        <v>8005</v>
      </c>
      <c r="G867" s="169" t="s">
        <v>8004</v>
      </c>
      <c r="H867" s="169" t="s">
        <v>8005</v>
      </c>
    </row>
    <row r="868" spans="1:8">
      <c r="A868" s="169" t="s">
        <v>8007</v>
      </c>
      <c r="B868" s="170">
        <f t="shared" si="22"/>
        <v>41570</v>
      </c>
      <c r="C868" s="169" t="s">
        <v>28</v>
      </c>
      <c r="D868" s="169" t="s">
        <v>8008</v>
      </c>
      <c r="E868" s="169" t="s">
        <v>8009</v>
      </c>
      <c r="F868" s="169" t="s">
        <v>8003</v>
      </c>
      <c r="G868" s="169" t="s">
        <v>8003</v>
      </c>
      <c r="H868" s="169" t="s">
        <v>8003</v>
      </c>
    </row>
    <row r="869" spans="1:8">
      <c r="A869" s="169" t="s">
        <v>8010</v>
      </c>
      <c r="B869" s="170">
        <f t="shared" si="22"/>
        <v>41569</v>
      </c>
      <c r="C869" s="169" t="s">
        <v>28</v>
      </c>
      <c r="D869" s="169" t="s">
        <v>8011</v>
      </c>
      <c r="E869" s="169" t="s">
        <v>8012</v>
      </c>
      <c r="F869" s="169" t="s">
        <v>8013</v>
      </c>
      <c r="G869" s="169" t="s">
        <v>8013</v>
      </c>
      <c r="H869" s="169" t="s">
        <v>8013</v>
      </c>
    </row>
    <row r="870" spans="1:8">
      <c r="A870" s="169" t="s">
        <v>8014</v>
      </c>
      <c r="B870" s="170">
        <f t="shared" si="22"/>
        <v>41568</v>
      </c>
      <c r="C870" s="169" t="s">
        <v>28</v>
      </c>
      <c r="D870" s="169" t="s">
        <v>8013</v>
      </c>
      <c r="E870" s="169" t="s">
        <v>8011</v>
      </c>
      <c r="F870" s="169" t="s">
        <v>8013</v>
      </c>
      <c r="G870" s="169" t="s">
        <v>8015</v>
      </c>
      <c r="H870" s="169" t="s">
        <v>8013</v>
      </c>
    </row>
    <row r="871" spans="1:8">
      <c r="A871" s="169" t="s">
        <v>8016</v>
      </c>
      <c r="B871" s="170">
        <f t="shared" si="22"/>
        <v>41565</v>
      </c>
      <c r="C871" s="169" t="s">
        <v>28</v>
      </c>
      <c r="D871" s="169" t="s">
        <v>8012</v>
      </c>
      <c r="E871" s="169" t="s">
        <v>8017</v>
      </c>
      <c r="F871" s="169" t="s">
        <v>8012</v>
      </c>
      <c r="G871" s="169" t="s">
        <v>8011</v>
      </c>
      <c r="H871" s="169" t="s">
        <v>8012</v>
      </c>
    </row>
    <row r="872" spans="1:8">
      <c r="A872" s="169" t="s">
        <v>8018</v>
      </c>
      <c r="B872" s="170">
        <f t="shared" si="22"/>
        <v>41564</v>
      </c>
      <c r="C872" s="169" t="s">
        <v>28</v>
      </c>
      <c r="D872" s="169" t="s">
        <v>8015</v>
      </c>
      <c r="E872" s="169" t="s">
        <v>8015</v>
      </c>
      <c r="F872" s="169" t="s">
        <v>8015</v>
      </c>
      <c r="G872" s="169" t="s">
        <v>8019</v>
      </c>
      <c r="H872" s="169" t="s">
        <v>8015</v>
      </c>
    </row>
    <row r="873" spans="1:8">
      <c r="A873" s="169" t="s">
        <v>8020</v>
      </c>
      <c r="B873" s="170">
        <f t="shared" si="22"/>
        <v>41563</v>
      </c>
      <c r="C873" s="169" t="s">
        <v>28</v>
      </c>
      <c r="D873" s="169" t="s">
        <v>8019</v>
      </c>
      <c r="E873" s="169" t="s">
        <v>8019</v>
      </c>
      <c r="F873" s="169" t="s">
        <v>8021</v>
      </c>
      <c r="G873" s="169" t="s">
        <v>8021</v>
      </c>
      <c r="H873" s="169" t="s">
        <v>8021</v>
      </c>
    </row>
    <row r="874" spans="1:8">
      <c r="A874" s="169" t="s">
        <v>8022</v>
      </c>
      <c r="B874" s="170">
        <f t="shared" si="22"/>
        <v>41562</v>
      </c>
      <c r="C874" s="169" t="s">
        <v>28</v>
      </c>
      <c r="D874" s="169" t="s">
        <v>8023</v>
      </c>
      <c r="E874" s="169" t="s">
        <v>8023</v>
      </c>
      <c r="F874" s="169" t="s">
        <v>8024</v>
      </c>
      <c r="G874" s="169" t="s">
        <v>8024</v>
      </c>
      <c r="H874" s="169" t="s">
        <v>8024</v>
      </c>
    </row>
    <row r="875" spans="1:8">
      <c r="A875" s="169" t="s">
        <v>8025</v>
      </c>
      <c r="B875" s="170">
        <f t="shared" si="22"/>
        <v>41561</v>
      </c>
      <c r="C875" s="169" t="s">
        <v>28</v>
      </c>
      <c r="D875" s="169" t="s">
        <v>8023</v>
      </c>
      <c r="E875" s="169" t="s">
        <v>8021</v>
      </c>
      <c r="F875" s="169" t="s">
        <v>8023</v>
      </c>
      <c r="G875" s="169" t="s">
        <v>8023</v>
      </c>
      <c r="H875" s="169" t="s">
        <v>8024</v>
      </c>
    </row>
    <row r="876" spans="1:8">
      <c r="A876" s="169" t="s">
        <v>8026</v>
      </c>
      <c r="B876" s="170">
        <f t="shared" si="22"/>
        <v>41558</v>
      </c>
      <c r="C876" s="169" t="s">
        <v>28</v>
      </c>
      <c r="D876" s="169" t="s">
        <v>8015</v>
      </c>
      <c r="E876" s="169" t="s">
        <v>8013</v>
      </c>
      <c r="F876" s="169" t="s">
        <v>8015</v>
      </c>
      <c r="G876" s="169" t="s">
        <v>8015</v>
      </c>
      <c r="H876" s="169" t="s">
        <v>8019</v>
      </c>
    </row>
    <row r="877" spans="1:8">
      <c r="A877" s="169" t="s">
        <v>8027</v>
      </c>
      <c r="B877" s="170">
        <f t="shared" si="22"/>
        <v>41557</v>
      </c>
      <c r="C877" s="169" t="s">
        <v>28</v>
      </c>
      <c r="D877" s="169" t="s">
        <v>8015</v>
      </c>
      <c r="E877" s="169" t="s">
        <v>8015</v>
      </c>
      <c r="F877" s="169" t="s">
        <v>8015</v>
      </c>
      <c r="G877" s="169" t="s">
        <v>8019</v>
      </c>
      <c r="H877" s="169" t="s">
        <v>8021</v>
      </c>
    </row>
    <row r="878" spans="1:8">
      <c r="A878" s="169" t="s">
        <v>8028</v>
      </c>
      <c r="B878" s="170">
        <f t="shared" si="22"/>
        <v>41555</v>
      </c>
      <c r="C878" s="169" t="s">
        <v>28</v>
      </c>
      <c r="D878" s="169" t="s">
        <v>8017</v>
      </c>
      <c r="E878" s="169" t="s">
        <v>8017</v>
      </c>
      <c r="F878" s="169" t="s">
        <v>8017</v>
      </c>
      <c r="G878" s="169" t="s">
        <v>8012</v>
      </c>
      <c r="H878" s="169" t="s">
        <v>8012</v>
      </c>
    </row>
    <row r="879" spans="1:8">
      <c r="A879" s="169" t="s">
        <v>8029</v>
      </c>
      <c r="B879" s="170">
        <f t="shared" si="22"/>
        <v>41554</v>
      </c>
      <c r="C879" s="169" t="s">
        <v>28</v>
      </c>
      <c r="D879" s="169" t="s">
        <v>8004</v>
      </c>
      <c r="E879" s="169" t="s">
        <v>8003</v>
      </c>
      <c r="F879" s="169" t="s">
        <v>8004</v>
      </c>
      <c r="G879" s="169" t="s">
        <v>8005</v>
      </c>
      <c r="H879" s="169" t="s">
        <v>8005</v>
      </c>
    </row>
    <row r="880" spans="1:8">
      <c r="A880" s="169" t="s">
        <v>8030</v>
      </c>
      <c r="B880" s="170">
        <f t="shared" si="22"/>
        <v>41551</v>
      </c>
      <c r="C880" s="169" t="s">
        <v>28</v>
      </c>
      <c r="D880" s="169" t="s">
        <v>8008</v>
      </c>
      <c r="E880" s="169" t="s">
        <v>8009</v>
      </c>
      <c r="F880" s="169" t="s">
        <v>8008</v>
      </c>
      <c r="G880" s="169" t="s">
        <v>8003</v>
      </c>
      <c r="H880" s="169" t="s">
        <v>8003</v>
      </c>
    </row>
    <row r="881" spans="1:8">
      <c r="A881" s="169" t="s">
        <v>8031</v>
      </c>
      <c r="B881" s="170">
        <f t="shared" si="22"/>
        <v>41549</v>
      </c>
      <c r="C881" s="169" t="s">
        <v>28</v>
      </c>
      <c r="D881" s="169" t="s">
        <v>8008</v>
      </c>
      <c r="E881" s="169" t="s">
        <v>8009</v>
      </c>
      <c r="F881" s="169" t="s">
        <v>8009</v>
      </c>
      <c r="G881" s="169" t="s">
        <v>8003</v>
      </c>
      <c r="H881" s="169" t="s">
        <v>8003</v>
      </c>
    </row>
    <row r="882" spans="1:8">
      <c r="A882" s="169" t="s">
        <v>8032</v>
      </c>
      <c r="B882" s="170">
        <f t="shared" si="22"/>
        <v>41548</v>
      </c>
      <c r="C882" s="169" t="s">
        <v>28</v>
      </c>
      <c r="D882" s="169" t="s">
        <v>8004</v>
      </c>
      <c r="E882" s="169" t="s">
        <v>8003</v>
      </c>
      <c r="F882" s="169" t="s">
        <v>8003</v>
      </c>
      <c r="G882" s="169" t="s">
        <v>8005</v>
      </c>
      <c r="H882" s="169" t="s">
        <v>8005</v>
      </c>
    </row>
    <row r="883" spans="1:8">
      <c r="A883" s="169" t="s">
        <v>8033</v>
      </c>
      <c r="B883" s="170">
        <f t="shared" si="22"/>
        <v>41547</v>
      </c>
      <c r="C883" s="169" t="s">
        <v>28</v>
      </c>
      <c r="D883" s="169" t="s">
        <v>8009</v>
      </c>
      <c r="E883" s="169" t="s">
        <v>8034</v>
      </c>
      <c r="F883" s="169" t="s">
        <v>8034</v>
      </c>
      <c r="G883" s="169" t="s">
        <v>8008</v>
      </c>
      <c r="H883" s="169" t="s">
        <v>8008</v>
      </c>
    </row>
    <row r="884" spans="1:8">
      <c r="A884" s="169" t="s">
        <v>8035</v>
      </c>
      <c r="B884" s="170">
        <f t="shared" si="22"/>
        <v>41544</v>
      </c>
      <c r="C884" s="169" t="s">
        <v>28</v>
      </c>
      <c r="D884" s="169" t="s">
        <v>8009</v>
      </c>
      <c r="E884" s="169" t="s">
        <v>8009</v>
      </c>
      <c r="F884" s="169" t="s">
        <v>8009</v>
      </c>
      <c r="G884" s="169" t="s">
        <v>8008</v>
      </c>
      <c r="H884" s="169" t="s">
        <v>8008</v>
      </c>
    </row>
    <row r="885" spans="1:8">
      <c r="A885" s="169" t="s">
        <v>8036</v>
      </c>
      <c r="B885" s="170">
        <f t="shared" si="22"/>
        <v>41543</v>
      </c>
      <c r="C885" s="169" t="s">
        <v>28</v>
      </c>
      <c r="D885" s="169" t="s">
        <v>8003</v>
      </c>
      <c r="E885" s="169" t="s">
        <v>8003</v>
      </c>
      <c r="F885" s="169" t="s">
        <v>8004</v>
      </c>
      <c r="G885" s="169" t="s">
        <v>8004</v>
      </c>
      <c r="H885" s="169" t="s">
        <v>8003</v>
      </c>
    </row>
    <row r="886" spans="1:8">
      <c r="A886" s="169" t="s">
        <v>8037</v>
      </c>
      <c r="B886" s="170">
        <f t="shared" si="22"/>
        <v>41542</v>
      </c>
      <c r="C886" s="169" t="s">
        <v>28</v>
      </c>
      <c r="D886" s="169" t="s">
        <v>8034</v>
      </c>
      <c r="E886" s="169" t="s">
        <v>8038</v>
      </c>
      <c r="F886" s="169" t="s">
        <v>8009</v>
      </c>
      <c r="G886" s="169" t="s">
        <v>8009</v>
      </c>
      <c r="H886" s="169" t="s">
        <v>8034</v>
      </c>
    </row>
    <row r="887" spans="1:8">
      <c r="A887" s="169" t="s">
        <v>8039</v>
      </c>
      <c r="B887" s="170">
        <f t="shared" si="22"/>
        <v>41541</v>
      </c>
      <c r="C887" s="169" t="s">
        <v>28</v>
      </c>
      <c r="D887" s="169" t="s">
        <v>8040</v>
      </c>
      <c r="E887" s="169" t="s">
        <v>8041</v>
      </c>
      <c r="F887" s="169" t="s">
        <v>8040</v>
      </c>
      <c r="G887" s="169" t="s">
        <v>8038</v>
      </c>
      <c r="H887" s="169" t="s">
        <v>8040</v>
      </c>
    </row>
    <row r="888" spans="1:8">
      <c r="A888" s="169" t="s">
        <v>8042</v>
      </c>
      <c r="B888" s="170">
        <f t="shared" si="22"/>
        <v>41540</v>
      </c>
      <c r="C888" s="169" t="s">
        <v>28</v>
      </c>
      <c r="D888" s="169" t="s">
        <v>8041</v>
      </c>
      <c r="E888" s="169" t="s">
        <v>8041</v>
      </c>
      <c r="F888" s="169" t="s">
        <v>8040</v>
      </c>
      <c r="G888" s="169" t="s">
        <v>8040</v>
      </c>
      <c r="H888" s="169" t="s">
        <v>8040</v>
      </c>
    </row>
    <row r="889" spans="1:8">
      <c r="A889" s="169" t="s">
        <v>8043</v>
      </c>
      <c r="B889" s="170">
        <f t="shared" si="22"/>
        <v>41534</v>
      </c>
      <c r="C889" s="169" t="s">
        <v>28</v>
      </c>
      <c r="D889" s="169" t="s">
        <v>8004</v>
      </c>
      <c r="E889" s="169" t="s">
        <v>8003</v>
      </c>
      <c r="F889" s="169" t="s">
        <v>8004</v>
      </c>
      <c r="G889" s="169" t="s">
        <v>8004</v>
      </c>
      <c r="H889" s="169" t="s">
        <v>8005</v>
      </c>
    </row>
    <row r="890" spans="1:8">
      <c r="A890" s="169" t="s">
        <v>8044</v>
      </c>
      <c r="B890" s="170">
        <f t="shared" si="22"/>
        <v>41533</v>
      </c>
      <c r="C890" s="169" t="s">
        <v>28</v>
      </c>
      <c r="D890" s="169" t="s">
        <v>8012</v>
      </c>
      <c r="E890" s="169" t="s">
        <v>8017</v>
      </c>
      <c r="F890" s="169" t="s">
        <v>8012</v>
      </c>
      <c r="G890" s="169" t="s">
        <v>8011</v>
      </c>
      <c r="H890" s="169" t="s">
        <v>8011</v>
      </c>
    </row>
    <row r="891" spans="1:8">
      <c r="A891" s="169" t="s">
        <v>8045</v>
      </c>
      <c r="B891" s="170">
        <f t="shared" si="22"/>
        <v>41530</v>
      </c>
      <c r="C891" s="169" t="s">
        <v>28</v>
      </c>
      <c r="D891" s="169" t="s">
        <v>8024</v>
      </c>
      <c r="E891" s="169" t="s">
        <v>8023</v>
      </c>
      <c r="F891" s="169" t="s">
        <v>8024</v>
      </c>
      <c r="G891" s="169" t="s">
        <v>8046</v>
      </c>
      <c r="H891" s="169" t="s">
        <v>8046</v>
      </c>
    </row>
    <row r="892" spans="1:8">
      <c r="A892" s="169" t="s">
        <v>8047</v>
      </c>
      <c r="B892" s="170">
        <f t="shared" si="22"/>
        <v>41529</v>
      </c>
      <c r="C892" s="169" t="s">
        <v>28</v>
      </c>
      <c r="D892" s="169" t="s">
        <v>8019</v>
      </c>
      <c r="E892" s="169" t="s">
        <v>8015</v>
      </c>
      <c r="F892" s="169" t="s">
        <v>8019</v>
      </c>
      <c r="G892" s="169" t="s">
        <v>8021</v>
      </c>
      <c r="H892" s="169" t="s">
        <v>8021</v>
      </c>
    </row>
    <row r="893" spans="1:8">
      <c r="A893" s="169" t="s">
        <v>8048</v>
      </c>
      <c r="B893" s="170">
        <f t="shared" si="22"/>
        <v>41528</v>
      </c>
      <c r="C893" s="169" t="s">
        <v>28</v>
      </c>
      <c r="D893" s="169" t="s">
        <v>8023</v>
      </c>
      <c r="E893" s="169" t="s">
        <v>8023</v>
      </c>
      <c r="F893" s="169" t="s">
        <v>8023</v>
      </c>
      <c r="G893" s="169" t="s">
        <v>8046</v>
      </c>
      <c r="H893" s="169" t="s">
        <v>8024</v>
      </c>
    </row>
    <row r="894" spans="1:8">
      <c r="A894" s="169" t="s">
        <v>8049</v>
      </c>
      <c r="B894" s="170">
        <f t="shared" si="22"/>
        <v>41527</v>
      </c>
      <c r="C894" s="169" t="s">
        <v>28</v>
      </c>
      <c r="D894" s="169" t="s">
        <v>8050</v>
      </c>
      <c r="E894" s="169" t="s">
        <v>8050</v>
      </c>
      <c r="F894" s="169" t="s">
        <v>8050</v>
      </c>
      <c r="G894" s="169" t="s">
        <v>8051</v>
      </c>
      <c r="H894" s="169" t="s">
        <v>8051</v>
      </c>
    </row>
    <row r="895" spans="1:8">
      <c r="A895" s="169" t="s">
        <v>8052</v>
      </c>
      <c r="B895" s="170">
        <f t="shared" si="22"/>
        <v>41526</v>
      </c>
      <c r="C895" s="169" t="s">
        <v>28</v>
      </c>
      <c r="D895" s="169" t="s">
        <v>8024</v>
      </c>
      <c r="E895" s="169" t="s">
        <v>8024</v>
      </c>
      <c r="F895" s="169" t="s">
        <v>8024</v>
      </c>
      <c r="G895" s="169" t="s">
        <v>8046</v>
      </c>
      <c r="H895" s="169" t="s">
        <v>8046</v>
      </c>
    </row>
    <row r="896" spans="1:8">
      <c r="A896" s="169" t="s">
        <v>8053</v>
      </c>
      <c r="B896" s="170">
        <f t="shared" si="22"/>
        <v>41523</v>
      </c>
      <c r="C896" s="169" t="s">
        <v>28</v>
      </c>
      <c r="D896" s="169" t="s">
        <v>8054</v>
      </c>
      <c r="E896" s="169" t="s">
        <v>8054</v>
      </c>
      <c r="F896" s="169" t="s">
        <v>8055</v>
      </c>
      <c r="G896" s="169" t="s">
        <v>8055</v>
      </c>
      <c r="H896" s="169" t="s">
        <v>8055</v>
      </c>
    </row>
    <row r="897" spans="1:8">
      <c r="A897" s="169" t="s">
        <v>8056</v>
      </c>
      <c r="B897" s="170">
        <f t="shared" si="22"/>
        <v>41522</v>
      </c>
      <c r="C897" s="169" t="s">
        <v>28</v>
      </c>
      <c r="D897" s="169" t="s">
        <v>8054</v>
      </c>
      <c r="E897" s="169" t="s">
        <v>8054</v>
      </c>
      <c r="F897" s="169" t="s">
        <v>8055</v>
      </c>
      <c r="G897" s="169" t="s">
        <v>8055</v>
      </c>
      <c r="H897" s="169" t="s">
        <v>8055</v>
      </c>
    </row>
    <row r="898" spans="1:8">
      <c r="A898" s="169" t="s">
        <v>8057</v>
      </c>
      <c r="B898" s="170">
        <f t="shared" si="22"/>
        <v>41521</v>
      </c>
      <c r="C898" s="169" t="s">
        <v>28</v>
      </c>
      <c r="D898" s="169" t="s">
        <v>8024</v>
      </c>
      <c r="E898" s="169" t="s">
        <v>8024</v>
      </c>
      <c r="F898" s="169" t="s">
        <v>8046</v>
      </c>
      <c r="G898" s="169" t="s">
        <v>8046</v>
      </c>
      <c r="H898" s="169" t="s">
        <v>8046</v>
      </c>
    </row>
    <row r="899" spans="1:8">
      <c r="A899" s="169" t="s">
        <v>8058</v>
      </c>
      <c r="B899" s="170">
        <f t="shared" si="22"/>
        <v>41520</v>
      </c>
      <c r="C899" s="169" t="s">
        <v>28</v>
      </c>
      <c r="D899" s="169" t="s">
        <v>8021</v>
      </c>
      <c r="E899" s="169" t="s">
        <v>8021</v>
      </c>
      <c r="F899" s="169" t="s">
        <v>8023</v>
      </c>
      <c r="G899" s="169" t="s">
        <v>8023</v>
      </c>
      <c r="H899" s="169" t="s">
        <v>8023</v>
      </c>
    </row>
    <row r="900" spans="1:8">
      <c r="A900" s="169" t="s">
        <v>8059</v>
      </c>
      <c r="B900" s="170">
        <f t="shared" si="22"/>
        <v>41519</v>
      </c>
      <c r="C900" s="169" t="s">
        <v>28</v>
      </c>
      <c r="D900" s="169" t="s">
        <v>8019</v>
      </c>
      <c r="E900" s="169" t="s">
        <v>8019</v>
      </c>
      <c r="F900" s="169" t="s">
        <v>8021</v>
      </c>
      <c r="G900" s="169" t="s">
        <v>8021</v>
      </c>
      <c r="H900" s="169" t="s">
        <v>8021</v>
      </c>
    </row>
    <row r="901" spans="1:8">
      <c r="A901" s="169" t="s">
        <v>8060</v>
      </c>
      <c r="B901" s="170">
        <f t="shared" ref="B901:B964" si="23">DATE((LEFT(A901,4)),(RIGHT(LEFT(A901,7),2)),RIGHT(A901,2))</f>
        <v>41516</v>
      </c>
      <c r="C901" s="169" t="s">
        <v>28</v>
      </c>
      <c r="D901" s="169" t="s">
        <v>8017</v>
      </c>
      <c r="E901" s="169" t="s">
        <v>8017</v>
      </c>
      <c r="F901" s="169" t="s">
        <v>8012</v>
      </c>
      <c r="G901" s="169" t="s">
        <v>8012</v>
      </c>
      <c r="H901" s="169" t="s">
        <v>8012</v>
      </c>
    </row>
    <row r="902" spans="1:8">
      <c r="A902" s="169" t="s">
        <v>8061</v>
      </c>
      <c r="B902" s="170">
        <f t="shared" si="23"/>
        <v>41515</v>
      </c>
      <c r="C902" s="169" t="s">
        <v>28</v>
      </c>
      <c r="D902" s="169" t="s">
        <v>8015</v>
      </c>
      <c r="E902" s="169" t="s">
        <v>8015</v>
      </c>
      <c r="F902" s="169" t="s">
        <v>8019</v>
      </c>
      <c r="G902" s="169" t="s">
        <v>8019</v>
      </c>
      <c r="H902" s="169" t="s">
        <v>8015</v>
      </c>
    </row>
    <row r="903" spans="1:8">
      <c r="A903" s="169" t="s">
        <v>8062</v>
      </c>
      <c r="B903" s="170">
        <f t="shared" si="23"/>
        <v>41514</v>
      </c>
      <c r="C903" s="169" t="s">
        <v>28</v>
      </c>
      <c r="D903" s="169" t="s">
        <v>8023</v>
      </c>
      <c r="E903" s="169" t="s">
        <v>8023</v>
      </c>
      <c r="F903" s="169" t="s">
        <v>8024</v>
      </c>
      <c r="G903" s="169" t="s">
        <v>8024</v>
      </c>
      <c r="H903" s="169" t="s">
        <v>8024</v>
      </c>
    </row>
    <row r="904" spans="1:8">
      <c r="A904" s="169" t="s">
        <v>8063</v>
      </c>
      <c r="B904" s="170">
        <f t="shared" si="23"/>
        <v>41513</v>
      </c>
      <c r="C904" s="169" t="s">
        <v>28</v>
      </c>
      <c r="D904" s="169" t="s">
        <v>8064</v>
      </c>
      <c r="E904" s="169" t="s">
        <v>8064</v>
      </c>
      <c r="F904" s="169" t="s">
        <v>8064</v>
      </c>
      <c r="G904" s="169" t="s">
        <v>8064</v>
      </c>
      <c r="H904" s="169" t="s">
        <v>8065</v>
      </c>
    </row>
    <row r="905" spans="1:8">
      <c r="A905" s="169" t="s">
        <v>8066</v>
      </c>
      <c r="B905" s="170">
        <f t="shared" si="23"/>
        <v>41512</v>
      </c>
      <c r="C905" s="169" t="s">
        <v>28</v>
      </c>
      <c r="D905" s="169" t="s">
        <v>8065</v>
      </c>
      <c r="E905" s="169" t="s">
        <v>8065</v>
      </c>
      <c r="F905" s="169" t="s">
        <v>8065</v>
      </c>
      <c r="G905" s="169" t="s">
        <v>8065</v>
      </c>
      <c r="H905" s="169" t="s">
        <v>8050</v>
      </c>
    </row>
    <row r="906" spans="1:8">
      <c r="A906" s="169" t="s">
        <v>8067</v>
      </c>
      <c r="B906" s="170">
        <f t="shared" si="23"/>
        <v>41509</v>
      </c>
      <c r="C906" s="169" t="s">
        <v>28</v>
      </c>
      <c r="D906" s="169" t="s">
        <v>8055</v>
      </c>
      <c r="E906" s="169" t="s">
        <v>8055</v>
      </c>
      <c r="F906" s="169" t="s">
        <v>8055</v>
      </c>
      <c r="G906" s="169" t="s">
        <v>8055</v>
      </c>
      <c r="H906" s="169" t="s">
        <v>8068</v>
      </c>
    </row>
    <row r="907" spans="1:8">
      <c r="A907" s="169" t="s">
        <v>8069</v>
      </c>
      <c r="B907" s="170">
        <f t="shared" si="23"/>
        <v>41508</v>
      </c>
      <c r="C907" s="169" t="s">
        <v>28</v>
      </c>
      <c r="D907" s="169" t="s">
        <v>8070</v>
      </c>
      <c r="E907" s="169" t="s">
        <v>8070</v>
      </c>
      <c r="F907" s="169" t="s">
        <v>8070</v>
      </c>
      <c r="G907" s="169" t="s">
        <v>8070</v>
      </c>
      <c r="H907" s="169" t="s">
        <v>8070</v>
      </c>
    </row>
    <row r="908" spans="1:8">
      <c r="A908" s="169" t="s">
        <v>8071</v>
      </c>
      <c r="B908" s="170">
        <f t="shared" si="23"/>
        <v>41507</v>
      </c>
      <c r="C908" s="169" t="s">
        <v>28</v>
      </c>
      <c r="D908" s="169" t="s">
        <v>8050</v>
      </c>
      <c r="E908" s="169" t="s">
        <v>8051</v>
      </c>
      <c r="F908" s="169" t="s">
        <v>8051</v>
      </c>
      <c r="G908" s="169" t="s">
        <v>8051</v>
      </c>
      <c r="H908" s="169" t="s">
        <v>8050</v>
      </c>
    </row>
    <row r="909" spans="1:8">
      <c r="A909" s="169" t="s">
        <v>8072</v>
      </c>
      <c r="B909" s="170">
        <f t="shared" si="23"/>
        <v>41506</v>
      </c>
      <c r="C909" s="169" t="s">
        <v>28</v>
      </c>
      <c r="D909" s="169" t="s">
        <v>8064</v>
      </c>
      <c r="E909" s="169" t="s">
        <v>8065</v>
      </c>
      <c r="F909" s="169" t="s">
        <v>8065</v>
      </c>
      <c r="G909" s="169" t="s">
        <v>8065</v>
      </c>
      <c r="H909" s="169" t="s">
        <v>8064</v>
      </c>
    </row>
    <row r="910" spans="1:8">
      <c r="A910" s="169" t="s">
        <v>8073</v>
      </c>
      <c r="B910" s="170">
        <f t="shared" si="23"/>
        <v>41505</v>
      </c>
      <c r="C910" s="169" t="s">
        <v>28</v>
      </c>
      <c r="D910" s="169" t="s">
        <v>8074</v>
      </c>
      <c r="E910" s="169" t="s">
        <v>8070</v>
      </c>
      <c r="F910" s="169" t="s">
        <v>8074</v>
      </c>
      <c r="G910" s="169" t="s">
        <v>8074</v>
      </c>
      <c r="H910" s="169" t="s">
        <v>8068</v>
      </c>
    </row>
    <row r="911" spans="1:8">
      <c r="A911" s="169" t="s">
        <v>8075</v>
      </c>
      <c r="B911" s="170">
        <f t="shared" si="23"/>
        <v>41502</v>
      </c>
      <c r="C911" s="169" t="s">
        <v>28</v>
      </c>
      <c r="D911" s="169" t="s">
        <v>8050</v>
      </c>
      <c r="E911" s="169" t="s">
        <v>8050</v>
      </c>
      <c r="F911" s="169" t="s">
        <v>8050</v>
      </c>
      <c r="G911" s="169" t="s">
        <v>8051</v>
      </c>
      <c r="H911" s="169" t="s">
        <v>8065</v>
      </c>
    </row>
    <row r="912" spans="1:8">
      <c r="A912" s="169" t="s">
        <v>8076</v>
      </c>
      <c r="B912" s="170">
        <f t="shared" si="23"/>
        <v>41500</v>
      </c>
      <c r="C912" s="169" t="s">
        <v>28</v>
      </c>
      <c r="D912" s="169" t="s">
        <v>8065</v>
      </c>
      <c r="E912" s="169" t="s">
        <v>8065</v>
      </c>
      <c r="F912" s="169" t="s">
        <v>8065</v>
      </c>
      <c r="G912" s="169" t="s">
        <v>8050</v>
      </c>
      <c r="H912" s="169" t="s">
        <v>8064</v>
      </c>
    </row>
    <row r="913" spans="1:8">
      <c r="A913" s="169" t="s">
        <v>8077</v>
      </c>
      <c r="B913" s="170">
        <f t="shared" si="23"/>
        <v>41499</v>
      </c>
      <c r="C913" s="169" t="s">
        <v>28</v>
      </c>
      <c r="D913" s="169" t="s">
        <v>8021</v>
      </c>
      <c r="E913" s="169" t="s">
        <v>8021</v>
      </c>
      <c r="F913" s="169" t="s">
        <v>8021</v>
      </c>
      <c r="G913" s="169" t="s">
        <v>8023</v>
      </c>
      <c r="H913" s="169" t="s">
        <v>8021</v>
      </c>
    </row>
    <row r="914" spans="1:8">
      <c r="A914" s="169" t="s">
        <v>8078</v>
      </c>
      <c r="B914" s="170">
        <f t="shared" si="23"/>
        <v>41498</v>
      </c>
      <c r="C914" s="169" t="s">
        <v>28</v>
      </c>
      <c r="D914" s="169" t="s">
        <v>8013</v>
      </c>
      <c r="E914" s="169" t="s">
        <v>8013</v>
      </c>
      <c r="F914" s="169" t="s">
        <v>8013</v>
      </c>
      <c r="G914" s="169" t="s">
        <v>8019</v>
      </c>
      <c r="H914" s="169" t="s">
        <v>8013</v>
      </c>
    </row>
    <row r="915" spans="1:8">
      <c r="A915" s="169" t="s">
        <v>8079</v>
      </c>
      <c r="B915" s="170">
        <f t="shared" si="23"/>
        <v>41495</v>
      </c>
      <c r="C915" s="169" t="s">
        <v>28</v>
      </c>
      <c r="D915" s="169" t="s">
        <v>8021</v>
      </c>
      <c r="E915" s="169" t="s">
        <v>8021</v>
      </c>
      <c r="F915" s="169" t="s">
        <v>8021</v>
      </c>
      <c r="G915" s="169" t="s">
        <v>8023</v>
      </c>
      <c r="H915" s="169" t="s">
        <v>8019</v>
      </c>
    </row>
    <row r="916" spans="1:8">
      <c r="A916" s="169" t="s">
        <v>8080</v>
      </c>
      <c r="B916" s="170">
        <f t="shared" si="23"/>
        <v>41494</v>
      </c>
      <c r="C916" s="169" t="s">
        <v>28</v>
      </c>
      <c r="D916" s="169" t="s">
        <v>8019</v>
      </c>
      <c r="E916" s="169" t="s">
        <v>8021</v>
      </c>
      <c r="F916" s="169" t="s">
        <v>8019</v>
      </c>
      <c r="G916" s="169" t="s">
        <v>8021</v>
      </c>
      <c r="H916" s="169" t="s">
        <v>8021</v>
      </c>
    </row>
    <row r="917" spans="1:8">
      <c r="A917" s="169" t="s">
        <v>8081</v>
      </c>
      <c r="B917" s="170">
        <f t="shared" si="23"/>
        <v>41493</v>
      </c>
      <c r="C917" s="169" t="s">
        <v>28</v>
      </c>
      <c r="D917" s="169" t="s">
        <v>8024</v>
      </c>
      <c r="E917" s="169" t="s">
        <v>8046</v>
      </c>
      <c r="F917" s="169" t="s">
        <v>8024</v>
      </c>
      <c r="G917" s="169" t="s">
        <v>8046</v>
      </c>
      <c r="H917" s="169" t="s">
        <v>8046</v>
      </c>
    </row>
    <row r="918" spans="1:8">
      <c r="A918" s="169" t="s">
        <v>8082</v>
      </c>
      <c r="B918" s="170">
        <f t="shared" si="23"/>
        <v>41492</v>
      </c>
      <c r="C918" s="169" t="s">
        <v>28</v>
      </c>
      <c r="D918" s="169" t="s">
        <v>8015</v>
      </c>
      <c r="E918" s="169" t="s">
        <v>8015</v>
      </c>
      <c r="F918" s="169" t="s">
        <v>8015</v>
      </c>
      <c r="G918" s="169" t="s">
        <v>8019</v>
      </c>
      <c r="H918" s="169" t="s">
        <v>8015</v>
      </c>
    </row>
    <row r="919" spans="1:8">
      <c r="A919" s="169" t="s">
        <v>8083</v>
      </c>
      <c r="B919" s="170">
        <f t="shared" si="23"/>
        <v>41491</v>
      </c>
      <c r="C919" s="169" t="s">
        <v>28</v>
      </c>
      <c r="D919" s="169" t="s">
        <v>8015</v>
      </c>
      <c r="E919" s="169" t="s">
        <v>8015</v>
      </c>
      <c r="F919" s="169" t="s">
        <v>8015</v>
      </c>
      <c r="G919" s="169" t="s">
        <v>8019</v>
      </c>
      <c r="H919" s="169" t="s">
        <v>8015</v>
      </c>
    </row>
    <row r="920" spans="1:8">
      <c r="A920" s="169" t="s">
        <v>8084</v>
      </c>
      <c r="B920" s="170">
        <f t="shared" si="23"/>
        <v>41488</v>
      </c>
      <c r="C920" s="169" t="s">
        <v>28</v>
      </c>
      <c r="D920" s="169" t="s">
        <v>8064</v>
      </c>
      <c r="E920" s="169" t="s">
        <v>8064</v>
      </c>
      <c r="F920" s="169" t="s">
        <v>8064</v>
      </c>
      <c r="G920" s="169" t="s">
        <v>8065</v>
      </c>
      <c r="H920" s="169" t="s">
        <v>8046</v>
      </c>
    </row>
    <row r="921" spans="1:8">
      <c r="A921" s="169" t="s">
        <v>8085</v>
      </c>
      <c r="B921" s="170">
        <f t="shared" si="23"/>
        <v>41487</v>
      </c>
      <c r="C921" s="169" t="s">
        <v>28</v>
      </c>
      <c r="D921" s="169" t="s">
        <v>8019</v>
      </c>
      <c r="E921" s="169" t="s">
        <v>8015</v>
      </c>
      <c r="F921" s="169" t="s">
        <v>8019</v>
      </c>
      <c r="G921" s="169" t="s">
        <v>8021</v>
      </c>
      <c r="H921" s="169" t="s">
        <v>8019</v>
      </c>
    </row>
    <row r="922" spans="1:8">
      <c r="A922" s="169" t="s">
        <v>8086</v>
      </c>
      <c r="B922" s="170">
        <f t="shared" si="23"/>
        <v>41486</v>
      </c>
      <c r="C922" s="169" t="s">
        <v>28</v>
      </c>
      <c r="D922" s="169" t="s">
        <v>8015</v>
      </c>
      <c r="E922" s="169" t="s">
        <v>8015</v>
      </c>
      <c r="F922" s="169" t="s">
        <v>8019</v>
      </c>
      <c r="G922" s="169" t="s">
        <v>8021</v>
      </c>
      <c r="H922" s="169" t="s">
        <v>8015</v>
      </c>
    </row>
    <row r="923" spans="1:8">
      <c r="A923" s="169" t="s">
        <v>8087</v>
      </c>
      <c r="B923" s="170">
        <f t="shared" si="23"/>
        <v>41485</v>
      </c>
      <c r="C923" s="169" t="s">
        <v>28</v>
      </c>
      <c r="D923" s="169" t="s">
        <v>8011</v>
      </c>
      <c r="E923" s="169" t="s">
        <v>8011</v>
      </c>
      <c r="F923" s="169" t="s">
        <v>8013</v>
      </c>
      <c r="G923" s="169" t="s">
        <v>8015</v>
      </c>
      <c r="H923" s="169" t="s">
        <v>8012</v>
      </c>
    </row>
    <row r="924" spans="1:8">
      <c r="A924" s="169" t="s">
        <v>8088</v>
      </c>
      <c r="B924" s="170">
        <f t="shared" si="23"/>
        <v>41484</v>
      </c>
      <c r="C924" s="169" t="s">
        <v>28</v>
      </c>
      <c r="D924" s="169" t="s">
        <v>8012</v>
      </c>
      <c r="E924" s="169" t="s">
        <v>8012</v>
      </c>
      <c r="F924" s="169" t="s">
        <v>8011</v>
      </c>
      <c r="G924" s="169" t="s">
        <v>8013</v>
      </c>
      <c r="H924" s="169" t="s">
        <v>8017</v>
      </c>
    </row>
    <row r="925" spans="1:8">
      <c r="A925" s="169" t="s">
        <v>8089</v>
      </c>
      <c r="B925" s="170">
        <f t="shared" si="23"/>
        <v>41481</v>
      </c>
      <c r="C925" s="169" t="s">
        <v>28</v>
      </c>
      <c r="D925" s="169" t="s">
        <v>8019</v>
      </c>
      <c r="E925" s="169" t="s">
        <v>8019</v>
      </c>
      <c r="F925" s="169" t="s">
        <v>8021</v>
      </c>
      <c r="G925" s="169" t="s">
        <v>8023</v>
      </c>
      <c r="H925" s="169" t="s">
        <v>8013</v>
      </c>
    </row>
    <row r="926" spans="1:8">
      <c r="A926" s="169" t="s">
        <v>8090</v>
      </c>
      <c r="B926" s="170">
        <f t="shared" si="23"/>
        <v>41480</v>
      </c>
      <c r="C926" s="169" t="s">
        <v>28</v>
      </c>
      <c r="D926" s="169" t="s">
        <v>8021</v>
      </c>
      <c r="E926" s="169" t="s">
        <v>8023</v>
      </c>
      <c r="F926" s="169" t="s">
        <v>8023</v>
      </c>
      <c r="G926" s="169" t="s">
        <v>8024</v>
      </c>
      <c r="H926" s="169" t="s">
        <v>8013</v>
      </c>
    </row>
    <row r="927" spans="1:8">
      <c r="A927" s="169" t="s">
        <v>8091</v>
      </c>
      <c r="B927" s="170">
        <f t="shared" si="23"/>
        <v>41479</v>
      </c>
      <c r="C927" s="169" t="s">
        <v>28</v>
      </c>
      <c r="D927" s="169" t="s">
        <v>8017</v>
      </c>
      <c r="E927" s="169" t="s">
        <v>8005</v>
      </c>
      <c r="F927" s="169" t="s">
        <v>8012</v>
      </c>
      <c r="G927" s="169" t="s">
        <v>8012</v>
      </c>
      <c r="H927" s="169" t="s">
        <v>8005</v>
      </c>
    </row>
    <row r="928" spans="1:8">
      <c r="A928" s="169" t="s">
        <v>8092</v>
      </c>
      <c r="B928" s="170">
        <f t="shared" si="23"/>
        <v>41478</v>
      </c>
      <c r="C928" s="169" t="s">
        <v>28</v>
      </c>
      <c r="D928" s="169" t="s">
        <v>8004</v>
      </c>
      <c r="E928" s="169" t="s">
        <v>8003</v>
      </c>
      <c r="F928" s="169" t="s">
        <v>8005</v>
      </c>
      <c r="G928" s="169" t="s">
        <v>8005</v>
      </c>
      <c r="H928" s="169" t="s">
        <v>8004</v>
      </c>
    </row>
    <row r="929" spans="1:8">
      <c r="A929" s="169" t="s">
        <v>8093</v>
      </c>
      <c r="B929" s="170">
        <f t="shared" si="23"/>
        <v>41477</v>
      </c>
      <c r="C929" s="169" t="s">
        <v>28</v>
      </c>
      <c r="D929" s="169" t="s">
        <v>8003</v>
      </c>
      <c r="E929" s="169" t="s">
        <v>8008</v>
      </c>
      <c r="F929" s="169" t="s">
        <v>8003</v>
      </c>
      <c r="G929" s="169" t="s">
        <v>8004</v>
      </c>
      <c r="H929" s="169" t="s">
        <v>8003</v>
      </c>
    </row>
    <row r="930" spans="1:8">
      <c r="A930" s="169" t="s">
        <v>8094</v>
      </c>
      <c r="B930" s="170">
        <f t="shared" si="23"/>
        <v>41474</v>
      </c>
      <c r="C930" s="169" t="s">
        <v>28</v>
      </c>
      <c r="D930" s="169" t="s">
        <v>8003</v>
      </c>
      <c r="E930" s="169" t="s">
        <v>8008</v>
      </c>
      <c r="F930" s="169" t="s">
        <v>8003</v>
      </c>
      <c r="G930" s="169" t="s">
        <v>8004</v>
      </c>
      <c r="H930" s="169" t="s">
        <v>8003</v>
      </c>
    </row>
    <row r="931" spans="1:8">
      <c r="A931" s="169" t="s">
        <v>8095</v>
      </c>
      <c r="B931" s="170">
        <f t="shared" si="23"/>
        <v>41473</v>
      </c>
      <c r="C931" s="169" t="s">
        <v>28</v>
      </c>
      <c r="D931" s="169" t="s">
        <v>8003</v>
      </c>
      <c r="E931" s="169" t="s">
        <v>8008</v>
      </c>
      <c r="F931" s="169" t="s">
        <v>8003</v>
      </c>
      <c r="G931" s="169" t="s">
        <v>8004</v>
      </c>
      <c r="H931" s="169" t="s">
        <v>8003</v>
      </c>
    </row>
    <row r="932" spans="1:8">
      <c r="A932" s="169" t="s">
        <v>8096</v>
      </c>
      <c r="B932" s="170">
        <f t="shared" si="23"/>
        <v>41472</v>
      </c>
      <c r="C932" s="169" t="s">
        <v>28</v>
      </c>
      <c r="D932" s="169" t="s">
        <v>8011</v>
      </c>
      <c r="E932" s="169" t="s">
        <v>8017</v>
      </c>
      <c r="F932" s="169" t="s">
        <v>8013</v>
      </c>
      <c r="G932" s="169" t="s">
        <v>8015</v>
      </c>
      <c r="H932" s="169" t="s">
        <v>8013</v>
      </c>
    </row>
    <row r="933" spans="1:8">
      <c r="A933" s="169" t="s">
        <v>8097</v>
      </c>
      <c r="B933" s="170">
        <f t="shared" si="23"/>
        <v>41471</v>
      </c>
      <c r="C933" s="169" t="s">
        <v>28</v>
      </c>
      <c r="D933" s="169" t="s">
        <v>8017</v>
      </c>
      <c r="E933" s="169" t="s">
        <v>8004</v>
      </c>
      <c r="F933" s="169" t="s">
        <v>8012</v>
      </c>
      <c r="G933" s="169" t="s">
        <v>8013</v>
      </c>
      <c r="H933" s="169" t="s">
        <v>8017</v>
      </c>
    </row>
    <row r="934" spans="1:8">
      <c r="A934" s="169" t="s">
        <v>8098</v>
      </c>
      <c r="B934" s="170">
        <f t="shared" si="23"/>
        <v>41470</v>
      </c>
      <c r="C934" s="169" t="s">
        <v>28</v>
      </c>
      <c r="D934" s="169" t="s">
        <v>8012</v>
      </c>
      <c r="E934" s="169" t="s">
        <v>8004</v>
      </c>
      <c r="F934" s="169" t="s">
        <v>8011</v>
      </c>
      <c r="G934" s="169" t="s">
        <v>8015</v>
      </c>
      <c r="H934" s="169" t="s">
        <v>8012</v>
      </c>
    </row>
    <row r="935" spans="1:8">
      <c r="A935" s="169" t="s">
        <v>8099</v>
      </c>
      <c r="B935" s="170">
        <f t="shared" si="23"/>
        <v>41467</v>
      </c>
      <c r="C935" s="169" t="s">
        <v>28</v>
      </c>
      <c r="D935" s="169" t="s">
        <v>8008</v>
      </c>
      <c r="E935" s="169" t="s">
        <v>8038</v>
      </c>
      <c r="F935" s="169" t="s">
        <v>8003</v>
      </c>
      <c r="G935" s="169" t="s">
        <v>8005</v>
      </c>
      <c r="H935" s="169" t="s">
        <v>8008</v>
      </c>
    </row>
    <row r="936" spans="1:8">
      <c r="A936" s="169" t="s">
        <v>8100</v>
      </c>
      <c r="B936" s="170">
        <f t="shared" si="23"/>
        <v>41466</v>
      </c>
      <c r="C936" s="169" t="s">
        <v>28</v>
      </c>
      <c r="D936" s="169" t="s">
        <v>8009</v>
      </c>
      <c r="E936" s="169" t="s">
        <v>8040</v>
      </c>
      <c r="F936" s="169" t="s">
        <v>8003</v>
      </c>
      <c r="G936" s="169" t="s">
        <v>8004</v>
      </c>
      <c r="H936" s="169" t="s">
        <v>8009</v>
      </c>
    </row>
    <row r="937" spans="1:8">
      <c r="A937" s="169" t="s">
        <v>8101</v>
      </c>
      <c r="B937" s="170">
        <f t="shared" si="23"/>
        <v>41465</v>
      </c>
      <c r="C937" s="169" t="s">
        <v>28</v>
      </c>
      <c r="D937" s="169" t="s">
        <v>8024</v>
      </c>
      <c r="E937" s="169" t="s">
        <v>8019</v>
      </c>
      <c r="F937" s="169" t="s">
        <v>8064</v>
      </c>
      <c r="G937" s="169" t="s">
        <v>8064</v>
      </c>
      <c r="H937" s="169" t="s">
        <v>8023</v>
      </c>
    </row>
    <row r="938" spans="1:8">
      <c r="A938" s="169" t="s">
        <v>8102</v>
      </c>
      <c r="B938" s="170">
        <f t="shared" si="23"/>
        <v>41464</v>
      </c>
      <c r="C938" s="169" t="s">
        <v>28</v>
      </c>
      <c r="D938" s="169" t="s">
        <v>8050</v>
      </c>
      <c r="E938" s="169" t="s">
        <v>8064</v>
      </c>
      <c r="F938" s="169" t="s">
        <v>8055</v>
      </c>
      <c r="G938" s="169" t="s">
        <v>8054</v>
      </c>
      <c r="H938" s="169" t="s">
        <v>8050</v>
      </c>
    </row>
    <row r="939" spans="1:8">
      <c r="A939" s="169" t="s">
        <v>8103</v>
      </c>
      <c r="B939" s="170">
        <f t="shared" si="23"/>
        <v>41463</v>
      </c>
      <c r="C939" s="169" t="s">
        <v>28</v>
      </c>
      <c r="D939" s="169" t="s">
        <v>8054</v>
      </c>
      <c r="E939" s="169" t="s">
        <v>8050</v>
      </c>
      <c r="F939" s="169" t="s">
        <v>8074</v>
      </c>
      <c r="G939" s="169" t="s">
        <v>8068</v>
      </c>
      <c r="H939" s="169" t="s">
        <v>8051</v>
      </c>
    </row>
    <row r="940" spans="1:8">
      <c r="A940" s="169" t="s">
        <v>8104</v>
      </c>
      <c r="B940" s="170">
        <f t="shared" si="23"/>
        <v>41460</v>
      </c>
      <c r="C940" s="169" t="s">
        <v>28</v>
      </c>
      <c r="D940" s="169" t="s">
        <v>8019</v>
      </c>
      <c r="E940" s="169" t="s">
        <v>8013</v>
      </c>
      <c r="F940" s="169" t="s">
        <v>8024</v>
      </c>
      <c r="G940" s="169" t="s">
        <v>8023</v>
      </c>
      <c r="H940" s="169" t="s">
        <v>8019</v>
      </c>
    </row>
    <row r="941" spans="1:8">
      <c r="A941" s="169" t="s">
        <v>8105</v>
      </c>
      <c r="B941" s="170">
        <f t="shared" si="23"/>
        <v>41459</v>
      </c>
      <c r="C941" s="169" t="s">
        <v>28</v>
      </c>
      <c r="D941" s="169" t="s">
        <v>8013</v>
      </c>
      <c r="E941" s="169" t="s">
        <v>8017</v>
      </c>
      <c r="F941" s="169" t="s">
        <v>8019</v>
      </c>
      <c r="G941" s="169" t="s">
        <v>8015</v>
      </c>
      <c r="H941" s="169" t="s">
        <v>8013</v>
      </c>
    </row>
    <row r="942" spans="1:8">
      <c r="A942" s="169" t="s">
        <v>8106</v>
      </c>
      <c r="B942" s="170">
        <f t="shared" si="23"/>
        <v>41458</v>
      </c>
      <c r="C942" s="169" t="s">
        <v>28</v>
      </c>
      <c r="D942" s="169" t="s">
        <v>8011</v>
      </c>
      <c r="E942" s="169" t="s">
        <v>8017</v>
      </c>
      <c r="F942" s="169" t="s">
        <v>8019</v>
      </c>
      <c r="G942" s="169" t="s">
        <v>8013</v>
      </c>
      <c r="H942" s="169" t="s">
        <v>8011</v>
      </c>
    </row>
    <row r="943" spans="1:8">
      <c r="A943" s="169" t="s">
        <v>8107</v>
      </c>
      <c r="B943" s="170">
        <f t="shared" si="23"/>
        <v>41457</v>
      </c>
      <c r="C943" s="169" t="s">
        <v>28</v>
      </c>
      <c r="D943" s="169" t="s">
        <v>8012</v>
      </c>
      <c r="E943" s="169" t="s">
        <v>8005</v>
      </c>
      <c r="F943" s="169" t="s">
        <v>8015</v>
      </c>
      <c r="G943" s="169" t="s">
        <v>8011</v>
      </c>
      <c r="H943" s="169" t="s">
        <v>8017</v>
      </c>
    </row>
    <row r="944" spans="1:8">
      <c r="A944" s="169" t="s">
        <v>8108</v>
      </c>
      <c r="B944" s="170">
        <f t="shared" si="23"/>
        <v>41456</v>
      </c>
      <c r="C944" s="169" t="s">
        <v>28</v>
      </c>
      <c r="D944" s="169" t="s">
        <v>8023</v>
      </c>
      <c r="E944" s="169" t="s">
        <v>8019</v>
      </c>
      <c r="F944" s="169" t="s">
        <v>8064</v>
      </c>
      <c r="G944" s="169" t="s">
        <v>8024</v>
      </c>
      <c r="H944" s="169" t="s">
        <v>8019</v>
      </c>
    </row>
    <row r="945" spans="1:8">
      <c r="A945" s="169" t="s">
        <v>8109</v>
      </c>
      <c r="B945" s="170">
        <f t="shared" si="23"/>
        <v>41453</v>
      </c>
      <c r="C945" s="169" t="s">
        <v>28</v>
      </c>
      <c r="D945" s="169" t="s">
        <v>8008</v>
      </c>
      <c r="E945" s="169" t="s">
        <v>8034</v>
      </c>
      <c r="F945" s="169" t="s">
        <v>8005</v>
      </c>
      <c r="G945" s="169" t="s">
        <v>8004</v>
      </c>
      <c r="H945" s="169" t="s">
        <v>8034</v>
      </c>
    </row>
    <row r="946" spans="1:8">
      <c r="A946" s="169" t="s">
        <v>8110</v>
      </c>
      <c r="B946" s="170">
        <f t="shared" si="23"/>
        <v>41452</v>
      </c>
      <c r="C946" s="169" t="s">
        <v>28</v>
      </c>
      <c r="D946" s="169" t="s">
        <v>8012</v>
      </c>
      <c r="E946" s="169" t="s">
        <v>8017</v>
      </c>
      <c r="F946" s="169" t="s">
        <v>8015</v>
      </c>
      <c r="G946" s="169" t="s">
        <v>8013</v>
      </c>
      <c r="H946" s="169" t="s">
        <v>8017</v>
      </c>
    </row>
    <row r="947" spans="1:8">
      <c r="A947" s="169" t="s">
        <v>8111</v>
      </c>
      <c r="B947" s="170">
        <f t="shared" si="23"/>
        <v>41451</v>
      </c>
      <c r="C947" s="169" t="s">
        <v>28</v>
      </c>
      <c r="D947" s="169" t="s">
        <v>8013</v>
      </c>
      <c r="E947" s="169" t="s">
        <v>8011</v>
      </c>
      <c r="F947" s="169" t="s">
        <v>8019</v>
      </c>
      <c r="G947" s="169" t="s">
        <v>8015</v>
      </c>
      <c r="H947" s="169" t="s">
        <v>8012</v>
      </c>
    </row>
    <row r="948" spans="1:8">
      <c r="A948" s="169" t="s">
        <v>8112</v>
      </c>
      <c r="B948" s="170">
        <f t="shared" si="23"/>
        <v>41450</v>
      </c>
      <c r="C948" s="169" t="s">
        <v>28</v>
      </c>
      <c r="D948" s="169" t="s">
        <v>8021</v>
      </c>
      <c r="E948" s="169" t="s">
        <v>8021</v>
      </c>
      <c r="F948" s="169" t="s">
        <v>8064</v>
      </c>
      <c r="G948" s="169" t="s">
        <v>8023</v>
      </c>
      <c r="H948" s="169" t="s">
        <v>8015</v>
      </c>
    </row>
    <row r="949" spans="1:8">
      <c r="A949" s="169" t="s">
        <v>8113</v>
      </c>
      <c r="B949" s="170">
        <f t="shared" si="23"/>
        <v>41449</v>
      </c>
      <c r="C949" s="169" t="s">
        <v>28</v>
      </c>
      <c r="D949" s="169" t="s">
        <v>8055</v>
      </c>
      <c r="E949" s="169" t="s">
        <v>8054</v>
      </c>
      <c r="F949" s="169" t="s">
        <v>8114</v>
      </c>
      <c r="G949" s="169" t="s">
        <v>8055</v>
      </c>
      <c r="H949" s="169" t="s">
        <v>8055</v>
      </c>
    </row>
    <row r="950" spans="1:8">
      <c r="A950" s="169" t="s">
        <v>8115</v>
      </c>
      <c r="B950" s="170">
        <f t="shared" si="23"/>
        <v>41446</v>
      </c>
      <c r="C950" s="169" t="s">
        <v>28</v>
      </c>
      <c r="D950" s="169" t="s">
        <v>8015</v>
      </c>
      <c r="E950" s="169" t="s">
        <v>8013</v>
      </c>
      <c r="F950" s="169" t="s">
        <v>8024</v>
      </c>
      <c r="G950" s="169" t="s">
        <v>8015</v>
      </c>
      <c r="H950" s="169" t="s">
        <v>8015</v>
      </c>
    </row>
    <row r="951" spans="1:8">
      <c r="A951" s="169" t="s">
        <v>8116</v>
      </c>
      <c r="B951" s="170">
        <f t="shared" si="23"/>
        <v>41445</v>
      </c>
      <c r="C951" s="169" t="s">
        <v>28</v>
      </c>
      <c r="D951" s="169" t="s">
        <v>8117</v>
      </c>
      <c r="E951" s="169" t="s">
        <v>8118</v>
      </c>
      <c r="F951" s="169" t="s">
        <v>8040</v>
      </c>
      <c r="G951" s="169" t="s">
        <v>8118</v>
      </c>
      <c r="H951" s="169" t="s">
        <v>8118</v>
      </c>
    </row>
    <row r="952" spans="1:8">
      <c r="A952" s="169" t="s">
        <v>8119</v>
      </c>
      <c r="B952" s="170">
        <f t="shared" si="23"/>
        <v>41444</v>
      </c>
      <c r="C952" s="169" t="s">
        <v>28</v>
      </c>
      <c r="D952" s="169" t="s">
        <v>8120</v>
      </c>
      <c r="E952" s="169" t="s">
        <v>8121</v>
      </c>
      <c r="F952" s="169" t="s">
        <v>8122</v>
      </c>
      <c r="G952" s="169" t="s">
        <v>8120</v>
      </c>
      <c r="H952" s="169" t="s">
        <v>8121</v>
      </c>
    </row>
    <row r="953" spans="1:8">
      <c r="A953" s="169" t="s">
        <v>8123</v>
      </c>
      <c r="B953" s="170">
        <f t="shared" si="23"/>
        <v>41443</v>
      </c>
      <c r="C953" s="169" t="s">
        <v>28</v>
      </c>
      <c r="D953" s="169" t="s">
        <v>8124</v>
      </c>
      <c r="E953" s="169" t="s">
        <v>8125</v>
      </c>
      <c r="F953" s="169" t="s">
        <v>8120</v>
      </c>
      <c r="G953" s="169" t="s">
        <v>8124</v>
      </c>
      <c r="H953" s="169" t="s">
        <v>8126</v>
      </c>
    </row>
    <row r="954" spans="1:8">
      <c r="A954" s="169" t="s">
        <v>8127</v>
      </c>
      <c r="B954" s="170">
        <f t="shared" si="23"/>
        <v>41442</v>
      </c>
      <c r="C954" s="169" t="s">
        <v>28</v>
      </c>
      <c r="D954" s="169" t="s">
        <v>8128</v>
      </c>
      <c r="E954" s="169" t="s">
        <v>8128</v>
      </c>
      <c r="F954" s="169" t="s">
        <v>8129</v>
      </c>
      <c r="G954" s="169" t="s">
        <v>8130</v>
      </c>
      <c r="H954" s="169" t="s">
        <v>8120</v>
      </c>
    </row>
    <row r="955" spans="1:8">
      <c r="A955" s="169" t="s">
        <v>8131</v>
      </c>
      <c r="B955" s="170">
        <f t="shared" si="23"/>
        <v>41439</v>
      </c>
      <c r="C955" s="169" t="s">
        <v>28</v>
      </c>
      <c r="D955" s="169" t="s">
        <v>8126</v>
      </c>
      <c r="E955" s="169" t="s">
        <v>8132</v>
      </c>
      <c r="F955" s="169" t="s">
        <v>8133</v>
      </c>
      <c r="G955" s="169" t="s">
        <v>8126</v>
      </c>
      <c r="H955" s="169" t="s">
        <v>8132</v>
      </c>
    </row>
    <row r="956" spans="1:8">
      <c r="A956" s="169" t="s">
        <v>8134</v>
      </c>
      <c r="B956" s="170">
        <f t="shared" si="23"/>
        <v>41438</v>
      </c>
      <c r="C956" s="169" t="s">
        <v>28</v>
      </c>
      <c r="D956" s="169" t="s">
        <v>8128</v>
      </c>
      <c r="E956" s="169" t="s">
        <v>8128</v>
      </c>
      <c r="F956" s="169" t="s">
        <v>8129</v>
      </c>
      <c r="G956" s="169" t="s">
        <v>8128</v>
      </c>
      <c r="H956" s="169" t="s">
        <v>8120</v>
      </c>
    </row>
    <row r="957" spans="1:8">
      <c r="A957" s="169" t="s">
        <v>8135</v>
      </c>
      <c r="B957" s="170">
        <f t="shared" si="23"/>
        <v>41437</v>
      </c>
      <c r="C957" s="169" t="s">
        <v>28</v>
      </c>
      <c r="D957" s="169" t="s">
        <v>8136</v>
      </c>
      <c r="E957" s="169" t="s">
        <v>8136</v>
      </c>
      <c r="F957" s="169" t="s">
        <v>8137</v>
      </c>
      <c r="G957" s="169" t="s">
        <v>8138</v>
      </c>
      <c r="H957" s="169" t="s">
        <v>8138</v>
      </c>
    </row>
    <row r="958" spans="1:8">
      <c r="A958" s="169" t="s">
        <v>8139</v>
      </c>
      <c r="B958" s="170">
        <f t="shared" si="23"/>
        <v>41436</v>
      </c>
      <c r="C958" s="169" t="s">
        <v>28</v>
      </c>
      <c r="D958" s="169" t="s">
        <v>8133</v>
      </c>
      <c r="E958" s="169" t="s">
        <v>8133</v>
      </c>
      <c r="F958" s="169" t="s">
        <v>8128</v>
      </c>
      <c r="G958" s="169" t="s">
        <v>8133</v>
      </c>
      <c r="H958" s="169" t="s">
        <v>8133</v>
      </c>
    </row>
    <row r="959" spans="1:8">
      <c r="A959" s="169" t="s">
        <v>8140</v>
      </c>
      <c r="B959" s="170">
        <f t="shared" si="23"/>
        <v>41435</v>
      </c>
      <c r="C959" s="169" t="s">
        <v>28</v>
      </c>
      <c r="D959" s="169" t="s">
        <v>8132</v>
      </c>
      <c r="E959" s="169" t="s">
        <v>8141</v>
      </c>
      <c r="F959" s="169" t="s">
        <v>8125</v>
      </c>
      <c r="G959" s="169" t="s">
        <v>8132</v>
      </c>
      <c r="H959" s="169" t="s">
        <v>8141</v>
      </c>
    </row>
    <row r="960" spans="1:8">
      <c r="A960" s="169" t="s">
        <v>8142</v>
      </c>
      <c r="B960" s="170">
        <f t="shared" si="23"/>
        <v>41432</v>
      </c>
      <c r="C960" s="169" t="s">
        <v>28</v>
      </c>
      <c r="D960" s="169" t="s">
        <v>8143</v>
      </c>
      <c r="E960" s="169" t="s">
        <v>8144</v>
      </c>
      <c r="F960" s="169" t="s">
        <v>8141</v>
      </c>
      <c r="G960" s="169" t="s">
        <v>8143</v>
      </c>
      <c r="H960" s="169" t="s">
        <v>8144</v>
      </c>
    </row>
    <row r="961" spans="1:8">
      <c r="A961" s="169" t="s">
        <v>8145</v>
      </c>
      <c r="B961" s="170">
        <f t="shared" si="23"/>
        <v>41430</v>
      </c>
      <c r="C961" s="169" t="s">
        <v>28</v>
      </c>
      <c r="D961" s="169" t="s">
        <v>8126</v>
      </c>
      <c r="E961" s="169" t="s">
        <v>8132</v>
      </c>
      <c r="F961" s="169" t="s">
        <v>8124</v>
      </c>
      <c r="G961" s="169" t="s">
        <v>8126</v>
      </c>
      <c r="H961" s="169" t="s">
        <v>8132</v>
      </c>
    </row>
    <row r="962" spans="1:8">
      <c r="A962" s="169" t="s">
        <v>8146</v>
      </c>
      <c r="B962" s="170">
        <f t="shared" si="23"/>
        <v>41429</v>
      </c>
      <c r="C962" s="169" t="s">
        <v>28</v>
      </c>
      <c r="D962" s="169" t="s">
        <v>8147</v>
      </c>
      <c r="E962" s="169" t="s">
        <v>8143</v>
      </c>
      <c r="F962" s="169" t="s">
        <v>8132</v>
      </c>
      <c r="G962" s="169" t="s">
        <v>8147</v>
      </c>
      <c r="H962" s="169" t="s">
        <v>8147</v>
      </c>
    </row>
    <row r="963" spans="1:8">
      <c r="A963" s="169" t="s">
        <v>8148</v>
      </c>
      <c r="B963" s="170">
        <f t="shared" si="23"/>
        <v>41428</v>
      </c>
      <c r="C963" s="169" t="s">
        <v>28</v>
      </c>
      <c r="D963" s="169" t="s">
        <v>8149</v>
      </c>
      <c r="E963" s="169" t="s">
        <v>8150</v>
      </c>
      <c r="F963" s="169" t="s">
        <v>8143</v>
      </c>
      <c r="G963" s="169" t="s">
        <v>8149</v>
      </c>
      <c r="H963" s="169" t="s">
        <v>8149</v>
      </c>
    </row>
    <row r="964" spans="1:8">
      <c r="A964" s="169" t="s">
        <v>8151</v>
      </c>
      <c r="B964" s="170">
        <f t="shared" si="23"/>
        <v>41425</v>
      </c>
      <c r="C964" s="169" t="s">
        <v>28</v>
      </c>
      <c r="D964" s="169" t="s">
        <v>8149</v>
      </c>
      <c r="E964" s="169" t="s">
        <v>8150</v>
      </c>
      <c r="F964" s="169" t="s">
        <v>8143</v>
      </c>
      <c r="G964" s="169" t="s">
        <v>8149</v>
      </c>
      <c r="H964" s="169" t="s">
        <v>8149</v>
      </c>
    </row>
    <row r="965" spans="1:8">
      <c r="A965" s="169" t="s">
        <v>8152</v>
      </c>
      <c r="B965" s="170">
        <f t="shared" ref="B965:B1028" si="24">DATE((LEFT(A965,4)),(RIGHT(LEFT(A965,7),2)),RIGHT(A965,2))</f>
        <v>41424</v>
      </c>
      <c r="C965" s="169" t="s">
        <v>28</v>
      </c>
      <c r="D965" s="169" t="s">
        <v>8153</v>
      </c>
      <c r="E965" s="169" t="s">
        <v>8154</v>
      </c>
      <c r="F965" s="169" t="s">
        <v>8155</v>
      </c>
      <c r="G965" s="169" t="s">
        <v>8156</v>
      </c>
      <c r="H965" s="169" t="s">
        <v>8153</v>
      </c>
    </row>
    <row r="966" spans="1:8">
      <c r="A966" s="169" t="s">
        <v>8157</v>
      </c>
      <c r="B966" s="170">
        <f t="shared" si="24"/>
        <v>41423</v>
      </c>
      <c r="C966" s="169" t="s">
        <v>28</v>
      </c>
      <c r="D966" s="169" t="s">
        <v>8153</v>
      </c>
      <c r="E966" s="169" t="s">
        <v>8154</v>
      </c>
      <c r="F966" s="169" t="s">
        <v>8155</v>
      </c>
      <c r="G966" s="169" t="s">
        <v>8155</v>
      </c>
      <c r="H966" s="169" t="s">
        <v>8153</v>
      </c>
    </row>
    <row r="967" spans="1:8">
      <c r="A967" s="169" t="s">
        <v>8158</v>
      </c>
      <c r="B967" s="170">
        <f t="shared" si="24"/>
        <v>41422</v>
      </c>
      <c r="C967" s="169" t="s">
        <v>28</v>
      </c>
      <c r="D967" s="169" t="s">
        <v>8159</v>
      </c>
      <c r="E967" s="169" t="s">
        <v>8160</v>
      </c>
      <c r="F967" s="169" t="s">
        <v>8161</v>
      </c>
      <c r="G967" s="169" t="s">
        <v>8161</v>
      </c>
      <c r="H967" s="169" t="s">
        <v>8160</v>
      </c>
    </row>
    <row r="968" spans="1:8">
      <c r="A968" s="169" t="s">
        <v>8162</v>
      </c>
      <c r="B968" s="170">
        <f t="shared" si="24"/>
        <v>41421</v>
      </c>
      <c r="C968" s="169" t="s">
        <v>28</v>
      </c>
      <c r="D968" s="169" t="s">
        <v>8163</v>
      </c>
      <c r="E968" s="169" t="s">
        <v>8164</v>
      </c>
      <c r="F968" s="169" t="s">
        <v>8160</v>
      </c>
      <c r="G968" s="169" t="s">
        <v>8160</v>
      </c>
      <c r="H968" s="169" t="s">
        <v>8163</v>
      </c>
    </row>
    <row r="969" spans="1:8">
      <c r="A969" s="169" t="s">
        <v>8165</v>
      </c>
      <c r="B969" s="170">
        <f t="shared" si="24"/>
        <v>41418</v>
      </c>
      <c r="C969" s="169" t="s">
        <v>28</v>
      </c>
      <c r="D969" s="169" t="s">
        <v>8166</v>
      </c>
      <c r="E969" s="169" t="s">
        <v>8163</v>
      </c>
      <c r="F969" s="169" t="s">
        <v>8159</v>
      </c>
      <c r="G969" s="169" t="s">
        <v>8159</v>
      </c>
      <c r="H969" s="169" t="s">
        <v>8166</v>
      </c>
    </row>
    <row r="970" spans="1:8">
      <c r="A970" s="169" t="s">
        <v>8167</v>
      </c>
      <c r="B970" s="170">
        <f t="shared" si="24"/>
        <v>41417</v>
      </c>
      <c r="C970" s="169" t="s">
        <v>28</v>
      </c>
      <c r="D970" s="169" t="s">
        <v>8163</v>
      </c>
      <c r="E970" s="169" t="s">
        <v>8164</v>
      </c>
      <c r="F970" s="169" t="s">
        <v>8160</v>
      </c>
      <c r="G970" s="169" t="s">
        <v>8160</v>
      </c>
      <c r="H970" s="169" t="s">
        <v>8163</v>
      </c>
    </row>
    <row r="971" spans="1:8">
      <c r="A971" s="169" t="s">
        <v>8168</v>
      </c>
      <c r="B971" s="170">
        <f t="shared" si="24"/>
        <v>41416</v>
      </c>
      <c r="C971" s="169" t="s">
        <v>28</v>
      </c>
      <c r="D971" s="169" t="s">
        <v>8163</v>
      </c>
      <c r="E971" s="169" t="s">
        <v>8164</v>
      </c>
      <c r="F971" s="169" t="s">
        <v>8160</v>
      </c>
      <c r="G971" s="169" t="s">
        <v>8160</v>
      </c>
      <c r="H971" s="169" t="s">
        <v>8163</v>
      </c>
    </row>
    <row r="972" spans="1:8">
      <c r="A972" s="169" t="s">
        <v>8169</v>
      </c>
      <c r="B972" s="170">
        <f t="shared" si="24"/>
        <v>41415</v>
      </c>
      <c r="C972" s="169" t="s">
        <v>28</v>
      </c>
      <c r="D972" s="169" t="s">
        <v>8164</v>
      </c>
      <c r="E972" s="169" t="s">
        <v>8170</v>
      </c>
      <c r="F972" s="169" t="s">
        <v>8166</v>
      </c>
      <c r="G972" s="169" t="s">
        <v>8166</v>
      </c>
      <c r="H972" s="169" t="s">
        <v>8164</v>
      </c>
    </row>
    <row r="973" spans="1:8">
      <c r="A973" s="169" t="s">
        <v>8171</v>
      </c>
      <c r="B973" s="170">
        <f t="shared" si="24"/>
        <v>41414</v>
      </c>
      <c r="C973" s="169" t="s">
        <v>28</v>
      </c>
      <c r="D973" s="169" t="s">
        <v>8164</v>
      </c>
      <c r="E973" s="169" t="s">
        <v>8170</v>
      </c>
      <c r="F973" s="169" t="s">
        <v>8166</v>
      </c>
      <c r="G973" s="169" t="s">
        <v>8166</v>
      </c>
      <c r="H973" s="169" t="s">
        <v>8164</v>
      </c>
    </row>
    <row r="974" spans="1:8">
      <c r="A974" s="169" t="s">
        <v>8172</v>
      </c>
      <c r="B974" s="170">
        <f t="shared" si="24"/>
        <v>41410</v>
      </c>
      <c r="C974" s="169" t="s">
        <v>28</v>
      </c>
      <c r="D974" s="169" t="s">
        <v>8173</v>
      </c>
      <c r="E974" s="169" t="s">
        <v>8174</v>
      </c>
      <c r="F974" s="169" t="s">
        <v>8175</v>
      </c>
      <c r="G974" s="169" t="s">
        <v>8175</v>
      </c>
      <c r="H974" s="169" t="s">
        <v>8173</v>
      </c>
    </row>
    <row r="975" spans="1:8">
      <c r="A975" s="169" t="s">
        <v>8176</v>
      </c>
      <c r="B975" s="170">
        <f t="shared" si="24"/>
        <v>41409</v>
      </c>
      <c r="C975" s="169" t="s">
        <v>28</v>
      </c>
      <c r="D975" s="169" t="s">
        <v>8173</v>
      </c>
      <c r="E975" s="169" t="s">
        <v>8174</v>
      </c>
      <c r="F975" s="169" t="s">
        <v>8175</v>
      </c>
      <c r="G975" s="169" t="s">
        <v>8175</v>
      </c>
      <c r="H975" s="169" t="s">
        <v>8173</v>
      </c>
    </row>
    <row r="976" spans="1:8">
      <c r="A976" s="169" t="s">
        <v>8177</v>
      </c>
      <c r="B976" s="170">
        <f t="shared" si="24"/>
        <v>41408</v>
      </c>
      <c r="C976" s="169" t="s">
        <v>28</v>
      </c>
      <c r="D976" s="169" t="s">
        <v>8174</v>
      </c>
      <c r="E976" s="169" t="s">
        <v>8178</v>
      </c>
      <c r="F976" s="169" t="s">
        <v>8179</v>
      </c>
      <c r="G976" s="169" t="s">
        <v>8179</v>
      </c>
      <c r="H976" s="169" t="s">
        <v>8174</v>
      </c>
    </row>
    <row r="977" spans="1:8">
      <c r="A977" s="169" t="s">
        <v>8180</v>
      </c>
      <c r="B977" s="170">
        <f t="shared" si="24"/>
        <v>41407</v>
      </c>
      <c r="C977" s="169" t="s">
        <v>28</v>
      </c>
      <c r="D977" s="169" t="s">
        <v>8179</v>
      </c>
      <c r="E977" s="169" t="s">
        <v>8174</v>
      </c>
      <c r="F977" s="169" t="s">
        <v>8170</v>
      </c>
      <c r="G977" s="169" t="s">
        <v>8170</v>
      </c>
      <c r="H977" s="169" t="s">
        <v>8173</v>
      </c>
    </row>
    <row r="978" spans="1:8">
      <c r="A978" s="169" t="s">
        <v>8181</v>
      </c>
      <c r="B978" s="170">
        <f t="shared" si="24"/>
        <v>41404</v>
      </c>
      <c r="C978" s="169" t="s">
        <v>28</v>
      </c>
      <c r="D978" s="169" t="s">
        <v>8174</v>
      </c>
      <c r="E978" s="169" t="s">
        <v>8182</v>
      </c>
      <c r="F978" s="169" t="s">
        <v>8179</v>
      </c>
      <c r="G978" s="169" t="s">
        <v>8179</v>
      </c>
      <c r="H978" s="169" t="s">
        <v>8178</v>
      </c>
    </row>
    <row r="979" spans="1:8">
      <c r="A979" s="169" t="s">
        <v>8183</v>
      </c>
      <c r="B979" s="170">
        <f t="shared" si="24"/>
        <v>41403</v>
      </c>
      <c r="C979" s="169" t="s">
        <v>28</v>
      </c>
      <c r="D979" s="169" t="s">
        <v>8182</v>
      </c>
      <c r="E979" s="169" t="s">
        <v>8184</v>
      </c>
      <c r="F979" s="169" t="s">
        <v>8174</v>
      </c>
      <c r="G979" s="169" t="s">
        <v>8174</v>
      </c>
      <c r="H979" s="169" t="s">
        <v>8185</v>
      </c>
    </row>
    <row r="980" spans="1:8">
      <c r="A980" s="169" t="s">
        <v>8186</v>
      </c>
      <c r="B980" s="170">
        <f t="shared" si="24"/>
        <v>41402</v>
      </c>
      <c r="C980" s="169" t="s">
        <v>28</v>
      </c>
      <c r="D980" s="169" t="s">
        <v>8182</v>
      </c>
      <c r="E980" s="169" t="s">
        <v>8184</v>
      </c>
      <c r="F980" s="169" t="s">
        <v>8174</v>
      </c>
      <c r="G980" s="169" t="s">
        <v>8174</v>
      </c>
      <c r="H980" s="169" t="s">
        <v>8185</v>
      </c>
    </row>
    <row r="981" spans="1:8">
      <c r="A981" s="169" t="s">
        <v>8187</v>
      </c>
      <c r="B981" s="170">
        <f t="shared" si="24"/>
        <v>41401</v>
      </c>
      <c r="C981" s="169" t="s">
        <v>28</v>
      </c>
      <c r="D981" s="169" t="s">
        <v>8184</v>
      </c>
      <c r="E981" s="169" t="s">
        <v>8188</v>
      </c>
      <c r="F981" s="169" t="s">
        <v>8185</v>
      </c>
      <c r="G981" s="169" t="s">
        <v>8182</v>
      </c>
      <c r="H981" s="169" t="s">
        <v>8184</v>
      </c>
    </row>
    <row r="982" spans="1:8">
      <c r="A982" s="169" t="s">
        <v>8189</v>
      </c>
      <c r="B982" s="170">
        <f t="shared" si="24"/>
        <v>41400</v>
      </c>
      <c r="C982" s="169" t="s">
        <v>28</v>
      </c>
      <c r="D982" s="169" t="s">
        <v>8182</v>
      </c>
      <c r="E982" s="169" t="s">
        <v>8184</v>
      </c>
      <c r="F982" s="169" t="s">
        <v>8178</v>
      </c>
      <c r="G982" s="169" t="s">
        <v>8174</v>
      </c>
      <c r="H982" s="169" t="s">
        <v>8182</v>
      </c>
    </row>
    <row r="983" spans="1:8">
      <c r="A983" s="169" t="s">
        <v>8190</v>
      </c>
      <c r="B983" s="170">
        <f t="shared" si="24"/>
        <v>41397</v>
      </c>
      <c r="C983" s="169" t="s">
        <v>28</v>
      </c>
      <c r="D983" s="169" t="s">
        <v>8191</v>
      </c>
      <c r="E983" s="169" t="s">
        <v>8192</v>
      </c>
      <c r="F983" s="169" t="s">
        <v>8193</v>
      </c>
      <c r="G983" s="169" t="s">
        <v>8194</v>
      </c>
      <c r="H983" s="169" t="s">
        <v>8191</v>
      </c>
    </row>
    <row r="984" spans="1:8">
      <c r="A984" s="169" t="s">
        <v>8195</v>
      </c>
      <c r="B984" s="170">
        <f t="shared" si="24"/>
        <v>41396</v>
      </c>
      <c r="C984" s="169" t="s">
        <v>28</v>
      </c>
      <c r="D984" s="169" t="s">
        <v>8192</v>
      </c>
      <c r="E984" s="169" t="s">
        <v>8196</v>
      </c>
      <c r="F984" s="169" t="s">
        <v>8197</v>
      </c>
      <c r="G984" s="169" t="s">
        <v>8191</v>
      </c>
      <c r="H984" s="169" t="s">
        <v>8192</v>
      </c>
    </row>
    <row r="985" spans="1:8">
      <c r="A985" s="169" t="s">
        <v>8198</v>
      </c>
      <c r="B985" s="170">
        <f t="shared" si="24"/>
        <v>41394</v>
      </c>
      <c r="C985" s="169" t="s">
        <v>28</v>
      </c>
      <c r="D985" s="169" t="s">
        <v>8194</v>
      </c>
      <c r="E985" s="169" t="s">
        <v>8191</v>
      </c>
      <c r="F985" s="169" t="s">
        <v>8199</v>
      </c>
      <c r="G985" s="169" t="s">
        <v>8200</v>
      </c>
      <c r="H985" s="169" t="s">
        <v>8194</v>
      </c>
    </row>
    <row r="986" spans="1:8">
      <c r="A986" s="169" t="s">
        <v>8201</v>
      </c>
      <c r="B986" s="170">
        <f t="shared" si="24"/>
        <v>41393</v>
      </c>
      <c r="C986" s="169" t="s">
        <v>28</v>
      </c>
      <c r="D986" s="169" t="s">
        <v>8188</v>
      </c>
      <c r="E986" s="169" t="s">
        <v>8199</v>
      </c>
      <c r="F986" s="169" t="s">
        <v>8202</v>
      </c>
      <c r="G986" s="169" t="s">
        <v>8184</v>
      </c>
      <c r="H986" s="169" t="s">
        <v>8188</v>
      </c>
    </row>
    <row r="987" spans="1:8">
      <c r="A987" s="169" t="s">
        <v>8203</v>
      </c>
      <c r="B987" s="170">
        <f t="shared" si="24"/>
        <v>41390</v>
      </c>
      <c r="C987" s="169" t="s">
        <v>28</v>
      </c>
      <c r="D987" s="169" t="s">
        <v>8188</v>
      </c>
      <c r="E987" s="169" t="s">
        <v>8199</v>
      </c>
      <c r="F987" s="169" t="s">
        <v>8202</v>
      </c>
      <c r="G987" s="169" t="s">
        <v>8184</v>
      </c>
      <c r="H987" s="169" t="s">
        <v>8188</v>
      </c>
    </row>
    <row r="988" spans="1:8">
      <c r="A988" s="169" t="s">
        <v>8204</v>
      </c>
      <c r="B988" s="170">
        <f t="shared" si="24"/>
        <v>41389</v>
      </c>
      <c r="C988" s="169" t="s">
        <v>28</v>
      </c>
      <c r="D988" s="169" t="s">
        <v>8185</v>
      </c>
      <c r="E988" s="169" t="s">
        <v>8184</v>
      </c>
      <c r="F988" s="169" t="s">
        <v>8178</v>
      </c>
      <c r="G988" s="169" t="s">
        <v>8178</v>
      </c>
      <c r="H988" s="169" t="s">
        <v>8184</v>
      </c>
    </row>
    <row r="989" spans="1:8">
      <c r="A989" s="169" t="s">
        <v>8205</v>
      </c>
      <c r="B989" s="170">
        <f t="shared" si="24"/>
        <v>41388</v>
      </c>
      <c r="C989" s="169" t="s">
        <v>28</v>
      </c>
      <c r="D989" s="169" t="s">
        <v>8174</v>
      </c>
      <c r="E989" s="169" t="s">
        <v>8174</v>
      </c>
      <c r="F989" s="169" t="s">
        <v>8175</v>
      </c>
      <c r="G989" s="169" t="s">
        <v>8179</v>
      </c>
      <c r="H989" s="169" t="s">
        <v>8182</v>
      </c>
    </row>
    <row r="990" spans="1:8">
      <c r="A990" s="169" t="s">
        <v>8206</v>
      </c>
      <c r="B990" s="170">
        <f t="shared" si="24"/>
        <v>41387</v>
      </c>
      <c r="C990" s="169" t="s">
        <v>28</v>
      </c>
      <c r="D990" s="169" t="s">
        <v>8174</v>
      </c>
      <c r="E990" s="169" t="s">
        <v>8178</v>
      </c>
      <c r="F990" s="169" t="s">
        <v>8175</v>
      </c>
      <c r="G990" s="169" t="s">
        <v>8179</v>
      </c>
      <c r="H990" s="169" t="s">
        <v>8182</v>
      </c>
    </row>
    <row r="991" spans="1:8">
      <c r="A991" s="169" t="s">
        <v>8207</v>
      </c>
      <c r="B991" s="170">
        <f t="shared" si="24"/>
        <v>41386</v>
      </c>
      <c r="C991" s="169" t="s">
        <v>28</v>
      </c>
      <c r="D991" s="169" t="s">
        <v>8179</v>
      </c>
      <c r="E991" s="169" t="s">
        <v>8174</v>
      </c>
      <c r="F991" s="169" t="s">
        <v>8164</v>
      </c>
      <c r="G991" s="169" t="s">
        <v>8170</v>
      </c>
      <c r="H991" s="169" t="s">
        <v>8178</v>
      </c>
    </row>
    <row r="992" spans="1:8">
      <c r="A992" s="169" t="s">
        <v>8208</v>
      </c>
      <c r="B992" s="170">
        <f t="shared" si="24"/>
        <v>41383</v>
      </c>
      <c r="C992" s="169" t="s">
        <v>28</v>
      </c>
      <c r="D992" s="169" t="s">
        <v>8173</v>
      </c>
      <c r="E992" s="169" t="s">
        <v>8178</v>
      </c>
      <c r="F992" s="169" t="s">
        <v>8170</v>
      </c>
      <c r="G992" s="169" t="s">
        <v>8175</v>
      </c>
      <c r="H992" s="169" t="s">
        <v>8182</v>
      </c>
    </row>
    <row r="993" spans="1:8">
      <c r="A993" s="169" t="s">
        <v>8209</v>
      </c>
      <c r="B993" s="170">
        <f t="shared" si="24"/>
        <v>41382</v>
      </c>
      <c r="C993" s="169" t="s">
        <v>28</v>
      </c>
      <c r="D993" s="169" t="s">
        <v>8178</v>
      </c>
      <c r="E993" s="169" t="s">
        <v>8185</v>
      </c>
      <c r="F993" s="169" t="s">
        <v>8179</v>
      </c>
      <c r="G993" s="169" t="s">
        <v>8173</v>
      </c>
      <c r="H993" s="169" t="s">
        <v>8182</v>
      </c>
    </row>
    <row r="994" spans="1:8">
      <c r="A994" s="169" t="s">
        <v>8210</v>
      </c>
      <c r="B994" s="170">
        <f t="shared" si="24"/>
        <v>41381</v>
      </c>
      <c r="C994" s="169" t="s">
        <v>28</v>
      </c>
      <c r="D994" s="169" t="s">
        <v>8179</v>
      </c>
      <c r="E994" s="169" t="s">
        <v>8174</v>
      </c>
      <c r="F994" s="169" t="s">
        <v>8164</v>
      </c>
      <c r="G994" s="169" t="s">
        <v>8175</v>
      </c>
      <c r="H994" s="169" t="s">
        <v>8173</v>
      </c>
    </row>
    <row r="995" spans="1:8">
      <c r="A995" s="169" t="s">
        <v>8211</v>
      </c>
      <c r="B995" s="170">
        <f t="shared" si="24"/>
        <v>41380</v>
      </c>
      <c r="C995" s="169" t="s">
        <v>28</v>
      </c>
      <c r="D995" s="169" t="s">
        <v>8179</v>
      </c>
      <c r="E995" s="169" t="s">
        <v>8174</v>
      </c>
      <c r="F995" s="169" t="s">
        <v>8164</v>
      </c>
      <c r="G995" s="169" t="s">
        <v>8175</v>
      </c>
      <c r="H995" s="169" t="s">
        <v>8173</v>
      </c>
    </row>
    <row r="996" spans="1:8">
      <c r="A996" s="169" t="s">
        <v>8212</v>
      </c>
      <c r="B996" s="170">
        <f t="shared" si="24"/>
        <v>41379</v>
      </c>
      <c r="C996" s="169" t="s">
        <v>28</v>
      </c>
      <c r="D996" s="169" t="s">
        <v>8166</v>
      </c>
      <c r="E996" s="169" t="s">
        <v>8163</v>
      </c>
      <c r="F996" s="169" t="s">
        <v>8213</v>
      </c>
      <c r="G996" s="169" t="s">
        <v>8160</v>
      </c>
      <c r="H996" s="169" t="s">
        <v>8163</v>
      </c>
    </row>
    <row r="997" spans="1:8">
      <c r="A997" s="169" t="s">
        <v>8214</v>
      </c>
      <c r="B997" s="170">
        <f t="shared" si="24"/>
        <v>41376</v>
      </c>
      <c r="C997" s="169" t="s">
        <v>28</v>
      </c>
      <c r="D997" s="169" t="s">
        <v>8160</v>
      </c>
      <c r="E997" s="169" t="s">
        <v>8166</v>
      </c>
      <c r="F997" s="169" t="s">
        <v>8161</v>
      </c>
      <c r="G997" s="169" t="s">
        <v>8159</v>
      </c>
      <c r="H997" s="169" t="s">
        <v>8166</v>
      </c>
    </row>
    <row r="998" spans="1:8">
      <c r="A998" s="169" t="s">
        <v>8215</v>
      </c>
      <c r="B998" s="170">
        <f t="shared" si="24"/>
        <v>41375</v>
      </c>
      <c r="C998" s="169" t="s">
        <v>28</v>
      </c>
      <c r="D998" s="169" t="s">
        <v>8170</v>
      </c>
      <c r="E998" s="169" t="s">
        <v>8175</v>
      </c>
      <c r="F998" s="169" t="s">
        <v>8166</v>
      </c>
      <c r="G998" s="169" t="s">
        <v>8164</v>
      </c>
      <c r="H998" s="169" t="s">
        <v>8179</v>
      </c>
    </row>
    <row r="999" spans="1:8">
      <c r="A999" s="169" t="s">
        <v>8216</v>
      </c>
      <c r="B999" s="170">
        <f t="shared" si="24"/>
        <v>41374</v>
      </c>
      <c r="C999" s="169" t="s">
        <v>28</v>
      </c>
      <c r="D999" s="169" t="s">
        <v>8194</v>
      </c>
      <c r="E999" s="169" t="s">
        <v>8193</v>
      </c>
      <c r="F999" s="169" t="s">
        <v>8188</v>
      </c>
      <c r="G999" s="169" t="s">
        <v>8199</v>
      </c>
      <c r="H999" s="169" t="s">
        <v>8193</v>
      </c>
    </row>
    <row r="1000" spans="1:8">
      <c r="A1000" s="169" t="s">
        <v>8217</v>
      </c>
      <c r="B1000" s="170">
        <f t="shared" si="24"/>
        <v>41373</v>
      </c>
      <c r="C1000" s="169" t="s">
        <v>28</v>
      </c>
      <c r="D1000" s="169" t="s">
        <v>8199</v>
      </c>
      <c r="E1000" s="169" t="s">
        <v>8194</v>
      </c>
      <c r="F1000" s="169" t="s">
        <v>8202</v>
      </c>
      <c r="G1000" s="169" t="s">
        <v>8200</v>
      </c>
      <c r="H1000" s="169" t="s">
        <v>8199</v>
      </c>
    </row>
    <row r="1001" spans="1:8">
      <c r="A1001" s="169" t="s">
        <v>8218</v>
      </c>
      <c r="B1001" s="170">
        <f t="shared" si="24"/>
        <v>41372</v>
      </c>
      <c r="C1001" s="169" t="s">
        <v>28</v>
      </c>
      <c r="D1001" s="169" t="s">
        <v>8193</v>
      </c>
      <c r="E1001" s="169" t="s">
        <v>8191</v>
      </c>
      <c r="F1001" s="169" t="s">
        <v>8200</v>
      </c>
      <c r="G1001" s="169" t="s">
        <v>8194</v>
      </c>
      <c r="H1001" s="169" t="s">
        <v>8193</v>
      </c>
    </row>
    <row r="1002" spans="1:8">
      <c r="A1002" s="169" t="s">
        <v>8219</v>
      </c>
      <c r="B1002" s="170">
        <f t="shared" si="24"/>
        <v>41369</v>
      </c>
      <c r="C1002" s="169" t="s">
        <v>28</v>
      </c>
      <c r="D1002" s="169" t="s">
        <v>8197</v>
      </c>
      <c r="E1002" s="169" t="s">
        <v>8192</v>
      </c>
      <c r="F1002" s="169" t="s">
        <v>8199</v>
      </c>
      <c r="G1002" s="169" t="s">
        <v>8191</v>
      </c>
      <c r="H1002" s="169" t="s">
        <v>8192</v>
      </c>
    </row>
    <row r="1003" spans="1:8">
      <c r="A1003" s="169" t="s">
        <v>8220</v>
      </c>
      <c r="B1003" s="170">
        <f t="shared" si="24"/>
        <v>41368</v>
      </c>
      <c r="C1003" s="169" t="s">
        <v>28</v>
      </c>
      <c r="D1003" s="169" t="s">
        <v>8194</v>
      </c>
      <c r="E1003" s="169" t="s">
        <v>8193</v>
      </c>
      <c r="F1003" s="169" t="s">
        <v>8202</v>
      </c>
      <c r="G1003" s="169" t="s">
        <v>8199</v>
      </c>
      <c r="H1003" s="169" t="s">
        <v>8193</v>
      </c>
    </row>
    <row r="1004" spans="1:8">
      <c r="A1004" s="169" t="s">
        <v>8221</v>
      </c>
      <c r="B1004" s="170">
        <f t="shared" si="24"/>
        <v>41367</v>
      </c>
      <c r="C1004" s="169" t="s">
        <v>28</v>
      </c>
      <c r="D1004" s="169" t="s">
        <v>8194</v>
      </c>
      <c r="E1004" s="169" t="s">
        <v>8191</v>
      </c>
      <c r="F1004" s="169" t="s">
        <v>8202</v>
      </c>
      <c r="G1004" s="169" t="s">
        <v>8199</v>
      </c>
      <c r="H1004" s="169" t="s">
        <v>8193</v>
      </c>
    </row>
    <row r="1005" spans="1:8">
      <c r="A1005" s="169" t="s">
        <v>8222</v>
      </c>
      <c r="B1005" s="170">
        <f t="shared" si="24"/>
        <v>41366</v>
      </c>
      <c r="C1005" s="169" t="s">
        <v>28</v>
      </c>
      <c r="D1005" s="169" t="s">
        <v>8194</v>
      </c>
      <c r="E1005" s="169" t="s">
        <v>8191</v>
      </c>
      <c r="F1005" s="169" t="s">
        <v>8202</v>
      </c>
      <c r="G1005" s="169" t="s">
        <v>8199</v>
      </c>
      <c r="H1005" s="169" t="s">
        <v>8191</v>
      </c>
    </row>
    <row r="1006" spans="1:8">
      <c r="A1006" s="169" t="s">
        <v>8223</v>
      </c>
      <c r="B1006" s="170">
        <f t="shared" si="24"/>
        <v>41365</v>
      </c>
      <c r="C1006" s="169" t="s">
        <v>28</v>
      </c>
      <c r="D1006" s="169" t="s">
        <v>8199</v>
      </c>
      <c r="E1006" s="169" t="s">
        <v>8193</v>
      </c>
      <c r="F1006" s="169" t="s">
        <v>8184</v>
      </c>
      <c r="G1006" s="169" t="s">
        <v>8200</v>
      </c>
      <c r="H1006" s="169" t="s">
        <v>8194</v>
      </c>
    </row>
    <row r="1007" spans="1:8">
      <c r="A1007" s="169" t="s">
        <v>8224</v>
      </c>
      <c r="B1007" s="170">
        <f t="shared" si="24"/>
        <v>41362</v>
      </c>
      <c r="C1007" s="169" t="s">
        <v>28</v>
      </c>
      <c r="D1007" s="169" t="s">
        <v>8200</v>
      </c>
      <c r="E1007" s="169" t="s">
        <v>8194</v>
      </c>
      <c r="F1007" s="169" t="s">
        <v>8185</v>
      </c>
      <c r="G1007" s="169" t="s">
        <v>8188</v>
      </c>
      <c r="H1007" s="169" t="s">
        <v>8199</v>
      </c>
    </row>
    <row r="1008" spans="1:8">
      <c r="A1008" s="169" t="s">
        <v>8225</v>
      </c>
      <c r="B1008" s="170">
        <f t="shared" si="24"/>
        <v>41361</v>
      </c>
      <c r="C1008" s="169" t="s">
        <v>28</v>
      </c>
      <c r="D1008" s="169" t="s">
        <v>8226</v>
      </c>
      <c r="E1008" s="169" t="s">
        <v>8227</v>
      </c>
      <c r="F1008" s="169" t="s">
        <v>8191</v>
      </c>
      <c r="G1008" s="169" t="s">
        <v>8192</v>
      </c>
      <c r="H1008" s="169" t="s">
        <v>8227</v>
      </c>
    </row>
    <row r="1009" spans="1:8">
      <c r="A1009" s="169" t="s">
        <v>8228</v>
      </c>
      <c r="B1009" s="170">
        <f t="shared" si="24"/>
        <v>41360</v>
      </c>
      <c r="C1009" s="169" t="s">
        <v>28</v>
      </c>
      <c r="D1009" s="169" t="s">
        <v>8182</v>
      </c>
      <c r="E1009" s="169" t="s">
        <v>8184</v>
      </c>
      <c r="F1009" s="169" t="s">
        <v>8179</v>
      </c>
      <c r="G1009" s="169" t="s">
        <v>8174</v>
      </c>
      <c r="H1009" s="169" t="s">
        <v>8185</v>
      </c>
    </row>
    <row r="1010" spans="1:8">
      <c r="A1010" s="169" t="s">
        <v>8229</v>
      </c>
      <c r="B1010" s="170">
        <f t="shared" si="24"/>
        <v>41359</v>
      </c>
      <c r="C1010" s="169" t="s">
        <v>28</v>
      </c>
      <c r="D1010" s="169" t="s">
        <v>8178</v>
      </c>
      <c r="E1010" s="169" t="s">
        <v>8185</v>
      </c>
      <c r="F1010" s="169" t="s">
        <v>8175</v>
      </c>
      <c r="G1010" s="169" t="s">
        <v>8173</v>
      </c>
      <c r="H1010" s="169" t="s">
        <v>8182</v>
      </c>
    </row>
    <row r="1011" spans="1:8">
      <c r="A1011" s="169" t="s">
        <v>8230</v>
      </c>
      <c r="B1011" s="170">
        <f t="shared" si="24"/>
        <v>41358</v>
      </c>
      <c r="C1011" s="169" t="s">
        <v>28</v>
      </c>
      <c r="D1011" s="169" t="s">
        <v>8178</v>
      </c>
      <c r="E1011" s="169" t="s">
        <v>8185</v>
      </c>
      <c r="F1011" s="169" t="s">
        <v>8175</v>
      </c>
      <c r="G1011" s="169" t="s">
        <v>8173</v>
      </c>
      <c r="H1011" s="169" t="s">
        <v>8182</v>
      </c>
    </row>
    <row r="1012" spans="1:8">
      <c r="A1012" s="169" t="s">
        <v>8231</v>
      </c>
      <c r="B1012" s="170">
        <f t="shared" si="24"/>
        <v>41355</v>
      </c>
      <c r="C1012" s="169" t="s">
        <v>28</v>
      </c>
      <c r="D1012" s="169" t="s">
        <v>8178</v>
      </c>
      <c r="E1012" s="169" t="s">
        <v>8184</v>
      </c>
      <c r="F1012" s="169" t="s">
        <v>8179</v>
      </c>
      <c r="G1012" s="169" t="s">
        <v>8174</v>
      </c>
      <c r="H1012" s="169" t="s">
        <v>8182</v>
      </c>
    </row>
    <row r="1013" spans="1:8">
      <c r="A1013" s="169" t="s">
        <v>8232</v>
      </c>
      <c r="B1013" s="170">
        <f t="shared" si="24"/>
        <v>41354</v>
      </c>
      <c r="C1013" s="169" t="s">
        <v>28</v>
      </c>
      <c r="D1013" s="169" t="s">
        <v>8174</v>
      </c>
      <c r="E1013" s="169" t="s">
        <v>8182</v>
      </c>
      <c r="F1013" s="169" t="s">
        <v>8170</v>
      </c>
      <c r="G1013" s="169" t="s">
        <v>8173</v>
      </c>
      <c r="H1013" s="169" t="s">
        <v>8174</v>
      </c>
    </row>
    <row r="1014" spans="1:8">
      <c r="A1014" s="169" t="s">
        <v>8233</v>
      </c>
      <c r="B1014" s="170">
        <f t="shared" si="24"/>
        <v>41353</v>
      </c>
      <c r="C1014" s="169" t="s">
        <v>28</v>
      </c>
      <c r="D1014" s="169" t="s">
        <v>8173</v>
      </c>
      <c r="E1014" s="169" t="s">
        <v>8182</v>
      </c>
      <c r="F1014" s="169" t="s">
        <v>8170</v>
      </c>
      <c r="G1014" s="169" t="s">
        <v>8179</v>
      </c>
      <c r="H1014" s="169" t="s">
        <v>8174</v>
      </c>
    </row>
    <row r="1015" spans="1:8">
      <c r="A1015" s="169" t="s">
        <v>8234</v>
      </c>
      <c r="B1015" s="170">
        <f t="shared" si="24"/>
        <v>41352</v>
      </c>
      <c r="C1015" s="169" t="s">
        <v>28</v>
      </c>
      <c r="D1015" s="169" t="s">
        <v>8174</v>
      </c>
      <c r="E1015" s="169" t="s">
        <v>8182</v>
      </c>
      <c r="F1015" s="169" t="s">
        <v>8170</v>
      </c>
      <c r="G1015" s="169" t="s">
        <v>8179</v>
      </c>
      <c r="H1015" s="169" t="s">
        <v>8178</v>
      </c>
    </row>
    <row r="1016" spans="1:8">
      <c r="A1016" s="169" t="s">
        <v>8235</v>
      </c>
      <c r="B1016" s="170">
        <f t="shared" si="24"/>
        <v>41351</v>
      </c>
      <c r="C1016" s="169" t="s">
        <v>28</v>
      </c>
      <c r="D1016" s="169" t="s">
        <v>8173</v>
      </c>
      <c r="E1016" s="169" t="s">
        <v>8178</v>
      </c>
      <c r="F1016" s="169" t="s">
        <v>8164</v>
      </c>
      <c r="G1016" s="169" t="s">
        <v>8175</v>
      </c>
      <c r="H1016" s="169" t="s">
        <v>8174</v>
      </c>
    </row>
    <row r="1017" spans="1:8">
      <c r="A1017" s="169" t="s">
        <v>8236</v>
      </c>
      <c r="B1017" s="170">
        <f t="shared" si="24"/>
        <v>41348</v>
      </c>
      <c r="C1017" s="169" t="s">
        <v>28</v>
      </c>
      <c r="D1017" s="169" t="s">
        <v>8175</v>
      </c>
      <c r="E1017" s="169" t="s">
        <v>8173</v>
      </c>
      <c r="F1017" s="169" t="s">
        <v>8166</v>
      </c>
      <c r="G1017" s="169" t="s">
        <v>8164</v>
      </c>
      <c r="H1017" s="169" t="s">
        <v>8179</v>
      </c>
    </row>
    <row r="1018" spans="1:8">
      <c r="A1018" s="169" t="s">
        <v>8237</v>
      </c>
      <c r="B1018" s="170">
        <f t="shared" si="24"/>
        <v>41347</v>
      </c>
      <c r="C1018" s="169" t="s">
        <v>28</v>
      </c>
      <c r="D1018" s="169" t="s">
        <v>8170</v>
      </c>
      <c r="E1018" s="169" t="s">
        <v>8179</v>
      </c>
      <c r="F1018" s="169" t="s">
        <v>8160</v>
      </c>
      <c r="G1018" s="169" t="s">
        <v>8163</v>
      </c>
      <c r="H1018" s="169" t="s">
        <v>8175</v>
      </c>
    </row>
    <row r="1019" spans="1:8">
      <c r="A1019" s="169" t="s">
        <v>8238</v>
      </c>
      <c r="B1019" s="170">
        <f t="shared" si="24"/>
        <v>41346</v>
      </c>
      <c r="C1019" s="169" t="s">
        <v>28</v>
      </c>
      <c r="D1019" s="169" t="s">
        <v>8164</v>
      </c>
      <c r="E1019" s="169" t="s">
        <v>8175</v>
      </c>
      <c r="F1019" s="169" t="s">
        <v>8159</v>
      </c>
      <c r="G1019" s="169" t="s">
        <v>8163</v>
      </c>
      <c r="H1019" s="169" t="s">
        <v>8170</v>
      </c>
    </row>
    <row r="1020" spans="1:8">
      <c r="A1020" s="169" t="s">
        <v>8239</v>
      </c>
      <c r="B1020" s="170">
        <f t="shared" si="24"/>
        <v>41345</v>
      </c>
      <c r="C1020" s="169" t="s">
        <v>28</v>
      </c>
      <c r="D1020" s="169" t="s">
        <v>8170</v>
      </c>
      <c r="E1020" s="169" t="s">
        <v>8179</v>
      </c>
      <c r="F1020" s="169" t="s">
        <v>8160</v>
      </c>
      <c r="G1020" s="169" t="s">
        <v>8164</v>
      </c>
      <c r="H1020" s="169" t="s">
        <v>8175</v>
      </c>
    </row>
    <row r="1021" spans="1:8">
      <c r="A1021" s="169" t="s">
        <v>8240</v>
      </c>
      <c r="B1021" s="170">
        <f t="shared" si="24"/>
        <v>41344</v>
      </c>
      <c r="C1021" s="169" t="s">
        <v>28</v>
      </c>
      <c r="D1021" s="169" t="s">
        <v>8159</v>
      </c>
      <c r="E1021" s="169" t="s">
        <v>8166</v>
      </c>
      <c r="F1021" s="169" t="s">
        <v>8241</v>
      </c>
      <c r="G1021" s="169" t="s">
        <v>8213</v>
      </c>
      <c r="H1021" s="169" t="s">
        <v>8166</v>
      </c>
    </row>
    <row r="1022" spans="1:8">
      <c r="A1022" s="169" t="s">
        <v>8242</v>
      </c>
      <c r="B1022" s="170">
        <f t="shared" si="24"/>
        <v>41341</v>
      </c>
      <c r="C1022" s="169" t="s">
        <v>28</v>
      </c>
      <c r="D1022" s="169" t="s">
        <v>8159</v>
      </c>
      <c r="E1022" s="169" t="s">
        <v>8166</v>
      </c>
      <c r="F1022" s="169" t="s">
        <v>8241</v>
      </c>
      <c r="G1022" s="169" t="s">
        <v>8213</v>
      </c>
      <c r="H1022" s="169" t="s">
        <v>8166</v>
      </c>
    </row>
    <row r="1023" spans="1:8">
      <c r="A1023" s="169" t="s">
        <v>8243</v>
      </c>
      <c r="B1023" s="170">
        <f t="shared" si="24"/>
        <v>41340</v>
      </c>
      <c r="C1023" s="169" t="s">
        <v>28</v>
      </c>
      <c r="D1023" s="169" t="s">
        <v>8159</v>
      </c>
      <c r="E1023" s="169" t="s">
        <v>8166</v>
      </c>
      <c r="F1023" s="169" t="s">
        <v>8241</v>
      </c>
      <c r="G1023" s="169" t="s">
        <v>8213</v>
      </c>
      <c r="H1023" s="169" t="s">
        <v>8166</v>
      </c>
    </row>
    <row r="1024" spans="1:8">
      <c r="A1024" s="169" t="s">
        <v>8244</v>
      </c>
      <c r="B1024" s="170">
        <f t="shared" si="24"/>
        <v>41339</v>
      </c>
      <c r="C1024" s="169" t="s">
        <v>28</v>
      </c>
      <c r="D1024" s="169" t="s">
        <v>8166</v>
      </c>
      <c r="E1024" s="169" t="s">
        <v>8163</v>
      </c>
      <c r="F1024" s="169" t="s">
        <v>8213</v>
      </c>
      <c r="G1024" s="169" t="s">
        <v>8160</v>
      </c>
      <c r="H1024" s="169" t="s">
        <v>8170</v>
      </c>
    </row>
    <row r="1025" spans="1:8">
      <c r="A1025" s="169" t="s">
        <v>8245</v>
      </c>
      <c r="B1025" s="170">
        <f t="shared" si="24"/>
        <v>41338</v>
      </c>
      <c r="C1025" s="169" t="s">
        <v>28</v>
      </c>
      <c r="D1025" s="169" t="s">
        <v>8164</v>
      </c>
      <c r="E1025" s="169" t="s">
        <v>8170</v>
      </c>
      <c r="F1025" s="169" t="s">
        <v>8160</v>
      </c>
      <c r="G1025" s="169" t="s">
        <v>8163</v>
      </c>
      <c r="H1025" s="169" t="s">
        <v>8170</v>
      </c>
    </row>
    <row r="1026" spans="1:8">
      <c r="A1026" s="169" t="s">
        <v>8246</v>
      </c>
      <c r="B1026" s="170">
        <f t="shared" si="24"/>
        <v>41337</v>
      </c>
      <c r="C1026" s="169" t="s">
        <v>28</v>
      </c>
      <c r="D1026" s="169" t="s">
        <v>8163</v>
      </c>
      <c r="E1026" s="169" t="s">
        <v>8164</v>
      </c>
      <c r="F1026" s="169" t="s">
        <v>8159</v>
      </c>
      <c r="G1026" s="169" t="s">
        <v>8166</v>
      </c>
      <c r="H1026" s="169" t="s">
        <v>8164</v>
      </c>
    </row>
    <row r="1027" spans="1:8">
      <c r="A1027" s="169" t="s">
        <v>8247</v>
      </c>
      <c r="B1027" s="170">
        <f t="shared" si="24"/>
        <v>41333</v>
      </c>
      <c r="C1027" s="169" t="s">
        <v>28</v>
      </c>
      <c r="D1027" s="169" t="s">
        <v>8163</v>
      </c>
      <c r="E1027" s="169" t="s">
        <v>8164</v>
      </c>
      <c r="F1027" s="169" t="s">
        <v>8159</v>
      </c>
      <c r="G1027" s="169" t="s">
        <v>8166</v>
      </c>
      <c r="H1027" s="169" t="s">
        <v>8164</v>
      </c>
    </row>
    <row r="1028" spans="1:8">
      <c r="A1028" s="169" t="s">
        <v>8248</v>
      </c>
      <c r="B1028" s="170">
        <f t="shared" si="24"/>
        <v>41332</v>
      </c>
      <c r="C1028" s="169" t="s">
        <v>28</v>
      </c>
      <c r="D1028" s="169" t="s">
        <v>8164</v>
      </c>
      <c r="E1028" s="169" t="s">
        <v>8170</v>
      </c>
      <c r="F1028" s="169" t="s">
        <v>8160</v>
      </c>
      <c r="G1028" s="169" t="s">
        <v>8163</v>
      </c>
      <c r="H1028" s="169" t="s">
        <v>8164</v>
      </c>
    </row>
    <row r="1029" spans="1:8">
      <c r="A1029" s="169" t="s">
        <v>8249</v>
      </c>
      <c r="B1029" s="170">
        <f t="shared" ref="B1029:B1092" si="25">DATE((LEFT(A1029,4)),(RIGHT(LEFT(A1029,7),2)),RIGHT(A1029,2))</f>
        <v>41331</v>
      </c>
      <c r="C1029" s="169" t="s">
        <v>28</v>
      </c>
      <c r="D1029" s="169" t="s">
        <v>8160</v>
      </c>
      <c r="E1029" s="169" t="s">
        <v>8166</v>
      </c>
      <c r="F1029" s="169" t="s">
        <v>8161</v>
      </c>
      <c r="G1029" s="169" t="s">
        <v>8159</v>
      </c>
      <c r="H1029" s="169" t="s">
        <v>8160</v>
      </c>
    </row>
    <row r="1030" spans="1:8">
      <c r="A1030" s="169" t="s">
        <v>8250</v>
      </c>
      <c r="B1030" s="170">
        <f t="shared" si="25"/>
        <v>41330</v>
      </c>
      <c r="C1030" s="169" t="s">
        <v>28</v>
      </c>
      <c r="D1030" s="169" t="s">
        <v>8241</v>
      </c>
      <c r="E1030" s="169" t="s">
        <v>8161</v>
      </c>
      <c r="F1030" s="169" t="s">
        <v>8251</v>
      </c>
      <c r="G1030" s="169" t="s">
        <v>8252</v>
      </c>
      <c r="H1030" s="169" t="s">
        <v>8161</v>
      </c>
    </row>
    <row r="1031" spans="1:8">
      <c r="A1031" s="169" t="s">
        <v>8253</v>
      </c>
      <c r="B1031" s="170">
        <f t="shared" si="25"/>
        <v>41327</v>
      </c>
      <c r="C1031" s="169" t="s">
        <v>28</v>
      </c>
      <c r="D1031" s="169" t="s">
        <v>8241</v>
      </c>
      <c r="E1031" s="169" t="s">
        <v>8161</v>
      </c>
      <c r="F1031" s="169" t="s">
        <v>8251</v>
      </c>
      <c r="G1031" s="169" t="s">
        <v>8254</v>
      </c>
      <c r="H1031" s="169" t="s">
        <v>8161</v>
      </c>
    </row>
    <row r="1032" spans="1:8">
      <c r="A1032" s="169" t="s">
        <v>8255</v>
      </c>
      <c r="B1032" s="170">
        <f t="shared" si="25"/>
        <v>41326</v>
      </c>
      <c r="C1032" s="169" t="s">
        <v>28</v>
      </c>
      <c r="D1032" s="169" t="s">
        <v>8161</v>
      </c>
      <c r="E1032" s="169" t="s">
        <v>8213</v>
      </c>
      <c r="F1032" s="169" t="s">
        <v>8254</v>
      </c>
      <c r="G1032" s="169" t="s">
        <v>8252</v>
      </c>
      <c r="H1032" s="169" t="s">
        <v>8213</v>
      </c>
    </row>
    <row r="1033" spans="1:8">
      <c r="A1033" s="169" t="s">
        <v>8256</v>
      </c>
      <c r="B1033" s="170">
        <f t="shared" si="25"/>
        <v>41325</v>
      </c>
      <c r="C1033" s="169" t="s">
        <v>28</v>
      </c>
      <c r="D1033" s="169" t="s">
        <v>8254</v>
      </c>
      <c r="E1033" s="169" t="s">
        <v>8252</v>
      </c>
      <c r="F1033" s="169" t="s">
        <v>8257</v>
      </c>
      <c r="G1033" s="169" t="s">
        <v>8258</v>
      </c>
      <c r="H1033" s="169" t="s">
        <v>8241</v>
      </c>
    </row>
    <row r="1034" spans="1:8">
      <c r="A1034" s="169" t="s">
        <v>8259</v>
      </c>
      <c r="B1034" s="170">
        <f t="shared" si="25"/>
        <v>41324</v>
      </c>
      <c r="C1034" s="169" t="s">
        <v>28</v>
      </c>
      <c r="D1034" s="169" t="s">
        <v>8241</v>
      </c>
      <c r="E1034" s="169" t="s">
        <v>8161</v>
      </c>
      <c r="F1034" s="169" t="s">
        <v>8251</v>
      </c>
      <c r="G1034" s="169" t="s">
        <v>8254</v>
      </c>
      <c r="H1034" s="169" t="s">
        <v>8213</v>
      </c>
    </row>
    <row r="1035" spans="1:8">
      <c r="A1035" s="169" t="s">
        <v>8260</v>
      </c>
      <c r="B1035" s="170">
        <f t="shared" si="25"/>
        <v>41323</v>
      </c>
      <c r="C1035" s="169" t="s">
        <v>28</v>
      </c>
      <c r="D1035" s="169" t="s">
        <v>8251</v>
      </c>
      <c r="E1035" s="169" t="s">
        <v>8254</v>
      </c>
      <c r="F1035" s="169" t="s">
        <v>8154</v>
      </c>
      <c r="G1035" s="169" t="s">
        <v>8257</v>
      </c>
      <c r="H1035" s="169" t="s">
        <v>8252</v>
      </c>
    </row>
    <row r="1036" spans="1:8">
      <c r="A1036" s="169" t="s">
        <v>8261</v>
      </c>
      <c r="B1036" s="170">
        <f t="shared" si="25"/>
        <v>41320</v>
      </c>
      <c r="C1036" s="169" t="s">
        <v>28</v>
      </c>
      <c r="D1036" s="169" t="s">
        <v>8258</v>
      </c>
      <c r="E1036" s="169" t="s">
        <v>8251</v>
      </c>
      <c r="F1036" s="169" t="s">
        <v>8153</v>
      </c>
      <c r="G1036" s="169" t="s">
        <v>8154</v>
      </c>
      <c r="H1036" s="169" t="s">
        <v>8252</v>
      </c>
    </row>
    <row r="1037" spans="1:8">
      <c r="A1037" s="169" t="s">
        <v>8262</v>
      </c>
      <c r="B1037" s="170">
        <f t="shared" si="25"/>
        <v>41319</v>
      </c>
      <c r="C1037" s="169" t="s">
        <v>28</v>
      </c>
      <c r="D1037" s="169" t="s">
        <v>8154</v>
      </c>
      <c r="E1037" s="169" t="s">
        <v>8258</v>
      </c>
      <c r="F1037" s="169" t="s">
        <v>8155</v>
      </c>
      <c r="G1037" s="169" t="s">
        <v>8156</v>
      </c>
      <c r="H1037" s="169" t="s">
        <v>8251</v>
      </c>
    </row>
    <row r="1038" spans="1:8">
      <c r="A1038" s="169" t="s">
        <v>8263</v>
      </c>
      <c r="B1038" s="170">
        <f t="shared" si="25"/>
        <v>41318</v>
      </c>
      <c r="C1038" s="169" t="s">
        <v>28</v>
      </c>
      <c r="D1038" s="169" t="s">
        <v>8257</v>
      </c>
      <c r="E1038" s="169" t="s">
        <v>8258</v>
      </c>
      <c r="F1038" s="169" t="s">
        <v>8155</v>
      </c>
      <c r="G1038" s="169" t="s">
        <v>8156</v>
      </c>
      <c r="H1038" s="169" t="s">
        <v>8254</v>
      </c>
    </row>
    <row r="1039" spans="1:8">
      <c r="A1039" s="169" t="s">
        <v>8264</v>
      </c>
      <c r="B1039" s="170">
        <f t="shared" si="25"/>
        <v>41317</v>
      </c>
      <c r="C1039" s="169" t="s">
        <v>28</v>
      </c>
      <c r="D1039" s="169" t="s">
        <v>8251</v>
      </c>
      <c r="E1039" s="169" t="s">
        <v>8252</v>
      </c>
      <c r="F1039" s="169" t="s">
        <v>8154</v>
      </c>
      <c r="G1039" s="169" t="s">
        <v>8257</v>
      </c>
      <c r="H1039" s="169" t="s">
        <v>8241</v>
      </c>
    </row>
    <row r="1040" spans="1:8">
      <c r="A1040" s="169" t="s">
        <v>8265</v>
      </c>
      <c r="B1040" s="170">
        <f t="shared" si="25"/>
        <v>41313</v>
      </c>
      <c r="C1040" s="169" t="s">
        <v>28</v>
      </c>
      <c r="D1040" s="169" t="s">
        <v>8251</v>
      </c>
      <c r="E1040" s="169" t="s">
        <v>8252</v>
      </c>
      <c r="F1040" s="169" t="s">
        <v>8153</v>
      </c>
      <c r="G1040" s="169" t="s">
        <v>8154</v>
      </c>
      <c r="H1040" s="169" t="s">
        <v>8252</v>
      </c>
    </row>
    <row r="1041" spans="1:8">
      <c r="A1041" s="169" t="s">
        <v>8266</v>
      </c>
      <c r="B1041" s="170">
        <f t="shared" si="25"/>
        <v>41312</v>
      </c>
      <c r="C1041" s="169" t="s">
        <v>28</v>
      </c>
      <c r="D1041" s="169" t="s">
        <v>8258</v>
      </c>
      <c r="E1041" s="169" t="s">
        <v>8254</v>
      </c>
      <c r="F1041" s="169" t="s">
        <v>8156</v>
      </c>
      <c r="G1041" s="169" t="s">
        <v>8153</v>
      </c>
      <c r="H1041" s="169" t="s">
        <v>8254</v>
      </c>
    </row>
    <row r="1042" spans="1:8">
      <c r="A1042" s="169" t="s">
        <v>8267</v>
      </c>
      <c r="B1042" s="170">
        <f t="shared" si="25"/>
        <v>41311</v>
      </c>
      <c r="C1042" s="169" t="s">
        <v>28</v>
      </c>
      <c r="D1042" s="169" t="s">
        <v>8258</v>
      </c>
      <c r="E1042" s="169" t="s">
        <v>8254</v>
      </c>
      <c r="F1042" s="169" t="s">
        <v>8156</v>
      </c>
      <c r="G1042" s="169" t="s">
        <v>8153</v>
      </c>
      <c r="H1042" s="169" t="s">
        <v>8254</v>
      </c>
    </row>
    <row r="1043" spans="1:8">
      <c r="A1043" s="169" t="s">
        <v>8268</v>
      </c>
      <c r="B1043" s="170">
        <f t="shared" si="25"/>
        <v>41310</v>
      </c>
      <c r="C1043" s="169" t="s">
        <v>28</v>
      </c>
      <c r="D1043" s="169" t="s">
        <v>8153</v>
      </c>
      <c r="E1043" s="169" t="s">
        <v>8257</v>
      </c>
      <c r="F1043" s="169" t="s">
        <v>8150</v>
      </c>
      <c r="G1043" s="169" t="s">
        <v>8269</v>
      </c>
      <c r="H1043" s="169" t="s">
        <v>8258</v>
      </c>
    </row>
    <row r="1044" spans="1:8">
      <c r="A1044" s="169" t="s">
        <v>8270</v>
      </c>
      <c r="B1044" s="170">
        <f t="shared" si="25"/>
        <v>41309</v>
      </c>
      <c r="C1044" s="169" t="s">
        <v>28</v>
      </c>
      <c r="D1044" s="169" t="s">
        <v>8155</v>
      </c>
      <c r="E1044" s="169" t="s">
        <v>8153</v>
      </c>
      <c r="F1044" s="169" t="s">
        <v>8144</v>
      </c>
      <c r="G1044" s="169" t="s">
        <v>8149</v>
      </c>
      <c r="H1044" s="169" t="s">
        <v>8154</v>
      </c>
    </row>
    <row r="1045" spans="1:8">
      <c r="A1045" s="169" t="s">
        <v>8271</v>
      </c>
      <c r="B1045" s="170">
        <f t="shared" si="25"/>
        <v>41306</v>
      </c>
      <c r="C1045" s="169" t="s">
        <v>28</v>
      </c>
      <c r="D1045" s="169" t="s">
        <v>8155</v>
      </c>
      <c r="E1045" s="169" t="s">
        <v>8153</v>
      </c>
      <c r="F1045" s="169" t="s">
        <v>8144</v>
      </c>
      <c r="G1045" s="169" t="s">
        <v>8149</v>
      </c>
      <c r="H1045" s="169" t="s">
        <v>8154</v>
      </c>
    </row>
    <row r="1046" spans="1:8">
      <c r="A1046" s="169" t="s">
        <v>8272</v>
      </c>
      <c r="B1046" s="170">
        <f t="shared" si="25"/>
        <v>41305</v>
      </c>
      <c r="C1046" s="169" t="s">
        <v>28</v>
      </c>
      <c r="D1046" s="169" t="s">
        <v>8156</v>
      </c>
      <c r="E1046" s="169" t="s">
        <v>8154</v>
      </c>
      <c r="F1046" s="169" t="s">
        <v>8150</v>
      </c>
      <c r="G1046" s="169" t="s">
        <v>8150</v>
      </c>
      <c r="H1046" s="169" t="s">
        <v>8257</v>
      </c>
    </row>
    <row r="1047" spans="1:8">
      <c r="A1047" s="169" t="s">
        <v>8273</v>
      </c>
      <c r="B1047" s="170">
        <f t="shared" si="25"/>
        <v>41304</v>
      </c>
      <c r="C1047" s="169" t="s">
        <v>28</v>
      </c>
      <c r="D1047" s="169" t="s">
        <v>8155</v>
      </c>
      <c r="E1047" s="169" t="s">
        <v>8153</v>
      </c>
      <c r="F1047" s="169" t="s">
        <v>8149</v>
      </c>
      <c r="G1047" s="169" t="s">
        <v>8149</v>
      </c>
      <c r="H1047" s="169" t="s">
        <v>8257</v>
      </c>
    </row>
    <row r="1048" spans="1:8">
      <c r="A1048" s="169" t="s">
        <v>8274</v>
      </c>
      <c r="B1048" s="170">
        <f t="shared" si="25"/>
        <v>41303</v>
      </c>
      <c r="C1048" s="169" t="s">
        <v>28</v>
      </c>
      <c r="D1048" s="169" t="s">
        <v>8257</v>
      </c>
      <c r="E1048" s="169" t="s">
        <v>8251</v>
      </c>
      <c r="F1048" s="169" t="s">
        <v>8156</v>
      </c>
      <c r="G1048" s="169" t="s">
        <v>8156</v>
      </c>
      <c r="H1048" s="169" t="s">
        <v>8251</v>
      </c>
    </row>
    <row r="1049" spans="1:8">
      <c r="A1049" s="169" t="s">
        <v>8275</v>
      </c>
      <c r="B1049" s="170">
        <f t="shared" si="25"/>
        <v>41302</v>
      </c>
      <c r="C1049" s="169" t="s">
        <v>28</v>
      </c>
      <c r="D1049" s="169" t="s">
        <v>8258</v>
      </c>
      <c r="E1049" s="169" t="s">
        <v>8254</v>
      </c>
      <c r="F1049" s="169" t="s">
        <v>8153</v>
      </c>
      <c r="G1049" s="169" t="s">
        <v>8153</v>
      </c>
      <c r="H1049" s="169" t="s">
        <v>8254</v>
      </c>
    </row>
    <row r="1050" spans="1:8">
      <c r="A1050" s="169" t="s">
        <v>8276</v>
      </c>
      <c r="B1050" s="170">
        <f t="shared" si="25"/>
        <v>41299</v>
      </c>
      <c r="C1050" s="169" t="s">
        <v>28</v>
      </c>
      <c r="D1050" s="169" t="s">
        <v>8252</v>
      </c>
      <c r="E1050" s="169" t="s">
        <v>8161</v>
      </c>
      <c r="F1050" s="169" t="s">
        <v>8258</v>
      </c>
      <c r="G1050" s="169" t="s">
        <v>8258</v>
      </c>
      <c r="H1050" s="169" t="s">
        <v>8161</v>
      </c>
    </row>
    <row r="1051" spans="1:8">
      <c r="A1051" s="169" t="s">
        <v>8277</v>
      </c>
      <c r="B1051" s="170">
        <f t="shared" si="25"/>
        <v>41298</v>
      </c>
      <c r="C1051" s="169" t="s">
        <v>28</v>
      </c>
      <c r="D1051" s="169" t="s">
        <v>8254</v>
      </c>
      <c r="E1051" s="169" t="s">
        <v>8241</v>
      </c>
      <c r="F1051" s="169" t="s">
        <v>8257</v>
      </c>
      <c r="G1051" s="169" t="s">
        <v>8258</v>
      </c>
      <c r="H1051" s="169" t="s">
        <v>8161</v>
      </c>
    </row>
    <row r="1052" spans="1:8">
      <c r="A1052" s="169" t="s">
        <v>8278</v>
      </c>
      <c r="B1052" s="170">
        <f t="shared" si="25"/>
        <v>41297</v>
      </c>
      <c r="C1052" s="169" t="s">
        <v>28</v>
      </c>
      <c r="D1052" s="169" t="s">
        <v>8251</v>
      </c>
      <c r="E1052" s="169" t="s">
        <v>8252</v>
      </c>
      <c r="F1052" s="169" t="s">
        <v>8154</v>
      </c>
      <c r="G1052" s="169" t="s">
        <v>8257</v>
      </c>
      <c r="H1052" s="169" t="s">
        <v>8241</v>
      </c>
    </row>
    <row r="1053" spans="1:8">
      <c r="A1053" s="169" t="s">
        <v>8279</v>
      </c>
      <c r="B1053" s="170">
        <f t="shared" si="25"/>
        <v>41296</v>
      </c>
      <c r="C1053" s="169" t="s">
        <v>28</v>
      </c>
      <c r="D1053" s="169" t="s">
        <v>8251</v>
      </c>
      <c r="E1053" s="169" t="s">
        <v>8254</v>
      </c>
      <c r="F1053" s="169" t="s">
        <v>8153</v>
      </c>
      <c r="G1053" s="169" t="s">
        <v>8154</v>
      </c>
      <c r="H1053" s="169" t="s">
        <v>8241</v>
      </c>
    </row>
    <row r="1054" spans="1:8">
      <c r="A1054" s="169" t="s">
        <v>8280</v>
      </c>
      <c r="B1054" s="170">
        <f t="shared" si="25"/>
        <v>41295</v>
      </c>
      <c r="C1054" s="169" t="s">
        <v>28</v>
      </c>
      <c r="D1054" s="169" t="s">
        <v>8258</v>
      </c>
      <c r="E1054" s="169" t="s">
        <v>8251</v>
      </c>
      <c r="F1054" s="169" t="s">
        <v>8156</v>
      </c>
      <c r="G1054" s="169" t="s">
        <v>8153</v>
      </c>
      <c r="H1054" s="169" t="s">
        <v>8161</v>
      </c>
    </row>
    <row r="1055" spans="1:8">
      <c r="A1055" s="169" t="s">
        <v>8281</v>
      </c>
      <c r="B1055" s="170">
        <f t="shared" si="25"/>
        <v>41292</v>
      </c>
      <c r="C1055" s="169" t="s">
        <v>28</v>
      </c>
      <c r="D1055" s="169" t="s">
        <v>8258</v>
      </c>
      <c r="E1055" s="169" t="s">
        <v>8251</v>
      </c>
      <c r="F1055" s="169" t="s">
        <v>8156</v>
      </c>
      <c r="G1055" s="169" t="s">
        <v>8153</v>
      </c>
      <c r="H1055" s="169" t="s">
        <v>8161</v>
      </c>
    </row>
    <row r="1056" spans="1:8">
      <c r="A1056" s="169" t="s">
        <v>8282</v>
      </c>
      <c r="B1056" s="170">
        <f t="shared" si="25"/>
        <v>41291</v>
      </c>
      <c r="C1056" s="169" t="s">
        <v>28</v>
      </c>
      <c r="D1056" s="169" t="s">
        <v>8251</v>
      </c>
      <c r="E1056" s="169" t="s">
        <v>8252</v>
      </c>
      <c r="F1056" s="169" t="s">
        <v>8154</v>
      </c>
      <c r="G1056" s="169" t="s">
        <v>8154</v>
      </c>
      <c r="H1056" s="169" t="s">
        <v>8252</v>
      </c>
    </row>
    <row r="1057" spans="1:8">
      <c r="A1057" s="169" t="s">
        <v>8283</v>
      </c>
      <c r="B1057" s="170">
        <f t="shared" si="25"/>
        <v>41290</v>
      </c>
      <c r="C1057" s="169" t="s">
        <v>28</v>
      </c>
      <c r="D1057" s="169" t="s">
        <v>8257</v>
      </c>
      <c r="E1057" s="169" t="s">
        <v>8258</v>
      </c>
      <c r="F1057" s="169" t="s">
        <v>8153</v>
      </c>
      <c r="G1057" s="169" t="s">
        <v>8156</v>
      </c>
      <c r="H1057" s="169" t="s">
        <v>8258</v>
      </c>
    </row>
    <row r="1058" spans="1:8">
      <c r="A1058" s="169" t="s">
        <v>8284</v>
      </c>
      <c r="B1058" s="170">
        <f t="shared" si="25"/>
        <v>41289</v>
      </c>
      <c r="C1058" s="169" t="s">
        <v>28</v>
      </c>
      <c r="D1058" s="169" t="s">
        <v>8257</v>
      </c>
      <c r="E1058" s="169" t="s">
        <v>8258</v>
      </c>
      <c r="F1058" s="169" t="s">
        <v>8153</v>
      </c>
      <c r="G1058" s="169" t="s">
        <v>8156</v>
      </c>
      <c r="H1058" s="169" t="s">
        <v>8258</v>
      </c>
    </row>
    <row r="1059" spans="1:8">
      <c r="A1059" s="169" t="s">
        <v>8285</v>
      </c>
      <c r="B1059" s="170">
        <f t="shared" si="25"/>
        <v>41288</v>
      </c>
      <c r="C1059" s="169" t="s">
        <v>28</v>
      </c>
      <c r="D1059" s="169" t="s">
        <v>8155</v>
      </c>
      <c r="E1059" s="169" t="s">
        <v>8156</v>
      </c>
      <c r="F1059" s="169" t="s">
        <v>8150</v>
      </c>
      <c r="G1059" s="169" t="s">
        <v>8149</v>
      </c>
      <c r="H1059" s="169" t="s">
        <v>8153</v>
      </c>
    </row>
    <row r="1060" spans="1:8">
      <c r="A1060" s="169" t="s">
        <v>8286</v>
      </c>
      <c r="B1060" s="170">
        <f t="shared" si="25"/>
        <v>41285</v>
      </c>
      <c r="C1060" s="169" t="s">
        <v>28</v>
      </c>
      <c r="D1060" s="169" t="s">
        <v>8269</v>
      </c>
      <c r="E1060" s="169" t="s">
        <v>8155</v>
      </c>
      <c r="F1060" s="169" t="s">
        <v>8150</v>
      </c>
      <c r="G1060" s="169" t="s">
        <v>8149</v>
      </c>
      <c r="H1060" s="169" t="s">
        <v>8156</v>
      </c>
    </row>
    <row r="1061" spans="1:8">
      <c r="A1061" s="169" t="s">
        <v>8287</v>
      </c>
      <c r="B1061" s="170">
        <f t="shared" si="25"/>
        <v>41284</v>
      </c>
      <c r="C1061" s="169" t="s">
        <v>28</v>
      </c>
      <c r="D1061" s="169" t="s">
        <v>8257</v>
      </c>
      <c r="E1061" s="169" t="s">
        <v>8258</v>
      </c>
      <c r="F1061" s="169" t="s">
        <v>8154</v>
      </c>
      <c r="G1061" s="169" t="s">
        <v>8156</v>
      </c>
      <c r="H1061" s="169" t="s">
        <v>8251</v>
      </c>
    </row>
    <row r="1062" spans="1:8">
      <c r="A1062" s="169" t="s">
        <v>8288</v>
      </c>
      <c r="B1062" s="170">
        <f t="shared" si="25"/>
        <v>41283</v>
      </c>
      <c r="C1062" s="169" t="s">
        <v>28</v>
      </c>
      <c r="D1062" s="169" t="s">
        <v>8155</v>
      </c>
      <c r="E1062" s="169" t="s">
        <v>8156</v>
      </c>
      <c r="F1062" s="169" t="s">
        <v>8269</v>
      </c>
      <c r="G1062" s="169" t="s">
        <v>8149</v>
      </c>
      <c r="H1062" s="169" t="s">
        <v>8153</v>
      </c>
    </row>
    <row r="1063" spans="1:8">
      <c r="A1063" s="169" t="s">
        <v>8289</v>
      </c>
      <c r="B1063" s="170">
        <f t="shared" si="25"/>
        <v>41282</v>
      </c>
      <c r="C1063" s="169" t="s">
        <v>28</v>
      </c>
      <c r="D1063" s="169" t="s">
        <v>8155</v>
      </c>
      <c r="E1063" s="169" t="s">
        <v>8156</v>
      </c>
      <c r="F1063" s="169" t="s">
        <v>8155</v>
      </c>
      <c r="G1063" s="169" t="s">
        <v>8149</v>
      </c>
      <c r="H1063" s="169" t="s">
        <v>8153</v>
      </c>
    </row>
    <row r="1064" spans="1:8">
      <c r="A1064" s="169" t="s">
        <v>8290</v>
      </c>
      <c r="B1064" s="170">
        <f t="shared" si="25"/>
        <v>41281</v>
      </c>
      <c r="C1064" s="169" t="s">
        <v>28</v>
      </c>
      <c r="D1064" s="169" t="s">
        <v>8150</v>
      </c>
      <c r="E1064" s="169" t="s">
        <v>8269</v>
      </c>
      <c r="F1064" s="169" t="s">
        <v>8150</v>
      </c>
      <c r="G1064" s="169" t="s">
        <v>8143</v>
      </c>
      <c r="H1064" s="169" t="s">
        <v>8155</v>
      </c>
    </row>
    <row r="1065" spans="1:8">
      <c r="A1065" s="169" t="s">
        <v>8291</v>
      </c>
      <c r="B1065" s="170">
        <f t="shared" si="25"/>
        <v>41278</v>
      </c>
      <c r="C1065" s="169" t="s">
        <v>28</v>
      </c>
      <c r="D1065" s="169" t="s">
        <v>8269</v>
      </c>
      <c r="E1065" s="169" t="s">
        <v>8155</v>
      </c>
      <c r="F1065" s="169" t="s">
        <v>8269</v>
      </c>
      <c r="G1065" s="169" t="s">
        <v>8143</v>
      </c>
      <c r="H1065" s="169" t="s">
        <v>8269</v>
      </c>
    </row>
    <row r="1066" spans="1:8">
      <c r="A1066" s="169" t="s">
        <v>8292</v>
      </c>
      <c r="B1066" s="170">
        <f t="shared" si="25"/>
        <v>41277</v>
      </c>
      <c r="C1066" s="169" t="s">
        <v>28</v>
      </c>
      <c r="D1066" s="169" t="s">
        <v>8149</v>
      </c>
      <c r="E1066" s="169" t="s">
        <v>8269</v>
      </c>
      <c r="F1066" s="169" t="s">
        <v>8149</v>
      </c>
      <c r="G1066" s="169" t="s">
        <v>8147</v>
      </c>
      <c r="H1066" s="169" t="s">
        <v>8149</v>
      </c>
    </row>
    <row r="1067" spans="1:8">
      <c r="A1067" s="169" t="s">
        <v>8293</v>
      </c>
      <c r="B1067" s="170">
        <f t="shared" si="25"/>
        <v>41276</v>
      </c>
      <c r="C1067" s="169" t="s">
        <v>28</v>
      </c>
      <c r="D1067" s="169" t="s">
        <v>8132</v>
      </c>
      <c r="E1067" s="169" t="s">
        <v>8147</v>
      </c>
      <c r="F1067" s="169" t="s">
        <v>8132</v>
      </c>
      <c r="G1067" s="169" t="s">
        <v>8124</v>
      </c>
      <c r="H1067" s="169" t="s">
        <v>8132</v>
      </c>
    </row>
    <row r="1068" spans="1:8">
      <c r="A1068" s="169" t="s">
        <v>8294</v>
      </c>
      <c r="B1068" s="170">
        <f t="shared" si="25"/>
        <v>41274</v>
      </c>
      <c r="C1068" s="169" t="s">
        <v>28</v>
      </c>
      <c r="D1068" s="169" t="s">
        <v>8141</v>
      </c>
      <c r="E1068" s="169" t="s">
        <v>8143</v>
      </c>
      <c r="F1068" s="169" t="s">
        <v>8141</v>
      </c>
      <c r="G1068" s="169" t="s">
        <v>8125</v>
      </c>
      <c r="H1068" s="169" t="s">
        <v>8141</v>
      </c>
    </row>
    <row r="1069" spans="1:8">
      <c r="A1069" s="169" t="s">
        <v>8295</v>
      </c>
      <c r="B1069" s="170">
        <f t="shared" si="25"/>
        <v>41271</v>
      </c>
      <c r="C1069" s="169" t="s">
        <v>28</v>
      </c>
      <c r="D1069" s="169" t="s">
        <v>8141</v>
      </c>
      <c r="E1069" s="169" t="s">
        <v>8143</v>
      </c>
      <c r="F1069" s="169" t="s">
        <v>8141</v>
      </c>
      <c r="G1069" s="169" t="s">
        <v>8125</v>
      </c>
      <c r="H1069" s="169" t="s">
        <v>8141</v>
      </c>
    </row>
    <row r="1070" spans="1:8">
      <c r="A1070" s="169" t="s">
        <v>8296</v>
      </c>
      <c r="B1070" s="170">
        <f t="shared" si="25"/>
        <v>41270</v>
      </c>
      <c r="C1070" s="169" t="s">
        <v>28</v>
      </c>
      <c r="D1070" s="169" t="s">
        <v>8133</v>
      </c>
      <c r="E1070" s="169" t="s">
        <v>8125</v>
      </c>
      <c r="F1070" s="169" t="s">
        <v>8133</v>
      </c>
      <c r="G1070" s="169" t="s">
        <v>8120</v>
      </c>
      <c r="H1070" s="169" t="s">
        <v>8133</v>
      </c>
    </row>
    <row r="1071" spans="1:8">
      <c r="A1071" s="169" t="s">
        <v>8297</v>
      </c>
      <c r="B1071" s="170">
        <f t="shared" si="25"/>
        <v>41269</v>
      </c>
      <c r="C1071" s="169" t="s">
        <v>28</v>
      </c>
      <c r="D1071" s="169" t="s">
        <v>8120</v>
      </c>
      <c r="E1071" s="169" t="s">
        <v>8133</v>
      </c>
      <c r="F1071" s="169" t="s">
        <v>8128</v>
      </c>
      <c r="G1071" s="169" t="s">
        <v>8130</v>
      </c>
      <c r="H1071" s="169" t="s">
        <v>8120</v>
      </c>
    </row>
    <row r="1072" spans="1:8">
      <c r="A1072" s="169" t="s">
        <v>8298</v>
      </c>
      <c r="B1072" s="170">
        <f t="shared" si="25"/>
        <v>41267</v>
      </c>
      <c r="C1072" s="169" t="s">
        <v>28</v>
      </c>
      <c r="D1072" s="169" t="s">
        <v>8133</v>
      </c>
      <c r="E1072" s="169" t="s">
        <v>8125</v>
      </c>
      <c r="F1072" s="169" t="s">
        <v>8121</v>
      </c>
      <c r="G1072" s="169" t="s">
        <v>8120</v>
      </c>
      <c r="H1072" s="169" t="s">
        <v>8133</v>
      </c>
    </row>
    <row r="1073" spans="1:8">
      <c r="A1073" s="169" t="s">
        <v>8299</v>
      </c>
      <c r="B1073" s="170">
        <f t="shared" si="25"/>
        <v>41264</v>
      </c>
      <c r="C1073" s="169" t="s">
        <v>28</v>
      </c>
      <c r="D1073" s="169" t="s">
        <v>8124</v>
      </c>
      <c r="E1073" s="169" t="s">
        <v>8126</v>
      </c>
      <c r="F1073" s="169" t="s">
        <v>8133</v>
      </c>
      <c r="G1073" s="169" t="s">
        <v>8121</v>
      </c>
      <c r="H1073" s="169" t="s">
        <v>8133</v>
      </c>
    </row>
    <row r="1074" spans="1:8">
      <c r="A1074" s="169" t="s">
        <v>8300</v>
      </c>
      <c r="B1074" s="170">
        <f t="shared" si="25"/>
        <v>41263</v>
      </c>
      <c r="C1074" s="169" t="s">
        <v>28</v>
      </c>
      <c r="D1074" s="169" t="s">
        <v>8121</v>
      </c>
      <c r="E1074" s="169" t="s">
        <v>8124</v>
      </c>
      <c r="F1074" s="169" t="s">
        <v>8120</v>
      </c>
      <c r="G1074" s="169" t="s">
        <v>8120</v>
      </c>
      <c r="H1074" s="169" t="s">
        <v>8120</v>
      </c>
    </row>
    <row r="1075" spans="1:8">
      <c r="A1075" s="169" t="s">
        <v>8301</v>
      </c>
      <c r="B1075" s="170">
        <f t="shared" si="25"/>
        <v>41261</v>
      </c>
      <c r="C1075" s="169" t="s">
        <v>28</v>
      </c>
      <c r="D1075" s="169" t="s">
        <v>8121</v>
      </c>
      <c r="E1075" s="169" t="s">
        <v>8133</v>
      </c>
      <c r="F1075" s="169" t="s">
        <v>8120</v>
      </c>
      <c r="G1075" s="169" t="s">
        <v>8120</v>
      </c>
      <c r="H1075" s="169" t="s">
        <v>8121</v>
      </c>
    </row>
    <row r="1076" spans="1:8">
      <c r="A1076" s="169" t="s">
        <v>8302</v>
      </c>
      <c r="B1076" s="170">
        <f t="shared" si="25"/>
        <v>41260</v>
      </c>
      <c r="C1076" s="169" t="s">
        <v>28</v>
      </c>
      <c r="D1076" s="169" t="s">
        <v>8125</v>
      </c>
      <c r="E1076" s="169" t="s">
        <v>8126</v>
      </c>
      <c r="F1076" s="169" t="s">
        <v>8124</v>
      </c>
      <c r="G1076" s="169" t="s">
        <v>8124</v>
      </c>
      <c r="H1076" s="169" t="s">
        <v>8124</v>
      </c>
    </row>
    <row r="1077" spans="1:8">
      <c r="A1077" s="169" t="s">
        <v>8303</v>
      </c>
      <c r="B1077" s="170">
        <f t="shared" si="25"/>
        <v>41257</v>
      </c>
      <c r="C1077" s="169" t="s">
        <v>28</v>
      </c>
      <c r="D1077" s="169" t="s">
        <v>8132</v>
      </c>
      <c r="E1077" s="169" t="s">
        <v>8141</v>
      </c>
      <c r="F1077" s="169" t="s">
        <v>8125</v>
      </c>
      <c r="G1077" s="169" t="s">
        <v>8125</v>
      </c>
      <c r="H1077" s="169" t="s">
        <v>8132</v>
      </c>
    </row>
    <row r="1078" spans="1:8">
      <c r="A1078" s="169" t="s">
        <v>8304</v>
      </c>
      <c r="B1078" s="170">
        <f t="shared" si="25"/>
        <v>41256</v>
      </c>
      <c r="C1078" s="169" t="s">
        <v>28</v>
      </c>
      <c r="D1078" s="169" t="s">
        <v>8141</v>
      </c>
      <c r="E1078" s="169" t="s">
        <v>8143</v>
      </c>
      <c r="F1078" s="169" t="s">
        <v>8126</v>
      </c>
      <c r="G1078" s="169" t="s">
        <v>8126</v>
      </c>
      <c r="H1078" s="169" t="s">
        <v>8141</v>
      </c>
    </row>
    <row r="1079" spans="1:8">
      <c r="A1079" s="169" t="s">
        <v>8305</v>
      </c>
      <c r="B1079" s="170">
        <f t="shared" si="25"/>
        <v>41255</v>
      </c>
      <c r="C1079" s="169" t="s">
        <v>28</v>
      </c>
      <c r="D1079" s="169" t="s">
        <v>8144</v>
      </c>
      <c r="E1079" s="169" t="s">
        <v>8150</v>
      </c>
      <c r="F1079" s="169" t="s">
        <v>8143</v>
      </c>
      <c r="G1079" s="169" t="s">
        <v>8147</v>
      </c>
      <c r="H1079" s="169" t="s">
        <v>8144</v>
      </c>
    </row>
    <row r="1080" spans="1:8">
      <c r="A1080" s="169" t="s">
        <v>8306</v>
      </c>
      <c r="B1080" s="170">
        <f t="shared" si="25"/>
        <v>41254</v>
      </c>
      <c r="C1080" s="169" t="s">
        <v>28</v>
      </c>
      <c r="D1080" s="169" t="s">
        <v>8144</v>
      </c>
      <c r="E1080" s="169" t="s">
        <v>8149</v>
      </c>
      <c r="F1080" s="169" t="s">
        <v>8143</v>
      </c>
      <c r="G1080" s="169" t="s">
        <v>8147</v>
      </c>
      <c r="H1080" s="169" t="s">
        <v>8149</v>
      </c>
    </row>
    <row r="1081" spans="1:8">
      <c r="A1081" s="169" t="s">
        <v>8307</v>
      </c>
      <c r="B1081" s="170">
        <f t="shared" si="25"/>
        <v>41253</v>
      </c>
      <c r="C1081" s="169" t="s">
        <v>28</v>
      </c>
      <c r="D1081" s="169" t="s">
        <v>8149</v>
      </c>
      <c r="E1081" s="169" t="s">
        <v>8150</v>
      </c>
      <c r="F1081" s="169" t="s">
        <v>8144</v>
      </c>
      <c r="G1081" s="169" t="s">
        <v>8143</v>
      </c>
      <c r="H1081" s="169" t="s">
        <v>8150</v>
      </c>
    </row>
    <row r="1082" spans="1:8">
      <c r="A1082" s="169" t="s">
        <v>8308</v>
      </c>
      <c r="B1082" s="170">
        <f t="shared" si="25"/>
        <v>41250</v>
      </c>
      <c r="C1082" s="169" t="s">
        <v>28</v>
      </c>
      <c r="D1082" s="169" t="s">
        <v>8155</v>
      </c>
      <c r="E1082" s="169" t="s">
        <v>8156</v>
      </c>
      <c r="F1082" s="169" t="s">
        <v>8269</v>
      </c>
      <c r="G1082" s="169" t="s">
        <v>8150</v>
      </c>
      <c r="H1082" s="169" t="s">
        <v>8156</v>
      </c>
    </row>
    <row r="1083" spans="1:8">
      <c r="A1083" s="169" t="s">
        <v>8309</v>
      </c>
      <c r="B1083" s="170">
        <f t="shared" si="25"/>
        <v>41249</v>
      </c>
      <c r="C1083" s="169" t="s">
        <v>28</v>
      </c>
      <c r="D1083" s="169" t="s">
        <v>8269</v>
      </c>
      <c r="E1083" s="169" t="s">
        <v>8155</v>
      </c>
      <c r="F1083" s="169" t="s">
        <v>8269</v>
      </c>
      <c r="G1083" s="169" t="s">
        <v>8149</v>
      </c>
      <c r="H1083" s="169" t="s">
        <v>8155</v>
      </c>
    </row>
    <row r="1084" spans="1:8">
      <c r="A1084" s="169" t="s">
        <v>8310</v>
      </c>
      <c r="B1084" s="170">
        <f t="shared" si="25"/>
        <v>41248</v>
      </c>
      <c r="C1084" s="169" t="s">
        <v>28</v>
      </c>
      <c r="D1084" s="169" t="s">
        <v>8150</v>
      </c>
      <c r="E1084" s="169" t="s">
        <v>8269</v>
      </c>
      <c r="F1084" s="169" t="s">
        <v>8150</v>
      </c>
      <c r="G1084" s="169" t="s">
        <v>8144</v>
      </c>
      <c r="H1084" s="169" t="s">
        <v>8269</v>
      </c>
    </row>
    <row r="1085" spans="1:8">
      <c r="A1085" s="169" t="s">
        <v>8311</v>
      </c>
      <c r="B1085" s="170">
        <f t="shared" si="25"/>
        <v>41247</v>
      </c>
      <c r="C1085" s="169" t="s">
        <v>28</v>
      </c>
      <c r="D1085" s="169" t="s">
        <v>8153</v>
      </c>
      <c r="E1085" s="169" t="s">
        <v>8153</v>
      </c>
      <c r="F1085" s="169" t="s">
        <v>8156</v>
      </c>
      <c r="G1085" s="169" t="s">
        <v>8155</v>
      </c>
      <c r="H1085" s="169" t="s">
        <v>8153</v>
      </c>
    </row>
    <row r="1086" spans="1:8">
      <c r="A1086" s="169" t="s">
        <v>8312</v>
      </c>
      <c r="B1086" s="170">
        <f t="shared" si="25"/>
        <v>41246</v>
      </c>
      <c r="C1086" s="169" t="s">
        <v>28</v>
      </c>
      <c r="D1086" s="169" t="s">
        <v>8154</v>
      </c>
      <c r="E1086" s="169" t="s">
        <v>8154</v>
      </c>
      <c r="F1086" s="169" t="s">
        <v>8153</v>
      </c>
      <c r="G1086" s="169" t="s">
        <v>8156</v>
      </c>
      <c r="H1086" s="169" t="s">
        <v>8154</v>
      </c>
    </row>
    <row r="1087" spans="1:8">
      <c r="A1087" s="169" t="s">
        <v>8313</v>
      </c>
      <c r="B1087" s="170">
        <f t="shared" si="25"/>
        <v>41243</v>
      </c>
      <c r="C1087" s="169" t="s">
        <v>28</v>
      </c>
      <c r="D1087" s="169" t="s">
        <v>8154</v>
      </c>
      <c r="E1087" s="169" t="s">
        <v>8154</v>
      </c>
      <c r="F1087" s="169" t="s">
        <v>8153</v>
      </c>
      <c r="G1087" s="169" t="s">
        <v>8156</v>
      </c>
      <c r="H1087" s="169" t="s">
        <v>8257</v>
      </c>
    </row>
    <row r="1088" spans="1:8">
      <c r="A1088" s="169" t="s">
        <v>8314</v>
      </c>
      <c r="B1088" s="170">
        <f t="shared" si="25"/>
        <v>41242</v>
      </c>
      <c r="C1088" s="169" t="s">
        <v>28</v>
      </c>
      <c r="D1088" s="169" t="s">
        <v>8257</v>
      </c>
      <c r="E1088" s="169" t="s">
        <v>8257</v>
      </c>
      <c r="F1088" s="169" t="s">
        <v>8154</v>
      </c>
      <c r="G1088" s="169" t="s">
        <v>8153</v>
      </c>
      <c r="H1088" s="169" t="s">
        <v>8258</v>
      </c>
    </row>
    <row r="1089" spans="1:8">
      <c r="A1089" s="169" t="s">
        <v>8315</v>
      </c>
      <c r="B1089" s="170">
        <f t="shared" si="25"/>
        <v>41241</v>
      </c>
      <c r="C1089" s="169" t="s">
        <v>28</v>
      </c>
      <c r="D1089" s="169" t="s">
        <v>8257</v>
      </c>
      <c r="E1089" s="169" t="s">
        <v>8257</v>
      </c>
      <c r="F1089" s="169" t="s">
        <v>8154</v>
      </c>
      <c r="G1089" s="169" t="s">
        <v>8153</v>
      </c>
      <c r="H1089" s="169" t="s">
        <v>8251</v>
      </c>
    </row>
    <row r="1090" spans="1:8">
      <c r="A1090" s="169" t="s">
        <v>8316</v>
      </c>
      <c r="B1090" s="170">
        <f t="shared" si="25"/>
        <v>41240</v>
      </c>
      <c r="C1090" s="169" t="s">
        <v>28</v>
      </c>
      <c r="D1090" s="169" t="s">
        <v>8154</v>
      </c>
      <c r="E1090" s="169" t="s">
        <v>8154</v>
      </c>
      <c r="F1090" s="169" t="s">
        <v>8153</v>
      </c>
      <c r="G1090" s="169" t="s">
        <v>8156</v>
      </c>
      <c r="H1090" s="169" t="s">
        <v>8257</v>
      </c>
    </row>
    <row r="1091" spans="1:8">
      <c r="A1091" s="169" t="s">
        <v>8317</v>
      </c>
      <c r="B1091" s="170">
        <f t="shared" si="25"/>
        <v>41239</v>
      </c>
      <c r="C1091" s="169" t="s">
        <v>28</v>
      </c>
      <c r="D1091" s="169" t="s">
        <v>8258</v>
      </c>
      <c r="E1091" s="169" t="s">
        <v>8258</v>
      </c>
      <c r="F1091" s="169" t="s">
        <v>8257</v>
      </c>
      <c r="G1091" s="169" t="s">
        <v>8154</v>
      </c>
      <c r="H1091" s="169" t="s">
        <v>8258</v>
      </c>
    </row>
    <row r="1092" spans="1:8">
      <c r="A1092" s="169" t="s">
        <v>8318</v>
      </c>
      <c r="B1092" s="170">
        <f t="shared" si="25"/>
        <v>41236</v>
      </c>
      <c r="C1092" s="169" t="s">
        <v>28</v>
      </c>
      <c r="D1092" s="169" t="s">
        <v>8154</v>
      </c>
      <c r="E1092" s="169" t="s">
        <v>8154</v>
      </c>
      <c r="F1092" s="169" t="s">
        <v>8154</v>
      </c>
      <c r="G1092" s="169" t="s">
        <v>8153</v>
      </c>
      <c r="H1092" s="169" t="s">
        <v>8257</v>
      </c>
    </row>
    <row r="1093" spans="1:8">
      <c r="A1093" s="169" t="s">
        <v>8319</v>
      </c>
      <c r="B1093" s="170">
        <f t="shared" ref="B1093:B1156" si="26">DATE((LEFT(A1093,4)),(RIGHT(LEFT(A1093,7),2)),RIGHT(A1093,2))</f>
        <v>41235</v>
      </c>
      <c r="C1093" s="169" t="s">
        <v>28</v>
      </c>
      <c r="D1093" s="169" t="s">
        <v>8258</v>
      </c>
      <c r="E1093" s="169" t="s">
        <v>8258</v>
      </c>
      <c r="F1093" s="169" t="s">
        <v>8258</v>
      </c>
      <c r="G1093" s="169" t="s">
        <v>8257</v>
      </c>
      <c r="H1093" s="169" t="s">
        <v>8251</v>
      </c>
    </row>
    <row r="1094" spans="1:8">
      <c r="A1094" s="169" t="s">
        <v>8320</v>
      </c>
      <c r="B1094" s="170">
        <f t="shared" si="26"/>
        <v>41234</v>
      </c>
      <c r="C1094" s="169" t="s">
        <v>28</v>
      </c>
      <c r="D1094" s="169" t="s">
        <v>8252</v>
      </c>
      <c r="E1094" s="169" t="s">
        <v>8254</v>
      </c>
      <c r="F1094" s="169" t="s">
        <v>8252</v>
      </c>
      <c r="G1094" s="169" t="s">
        <v>8251</v>
      </c>
      <c r="H1094" s="169" t="s">
        <v>8241</v>
      </c>
    </row>
    <row r="1095" spans="1:8">
      <c r="A1095" s="169" t="s">
        <v>8321</v>
      </c>
      <c r="B1095" s="170">
        <f t="shared" si="26"/>
        <v>41233</v>
      </c>
      <c r="C1095" s="169" t="s">
        <v>28</v>
      </c>
      <c r="D1095" s="169" t="s">
        <v>8252</v>
      </c>
      <c r="E1095" s="169" t="s">
        <v>8254</v>
      </c>
      <c r="F1095" s="169" t="s">
        <v>8252</v>
      </c>
      <c r="G1095" s="169" t="s">
        <v>8251</v>
      </c>
      <c r="H1095" s="169" t="s">
        <v>8241</v>
      </c>
    </row>
    <row r="1096" spans="1:8">
      <c r="A1096" s="169" t="s">
        <v>8322</v>
      </c>
      <c r="B1096" s="170">
        <f t="shared" si="26"/>
        <v>41232</v>
      </c>
      <c r="C1096" s="169" t="s">
        <v>28</v>
      </c>
      <c r="D1096" s="169" t="s">
        <v>8241</v>
      </c>
      <c r="E1096" s="169" t="s">
        <v>8252</v>
      </c>
      <c r="F1096" s="169" t="s">
        <v>8241</v>
      </c>
      <c r="G1096" s="169" t="s">
        <v>8254</v>
      </c>
      <c r="H1096" s="169" t="s">
        <v>8241</v>
      </c>
    </row>
    <row r="1097" spans="1:8">
      <c r="A1097" s="169" t="s">
        <v>8323</v>
      </c>
      <c r="B1097" s="170">
        <f t="shared" si="26"/>
        <v>41229</v>
      </c>
      <c r="C1097" s="169" t="s">
        <v>28</v>
      </c>
      <c r="D1097" s="169" t="s">
        <v>8213</v>
      </c>
      <c r="E1097" s="169" t="s">
        <v>8161</v>
      </c>
      <c r="F1097" s="169" t="s">
        <v>8213</v>
      </c>
      <c r="G1097" s="169" t="s">
        <v>8241</v>
      </c>
      <c r="H1097" s="169" t="s">
        <v>8213</v>
      </c>
    </row>
    <row r="1098" spans="1:8">
      <c r="A1098" s="169" t="s">
        <v>8324</v>
      </c>
      <c r="B1098" s="170">
        <f t="shared" si="26"/>
        <v>41228</v>
      </c>
      <c r="C1098" s="169" t="s">
        <v>28</v>
      </c>
      <c r="D1098" s="169" t="s">
        <v>8241</v>
      </c>
      <c r="E1098" s="169" t="s">
        <v>8241</v>
      </c>
      <c r="F1098" s="169" t="s">
        <v>8161</v>
      </c>
      <c r="G1098" s="169" t="s">
        <v>8254</v>
      </c>
      <c r="H1098" s="169" t="s">
        <v>8161</v>
      </c>
    </row>
    <row r="1099" spans="1:8">
      <c r="A1099" s="169" t="s">
        <v>8325</v>
      </c>
      <c r="B1099" s="170">
        <f t="shared" si="26"/>
        <v>41227</v>
      </c>
      <c r="C1099" s="169" t="s">
        <v>28</v>
      </c>
      <c r="D1099" s="169" t="s">
        <v>8241</v>
      </c>
      <c r="E1099" s="169" t="s">
        <v>8241</v>
      </c>
      <c r="F1099" s="169" t="s">
        <v>8161</v>
      </c>
      <c r="G1099" s="169" t="s">
        <v>8254</v>
      </c>
      <c r="H1099" s="169" t="s">
        <v>8161</v>
      </c>
    </row>
    <row r="1100" spans="1:8">
      <c r="A1100" s="169" t="s">
        <v>8326</v>
      </c>
      <c r="B1100" s="170">
        <f t="shared" si="26"/>
        <v>41226</v>
      </c>
      <c r="C1100" s="169" t="s">
        <v>28</v>
      </c>
      <c r="D1100" s="169" t="s">
        <v>8213</v>
      </c>
      <c r="E1100" s="169" t="s">
        <v>8161</v>
      </c>
      <c r="F1100" s="169" t="s">
        <v>8213</v>
      </c>
      <c r="G1100" s="169" t="s">
        <v>8252</v>
      </c>
      <c r="H1100" s="169" t="s">
        <v>8159</v>
      </c>
    </row>
    <row r="1101" spans="1:8">
      <c r="A1101" s="169" t="s">
        <v>8327</v>
      </c>
      <c r="B1101" s="170">
        <f t="shared" si="26"/>
        <v>41225</v>
      </c>
      <c r="C1101" s="169" t="s">
        <v>28</v>
      </c>
      <c r="D1101" s="169" t="s">
        <v>8241</v>
      </c>
      <c r="E1101" s="169" t="s">
        <v>8252</v>
      </c>
      <c r="F1101" s="169" t="s">
        <v>8241</v>
      </c>
      <c r="G1101" s="169" t="s">
        <v>8251</v>
      </c>
      <c r="H1101" s="169" t="s">
        <v>8161</v>
      </c>
    </row>
    <row r="1102" spans="1:8">
      <c r="A1102" s="169" t="s">
        <v>8328</v>
      </c>
      <c r="B1102" s="170">
        <f t="shared" si="26"/>
        <v>41222</v>
      </c>
      <c r="C1102" s="169" t="s">
        <v>28</v>
      </c>
      <c r="D1102" s="169" t="s">
        <v>8241</v>
      </c>
      <c r="E1102" s="169" t="s">
        <v>8252</v>
      </c>
      <c r="F1102" s="169" t="s">
        <v>8241</v>
      </c>
      <c r="G1102" s="169" t="s">
        <v>8251</v>
      </c>
      <c r="H1102" s="169" t="s">
        <v>8213</v>
      </c>
    </row>
    <row r="1103" spans="1:8">
      <c r="A1103" s="169" t="s">
        <v>8329</v>
      </c>
      <c r="B1103" s="170">
        <f t="shared" si="26"/>
        <v>41221</v>
      </c>
      <c r="C1103" s="169" t="s">
        <v>28</v>
      </c>
      <c r="D1103" s="169" t="s">
        <v>8159</v>
      </c>
      <c r="E1103" s="169" t="s">
        <v>8213</v>
      </c>
      <c r="F1103" s="169" t="s">
        <v>8159</v>
      </c>
      <c r="G1103" s="169" t="s">
        <v>8241</v>
      </c>
      <c r="H1103" s="169" t="s">
        <v>8166</v>
      </c>
    </row>
    <row r="1104" spans="1:8">
      <c r="A1104" s="169" t="s">
        <v>8330</v>
      </c>
      <c r="B1104" s="170">
        <f t="shared" si="26"/>
        <v>41220</v>
      </c>
      <c r="C1104" s="169" t="s">
        <v>28</v>
      </c>
      <c r="D1104" s="169" t="s">
        <v>8161</v>
      </c>
      <c r="E1104" s="169" t="s">
        <v>8161</v>
      </c>
      <c r="F1104" s="169" t="s">
        <v>8161</v>
      </c>
      <c r="G1104" s="169" t="s">
        <v>8254</v>
      </c>
      <c r="H1104" s="169" t="s">
        <v>8213</v>
      </c>
    </row>
    <row r="1105" spans="1:8">
      <c r="A1105" s="169" t="s">
        <v>8331</v>
      </c>
      <c r="B1105" s="170">
        <f t="shared" si="26"/>
        <v>41219</v>
      </c>
      <c r="C1105" s="169" t="s">
        <v>28</v>
      </c>
      <c r="D1105" s="169" t="s">
        <v>8161</v>
      </c>
      <c r="E1105" s="169" t="s">
        <v>8241</v>
      </c>
      <c r="F1105" s="169" t="s">
        <v>8161</v>
      </c>
      <c r="G1105" s="169" t="s">
        <v>8254</v>
      </c>
      <c r="H1105" s="169" t="s">
        <v>8213</v>
      </c>
    </row>
    <row r="1106" spans="1:8">
      <c r="A1106" s="169" t="s">
        <v>8332</v>
      </c>
      <c r="B1106" s="170">
        <f t="shared" si="26"/>
        <v>41218</v>
      </c>
      <c r="C1106" s="169" t="s">
        <v>28</v>
      </c>
      <c r="D1106" s="169" t="s">
        <v>8252</v>
      </c>
      <c r="E1106" s="169" t="s">
        <v>8252</v>
      </c>
      <c r="F1106" s="169" t="s">
        <v>8252</v>
      </c>
      <c r="G1106" s="169" t="s">
        <v>8258</v>
      </c>
      <c r="H1106" s="169" t="s">
        <v>8161</v>
      </c>
    </row>
    <row r="1107" spans="1:8">
      <c r="A1107" s="169" t="s">
        <v>8333</v>
      </c>
      <c r="B1107" s="170">
        <f t="shared" si="26"/>
        <v>41215</v>
      </c>
      <c r="C1107" s="169" t="s">
        <v>28</v>
      </c>
      <c r="D1107" s="169" t="s">
        <v>8161</v>
      </c>
      <c r="E1107" s="169" t="s">
        <v>8161</v>
      </c>
      <c r="F1107" s="169" t="s">
        <v>8161</v>
      </c>
      <c r="G1107" s="169" t="s">
        <v>8254</v>
      </c>
      <c r="H1107" s="169" t="s">
        <v>8213</v>
      </c>
    </row>
    <row r="1108" spans="1:8">
      <c r="A1108" s="169" t="s">
        <v>8334</v>
      </c>
      <c r="B1108" s="170">
        <f t="shared" si="26"/>
        <v>41214</v>
      </c>
      <c r="C1108" s="169" t="s">
        <v>28</v>
      </c>
      <c r="D1108" s="169" t="s">
        <v>8213</v>
      </c>
      <c r="E1108" s="169" t="s">
        <v>8213</v>
      </c>
      <c r="F1108" s="169" t="s">
        <v>8213</v>
      </c>
      <c r="G1108" s="169" t="s">
        <v>8252</v>
      </c>
      <c r="H1108" s="169" t="s">
        <v>8159</v>
      </c>
    </row>
    <row r="1109" spans="1:8">
      <c r="A1109" s="169" t="s">
        <v>8335</v>
      </c>
      <c r="B1109" s="170">
        <f t="shared" si="26"/>
        <v>41213</v>
      </c>
      <c r="C1109" s="169" t="s">
        <v>28</v>
      </c>
      <c r="D1109" s="169" t="s">
        <v>8161</v>
      </c>
      <c r="E1109" s="169" t="s">
        <v>8161</v>
      </c>
      <c r="F1109" s="169" t="s">
        <v>8161</v>
      </c>
      <c r="G1109" s="169" t="s">
        <v>8252</v>
      </c>
      <c r="H1109" s="169" t="s">
        <v>8161</v>
      </c>
    </row>
    <row r="1110" spans="1:8">
      <c r="A1110" s="169" t="s">
        <v>8336</v>
      </c>
      <c r="B1110" s="170">
        <f t="shared" si="26"/>
        <v>41212</v>
      </c>
      <c r="C1110" s="169" t="s">
        <v>28</v>
      </c>
      <c r="D1110" s="169" t="s">
        <v>8252</v>
      </c>
      <c r="E1110" s="169" t="s">
        <v>8252</v>
      </c>
      <c r="F1110" s="169" t="s">
        <v>8252</v>
      </c>
      <c r="G1110" s="169" t="s">
        <v>8251</v>
      </c>
      <c r="H1110" s="169" t="s">
        <v>8252</v>
      </c>
    </row>
    <row r="1111" spans="1:8">
      <c r="A1111" s="169" t="s">
        <v>8337</v>
      </c>
      <c r="B1111" s="170">
        <f t="shared" si="26"/>
        <v>41211</v>
      </c>
      <c r="C1111" s="169" t="s">
        <v>28</v>
      </c>
      <c r="D1111" s="169" t="s">
        <v>8252</v>
      </c>
      <c r="E1111" s="169" t="s">
        <v>8241</v>
      </c>
      <c r="F1111" s="169" t="s">
        <v>8252</v>
      </c>
      <c r="G1111" s="169" t="s">
        <v>8251</v>
      </c>
      <c r="H1111" s="169" t="s">
        <v>8252</v>
      </c>
    </row>
    <row r="1112" spans="1:8">
      <c r="A1112" s="169" t="s">
        <v>8338</v>
      </c>
      <c r="B1112" s="170">
        <f t="shared" si="26"/>
        <v>41208</v>
      </c>
      <c r="C1112" s="169" t="s">
        <v>28</v>
      </c>
      <c r="D1112" s="169" t="s">
        <v>8252</v>
      </c>
      <c r="E1112" s="169" t="s">
        <v>8241</v>
      </c>
      <c r="F1112" s="169" t="s">
        <v>8252</v>
      </c>
      <c r="G1112" s="169" t="s">
        <v>8251</v>
      </c>
      <c r="H1112" s="169" t="s">
        <v>8252</v>
      </c>
    </row>
    <row r="1113" spans="1:8">
      <c r="A1113" s="169" t="s">
        <v>8339</v>
      </c>
      <c r="B1113" s="170">
        <f t="shared" si="26"/>
        <v>41207</v>
      </c>
      <c r="C1113" s="169" t="s">
        <v>28</v>
      </c>
      <c r="D1113" s="169" t="s">
        <v>8258</v>
      </c>
      <c r="E1113" s="169" t="s">
        <v>8251</v>
      </c>
      <c r="F1113" s="169" t="s">
        <v>8258</v>
      </c>
      <c r="G1113" s="169" t="s">
        <v>8257</v>
      </c>
      <c r="H1113" s="169" t="s">
        <v>8258</v>
      </c>
    </row>
    <row r="1114" spans="1:8">
      <c r="A1114" s="169" t="s">
        <v>8340</v>
      </c>
      <c r="B1114" s="170">
        <f t="shared" si="26"/>
        <v>41206</v>
      </c>
      <c r="C1114" s="169" t="s">
        <v>28</v>
      </c>
      <c r="D1114" s="169" t="s">
        <v>8258</v>
      </c>
      <c r="E1114" s="169" t="s">
        <v>8258</v>
      </c>
      <c r="F1114" s="169" t="s">
        <v>8258</v>
      </c>
      <c r="G1114" s="169" t="s">
        <v>8257</v>
      </c>
      <c r="H1114" s="169" t="s">
        <v>8257</v>
      </c>
    </row>
    <row r="1115" spans="1:8">
      <c r="A1115" s="169" t="s">
        <v>8341</v>
      </c>
      <c r="B1115" s="170">
        <f t="shared" si="26"/>
        <v>41205</v>
      </c>
      <c r="C1115" s="169" t="s">
        <v>28</v>
      </c>
      <c r="D1115" s="169" t="s">
        <v>8257</v>
      </c>
      <c r="E1115" s="169" t="s">
        <v>8257</v>
      </c>
      <c r="F1115" s="169" t="s">
        <v>8258</v>
      </c>
      <c r="G1115" s="169" t="s">
        <v>8154</v>
      </c>
      <c r="H1115" s="169" t="s">
        <v>8154</v>
      </c>
    </row>
    <row r="1116" spans="1:8">
      <c r="A1116" s="169" t="s">
        <v>8342</v>
      </c>
      <c r="B1116" s="170">
        <f t="shared" si="26"/>
        <v>41204</v>
      </c>
      <c r="C1116" s="169" t="s">
        <v>28</v>
      </c>
      <c r="D1116" s="169" t="s">
        <v>8156</v>
      </c>
      <c r="E1116" s="169" t="s">
        <v>8156</v>
      </c>
      <c r="F1116" s="169" t="s">
        <v>8153</v>
      </c>
      <c r="G1116" s="169" t="s">
        <v>8155</v>
      </c>
      <c r="H1116" s="169" t="s">
        <v>8156</v>
      </c>
    </row>
    <row r="1117" spans="1:8">
      <c r="A1117" s="169" t="s">
        <v>8343</v>
      </c>
      <c r="B1117" s="170">
        <f t="shared" si="26"/>
        <v>41201</v>
      </c>
      <c r="C1117" s="169" t="s">
        <v>28</v>
      </c>
      <c r="D1117" s="169" t="s">
        <v>8257</v>
      </c>
      <c r="E1117" s="169" t="s">
        <v>8257</v>
      </c>
      <c r="F1117" s="169" t="s">
        <v>8258</v>
      </c>
      <c r="G1117" s="169" t="s">
        <v>8153</v>
      </c>
      <c r="H1117" s="169" t="s">
        <v>8154</v>
      </c>
    </row>
    <row r="1118" spans="1:8">
      <c r="A1118" s="169" t="s">
        <v>8344</v>
      </c>
      <c r="B1118" s="170">
        <f t="shared" si="26"/>
        <v>41200</v>
      </c>
      <c r="C1118" s="169" t="s">
        <v>28</v>
      </c>
      <c r="D1118" s="169" t="s">
        <v>8153</v>
      </c>
      <c r="E1118" s="169" t="s">
        <v>8153</v>
      </c>
      <c r="F1118" s="169" t="s">
        <v>8153</v>
      </c>
      <c r="G1118" s="169" t="s">
        <v>8155</v>
      </c>
      <c r="H1118" s="169" t="s">
        <v>8156</v>
      </c>
    </row>
    <row r="1119" spans="1:8">
      <c r="A1119" s="169" t="s">
        <v>8345</v>
      </c>
      <c r="B1119" s="170">
        <f t="shared" si="26"/>
        <v>41199</v>
      </c>
      <c r="C1119" s="169" t="s">
        <v>28</v>
      </c>
      <c r="D1119" s="169" t="s">
        <v>8257</v>
      </c>
      <c r="E1119" s="169" t="s">
        <v>8257</v>
      </c>
      <c r="F1119" s="169" t="s">
        <v>8257</v>
      </c>
      <c r="G1119" s="169" t="s">
        <v>8154</v>
      </c>
      <c r="H1119" s="169" t="s">
        <v>8154</v>
      </c>
    </row>
    <row r="1120" spans="1:8">
      <c r="A1120" s="169" t="s">
        <v>8346</v>
      </c>
      <c r="B1120" s="170">
        <f t="shared" si="26"/>
        <v>41198</v>
      </c>
      <c r="C1120" s="169" t="s">
        <v>28</v>
      </c>
      <c r="D1120" s="169" t="s">
        <v>8258</v>
      </c>
      <c r="E1120" s="169" t="s">
        <v>8258</v>
      </c>
      <c r="F1120" s="169" t="s">
        <v>8251</v>
      </c>
      <c r="G1120" s="169" t="s">
        <v>8257</v>
      </c>
      <c r="H1120" s="169" t="s">
        <v>8257</v>
      </c>
    </row>
    <row r="1121" spans="1:8">
      <c r="A1121" s="169" t="s">
        <v>8347</v>
      </c>
      <c r="B1121" s="170">
        <f t="shared" si="26"/>
        <v>41197</v>
      </c>
      <c r="C1121" s="169" t="s">
        <v>28</v>
      </c>
      <c r="D1121" s="169" t="s">
        <v>8251</v>
      </c>
      <c r="E1121" s="169" t="s">
        <v>8251</v>
      </c>
      <c r="F1121" s="169" t="s">
        <v>8254</v>
      </c>
      <c r="G1121" s="169" t="s">
        <v>8258</v>
      </c>
      <c r="H1121" s="169" t="s">
        <v>8251</v>
      </c>
    </row>
    <row r="1122" spans="1:8">
      <c r="A1122" s="169" t="s">
        <v>8348</v>
      </c>
      <c r="B1122" s="170">
        <f t="shared" si="26"/>
        <v>41194</v>
      </c>
      <c r="C1122" s="169" t="s">
        <v>28</v>
      </c>
      <c r="D1122" s="169" t="s">
        <v>8258</v>
      </c>
      <c r="E1122" s="169" t="s">
        <v>8257</v>
      </c>
      <c r="F1122" s="169" t="s">
        <v>8251</v>
      </c>
      <c r="G1122" s="169" t="s">
        <v>8258</v>
      </c>
      <c r="H1122" s="169" t="s">
        <v>8258</v>
      </c>
    </row>
    <row r="1123" spans="1:8">
      <c r="A1123" s="169" t="s">
        <v>8349</v>
      </c>
      <c r="B1123" s="170">
        <f t="shared" si="26"/>
        <v>41193</v>
      </c>
      <c r="C1123" s="169" t="s">
        <v>28</v>
      </c>
      <c r="D1123" s="169" t="s">
        <v>8252</v>
      </c>
      <c r="E1123" s="169" t="s">
        <v>8251</v>
      </c>
      <c r="F1123" s="169" t="s">
        <v>8252</v>
      </c>
      <c r="G1123" s="169" t="s">
        <v>8254</v>
      </c>
      <c r="H1123" s="169" t="s">
        <v>8252</v>
      </c>
    </row>
    <row r="1124" spans="1:8">
      <c r="A1124" s="169" t="s">
        <v>8350</v>
      </c>
      <c r="B1124" s="170">
        <f t="shared" si="26"/>
        <v>41192</v>
      </c>
      <c r="C1124" s="169" t="s">
        <v>28</v>
      </c>
      <c r="D1124" s="169" t="s">
        <v>8213</v>
      </c>
      <c r="E1124" s="169" t="s">
        <v>8241</v>
      </c>
      <c r="F1124" s="169" t="s">
        <v>8213</v>
      </c>
      <c r="G1124" s="169" t="s">
        <v>8161</v>
      </c>
      <c r="H1124" s="169" t="s">
        <v>8213</v>
      </c>
    </row>
    <row r="1125" spans="1:8">
      <c r="A1125" s="169" t="s">
        <v>8351</v>
      </c>
      <c r="B1125" s="170">
        <f t="shared" si="26"/>
        <v>41191</v>
      </c>
      <c r="C1125" s="169" t="s">
        <v>28</v>
      </c>
      <c r="D1125" s="169" t="s">
        <v>8254</v>
      </c>
      <c r="E1125" s="169" t="s">
        <v>8251</v>
      </c>
      <c r="F1125" s="169" t="s">
        <v>8254</v>
      </c>
      <c r="G1125" s="169" t="s">
        <v>8251</v>
      </c>
      <c r="H1125" s="169" t="s">
        <v>8251</v>
      </c>
    </row>
    <row r="1126" spans="1:8">
      <c r="A1126" s="169" t="s">
        <v>8352</v>
      </c>
      <c r="B1126" s="170">
        <f t="shared" si="26"/>
        <v>41190</v>
      </c>
      <c r="C1126" s="169" t="s">
        <v>28</v>
      </c>
      <c r="D1126" s="169" t="s">
        <v>8254</v>
      </c>
      <c r="E1126" s="169" t="s">
        <v>8251</v>
      </c>
      <c r="F1126" s="169" t="s">
        <v>8254</v>
      </c>
      <c r="G1126" s="169" t="s">
        <v>8251</v>
      </c>
      <c r="H1126" s="169" t="s">
        <v>8251</v>
      </c>
    </row>
    <row r="1127" spans="1:8">
      <c r="A1127" s="169" t="s">
        <v>8353</v>
      </c>
      <c r="B1127" s="170">
        <f t="shared" si="26"/>
        <v>41187</v>
      </c>
      <c r="C1127" s="169" t="s">
        <v>28</v>
      </c>
      <c r="D1127" s="169" t="s">
        <v>8252</v>
      </c>
      <c r="E1127" s="169" t="s">
        <v>8254</v>
      </c>
      <c r="F1127" s="169" t="s">
        <v>8252</v>
      </c>
      <c r="G1127" s="169" t="s">
        <v>8254</v>
      </c>
      <c r="H1127" s="169" t="s">
        <v>8254</v>
      </c>
    </row>
    <row r="1128" spans="1:8">
      <c r="A1128" s="169" t="s">
        <v>8354</v>
      </c>
      <c r="B1128" s="170">
        <f t="shared" si="26"/>
        <v>41186</v>
      </c>
      <c r="C1128" s="169" t="s">
        <v>28</v>
      </c>
      <c r="D1128" s="169" t="s">
        <v>8241</v>
      </c>
      <c r="E1128" s="169" t="s">
        <v>8252</v>
      </c>
      <c r="F1128" s="169" t="s">
        <v>8241</v>
      </c>
      <c r="G1128" s="169" t="s">
        <v>8252</v>
      </c>
      <c r="H1128" s="169" t="s">
        <v>8252</v>
      </c>
    </row>
    <row r="1129" spans="1:8">
      <c r="A1129" s="169" t="s">
        <v>8355</v>
      </c>
      <c r="B1129" s="170">
        <f t="shared" si="26"/>
        <v>41184</v>
      </c>
      <c r="C1129" s="169" t="s">
        <v>28</v>
      </c>
      <c r="D1129" s="169" t="s">
        <v>8252</v>
      </c>
      <c r="E1129" s="169" t="s">
        <v>8254</v>
      </c>
      <c r="F1129" s="169" t="s">
        <v>8252</v>
      </c>
      <c r="G1129" s="169" t="s">
        <v>8252</v>
      </c>
      <c r="H1129" s="169" t="s">
        <v>8254</v>
      </c>
    </row>
    <row r="1130" spans="1:8">
      <c r="A1130" s="169" t="s">
        <v>8356</v>
      </c>
      <c r="B1130" s="170">
        <f t="shared" si="26"/>
        <v>41180</v>
      </c>
      <c r="C1130" s="169" t="s">
        <v>28</v>
      </c>
      <c r="D1130" s="169" t="s">
        <v>8258</v>
      </c>
      <c r="E1130" s="169" t="s">
        <v>8257</v>
      </c>
      <c r="F1130" s="169" t="s">
        <v>8257</v>
      </c>
      <c r="G1130" s="169" t="s">
        <v>8258</v>
      </c>
      <c r="H1130" s="169" t="s">
        <v>8257</v>
      </c>
    </row>
    <row r="1131" spans="1:8">
      <c r="A1131" s="169" t="s">
        <v>8357</v>
      </c>
      <c r="B1131" s="170">
        <f t="shared" si="26"/>
        <v>41179</v>
      </c>
      <c r="C1131" s="169" t="s">
        <v>28</v>
      </c>
      <c r="D1131" s="169" t="s">
        <v>8153</v>
      </c>
      <c r="E1131" s="169" t="s">
        <v>8153</v>
      </c>
      <c r="F1131" s="169" t="s">
        <v>8153</v>
      </c>
      <c r="G1131" s="169" t="s">
        <v>8153</v>
      </c>
      <c r="H1131" s="169" t="s">
        <v>8156</v>
      </c>
    </row>
    <row r="1132" spans="1:8">
      <c r="A1132" s="169" t="s">
        <v>8358</v>
      </c>
      <c r="B1132" s="170">
        <f t="shared" si="26"/>
        <v>41178</v>
      </c>
      <c r="C1132" s="169" t="s">
        <v>28</v>
      </c>
      <c r="D1132" s="169" t="s">
        <v>8257</v>
      </c>
      <c r="E1132" s="169" t="s">
        <v>8154</v>
      </c>
      <c r="F1132" s="169" t="s">
        <v>8257</v>
      </c>
      <c r="G1132" s="169" t="s">
        <v>8257</v>
      </c>
      <c r="H1132" s="169" t="s">
        <v>8153</v>
      </c>
    </row>
    <row r="1133" spans="1:8">
      <c r="A1133" s="169" t="s">
        <v>8359</v>
      </c>
      <c r="B1133" s="170">
        <f t="shared" si="26"/>
        <v>41177</v>
      </c>
      <c r="C1133" s="169" t="s">
        <v>28</v>
      </c>
      <c r="D1133" s="169" t="s">
        <v>8153</v>
      </c>
      <c r="E1133" s="169" t="s">
        <v>8156</v>
      </c>
      <c r="F1133" s="169" t="s">
        <v>8153</v>
      </c>
      <c r="G1133" s="169" t="s">
        <v>8153</v>
      </c>
      <c r="H1133" s="169" t="s">
        <v>8156</v>
      </c>
    </row>
    <row r="1134" spans="1:8">
      <c r="A1134" s="169" t="s">
        <v>8360</v>
      </c>
      <c r="B1134" s="170">
        <f t="shared" si="26"/>
        <v>41176</v>
      </c>
      <c r="C1134" s="169" t="s">
        <v>28</v>
      </c>
      <c r="D1134" s="169" t="s">
        <v>8153</v>
      </c>
      <c r="E1134" s="169" t="s">
        <v>8156</v>
      </c>
      <c r="F1134" s="169" t="s">
        <v>8153</v>
      </c>
      <c r="G1134" s="169" t="s">
        <v>8153</v>
      </c>
      <c r="H1134" s="169" t="s">
        <v>8156</v>
      </c>
    </row>
    <row r="1135" spans="1:8">
      <c r="A1135" s="169" t="s">
        <v>8361</v>
      </c>
      <c r="B1135" s="170">
        <f t="shared" si="26"/>
        <v>41173</v>
      </c>
      <c r="C1135" s="169" t="s">
        <v>28</v>
      </c>
      <c r="D1135" s="169" t="s">
        <v>8155</v>
      </c>
      <c r="E1135" s="169" t="s">
        <v>8269</v>
      </c>
      <c r="F1135" s="169" t="s">
        <v>8155</v>
      </c>
      <c r="G1135" s="169" t="s">
        <v>8155</v>
      </c>
      <c r="H1135" s="169" t="s">
        <v>8269</v>
      </c>
    </row>
    <row r="1136" spans="1:8">
      <c r="A1136" s="169" t="s">
        <v>8362</v>
      </c>
      <c r="B1136" s="170">
        <f t="shared" si="26"/>
        <v>41172</v>
      </c>
      <c r="C1136" s="169" t="s">
        <v>28</v>
      </c>
      <c r="D1136" s="169" t="s">
        <v>8156</v>
      </c>
      <c r="E1136" s="169" t="s">
        <v>8156</v>
      </c>
      <c r="F1136" s="169" t="s">
        <v>8153</v>
      </c>
      <c r="G1136" s="169" t="s">
        <v>8156</v>
      </c>
      <c r="H1136" s="169" t="s">
        <v>8155</v>
      </c>
    </row>
    <row r="1137" spans="1:8">
      <c r="A1137" s="169" t="s">
        <v>8363</v>
      </c>
      <c r="B1137" s="170">
        <f t="shared" si="26"/>
        <v>41171</v>
      </c>
      <c r="C1137" s="169" t="s">
        <v>28</v>
      </c>
      <c r="D1137" s="169" t="s">
        <v>8143</v>
      </c>
      <c r="E1137" s="169" t="s">
        <v>8143</v>
      </c>
      <c r="F1137" s="169" t="s">
        <v>8143</v>
      </c>
      <c r="G1137" s="169" t="s">
        <v>8147</v>
      </c>
      <c r="H1137" s="169" t="s">
        <v>8147</v>
      </c>
    </row>
    <row r="1138" spans="1:8">
      <c r="A1138" s="169" t="s">
        <v>8364</v>
      </c>
      <c r="B1138" s="170">
        <f t="shared" si="26"/>
        <v>41170</v>
      </c>
      <c r="C1138" s="169" t="s">
        <v>28</v>
      </c>
      <c r="D1138" s="169" t="s">
        <v>8149</v>
      </c>
      <c r="E1138" s="169" t="s">
        <v>8149</v>
      </c>
      <c r="F1138" s="169" t="s">
        <v>8149</v>
      </c>
      <c r="G1138" s="169" t="s">
        <v>8144</v>
      </c>
      <c r="H1138" s="169" t="s">
        <v>8149</v>
      </c>
    </row>
    <row r="1139" spans="1:8">
      <c r="A1139" s="169" t="s">
        <v>8365</v>
      </c>
      <c r="B1139" s="170">
        <f t="shared" si="26"/>
        <v>41169</v>
      </c>
      <c r="C1139" s="169" t="s">
        <v>28</v>
      </c>
      <c r="D1139" s="169" t="s">
        <v>8147</v>
      </c>
      <c r="E1139" s="169" t="s">
        <v>8147</v>
      </c>
      <c r="F1139" s="169" t="s">
        <v>8147</v>
      </c>
      <c r="G1139" s="169" t="s">
        <v>8141</v>
      </c>
      <c r="H1139" s="169" t="s">
        <v>8147</v>
      </c>
    </row>
    <row r="1140" spans="1:8">
      <c r="A1140" s="169" t="s">
        <v>8366</v>
      </c>
      <c r="B1140" s="170">
        <f t="shared" si="26"/>
        <v>41166</v>
      </c>
      <c r="C1140" s="169" t="s">
        <v>28</v>
      </c>
      <c r="D1140" s="169" t="s">
        <v>8150</v>
      </c>
      <c r="E1140" s="169" t="s">
        <v>8150</v>
      </c>
      <c r="F1140" s="169" t="s">
        <v>8150</v>
      </c>
      <c r="G1140" s="169" t="s">
        <v>8149</v>
      </c>
      <c r="H1140" s="169" t="s">
        <v>8149</v>
      </c>
    </row>
    <row r="1141" spans="1:8">
      <c r="A1141" s="169" t="s">
        <v>8367</v>
      </c>
      <c r="B1141" s="170">
        <f t="shared" si="26"/>
        <v>41165</v>
      </c>
      <c r="C1141" s="169" t="s">
        <v>28</v>
      </c>
      <c r="D1141" s="169" t="s">
        <v>8149</v>
      </c>
      <c r="E1141" s="169" t="s">
        <v>8150</v>
      </c>
      <c r="F1141" s="169" t="s">
        <v>8150</v>
      </c>
      <c r="G1141" s="169" t="s">
        <v>8144</v>
      </c>
      <c r="H1141" s="169" t="s">
        <v>8144</v>
      </c>
    </row>
    <row r="1142" spans="1:8">
      <c r="A1142" s="169" t="s">
        <v>8368</v>
      </c>
      <c r="B1142" s="170">
        <f t="shared" si="26"/>
        <v>41164</v>
      </c>
      <c r="C1142" s="169" t="s">
        <v>28</v>
      </c>
      <c r="D1142" s="169" t="s">
        <v>8257</v>
      </c>
      <c r="E1142" s="169" t="s">
        <v>8257</v>
      </c>
      <c r="F1142" s="169" t="s">
        <v>8258</v>
      </c>
      <c r="G1142" s="169" t="s">
        <v>8154</v>
      </c>
      <c r="H1142" s="169" t="s">
        <v>8153</v>
      </c>
    </row>
    <row r="1143" spans="1:8">
      <c r="A1143" s="169" t="s">
        <v>8369</v>
      </c>
      <c r="B1143" s="170">
        <f t="shared" si="26"/>
        <v>41163</v>
      </c>
      <c r="C1143" s="169" t="s">
        <v>28</v>
      </c>
      <c r="D1143" s="169" t="s">
        <v>8258</v>
      </c>
      <c r="E1143" s="169" t="s">
        <v>8258</v>
      </c>
      <c r="F1143" s="169" t="s">
        <v>8254</v>
      </c>
      <c r="G1143" s="169" t="s">
        <v>8257</v>
      </c>
      <c r="H1143" s="169" t="s">
        <v>8257</v>
      </c>
    </row>
    <row r="1144" spans="1:8">
      <c r="A1144" s="169" t="s">
        <v>8370</v>
      </c>
      <c r="B1144" s="170">
        <f t="shared" si="26"/>
        <v>41162</v>
      </c>
      <c r="C1144" s="169" t="s">
        <v>28</v>
      </c>
      <c r="D1144" s="169" t="s">
        <v>8154</v>
      </c>
      <c r="E1144" s="169" t="s">
        <v>8153</v>
      </c>
      <c r="F1144" s="169" t="s">
        <v>8257</v>
      </c>
      <c r="G1144" s="169" t="s">
        <v>8155</v>
      </c>
      <c r="H1144" s="169" t="s">
        <v>8154</v>
      </c>
    </row>
    <row r="1145" spans="1:8">
      <c r="A1145" s="169" t="s">
        <v>8371</v>
      </c>
      <c r="B1145" s="170">
        <f t="shared" si="26"/>
        <v>41159</v>
      </c>
      <c r="C1145" s="169" t="s">
        <v>28</v>
      </c>
      <c r="D1145" s="169" t="s">
        <v>8153</v>
      </c>
      <c r="E1145" s="169" t="s">
        <v>8156</v>
      </c>
      <c r="F1145" s="169" t="s">
        <v>8154</v>
      </c>
      <c r="G1145" s="169" t="s">
        <v>8155</v>
      </c>
      <c r="H1145" s="169" t="s">
        <v>8153</v>
      </c>
    </row>
    <row r="1146" spans="1:8">
      <c r="A1146" s="169" t="s">
        <v>8372</v>
      </c>
      <c r="B1146" s="170">
        <f t="shared" si="26"/>
        <v>41158</v>
      </c>
      <c r="C1146" s="169" t="s">
        <v>28</v>
      </c>
      <c r="D1146" s="169" t="s">
        <v>8252</v>
      </c>
      <c r="E1146" s="169" t="s">
        <v>8254</v>
      </c>
      <c r="F1146" s="169" t="s">
        <v>8241</v>
      </c>
      <c r="G1146" s="169" t="s">
        <v>8254</v>
      </c>
      <c r="H1146" s="169" t="s">
        <v>8241</v>
      </c>
    </row>
    <row r="1147" spans="1:8">
      <c r="A1147" s="169" t="s">
        <v>8373</v>
      </c>
      <c r="B1147" s="170">
        <f t="shared" si="26"/>
        <v>41157</v>
      </c>
      <c r="C1147" s="169" t="s">
        <v>28</v>
      </c>
      <c r="D1147" s="169" t="s">
        <v>8161</v>
      </c>
      <c r="E1147" s="169" t="s">
        <v>8241</v>
      </c>
      <c r="F1147" s="169" t="s">
        <v>8213</v>
      </c>
      <c r="G1147" s="169" t="s">
        <v>8241</v>
      </c>
      <c r="H1147" s="169" t="s">
        <v>8241</v>
      </c>
    </row>
    <row r="1148" spans="1:8">
      <c r="A1148" s="169" t="s">
        <v>8374</v>
      </c>
      <c r="B1148" s="170">
        <f t="shared" si="26"/>
        <v>41156</v>
      </c>
      <c r="C1148" s="169" t="s">
        <v>28</v>
      </c>
      <c r="D1148" s="169" t="s">
        <v>8254</v>
      </c>
      <c r="E1148" s="169" t="s">
        <v>8251</v>
      </c>
      <c r="F1148" s="169" t="s">
        <v>8254</v>
      </c>
      <c r="G1148" s="169" t="s">
        <v>8251</v>
      </c>
      <c r="H1148" s="169" t="s">
        <v>8251</v>
      </c>
    </row>
    <row r="1149" spans="1:8">
      <c r="A1149" s="169" t="s">
        <v>8375</v>
      </c>
      <c r="B1149" s="170">
        <f t="shared" si="26"/>
        <v>41155</v>
      </c>
      <c r="C1149" s="169" t="s">
        <v>28</v>
      </c>
      <c r="D1149" s="169" t="s">
        <v>8161</v>
      </c>
      <c r="E1149" s="169" t="s">
        <v>8241</v>
      </c>
      <c r="F1149" s="169" t="s">
        <v>8161</v>
      </c>
      <c r="G1149" s="169" t="s">
        <v>8241</v>
      </c>
      <c r="H1149" s="169" t="s">
        <v>8241</v>
      </c>
    </row>
    <row r="1150" spans="1:8">
      <c r="A1150" s="169" t="s">
        <v>8376</v>
      </c>
      <c r="B1150" s="170">
        <f t="shared" si="26"/>
        <v>41152</v>
      </c>
      <c r="C1150" s="169" t="s">
        <v>28</v>
      </c>
      <c r="D1150" s="169" t="s">
        <v>8252</v>
      </c>
      <c r="E1150" s="169" t="s">
        <v>8254</v>
      </c>
      <c r="F1150" s="169" t="s">
        <v>8252</v>
      </c>
      <c r="G1150" s="169" t="s">
        <v>8254</v>
      </c>
      <c r="H1150" s="169" t="s">
        <v>8252</v>
      </c>
    </row>
    <row r="1151" spans="1:8">
      <c r="A1151" s="169" t="s">
        <v>8377</v>
      </c>
      <c r="B1151" s="170">
        <f t="shared" si="26"/>
        <v>41151</v>
      </c>
      <c r="C1151" s="169" t="s">
        <v>28</v>
      </c>
      <c r="D1151" s="169" t="s">
        <v>8251</v>
      </c>
      <c r="E1151" s="169" t="s">
        <v>8258</v>
      </c>
      <c r="F1151" s="169" t="s">
        <v>8251</v>
      </c>
      <c r="G1151" s="169" t="s">
        <v>8258</v>
      </c>
      <c r="H1151" s="169" t="s">
        <v>8251</v>
      </c>
    </row>
    <row r="1152" spans="1:8">
      <c r="A1152" s="169" t="s">
        <v>8378</v>
      </c>
      <c r="B1152" s="170">
        <f t="shared" si="26"/>
        <v>41150</v>
      </c>
      <c r="C1152" s="169" t="s">
        <v>28</v>
      </c>
      <c r="D1152" s="169" t="s">
        <v>8251</v>
      </c>
      <c r="E1152" s="169" t="s">
        <v>8257</v>
      </c>
      <c r="F1152" s="169" t="s">
        <v>8251</v>
      </c>
      <c r="G1152" s="169" t="s">
        <v>8258</v>
      </c>
      <c r="H1152" s="169" t="s">
        <v>8251</v>
      </c>
    </row>
    <row r="1153" spans="1:8">
      <c r="A1153" s="169" t="s">
        <v>8379</v>
      </c>
      <c r="B1153" s="170">
        <f t="shared" si="26"/>
        <v>41149</v>
      </c>
      <c r="C1153" s="169" t="s">
        <v>28</v>
      </c>
      <c r="D1153" s="169" t="s">
        <v>8154</v>
      </c>
      <c r="E1153" s="169" t="s">
        <v>8153</v>
      </c>
      <c r="F1153" s="169" t="s">
        <v>8154</v>
      </c>
      <c r="G1153" s="169" t="s">
        <v>8153</v>
      </c>
      <c r="H1153" s="169" t="s">
        <v>8153</v>
      </c>
    </row>
    <row r="1154" spans="1:8">
      <c r="A1154" s="169" t="s">
        <v>8380</v>
      </c>
      <c r="B1154" s="170">
        <f t="shared" si="26"/>
        <v>41148</v>
      </c>
      <c r="C1154" s="169" t="s">
        <v>28</v>
      </c>
      <c r="D1154" s="169" t="s">
        <v>8153</v>
      </c>
      <c r="E1154" s="169" t="s">
        <v>8153</v>
      </c>
      <c r="F1154" s="169" t="s">
        <v>8154</v>
      </c>
      <c r="G1154" s="169" t="s">
        <v>8153</v>
      </c>
      <c r="H1154" s="169" t="s">
        <v>8156</v>
      </c>
    </row>
    <row r="1155" spans="1:8">
      <c r="A1155" s="169" t="s">
        <v>8381</v>
      </c>
      <c r="B1155" s="170">
        <f t="shared" si="26"/>
        <v>41145</v>
      </c>
      <c r="C1155" s="169" t="s">
        <v>28</v>
      </c>
      <c r="D1155" s="169" t="s">
        <v>8156</v>
      </c>
      <c r="E1155" s="169" t="s">
        <v>8155</v>
      </c>
      <c r="F1155" s="169" t="s">
        <v>8153</v>
      </c>
      <c r="G1155" s="169" t="s">
        <v>8155</v>
      </c>
      <c r="H1155" s="169" t="s">
        <v>8155</v>
      </c>
    </row>
    <row r="1156" spans="1:8">
      <c r="A1156" s="169" t="s">
        <v>8382</v>
      </c>
      <c r="B1156" s="170">
        <f t="shared" si="26"/>
        <v>41144</v>
      </c>
      <c r="C1156" s="169" t="s">
        <v>28</v>
      </c>
      <c r="D1156" s="169" t="s">
        <v>8144</v>
      </c>
      <c r="E1156" s="169" t="s">
        <v>8144</v>
      </c>
      <c r="F1156" s="169" t="s">
        <v>8149</v>
      </c>
      <c r="G1156" s="169" t="s">
        <v>8144</v>
      </c>
      <c r="H1156" s="169" t="s">
        <v>8143</v>
      </c>
    </row>
    <row r="1157" spans="1:8">
      <c r="A1157" s="169" t="s">
        <v>8383</v>
      </c>
      <c r="B1157" s="170">
        <f t="shared" ref="B1157:B1220" si="27">DATE((LEFT(A1157,4)),(RIGHT(LEFT(A1157,7),2)),RIGHT(A1157,2))</f>
        <v>41143</v>
      </c>
      <c r="C1157" s="169" t="s">
        <v>28</v>
      </c>
      <c r="D1157" s="169" t="s">
        <v>8141</v>
      </c>
      <c r="E1157" s="169" t="s">
        <v>8132</v>
      </c>
      <c r="F1157" s="169" t="s">
        <v>8141</v>
      </c>
      <c r="G1157" s="169" t="s">
        <v>8132</v>
      </c>
      <c r="H1157" s="169" t="s">
        <v>8132</v>
      </c>
    </row>
    <row r="1158" spans="1:8">
      <c r="A1158" s="169" t="s">
        <v>8384</v>
      </c>
      <c r="B1158" s="170">
        <f t="shared" si="27"/>
        <v>41142</v>
      </c>
      <c r="C1158" s="169" t="s">
        <v>28</v>
      </c>
      <c r="D1158" s="169" t="s">
        <v>8141</v>
      </c>
      <c r="E1158" s="169" t="s">
        <v>8132</v>
      </c>
      <c r="F1158" s="169" t="s">
        <v>8141</v>
      </c>
      <c r="G1158" s="169" t="s">
        <v>8132</v>
      </c>
      <c r="H1158" s="169" t="s">
        <v>8132</v>
      </c>
    </row>
    <row r="1159" spans="1:8">
      <c r="A1159" s="169" t="s">
        <v>8385</v>
      </c>
      <c r="B1159" s="170">
        <f t="shared" si="27"/>
        <v>41141</v>
      </c>
      <c r="C1159" s="169" t="s">
        <v>28</v>
      </c>
      <c r="D1159" s="169" t="s">
        <v>8121</v>
      </c>
      <c r="E1159" s="169" t="s">
        <v>8121</v>
      </c>
      <c r="F1159" s="169" t="s">
        <v>8133</v>
      </c>
      <c r="G1159" s="169" t="s">
        <v>8121</v>
      </c>
      <c r="H1159" s="169" t="s">
        <v>8120</v>
      </c>
    </row>
    <row r="1160" spans="1:8">
      <c r="A1160" s="169" t="s">
        <v>8386</v>
      </c>
      <c r="B1160" s="170">
        <f t="shared" si="27"/>
        <v>41138</v>
      </c>
      <c r="C1160" s="169" t="s">
        <v>28</v>
      </c>
      <c r="D1160" s="169" t="s">
        <v>8125</v>
      </c>
      <c r="E1160" s="169" t="s">
        <v>8124</v>
      </c>
      <c r="F1160" s="169" t="s">
        <v>8126</v>
      </c>
      <c r="G1160" s="169" t="s">
        <v>8124</v>
      </c>
      <c r="H1160" s="169" t="s">
        <v>8133</v>
      </c>
    </row>
    <row r="1161" spans="1:8">
      <c r="A1161" s="169" t="s">
        <v>8387</v>
      </c>
      <c r="B1161" s="170">
        <f t="shared" si="27"/>
        <v>41137</v>
      </c>
      <c r="C1161" s="169" t="s">
        <v>28</v>
      </c>
      <c r="D1161" s="169" t="s">
        <v>8121</v>
      </c>
      <c r="E1161" s="169" t="s">
        <v>8120</v>
      </c>
      <c r="F1161" s="169" t="s">
        <v>8124</v>
      </c>
      <c r="G1161" s="169" t="s">
        <v>8120</v>
      </c>
      <c r="H1161" s="169" t="s">
        <v>8120</v>
      </c>
    </row>
    <row r="1162" spans="1:8">
      <c r="A1162" s="169" t="s">
        <v>8388</v>
      </c>
      <c r="B1162" s="170">
        <f t="shared" si="27"/>
        <v>41135</v>
      </c>
      <c r="C1162" s="169" t="s">
        <v>28</v>
      </c>
      <c r="D1162" s="169" t="s">
        <v>8147</v>
      </c>
      <c r="E1162" s="169" t="s">
        <v>8147</v>
      </c>
      <c r="F1162" s="169" t="s">
        <v>8143</v>
      </c>
      <c r="G1162" s="169" t="s">
        <v>8147</v>
      </c>
      <c r="H1162" s="169" t="s">
        <v>8141</v>
      </c>
    </row>
    <row r="1163" spans="1:8">
      <c r="A1163" s="169" t="s">
        <v>8389</v>
      </c>
      <c r="B1163" s="170">
        <f t="shared" si="27"/>
        <v>41134</v>
      </c>
      <c r="C1163" s="169" t="s">
        <v>28</v>
      </c>
      <c r="D1163" s="169" t="s">
        <v>8150</v>
      </c>
      <c r="E1163" s="169" t="s">
        <v>8150</v>
      </c>
      <c r="F1163" s="169" t="s">
        <v>8269</v>
      </c>
      <c r="G1163" s="169" t="s">
        <v>8150</v>
      </c>
      <c r="H1163" s="169" t="s">
        <v>8149</v>
      </c>
    </row>
    <row r="1164" spans="1:8">
      <c r="A1164" s="169" t="s">
        <v>8390</v>
      </c>
      <c r="B1164" s="170">
        <f t="shared" si="27"/>
        <v>41131</v>
      </c>
      <c r="C1164" s="169" t="s">
        <v>28</v>
      </c>
      <c r="D1164" s="169" t="s">
        <v>8156</v>
      </c>
      <c r="E1164" s="169" t="s">
        <v>8155</v>
      </c>
      <c r="F1164" s="169" t="s">
        <v>8156</v>
      </c>
      <c r="G1164" s="169" t="s">
        <v>8155</v>
      </c>
      <c r="H1164" s="169" t="s">
        <v>8155</v>
      </c>
    </row>
    <row r="1165" spans="1:8">
      <c r="A1165" s="169" t="s">
        <v>8391</v>
      </c>
      <c r="B1165" s="170">
        <f t="shared" si="27"/>
        <v>41130</v>
      </c>
      <c r="C1165" s="169" t="s">
        <v>28</v>
      </c>
      <c r="D1165" s="169" t="s">
        <v>8150</v>
      </c>
      <c r="E1165" s="169" t="s">
        <v>8149</v>
      </c>
      <c r="F1165" s="169" t="s">
        <v>8150</v>
      </c>
      <c r="G1165" s="169" t="s">
        <v>8150</v>
      </c>
      <c r="H1165" s="169" t="s">
        <v>8149</v>
      </c>
    </row>
    <row r="1166" spans="1:8">
      <c r="A1166" s="169" t="s">
        <v>8392</v>
      </c>
      <c r="B1166" s="170">
        <f t="shared" si="27"/>
        <v>41129</v>
      </c>
      <c r="C1166" s="169" t="s">
        <v>28</v>
      </c>
      <c r="D1166" s="169" t="s">
        <v>8257</v>
      </c>
      <c r="E1166" s="169" t="s">
        <v>8154</v>
      </c>
      <c r="F1166" s="169" t="s">
        <v>8257</v>
      </c>
      <c r="G1166" s="169" t="s">
        <v>8257</v>
      </c>
      <c r="H1166" s="169" t="s">
        <v>8154</v>
      </c>
    </row>
    <row r="1167" spans="1:8">
      <c r="A1167" s="169" t="s">
        <v>8393</v>
      </c>
      <c r="B1167" s="170">
        <f t="shared" si="27"/>
        <v>41128</v>
      </c>
      <c r="C1167" s="169" t="s">
        <v>28</v>
      </c>
      <c r="D1167" s="169" t="s">
        <v>8154</v>
      </c>
      <c r="E1167" s="169" t="s">
        <v>8153</v>
      </c>
      <c r="F1167" s="169" t="s">
        <v>8154</v>
      </c>
      <c r="G1167" s="169" t="s">
        <v>8154</v>
      </c>
      <c r="H1167" s="169" t="s">
        <v>8153</v>
      </c>
    </row>
    <row r="1168" spans="1:8">
      <c r="A1168" s="169" t="s">
        <v>8394</v>
      </c>
      <c r="B1168" s="170">
        <f t="shared" si="27"/>
        <v>41127</v>
      </c>
      <c r="C1168" s="169" t="s">
        <v>28</v>
      </c>
      <c r="D1168" s="169" t="s">
        <v>8153</v>
      </c>
      <c r="E1168" s="169" t="s">
        <v>8153</v>
      </c>
      <c r="F1168" s="169" t="s">
        <v>8153</v>
      </c>
      <c r="G1168" s="169" t="s">
        <v>8153</v>
      </c>
      <c r="H1168" s="169" t="s">
        <v>8156</v>
      </c>
    </row>
    <row r="1169" spans="1:8">
      <c r="A1169" s="169" t="s">
        <v>8395</v>
      </c>
      <c r="B1169" s="170">
        <f t="shared" si="27"/>
        <v>41124</v>
      </c>
      <c r="C1169" s="169" t="s">
        <v>28</v>
      </c>
      <c r="D1169" s="169" t="s">
        <v>8153</v>
      </c>
      <c r="E1169" s="169" t="s">
        <v>8153</v>
      </c>
      <c r="F1169" s="169" t="s">
        <v>8153</v>
      </c>
      <c r="G1169" s="169" t="s">
        <v>8153</v>
      </c>
      <c r="H1169" s="169" t="s">
        <v>8156</v>
      </c>
    </row>
    <row r="1170" spans="1:8">
      <c r="A1170" s="169" t="s">
        <v>8396</v>
      </c>
      <c r="B1170" s="170">
        <f t="shared" si="27"/>
        <v>41123</v>
      </c>
      <c r="C1170" s="169" t="s">
        <v>28</v>
      </c>
      <c r="D1170" s="169" t="s">
        <v>8149</v>
      </c>
      <c r="E1170" s="169" t="s">
        <v>8149</v>
      </c>
      <c r="F1170" s="169" t="s">
        <v>8149</v>
      </c>
      <c r="G1170" s="169" t="s">
        <v>8149</v>
      </c>
      <c r="H1170" s="169" t="s">
        <v>8144</v>
      </c>
    </row>
    <row r="1171" spans="1:8">
      <c r="A1171" s="169" t="s">
        <v>8397</v>
      </c>
      <c r="B1171" s="170">
        <f t="shared" si="27"/>
        <v>41122</v>
      </c>
      <c r="C1171" s="169" t="s">
        <v>28</v>
      </c>
      <c r="D1171" s="169" t="s">
        <v>8132</v>
      </c>
      <c r="E1171" s="169" t="s">
        <v>8132</v>
      </c>
      <c r="F1171" s="169" t="s">
        <v>8132</v>
      </c>
      <c r="G1171" s="169" t="s">
        <v>8141</v>
      </c>
      <c r="H1171" s="169" t="s">
        <v>8126</v>
      </c>
    </row>
    <row r="1172" spans="1:8">
      <c r="A1172" s="169" t="s">
        <v>8398</v>
      </c>
      <c r="B1172" s="170">
        <f t="shared" si="27"/>
        <v>41121</v>
      </c>
      <c r="C1172" s="169" t="s">
        <v>28</v>
      </c>
      <c r="D1172" s="169" t="s">
        <v>8126</v>
      </c>
      <c r="E1172" s="169" t="s">
        <v>8126</v>
      </c>
      <c r="F1172" s="169" t="s">
        <v>8126</v>
      </c>
      <c r="G1172" s="169" t="s">
        <v>8132</v>
      </c>
      <c r="H1172" s="169" t="s">
        <v>8124</v>
      </c>
    </row>
    <row r="1173" spans="1:8">
      <c r="A1173" s="169" t="s">
        <v>8399</v>
      </c>
      <c r="B1173" s="170">
        <f t="shared" si="27"/>
        <v>41120</v>
      </c>
      <c r="C1173" s="169" t="s">
        <v>28</v>
      </c>
      <c r="D1173" s="169" t="s">
        <v>8126</v>
      </c>
      <c r="E1173" s="169" t="s">
        <v>8126</v>
      </c>
      <c r="F1173" s="169" t="s">
        <v>8126</v>
      </c>
      <c r="G1173" s="169" t="s">
        <v>8132</v>
      </c>
      <c r="H1173" s="169" t="s">
        <v>8124</v>
      </c>
    </row>
    <row r="1174" spans="1:8">
      <c r="A1174" s="169" t="s">
        <v>8400</v>
      </c>
      <c r="B1174" s="170">
        <f t="shared" si="27"/>
        <v>41117</v>
      </c>
      <c r="C1174" s="169" t="s">
        <v>28</v>
      </c>
      <c r="D1174" s="169" t="s">
        <v>8124</v>
      </c>
      <c r="E1174" s="169" t="s">
        <v>8124</v>
      </c>
      <c r="F1174" s="169" t="s">
        <v>8125</v>
      </c>
      <c r="G1174" s="169" t="s">
        <v>8125</v>
      </c>
      <c r="H1174" s="169" t="s">
        <v>8121</v>
      </c>
    </row>
    <row r="1175" spans="1:8">
      <c r="A1175" s="169" t="s">
        <v>8401</v>
      </c>
      <c r="B1175" s="170">
        <f t="shared" si="27"/>
        <v>41116</v>
      </c>
      <c r="C1175" s="169" t="s">
        <v>28</v>
      </c>
      <c r="D1175" s="169" t="s">
        <v>8143</v>
      </c>
      <c r="E1175" s="169" t="s">
        <v>8147</v>
      </c>
      <c r="F1175" s="169" t="s">
        <v>8143</v>
      </c>
      <c r="G1175" s="169" t="s">
        <v>8143</v>
      </c>
      <c r="H1175" s="169" t="s">
        <v>8147</v>
      </c>
    </row>
    <row r="1176" spans="1:8">
      <c r="A1176" s="169" t="s">
        <v>8402</v>
      </c>
      <c r="B1176" s="170">
        <f t="shared" si="27"/>
        <v>41115</v>
      </c>
      <c r="C1176" s="169" t="s">
        <v>28</v>
      </c>
      <c r="D1176" s="169" t="s">
        <v>8149</v>
      </c>
      <c r="E1176" s="169" t="s">
        <v>8144</v>
      </c>
      <c r="F1176" s="169" t="s">
        <v>8149</v>
      </c>
      <c r="G1176" s="169" t="s">
        <v>8150</v>
      </c>
      <c r="H1176" s="169" t="s">
        <v>8144</v>
      </c>
    </row>
    <row r="1177" spans="1:8">
      <c r="A1177" s="169" t="s">
        <v>8403</v>
      </c>
      <c r="B1177" s="170">
        <f t="shared" si="27"/>
        <v>41114</v>
      </c>
      <c r="C1177" s="169" t="s">
        <v>28</v>
      </c>
      <c r="D1177" s="169" t="s">
        <v>8126</v>
      </c>
      <c r="E1177" s="169" t="s">
        <v>8125</v>
      </c>
      <c r="F1177" s="169" t="s">
        <v>8125</v>
      </c>
      <c r="G1177" s="169" t="s">
        <v>8132</v>
      </c>
      <c r="H1177" s="169" t="s">
        <v>8126</v>
      </c>
    </row>
    <row r="1178" spans="1:8">
      <c r="A1178" s="169" t="s">
        <v>8404</v>
      </c>
      <c r="B1178" s="170">
        <f t="shared" si="27"/>
        <v>41113</v>
      </c>
      <c r="C1178" s="169" t="s">
        <v>28</v>
      </c>
      <c r="D1178" s="169" t="s">
        <v>8125</v>
      </c>
      <c r="E1178" s="169" t="s">
        <v>8124</v>
      </c>
      <c r="F1178" s="169" t="s">
        <v>8126</v>
      </c>
      <c r="G1178" s="169" t="s">
        <v>8126</v>
      </c>
      <c r="H1178" s="169" t="s">
        <v>8124</v>
      </c>
    </row>
    <row r="1179" spans="1:8">
      <c r="A1179" s="169" t="s">
        <v>8405</v>
      </c>
      <c r="B1179" s="170">
        <f t="shared" si="27"/>
        <v>41110</v>
      </c>
      <c r="C1179" s="169" t="s">
        <v>28</v>
      </c>
      <c r="D1179" s="169" t="s">
        <v>8122</v>
      </c>
      <c r="E1179" s="169" t="s">
        <v>8129</v>
      </c>
      <c r="F1179" s="169" t="s">
        <v>8130</v>
      </c>
      <c r="G1179" s="169" t="s">
        <v>8130</v>
      </c>
      <c r="H1179" s="169" t="s">
        <v>8138</v>
      </c>
    </row>
    <row r="1180" spans="1:8">
      <c r="A1180" s="169" t="s">
        <v>8406</v>
      </c>
      <c r="B1180" s="170">
        <f t="shared" si="27"/>
        <v>41109</v>
      </c>
      <c r="C1180" s="169" t="s">
        <v>28</v>
      </c>
      <c r="D1180" s="169" t="s">
        <v>8407</v>
      </c>
      <c r="E1180" s="169" t="s">
        <v>8137</v>
      </c>
      <c r="F1180" s="169" t="s">
        <v>8136</v>
      </c>
      <c r="G1180" s="169" t="s">
        <v>8138</v>
      </c>
      <c r="H1180" s="169" t="s">
        <v>8408</v>
      </c>
    </row>
    <row r="1181" spans="1:8">
      <c r="A1181" s="169" t="s">
        <v>8409</v>
      </c>
      <c r="B1181" s="170">
        <f t="shared" si="27"/>
        <v>41108</v>
      </c>
      <c r="C1181" s="169" t="s">
        <v>28</v>
      </c>
      <c r="D1181" s="169" t="s">
        <v>8136</v>
      </c>
      <c r="E1181" s="169" t="s">
        <v>8407</v>
      </c>
      <c r="F1181" s="169" t="s">
        <v>8138</v>
      </c>
      <c r="G1181" s="169" t="s">
        <v>8138</v>
      </c>
      <c r="H1181" s="169" t="s">
        <v>8137</v>
      </c>
    </row>
    <row r="1182" spans="1:8">
      <c r="A1182" s="169" t="s">
        <v>8410</v>
      </c>
      <c r="B1182" s="170">
        <f t="shared" si="27"/>
        <v>41107</v>
      </c>
      <c r="C1182" s="169" t="s">
        <v>28</v>
      </c>
      <c r="D1182" s="169" t="s">
        <v>8411</v>
      </c>
      <c r="E1182" s="169" t="s">
        <v>8412</v>
      </c>
      <c r="F1182" s="169" t="s">
        <v>8408</v>
      </c>
      <c r="G1182" s="169" t="s">
        <v>8408</v>
      </c>
      <c r="H1182" s="169" t="s">
        <v>8413</v>
      </c>
    </row>
    <row r="1183" spans="1:8">
      <c r="A1183" s="169" t="s">
        <v>8414</v>
      </c>
      <c r="B1183" s="170">
        <f t="shared" si="27"/>
        <v>41106</v>
      </c>
      <c r="C1183" s="169" t="s">
        <v>28</v>
      </c>
      <c r="D1183" s="169" t="s">
        <v>8415</v>
      </c>
      <c r="E1183" s="169" t="s">
        <v>8118</v>
      </c>
      <c r="F1183" s="169" t="s">
        <v>8412</v>
      </c>
      <c r="G1183" s="169" t="s">
        <v>8412</v>
      </c>
      <c r="H1183" s="169" t="s">
        <v>8118</v>
      </c>
    </row>
    <row r="1184" spans="1:8">
      <c r="A1184" s="169" t="s">
        <v>8416</v>
      </c>
      <c r="B1184" s="170">
        <f t="shared" si="27"/>
        <v>41103</v>
      </c>
      <c r="C1184" s="169" t="s">
        <v>28</v>
      </c>
      <c r="D1184" s="169" t="s">
        <v>8415</v>
      </c>
      <c r="E1184" s="169" t="s">
        <v>8118</v>
      </c>
      <c r="F1184" s="169" t="s">
        <v>8415</v>
      </c>
      <c r="G1184" s="169" t="s">
        <v>8415</v>
      </c>
      <c r="H1184" s="169" t="s">
        <v>8118</v>
      </c>
    </row>
    <row r="1185" spans="1:8">
      <c r="A1185" s="169" t="s">
        <v>8417</v>
      </c>
      <c r="B1185" s="170">
        <f t="shared" si="27"/>
        <v>41102</v>
      </c>
      <c r="C1185" s="169" t="s">
        <v>28</v>
      </c>
      <c r="D1185" s="169" t="s">
        <v>8118</v>
      </c>
      <c r="E1185" s="169" t="s">
        <v>8117</v>
      </c>
      <c r="F1185" s="169" t="s">
        <v>8118</v>
      </c>
      <c r="G1185" s="169" t="s">
        <v>8415</v>
      </c>
      <c r="H1185" s="169" t="s">
        <v>8118</v>
      </c>
    </row>
    <row r="1186" spans="1:8">
      <c r="A1186" s="169" t="s">
        <v>8418</v>
      </c>
      <c r="B1186" s="170">
        <f t="shared" si="27"/>
        <v>41101</v>
      </c>
      <c r="C1186" s="169" t="s">
        <v>28</v>
      </c>
      <c r="D1186" s="169" t="s">
        <v>8024</v>
      </c>
      <c r="E1186" s="169" t="s">
        <v>8046</v>
      </c>
      <c r="F1186" s="169" t="s">
        <v>8024</v>
      </c>
      <c r="G1186" s="169" t="s">
        <v>8021</v>
      </c>
      <c r="H1186" s="169" t="s">
        <v>8064</v>
      </c>
    </row>
    <row r="1187" spans="1:8">
      <c r="A1187" s="169" t="s">
        <v>8419</v>
      </c>
      <c r="B1187" s="170">
        <f t="shared" si="27"/>
        <v>41100</v>
      </c>
      <c r="C1187" s="169" t="s">
        <v>28</v>
      </c>
      <c r="D1187" s="169" t="s">
        <v>8064</v>
      </c>
      <c r="E1187" s="169" t="s">
        <v>8065</v>
      </c>
      <c r="F1187" s="169" t="s">
        <v>8064</v>
      </c>
      <c r="G1187" s="169" t="s">
        <v>8024</v>
      </c>
      <c r="H1187" s="169" t="s">
        <v>8050</v>
      </c>
    </row>
    <row r="1188" spans="1:8">
      <c r="A1188" s="169" t="s">
        <v>8420</v>
      </c>
      <c r="B1188" s="170">
        <f t="shared" si="27"/>
        <v>41099</v>
      </c>
      <c r="C1188" s="169" t="s">
        <v>28</v>
      </c>
      <c r="D1188" s="169" t="s">
        <v>8046</v>
      </c>
      <c r="E1188" s="169" t="s">
        <v>8064</v>
      </c>
      <c r="F1188" s="169" t="s">
        <v>8046</v>
      </c>
      <c r="G1188" s="169" t="s">
        <v>8024</v>
      </c>
      <c r="H1188" s="169" t="s">
        <v>8064</v>
      </c>
    </row>
    <row r="1189" spans="1:8">
      <c r="A1189" s="169" t="s">
        <v>8421</v>
      </c>
      <c r="B1189" s="170">
        <f t="shared" si="27"/>
        <v>41096</v>
      </c>
      <c r="C1189" s="169" t="s">
        <v>28</v>
      </c>
      <c r="D1189" s="169" t="s">
        <v>8064</v>
      </c>
      <c r="E1189" s="169" t="s">
        <v>8065</v>
      </c>
      <c r="F1189" s="169" t="s">
        <v>8064</v>
      </c>
      <c r="G1189" s="169" t="s">
        <v>8046</v>
      </c>
      <c r="H1189" s="169" t="s">
        <v>8065</v>
      </c>
    </row>
    <row r="1190" spans="1:8">
      <c r="A1190" s="169" t="s">
        <v>8422</v>
      </c>
      <c r="B1190" s="170">
        <f t="shared" si="27"/>
        <v>41095</v>
      </c>
      <c r="C1190" s="169" t="s">
        <v>28</v>
      </c>
      <c r="D1190" s="169" t="s">
        <v>8050</v>
      </c>
      <c r="E1190" s="169" t="s">
        <v>8051</v>
      </c>
      <c r="F1190" s="169" t="s">
        <v>8050</v>
      </c>
      <c r="G1190" s="169" t="s">
        <v>8065</v>
      </c>
      <c r="H1190" s="169" t="s">
        <v>8051</v>
      </c>
    </row>
    <row r="1191" spans="1:8">
      <c r="A1191" s="169" t="s">
        <v>8423</v>
      </c>
      <c r="B1191" s="170">
        <f t="shared" si="27"/>
        <v>41094</v>
      </c>
      <c r="C1191" s="169" t="s">
        <v>28</v>
      </c>
      <c r="D1191" s="169" t="s">
        <v>8051</v>
      </c>
      <c r="E1191" s="169" t="s">
        <v>8051</v>
      </c>
      <c r="F1191" s="169" t="s">
        <v>8051</v>
      </c>
      <c r="G1191" s="169" t="s">
        <v>8050</v>
      </c>
      <c r="H1191" s="169" t="s">
        <v>8054</v>
      </c>
    </row>
    <row r="1192" spans="1:8">
      <c r="A1192" s="169" t="s">
        <v>8424</v>
      </c>
      <c r="B1192" s="170">
        <f t="shared" si="27"/>
        <v>41093</v>
      </c>
      <c r="C1192" s="169" t="s">
        <v>28</v>
      </c>
      <c r="D1192" s="169" t="s">
        <v>8051</v>
      </c>
      <c r="E1192" s="169" t="s">
        <v>8051</v>
      </c>
      <c r="F1192" s="169" t="s">
        <v>8054</v>
      </c>
      <c r="G1192" s="169" t="s">
        <v>8051</v>
      </c>
      <c r="H1192" s="169" t="s">
        <v>8055</v>
      </c>
    </row>
    <row r="1193" spans="1:8">
      <c r="A1193" s="169" t="s">
        <v>8425</v>
      </c>
      <c r="B1193" s="170">
        <f t="shared" si="27"/>
        <v>41092</v>
      </c>
      <c r="C1193" s="169" t="s">
        <v>28</v>
      </c>
      <c r="D1193" s="169" t="s">
        <v>8055</v>
      </c>
      <c r="E1193" s="169" t="s">
        <v>8055</v>
      </c>
      <c r="F1193" s="169" t="s">
        <v>8068</v>
      </c>
      <c r="G1193" s="169" t="s">
        <v>8055</v>
      </c>
      <c r="H1193" s="169" t="s">
        <v>8074</v>
      </c>
    </row>
    <row r="1194" spans="1:8">
      <c r="A1194" s="169" t="s">
        <v>8426</v>
      </c>
      <c r="B1194" s="170">
        <f t="shared" si="27"/>
        <v>41089</v>
      </c>
      <c r="C1194" s="169" t="s">
        <v>28</v>
      </c>
      <c r="D1194" s="169" t="s">
        <v>8068</v>
      </c>
      <c r="E1194" s="169" t="s">
        <v>8068</v>
      </c>
      <c r="F1194" s="169" t="s">
        <v>8074</v>
      </c>
      <c r="G1194" s="169" t="s">
        <v>8055</v>
      </c>
      <c r="H1194" s="169" t="s">
        <v>8074</v>
      </c>
    </row>
    <row r="1195" spans="1:8">
      <c r="A1195" s="169" t="s">
        <v>8427</v>
      </c>
      <c r="B1195" s="170">
        <f t="shared" si="27"/>
        <v>41088</v>
      </c>
      <c r="C1195" s="169" t="s">
        <v>28</v>
      </c>
      <c r="D1195" s="169" t="s">
        <v>8050</v>
      </c>
      <c r="E1195" s="169" t="s">
        <v>8050</v>
      </c>
      <c r="F1195" s="169" t="s">
        <v>8050</v>
      </c>
      <c r="G1195" s="169" t="s">
        <v>8065</v>
      </c>
      <c r="H1195" s="169" t="s">
        <v>8054</v>
      </c>
    </row>
    <row r="1196" spans="1:8">
      <c r="A1196" s="169" t="s">
        <v>8428</v>
      </c>
      <c r="B1196" s="170">
        <f t="shared" si="27"/>
        <v>41087</v>
      </c>
      <c r="C1196" s="169" t="s">
        <v>28</v>
      </c>
      <c r="D1196" s="169" t="s">
        <v>8054</v>
      </c>
      <c r="E1196" s="169" t="s">
        <v>8054</v>
      </c>
      <c r="F1196" s="169" t="s">
        <v>8054</v>
      </c>
      <c r="G1196" s="169" t="s">
        <v>8051</v>
      </c>
      <c r="H1196" s="169" t="s">
        <v>8068</v>
      </c>
    </row>
    <row r="1197" spans="1:8">
      <c r="A1197" s="169" t="s">
        <v>8429</v>
      </c>
      <c r="B1197" s="170">
        <f t="shared" si="27"/>
        <v>41086</v>
      </c>
      <c r="C1197" s="169" t="s">
        <v>28</v>
      </c>
      <c r="D1197" s="169" t="s">
        <v>8068</v>
      </c>
      <c r="E1197" s="169" t="s">
        <v>8068</v>
      </c>
      <c r="F1197" s="169" t="s">
        <v>8068</v>
      </c>
      <c r="G1197" s="169" t="s">
        <v>8055</v>
      </c>
      <c r="H1197" s="169" t="s">
        <v>8070</v>
      </c>
    </row>
    <row r="1198" spans="1:8">
      <c r="A1198" s="169" t="s">
        <v>8430</v>
      </c>
      <c r="B1198" s="170">
        <f t="shared" si="27"/>
        <v>41085</v>
      </c>
      <c r="C1198" s="169" t="s">
        <v>28</v>
      </c>
      <c r="D1198" s="169" t="s">
        <v>8068</v>
      </c>
      <c r="E1198" s="169" t="s">
        <v>8055</v>
      </c>
      <c r="F1198" s="169" t="s">
        <v>8068</v>
      </c>
      <c r="G1198" s="169" t="s">
        <v>8055</v>
      </c>
      <c r="H1198" s="169" t="s">
        <v>8070</v>
      </c>
    </row>
    <row r="1199" spans="1:8">
      <c r="A1199" s="169" t="s">
        <v>8431</v>
      </c>
      <c r="B1199" s="170">
        <f t="shared" si="27"/>
        <v>41082</v>
      </c>
      <c r="C1199" s="169" t="s">
        <v>28</v>
      </c>
      <c r="D1199" s="169" t="s">
        <v>8068</v>
      </c>
      <c r="E1199" s="169" t="s">
        <v>8068</v>
      </c>
      <c r="F1199" s="169" t="s">
        <v>8068</v>
      </c>
      <c r="G1199" s="169" t="s">
        <v>8055</v>
      </c>
      <c r="H1199" s="169" t="s">
        <v>8070</v>
      </c>
    </row>
    <row r="1200" spans="1:8">
      <c r="A1200" s="169" t="s">
        <v>8432</v>
      </c>
      <c r="B1200" s="170">
        <f t="shared" si="27"/>
        <v>41081</v>
      </c>
      <c r="C1200" s="169" t="s">
        <v>28</v>
      </c>
      <c r="D1200" s="169" t="s">
        <v>8070</v>
      </c>
      <c r="E1200" s="169" t="s">
        <v>8070</v>
      </c>
      <c r="F1200" s="169" t="s">
        <v>8070</v>
      </c>
      <c r="G1200" s="169" t="s">
        <v>8074</v>
      </c>
      <c r="H1200" s="169" t="s">
        <v>8433</v>
      </c>
    </row>
    <row r="1201" spans="1:8">
      <c r="A1201" s="169" t="s">
        <v>8434</v>
      </c>
      <c r="B1201" s="170">
        <f t="shared" si="27"/>
        <v>41080</v>
      </c>
      <c r="C1201" s="169" t="s">
        <v>28</v>
      </c>
      <c r="D1201" s="169" t="s">
        <v>8070</v>
      </c>
      <c r="E1201" s="169" t="s">
        <v>8070</v>
      </c>
      <c r="F1201" s="169" t="s">
        <v>8070</v>
      </c>
      <c r="G1201" s="169" t="s">
        <v>8074</v>
      </c>
      <c r="H1201" s="169" t="s">
        <v>8433</v>
      </c>
    </row>
    <row r="1202" spans="1:8">
      <c r="A1202" s="169" t="s">
        <v>8435</v>
      </c>
      <c r="B1202" s="170">
        <f t="shared" si="27"/>
        <v>41079</v>
      </c>
      <c r="C1202" s="169" t="s">
        <v>28</v>
      </c>
      <c r="D1202" s="169" t="s">
        <v>8068</v>
      </c>
      <c r="E1202" s="169" t="s">
        <v>8068</v>
      </c>
      <c r="F1202" s="169" t="s">
        <v>8068</v>
      </c>
      <c r="G1202" s="169" t="s">
        <v>8055</v>
      </c>
      <c r="H1202" s="169" t="s">
        <v>8070</v>
      </c>
    </row>
    <row r="1203" spans="1:8">
      <c r="A1203" s="169" t="s">
        <v>8436</v>
      </c>
      <c r="B1203" s="170">
        <f t="shared" si="27"/>
        <v>41078</v>
      </c>
      <c r="C1203" s="169" t="s">
        <v>28</v>
      </c>
      <c r="D1203" s="169" t="s">
        <v>8074</v>
      </c>
      <c r="E1203" s="169" t="s">
        <v>8070</v>
      </c>
      <c r="F1203" s="169" t="s">
        <v>8070</v>
      </c>
      <c r="G1203" s="169" t="s">
        <v>8068</v>
      </c>
      <c r="H1203" s="169" t="s">
        <v>8114</v>
      </c>
    </row>
    <row r="1204" spans="1:8">
      <c r="A1204" s="169" t="s">
        <v>8437</v>
      </c>
      <c r="B1204" s="170">
        <f t="shared" si="27"/>
        <v>41075</v>
      </c>
      <c r="C1204" s="169" t="s">
        <v>28</v>
      </c>
      <c r="D1204" s="169" t="s">
        <v>8051</v>
      </c>
      <c r="E1204" s="169" t="s">
        <v>8051</v>
      </c>
      <c r="F1204" s="169" t="s">
        <v>8054</v>
      </c>
      <c r="G1204" s="169" t="s">
        <v>8050</v>
      </c>
      <c r="H1204" s="169" t="s">
        <v>8055</v>
      </c>
    </row>
    <row r="1205" spans="1:8">
      <c r="A1205" s="169" t="s">
        <v>8438</v>
      </c>
      <c r="B1205" s="170">
        <f t="shared" si="27"/>
        <v>41074</v>
      </c>
      <c r="C1205" s="169" t="s">
        <v>28</v>
      </c>
      <c r="D1205" s="169" t="s">
        <v>8054</v>
      </c>
      <c r="E1205" s="169" t="s">
        <v>8054</v>
      </c>
      <c r="F1205" s="169" t="s">
        <v>8054</v>
      </c>
      <c r="G1205" s="169" t="s">
        <v>8050</v>
      </c>
      <c r="H1205" s="169" t="s">
        <v>8068</v>
      </c>
    </row>
    <row r="1206" spans="1:8">
      <c r="A1206" s="169" t="s">
        <v>8439</v>
      </c>
      <c r="B1206" s="170">
        <f t="shared" si="27"/>
        <v>41073</v>
      </c>
      <c r="C1206" s="169" t="s">
        <v>28</v>
      </c>
      <c r="D1206" s="169" t="s">
        <v>8055</v>
      </c>
      <c r="E1206" s="169" t="s">
        <v>8055</v>
      </c>
      <c r="F1206" s="169" t="s">
        <v>8055</v>
      </c>
      <c r="G1206" s="169" t="s">
        <v>8051</v>
      </c>
      <c r="H1206" s="169" t="s">
        <v>8074</v>
      </c>
    </row>
    <row r="1207" spans="1:8">
      <c r="A1207" s="169" t="s">
        <v>8440</v>
      </c>
      <c r="B1207" s="170">
        <f t="shared" si="27"/>
        <v>41072</v>
      </c>
      <c r="C1207" s="169" t="s">
        <v>28</v>
      </c>
      <c r="D1207" s="169" t="s">
        <v>8054</v>
      </c>
      <c r="E1207" s="169" t="s">
        <v>8054</v>
      </c>
      <c r="F1207" s="169" t="s">
        <v>8055</v>
      </c>
      <c r="G1207" s="169" t="s">
        <v>8065</v>
      </c>
      <c r="H1207" s="169" t="s">
        <v>8068</v>
      </c>
    </row>
    <row r="1208" spans="1:8">
      <c r="A1208" s="169" t="s">
        <v>8441</v>
      </c>
      <c r="B1208" s="170">
        <f t="shared" si="27"/>
        <v>41071</v>
      </c>
      <c r="C1208" s="169" t="s">
        <v>28</v>
      </c>
      <c r="D1208" s="169" t="s">
        <v>8074</v>
      </c>
      <c r="E1208" s="169" t="s">
        <v>8074</v>
      </c>
      <c r="F1208" s="169" t="s">
        <v>8070</v>
      </c>
      <c r="G1208" s="169" t="s">
        <v>8054</v>
      </c>
      <c r="H1208" s="169" t="s">
        <v>8433</v>
      </c>
    </row>
    <row r="1209" spans="1:8">
      <c r="A1209" s="169" t="s">
        <v>8442</v>
      </c>
      <c r="B1209" s="170">
        <f t="shared" si="27"/>
        <v>41068</v>
      </c>
      <c r="C1209" s="169" t="s">
        <v>28</v>
      </c>
      <c r="D1209" s="169" t="s">
        <v>8064</v>
      </c>
      <c r="E1209" s="169" t="s">
        <v>8064</v>
      </c>
      <c r="F1209" s="169" t="s">
        <v>8051</v>
      </c>
      <c r="G1209" s="169" t="s">
        <v>8024</v>
      </c>
      <c r="H1209" s="169" t="s">
        <v>8050</v>
      </c>
    </row>
    <row r="1210" spans="1:8">
      <c r="A1210" s="169" t="s">
        <v>8443</v>
      </c>
      <c r="B1210" s="170">
        <f t="shared" si="27"/>
        <v>41067</v>
      </c>
      <c r="C1210" s="169" t="s">
        <v>28</v>
      </c>
      <c r="D1210" s="169" t="s">
        <v>8068</v>
      </c>
      <c r="E1210" s="169" t="s">
        <v>8068</v>
      </c>
      <c r="F1210" s="169" t="s">
        <v>8070</v>
      </c>
      <c r="G1210" s="169" t="s">
        <v>8051</v>
      </c>
      <c r="H1210" s="169" t="s">
        <v>8070</v>
      </c>
    </row>
    <row r="1211" spans="1:8">
      <c r="A1211" s="169" t="s">
        <v>8444</v>
      </c>
      <c r="B1211" s="170">
        <f t="shared" si="27"/>
        <v>41065</v>
      </c>
      <c r="C1211" s="169" t="s">
        <v>28</v>
      </c>
      <c r="D1211" s="169" t="s">
        <v>8054</v>
      </c>
      <c r="E1211" s="169" t="s">
        <v>8054</v>
      </c>
      <c r="F1211" s="169" t="s">
        <v>8068</v>
      </c>
      <c r="G1211" s="169" t="s">
        <v>8065</v>
      </c>
      <c r="H1211" s="169" t="s">
        <v>8068</v>
      </c>
    </row>
    <row r="1212" spans="1:8">
      <c r="A1212" s="169" t="s">
        <v>8445</v>
      </c>
      <c r="B1212" s="170">
        <f t="shared" si="27"/>
        <v>41064</v>
      </c>
      <c r="C1212" s="169" t="s">
        <v>28</v>
      </c>
      <c r="D1212" s="169" t="s">
        <v>8064</v>
      </c>
      <c r="E1212" s="169" t="s">
        <v>8064</v>
      </c>
      <c r="F1212" s="169" t="s">
        <v>8051</v>
      </c>
      <c r="G1212" s="169" t="s">
        <v>8023</v>
      </c>
      <c r="H1212" s="169" t="s">
        <v>8051</v>
      </c>
    </row>
    <row r="1213" spans="1:8">
      <c r="A1213" s="169" t="s">
        <v>8446</v>
      </c>
      <c r="B1213" s="170">
        <f t="shared" si="27"/>
        <v>41061</v>
      </c>
      <c r="C1213" s="169" t="s">
        <v>28</v>
      </c>
      <c r="D1213" s="169" t="s">
        <v>8054</v>
      </c>
      <c r="E1213" s="169" t="s">
        <v>8054</v>
      </c>
      <c r="F1213" s="169" t="s">
        <v>8068</v>
      </c>
      <c r="G1213" s="169" t="s">
        <v>8064</v>
      </c>
      <c r="H1213" s="169" t="s">
        <v>8068</v>
      </c>
    </row>
    <row r="1214" spans="1:8">
      <c r="A1214" s="169" t="s">
        <v>8447</v>
      </c>
      <c r="B1214" s="170">
        <f t="shared" si="27"/>
        <v>41060</v>
      </c>
      <c r="C1214" s="169" t="s">
        <v>28</v>
      </c>
      <c r="D1214" s="169" t="s">
        <v>8070</v>
      </c>
      <c r="E1214" s="169" t="s">
        <v>8114</v>
      </c>
      <c r="F1214" s="169" t="s">
        <v>8433</v>
      </c>
      <c r="G1214" s="169" t="s">
        <v>8051</v>
      </c>
      <c r="H1214" s="169" t="s">
        <v>8433</v>
      </c>
    </row>
    <row r="1215" spans="1:8">
      <c r="A1215" s="169" t="s">
        <v>8448</v>
      </c>
      <c r="B1215" s="170">
        <f t="shared" si="27"/>
        <v>41059</v>
      </c>
      <c r="C1215" s="169" t="s">
        <v>28</v>
      </c>
      <c r="D1215" s="169" t="s">
        <v>8449</v>
      </c>
      <c r="E1215" s="169" t="s">
        <v>8450</v>
      </c>
      <c r="F1215" s="169" t="s">
        <v>8451</v>
      </c>
      <c r="G1215" s="169" t="s">
        <v>8074</v>
      </c>
      <c r="H1215" s="169" t="s">
        <v>8451</v>
      </c>
    </row>
    <row r="1216" spans="1:8">
      <c r="A1216" s="169" t="s">
        <v>8452</v>
      </c>
      <c r="B1216" s="170">
        <f t="shared" si="27"/>
        <v>41058</v>
      </c>
      <c r="C1216" s="169" t="s">
        <v>28</v>
      </c>
      <c r="D1216" s="169" t="s">
        <v>8450</v>
      </c>
      <c r="E1216" s="169" t="s">
        <v>8451</v>
      </c>
      <c r="F1216" s="169" t="s">
        <v>8453</v>
      </c>
      <c r="G1216" s="169" t="s">
        <v>8114</v>
      </c>
      <c r="H1216" s="169" t="s">
        <v>8454</v>
      </c>
    </row>
    <row r="1217" spans="1:8">
      <c r="A1217" s="169" t="s">
        <v>8455</v>
      </c>
      <c r="B1217" s="170">
        <f t="shared" si="27"/>
        <v>41054</v>
      </c>
      <c r="C1217" s="169" t="s">
        <v>28</v>
      </c>
      <c r="D1217" s="169" t="s">
        <v>8450</v>
      </c>
      <c r="E1217" s="169" t="s">
        <v>8451</v>
      </c>
      <c r="F1217" s="169" t="s">
        <v>8453</v>
      </c>
      <c r="G1217" s="169" t="s">
        <v>8114</v>
      </c>
      <c r="H1217" s="169" t="s">
        <v>8454</v>
      </c>
    </row>
    <row r="1218" spans="1:8">
      <c r="A1218" s="169" t="s">
        <v>8456</v>
      </c>
      <c r="B1218" s="170">
        <f t="shared" si="27"/>
        <v>41053</v>
      </c>
      <c r="C1218" s="169" t="s">
        <v>28</v>
      </c>
      <c r="D1218" s="169" t="s">
        <v>8450</v>
      </c>
      <c r="E1218" s="169" t="s">
        <v>8451</v>
      </c>
      <c r="F1218" s="169" t="s">
        <v>8453</v>
      </c>
      <c r="G1218" s="169" t="s">
        <v>8433</v>
      </c>
      <c r="H1218" s="169" t="s">
        <v>8454</v>
      </c>
    </row>
    <row r="1219" spans="1:8">
      <c r="A1219" s="169" t="s">
        <v>8457</v>
      </c>
      <c r="B1219" s="170">
        <f t="shared" si="27"/>
        <v>41052</v>
      </c>
      <c r="C1219" s="169" t="s">
        <v>28</v>
      </c>
      <c r="D1219" s="169" t="s">
        <v>8453</v>
      </c>
      <c r="E1219" s="169" t="s">
        <v>8453</v>
      </c>
      <c r="F1219" s="169" t="s">
        <v>8454</v>
      </c>
      <c r="G1219" s="169" t="s">
        <v>8449</v>
      </c>
      <c r="H1219" s="169" t="s">
        <v>8458</v>
      </c>
    </row>
    <row r="1220" spans="1:8">
      <c r="A1220" s="169" t="s">
        <v>8459</v>
      </c>
      <c r="B1220" s="170">
        <f t="shared" si="27"/>
        <v>41051</v>
      </c>
      <c r="C1220" s="169" t="s">
        <v>28</v>
      </c>
      <c r="D1220" s="169" t="s">
        <v>8454</v>
      </c>
      <c r="E1220" s="169" t="s">
        <v>8460</v>
      </c>
      <c r="F1220" s="169" t="s">
        <v>8460</v>
      </c>
      <c r="G1220" s="169" t="s">
        <v>8450</v>
      </c>
      <c r="H1220" s="169" t="s">
        <v>8461</v>
      </c>
    </row>
    <row r="1221" spans="1:8">
      <c r="A1221" s="169" t="s">
        <v>8462</v>
      </c>
      <c r="B1221" s="170">
        <f t="shared" ref="B1221:B1284" si="28">DATE((LEFT(A1221,4)),(RIGHT(LEFT(A1221,7),2)),RIGHT(A1221,2))</f>
        <v>41050</v>
      </c>
      <c r="C1221" s="169" t="s">
        <v>28</v>
      </c>
      <c r="D1221" s="169" t="s">
        <v>8460</v>
      </c>
      <c r="E1221" s="169" t="s">
        <v>8458</v>
      </c>
      <c r="F1221" s="169" t="s">
        <v>8458</v>
      </c>
      <c r="G1221" s="169" t="s">
        <v>8450</v>
      </c>
      <c r="H1221" s="169" t="s">
        <v>8463</v>
      </c>
    </row>
    <row r="1222" spans="1:8">
      <c r="A1222" s="169" t="s">
        <v>8464</v>
      </c>
      <c r="B1222" s="170">
        <f t="shared" si="28"/>
        <v>41047</v>
      </c>
      <c r="C1222" s="169" t="s">
        <v>28</v>
      </c>
      <c r="D1222" s="169" t="s">
        <v>8454</v>
      </c>
      <c r="E1222" s="169" t="s">
        <v>8460</v>
      </c>
      <c r="F1222" s="169" t="s">
        <v>8460</v>
      </c>
      <c r="G1222" s="169" t="s">
        <v>8449</v>
      </c>
      <c r="H1222" s="169" t="s">
        <v>8461</v>
      </c>
    </row>
    <row r="1223" spans="1:8">
      <c r="A1223" s="169" t="s">
        <v>8465</v>
      </c>
      <c r="B1223" s="170">
        <f t="shared" si="28"/>
        <v>41046</v>
      </c>
      <c r="C1223" s="169" t="s">
        <v>28</v>
      </c>
      <c r="D1223" s="169" t="s">
        <v>8461</v>
      </c>
      <c r="E1223" s="169" t="s">
        <v>8466</v>
      </c>
      <c r="F1223" s="169" t="s">
        <v>8461</v>
      </c>
      <c r="G1223" s="169" t="s">
        <v>8454</v>
      </c>
      <c r="H1223" s="169" t="s">
        <v>8467</v>
      </c>
    </row>
    <row r="1224" spans="1:8">
      <c r="A1224" s="169" t="s">
        <v>8468</v>
      </c>
      <c r="B1224" s="170">
        <f t="shared" si="28"/>
        <v>41045</v>
      </c>
      <c r="C1224" s="169" t="s">
        <v>28</v>
      </c>
      <c r="D1224" s="169" t="s">
        <v>8461</v>
      </c>
      <c r="E1224" s="169" t="s">
        <v>8466</v>
      </c>
      <c r="F1224" s="169" t="s">
        <v>8469</v>
      </c>
      <c r="G1224" s="169" t="s">
        <v>8454</v>
      </c>
      <c r="H1224" s="169" t="s">
        <v>8467</v>
      </c>
    </row>
    <row r="1225" spans="1:8">
      <c r="A1225" s="169" t="s">
        <v>8470</v>
      </c>
      <c r="B1225" s="170">
        <f t="shared" si="28"/>
        <v>41044</v>
      </c>
      <c r="C1225" s="169" t="s">
        <v>28</v>
      </c>
      <c r="D1225" s="169" t="s">
        <v>8466</v>
      </c>
      <c r="E1225" s="169" t="s">
        <v>8471</v>
      </c>
      <c r="F1225" s="169" t="s">
        <v>8466</v>
      </c>
      <c r="G1225" s="169" t="s">
        <v>8458</v>
      </c>
      <c r="H1225" s="169" t="s">
        <v>8472</v>
      </c>
    </row>
    <row r="1226" spans="1:8">
      <c r="A1226" s="169" t="s">
        <v>8473</v>
      </c>
      <c r="B1226" s="170">
        <f t="shared" si="28"/>
        <v>41043</v>
      </c>
      <c r="C1226" s="169" t="s">
        <v>28</v>
      </c>
      <c r="D1226" s="169" t="s">
        <v>8471</v>
      </c>
      <c r="E1226" s="169" t="s">
        <v>8467</v>
      </c>
      <c r="F1226" s="169" t="s">
        <v>8471</v>
      </c>
      <c r="G1226" s="169" t="s">
        <v>8469</v>
      </c>
      <c r="H1226" s="169" t="s">
        <v>8474</v>
      </c>
    </row>
    <row r="1227" spans="1:8">
      <c r="A1227" s="169" t="s">
        <v>8475</v>
      </c>
      <c r="B1227" s="170">
        <f t="shared" si="28"/>
        <v>41040</v>
      </c>
      <c r="C1227" s="169" t="s">
        <v>28</v>
      </c>
      <c r="D1227" s="169" t="s">
        <v>8466</v>
      </c>
      <c r="E1227" s="169" t="s">
        <v>8471</v>
      </c>
      <c r="F1227" s="169" t="s">
        <v>8463</v>
      </c>
      <c r="G1227" s="169" t="s">
        <v>8458</v>
      </c>
      <c r="H1227" s="169" t="s">
        <v>8467</v>
      </c>
    </row>
    <row r="1228" spans="1:8">
      <c r="A1228" s="169" t="s">
        <v>8476</v>
      </c>
      <c r="B1228" s="170">
        <f t="shared" si="28"/>
        <v>41039</v>
      </c>
      <c r="C1228" s="169" t="s">
        <v>28</v>
      </c>
      <c r="D1228" s="169" t="s">
        <v>8474</v>
      </c>
      <c r="E1228" s="169" t="s">
        <v>8477</v>
      </c>
      <c r="F1228" s="169" t="s">
        <v>8474</v>
      </c>
      <c r="G1228" s="169" t="s">
        <v>8463</v>
      </c>
      <c r="H1228" s="169" t="s">
        <v>8478</v>
      </c>
    </row>
    <row r="1229" spans="1:8">
      <c r="A1229" s="169" t="s">
        <v>8479</v>
      </c>
      <c r="B1229" s="170">
        <f t="shared" si="28"/>
        <v>41038</v>
      </c>
      <c r="C1229" s="169" t="s">
        <v>28</v>
      </c>
      <c r="D1229" s="169" t="s">
        <v>8472</v>
      </c>
      <c r="E1229" s="169" t="s">
        <v>8474</v>
      </c>
      <c r="F1229" s="169" t="s">
        <v>8467</v>
      </c>
      <c r="G1229" s="169" t="s">
        <v>8466</v>
      </c>
      <c r="H1229" s="169" t="s">
        <v>8478</v>
      </c>
    </row>
    <row r="1230" spans="1:8">
      <c r="A1230" s="169" t="s">
        <v>8480</v>
      </c>
      <c r="B1230" s="170">
        <f t="shared" si="28"/>
        <v>41037</v>
      </c>
      <c r="C1230" s="169" t="s">
        <v>28</v>
      </c>
      <c r="D1230" s="169" t="s">
        <v>8477</v>
      </c>
      <c r="E1230" s="169" t="s">
        <v>8481</v>
      </c>
      <c r="F1230" s="169" t="s">
        <v>8474</v>
      </c>
      <c r="G1230" s="169" t="s">
        <v>8471</v>
      </c>
      <c r="H1230" s="169" t="s">
        <v>8482</v>
      </c>
    </row>
    <row r="1231" spans="1:8">
      <c r="A1231" s="169" t="s">
        <v>8483</v>
      </c>
      <c r="B1231" s="170">
        <f t="shared" si="28"/>
        <v>41036</v>
      </c>
      <c r="C1231" s="169" t="s">
        <v>28</v>
      </c>
      <c r="D1231" s="169" t="s">
        <v>8472</v>
      </c>
      <c r="E1231" s="169" t="s">
        <v>8477</v>
      </c>
      <c r="F1231" s="169" t="s">
        <v>8472</v>
      </c>
      <c r="G1231" s="169" t="s">
        <v>8463</v>
      </c>
      <c r="H1231" s="169" t="s">
        <v>8478</v>
      </c>
    </row>
    <row r="1232" spans="1:8">
      <c r="A1232" s="169" t="s">
        <v>8484</v>
      </c>
      <c r="B1232" s="170">
        <f t="shared" si="28"/>
        <v>41033</v>
      </c>
      <c r="C1232" s="169" t="s">
        <v>28</v>
      </c>
      <c r="D1232" s="169" t="s">
        <v>8478</v>
      </c>
      <c r="E1232" s="169" t="s">
        <v>8482</v>
      </c>
      <c r="F1232" s="169" t="s">
        <v>8478</v>
      </c>
      <c r="G1232" s="169" t="s">
        <v>8474</v>
      </c>
      <c r="H1232" s="169" t="s">
        <v>8485</v>
      </c>
    </row>
    <row r="1233" spans="1:8">
      <c r="A1233" s="169" t="s">
        <v>8486</v>
      </c>
      <c r="B1233" s="170">
        <f t="shared" si="28"/>
        <v>41032</v>
      </c>
      <c r="C1233" s="169" t="s">
        <v>28</v>
      </c>
      <c r="D1233" s="169" t="s">
        <v>8482</v>
      </c>
      <c r="E1233" s="169" t="s">
        <v>8485</v>
      </c>
      <c r="F1233" s="169" t="s">
        <v>8482</v>
      </c>
      <c r="G1233" s="169" t="s">
        <v>8481</v>
      </c>
      <c r="H1233" s="169" t="s">
        <v>8487</v>
      </c>
    </row>
    <row r="1234" spans="1:8">
      <c r="A1234" s="169" t="s">
        <v>8488</v>
      </c>
      <c r="B1234" s="170">
        <f t="shared" si="28"/>
        <v>41031</v>
      </c>
      <c r="C1234" s="169" t="s">
        <v>28</v>
      </c>
      <c r="D1234" s="169" t="s">
        <v>8489</v>
      </c>
      <c r="E1234" s="169" t="s">
        <v>8487</v>
      </c>
      <c r="F1234" s="169" t="s">
        <v>8489</v>
      </c>
      <c r="G1234" s="169" t="s">
        <v>8482</v>
      </c>
      <c r="H1234" s="169" t="s">
        <v>8490</v>
      </c>
    </row>
    <row r="1235" spans="1:8">
      <c r="A1235" s="169" t="s">
        <v>8491</v>
      </c>
      <c r="B1235" s="170">
        <f t="shared" si="28"/>
        <v>41029</v>
      </c>
      <c r="C1235" s="169" t="s">
        <v>28</v>
      </c>
      <c r="D1235" s="169" t="s">
        <v>8489</v>
      </c>
      <c r="E1235" s="169" t="s">
        <v>8487</v>
      </c>
      <c r="F1235" s="169" t="s">
        <v>8485</v>
      </c>
      <c r="G1235" s="169" t="s">
        <v>8482</v>
      </c>
      <c r="H1235" s="169" t="s">
        <v>8490</v>
      </c>
    </row>
    <row r="1236" spans="1:8">
      <c r="A1236" s="169" t="s">
        <v>8492</v>
      </c>
      <c r="B1236" s="170">
        <f t="shared" si="28"/>
        <v>41026</v>
      </c>
      <c r="C1236" s="169" t="s">
        <v>28</v>
      </c>
      <c r="D1236" s="169" t="s">
        <v>8487</v>
      </c>
      <c r="E1236" s="169" t="s">
        <v>8493</v>
      </c>
      <c r="F1236" s="169" t="s">
        <v>8487</v>
      </c>
      <c r="G1236" s="169" t="s">
        <v>8485</v>
      </c>
      <c r="H1236" s="169" t="s">
        <v>8494</v>
      </c>
    </row>
    <row r="1237" spans="1:8">
      <c r="A1237" s="169" t="s">
        <v>8495</v>
      </c>
      <c r="B1237" s="170">
        <f t="shared" si="28"/>
        <v>41025</v>
      </c>
      <c r="C1237" s="169" t="s">
        <v>28</v>
      </c>
      <c r="D1237" s="169" t="s">
        <v>8494</v>
      </c>
      <c r="E1237" s="169" t="s">
        <v>8496</v>
      </c>
      <c r="F1237" s="169" t="s">
        <v>8494</v>
      </c>
      <c r="G1237" s="169" t="s">
        <v>8497</v>
      </c>
      <c r="H1237" s="169" t="s">
        <v>8498</v>
      </c>
    </row>
    <row r="1238" spans="1:8">
      <c r="A1238" s="169" t="s">
        <v>8499</v>
      </c>
      <c r="B1238" s="170">
        <f t="shared" si="28"/>
        <v>41024</v>
      </c>
      <c r="C1238" s="169" t="s">
        <v>28</v>
      </c>
      <c r="D1238" s="169" t="s">
        <v>8496</v>
      </c>
      <c r="E1238" s="169" t="s">
        <v>8500</v>
      </c>
      <c r="F1238" s="169" t="s">
        <v>8494</v>
      </c>
      <c r="G1238" s="169" t="s">
        <v>8490</v>
      </c>
      <c r="H1238" s="169" t="s">
        <v>8501</v>
      </c>
    </row>
    <row r="1239" spans="1:8">
      <c r="A1239" s="169" t="s">
        <v>8502</v>
      </c>
      <c r="B1239" s="170">
        <f t="shared" si="28"/>
        <v>41023</v>
      </c>
      <c r="C1239" s="169" t="s">
        <v>28</v>
      </c>
      <c r="D1239" s="169" t="s">
        <v>8500</v>
      </c>
      <c r="E1239" s="169" t="s">
        <v>8503</v>
      </c>
      <c r="F1239" s="169" t="s">
        <v>8494</v>
      </c>
      <c r="G1239" s="169" t="s">
        <v>8490</v>
      </c>
      <c r="H1239" s="169" t="s">
        <v>8501</v>
      </c>
    </row>
    <row r="1240" spans="1:8">
      <c r="A1240" s="169" t="s">
        <v>8504</v>
      </c>
      <c r="B1240" s="170">
        <f t="shared" si="28"/>
        <v>41022</v>
      </c>
      <c r="C1240" s="169" t="s">
        <v>28</v>
      </c>
      <c r="D1240" s="169" t="s">
        <v>8500</v>
      </c>
      <c r="E1240" s="169" t="s">
        <v>8503</v>
      </c>
      <c r="F1240" s="169" t="s">
        <v>8494</v>
      </c>
      <c r="G1240" s="169" t="s">
        <v>8490</v>
      </c>
      <c r="H1240" s="169" t="s">
        <v>8501</v>
      </c>
    </row>
    <row r="1241" spans="1:8">
      <c r="A1241" s="169" t="s">
        <v>8505</v>
      </c>
      <c r="B1241" s="170">
        <f t="shared" si="28"/>
        <v>41019</v>
      </c>
      <c r="C1241" s="169" t="s">
        <v>28</v>
      </c>
      <c r="D1241" s="169" t="s">
        <v>8500</v>
      </c>
      <c r="E1241" s="169" t="s">
        <v>8500</v>
      </c>
      <c r="F1241" s="169" t="s">
        <v>8496</v>
      </c>
      <c r="G1241" s="169" t="s">
        <v>8494</v>
      </c>
      <c r="H1241" s="169" t="s">
        <v>8501</v>
      </c>
    </row>
    <row r="1242" spans="1:8">
      <c r="A1242" s="169" t="s">
        <v>8506</v>
      </c>
      <c r="B1242" s="170">
        <f t="shared" si="28"/>
        <v>41018</v>
      </c>
      <c r="C1242" s="169" t="s">
        <v>28</v>
      </c>
      <c r="D1242" s="169" t="s">
        <v>8507</v>
      </c>
      <c r="E1242" s="169" t="s">
        <v>8507</v>
      </c>
      <c r="F1242" s="169" t="s">
        <v>8498</v>
      </c>
      <c r="G1242" s="169" t="s">
        <v>8503</v>
      </c>
      <c r="H1242" s="169" t="s">
        <v>8508</v>
      </c>
    </row>
    <row r="1243" spans="1:8">
      <c r="A1243" s="169" t="s">
        <v>8509</v>
      </c>
      <c r="B1243" s="170">
        <f t="shared" si="28"/>
        <v>41017</v>
      </c>
      <c r="C1243" s="169" t="s">
        <v>28</v>
      </c>
      <c r="D1243" s="169" t="s">
        <v>8501</v>
      </c>
      <c r="E1243" s="169" t="s">
        <v>8501</v>
      </c>
      <c r="F1243" s="169" t="s">
        <v>8498</v>
      </c>
      <c r="G1243" s="169" t="s">
        <v>8498</v>
      </c>
      <c r="H1243" s="169" t="s">
        <v>8510</v>
      </c>
    </row>
    <row r="1244" spans="1:8">
      <c r="A1244" s="169" t="s">
        <v>8511</v>
      </c>
      <c r="B1244" s="170">
        <f t="shared" si="28"/>
        <v>41016</v>
      </c>
      <c r="C1244" s="169" t="s">
        <v>28</v>
      </c>
      <c r="D1244" s="169" t="s">
        <v>8498</v>
      </c>
      <c r="E1244" s="169" t="s">
        <v>8507</v>
      </c>
      <c r="F1244" s="169" t="s">
        <v>8503</v>
      </c>
      <c r="G1244" s="169" t="s">
        <v>8500</v>
      </c>
      <c r="H1244" s="169" t="s">
        <v>8508</v>
      </c>
    </row>
    <row r="1245" spans="1:8">
      <c r="A1245" s="169" t="s">
        <v>8512</v>
      </c>
      <c r="B1245" s="170">
        <f t="shared" si="28"/>
        <v>41015</v>
      </c>
      <c r="C1245" s="169" t="s">
        <v>28</v>
      </c>
      <c r="D1245" s="169" t="s">
        <v>8501</v>
      </c>
      <c r="E1245" s="169" t="s">
        <v>8513</v>
      </c>
      <c r="F1245" s="169" t="s">
        <v>8498</v>
      </c>
      <c r="G1245" s="169" t="s">
        <v>8503</v>
      </c>
      <c r="H1245" s="169" t="s">
        <v>8510</v>
      </c>
    </row>
    <row r="1246" spans="1:8">
      <c r="A1246" s="169" t="s">
        <v>8514</v>
      </c>
      <c r="B1246" s="170">
        <f t="shared" si="28"/>
        <v>41012</v>
      </c>
      <c r="C1246" s="169" t="s">
        <v>28</v>
      </c>
      <c r="D1246" s="169" t="s">
        <v>8515</v>
      </c>
      <c r="E1246" s="169" t="s">
        <v>8510</v>
      </c>
      <c r="F1246" s="169" t="s">
        <v>8513</v>
      </c>
      <c r="G1246" s="169" t="s">
        <v>8501</v>
      </c>
      <c r="H1246" s="169" t="s">
        <v>8516</v>
      </c>
    </row>
    <row r="1247" spans="1:8">
      <c r="A1247" s="169" t="s">
        <v>8517</v>
      </c>
      <c r="B1247" s="170">
        <f t="shared" si="28"/>
        <v>41011</v>
      </c>
      <c r="C1247" s="169" t="s">
        <v>28</v>
      </c>
      <c r="D1247" s="169" t="s">
        <v>8510</v>
      </c>
      <c r="E1247" s="169" t="s">
        <v>8518</v>
      </c>
      <c r="F1247" s="169" t="s">
        <v>8515</v>
      </c>
      <c r="G1247" s="169" t="s">
        <v>8513</v>
      </c>
      <c r="H1247" s="169" t="s">
        <v>8519</v>
      </c>
    </row>
    <row r="1248" spans="1:8">
      <c r="A1248" s="169" t="s">
        <v>8520</v>
      </c>
      <c r="B1248" s="170">
        <f t="shared" si="28"/>
        <v>41009</v>
      </c>
      <c r="C1248" s="169" t="s">
        <v>28</v>
      </c>
      <c r="D1248" s="169" t="s">
        <v>8518</v>
      </c>
      <c r="E1248" s="169" t="s">
        <v>8516</v>
      </c>
      <c r="F1248" s="169" t="s">
        <v>8510</v>
      </c>
      <c r="G1248" s="169" t="s">
        <v>8515</v>
      </c>
      <c r="H1248" s="169" t="s">
        <v>8521</v>
      </c>
    </row>
    <row r="1249" spans="1:8">
      <c r="A1249" s="169" t="s">
        <v>8522</v>
      </c>
      <c r="B1249" s="170">
        <f t="shared" si="28"/>
        <v>41008</v>
      </c>
      <c r="C1249" s="169" t="s">
        <v>28</v>
      </c>
      <c r="D1249" s="169" t="s">
        <v>8518</v>
      </c>
      <c r="E1249" s="169" t="s">
        <v>8516</v>
      </c>
      <c r="F1249" s="169" t="s">
        <v>8510</v>
      </c>
      <c r="G1249" s="169" t="s">
        <v>8508</v>
      </c>
      <c r="H1249" s="169" t="s">
        <v>8521</v>
      </c>
    </row>
    <row r="1250" spans="1:8">
      <c r="A1250" s="169" t="s">
        <v>8523</v>
      </c>
      <c r="B1250" s="170">
        <f t="shared" si="28"/>
        <v>41005</v>
      </c>
      <c r="C1250" s="169" t="s">
        <v>28</v>
      </c>
      <c r="D1250" s="169" t="s">
        <v>8521</v>
      </c>
      <c r="E1250" s="169" t="s">
        <v>8524</v>
      </c>
      <c r="F1250" s="169" t="s">
        <v>8519</v>
      </c>
      <c r="G1250" s="169" t="s">
        <v>8525</v>
      </c>
      <c r="H1250" s="169" t="s">
        <v>8526</v>
      </c>
    </row>
    <row r="1251" spans="1:8">
      <c r="A1251" s="169" t="s">
        <v>8527</v>
      </c>
      <c r="B1251" s="170">
        <f t="shared" si="28"/>
        <v>41004</v>
      </c>
      <c r="C1251" s="169" t="s">
        <v>28</v>
      </c>
      <c r="D1251" s="169" t="s">
        <v>8528</v>
      </c>
      <c r="E1251" s="169" t="s">
        <v>8526</v>
      </c>
      <c r="F1251" s="169" t="s">
        <v>8529</v>
      </c>
      <c r="G1251" s="169" t="s">
        <v>8521</v>
      </c>
      <c r="H1251" s="169" t="s">
        <v>8530</v>
      </c>
    </row>
    <row r="1252" spans="1:8">
      <c r="A1252" s="169" t="s">
        <v>8531</v>
      </c>
      <c r="B1252" s="170">
        <f t="shared" si="28"/>
        <v>41003</v>
      </c>
      <c r="C1252" s="169" t="s">
        <v>28</v>
      </c>
      <c r="D1252" s="169" t="s">
        <v>8528</v>
      </c>
      <c r="E1252" s="169" t="s">
        <v>8526</v>
      </c>
      <c r="F1252" s="169" t="s">
        <v>8528</v>
      </c>
      <c r="G1252" s="169" t="s">
        <v>8524</v>
      </c>
      <c r="H1252" s="169" t="s">
        <v>8530</v>
      </c>
    </row>
    <row r="1253" spans="1:8">
      <c r="A1253" s="169" t="s">
        <v>8532</v>
      </c>
      <c r="B1253" s="170">
        <f t="shared" si="28"/>
        <v>41002</v>
      </c>
      <c r="C1253" s="169" t="s">
        <v>28</v>
      </c>
      <c r="D1253" s="169" t="s">
        <v>8528</v>
      </c>
      <c r="E1253" s="169" t="s">
        <v>8526</v>
      </c>
      <c r="F1253" s="169" t="s">
        <v>8528</v>
      </c>
      <c r="G1253" s="169" t="s">
        <v>8524</v>
      </c>
      <c r="H1253" s="169" t="s">
        <v>8530</v>
      </c>
    </row>
    <row r="1254" spans="1:8">
      <c r="A1254" s="169" t="s">
        <v>8533</v>
      </c>
      <c r="B1254" s="170">
        <f t="shared" si="28"/>
        <v>41001</v>
      </c>
      <c r="C1254" s="169" t="s">
        <v>28</v>
      </c>
      <c r="D1254" s="169" t="s">
        <v>8534</v>
      </c>
      <c r="E1254" s="169" t="s">
        <v>8535</v>
      </c>
      <c r="F1254" s="169" t="s">
        <v>8526</v>
      </c>
      <c r="G1254" s="169" t="s">
        <v>8528</v>
      </c>
      <c r="H1254" s="169" t="s">
        <v>8530</v>
      </c>
    </row>
    <row r="1255" spans="1:8">
      <c r="A1255" s="169" t="s">
        <v>8536</v>
      </c>
      <c r="B1255" s="170">
        <f t="shared" si="28"/>
        <v>40998</v>
      </c>
      <c r="C1255" s="169" t="s">
        <v>28</v>
      </c>
      <c r="D1255" s="169" t="s">
        <v>8529</v>
      </c>
      <c r="E1255" s="169" t="s">
        <v>8526</v>
      </c>
      <c r="F1255" s="169" t="s">
        <v>8529</v>
      </c>
      <c r="G1255" s="169" t="s">
        <v>8524</v>
      </c>
      <c r="H1255" s="169" t="s">
        <v>28</v>
      </c>
    </row>
    <row r="1256" spans="1:8">
      <c r="A1256" s="169" t="s">
        <v>8537</v>
      </c>
      <c r="B1256" s="170">
        <f t="shared" si="28"/>
        <v>40997</v>
      </c>
      <c r="C1256" s="169" t="s">
        <v>28</v>
      </c>
      <c r="D1256" s="169" t="s">
        <v>8526</v>
      </c>
      <c r="E1256" s="169" t="s">
        <v>8535</v>
      </c>
      <c r="F1256" s="169" t="s">
        <v>8534</v>
      </c>
      <c r="G1256" s="169" t="s">
        <v>8528</v>
      </c>
      <c r="H1256" s="169" t="s">
        <v>28</v>
      </c>
    </row>
    <row r="1257" spans="1:8">
      <c r="A1257" s="169" t="s">
        <v>8538</v>
      </c>
      <c r="B1257" s="170">
        <f t="shared" si="28"/>
        <v>40996</v>
      </c>
      <c r="C1257" s="169" t="s">
        <v>28</v>
      </c>
      <c r="D1257" s="169" t="s">
        <v>8535</v>
      </c>
      <c r="E1257" s="169" t="s">
        <v>8539</v>
      </c>
      <c r="F1257" s="169" t="s">
        <v>8530</v>
      </c>
      <c r="G1257" s="169" t="s">
        <v>8534</v>
      </c>
      <c r="H1257" s="169" t="s">
        <v>28</v>
      </c>
    </row>
    <row r="1258" spans="1:8">
      <c r="A1258" s="169" t="s">
        <v>8540</v>
      </c>
      <c r="B1258" s="170">
        <f t="shared" si="28"/>
        <v>40995</v>
      </c>
      <c r="C1258" s="169" t="s">
        <v>28</v>
      </c>
      <c r="D1258" s="169" t="s">
        <v>8541</v>
      </c>
      <c r="E1258" s="169" t="s">
        <v>8542</v>
      </c>
      <c r="F1258" s="169" t="s">
        <v>8543</v>
      </c>
      <c r="G1258" s="169" t="s">
        <v>8544</v>
      </c>
      <c r="H1258" s="169" t="s">
        <v>28</v>
      </c>
    </row>
    <row r="1259" spans="1:8">
      <c r="A1259" s="169" t="s">
        <v>8545</v>
      </c>
      <c r="B1259" s="170">
        <f t="shared" si="28"/>
        <v>40994</v>
      </c>
      <c r="C1259" s="169" t="s">
        <v>28</v>
      </c>
      <c r="D1259" s="169" t="s">
        <v>8544</v>
      </c>
      <c r="E1259" s="169" t="s">
        <v>8543</v>
      </c>
      <c r="F1259" s="169" t="s">
        <v>8541</v>
      </c>
      <c r="G1259" s="169" t="s">
        <v>8546</v>
      </c>
      <c r="H1259" s="169" t="s">
        <v>28</v>
      </c>
    </row>
    <row r="1260" spans="1:8">
      <c r="A1260" s="169" t="s">
        <v>8547</v>
      </c>
      <c r="B1260" s="170">
        <f t="shared" si="28"/>
        <v>40991</v>
      </c>
      <c r="C1260" s="169" t="s">
        <v>28</v>
      </c>
      <c r="D1260" s="169" t="s">
        <v>8548</v>
      </c>
      <c r="E1260" s="169" t="s">
        <v>8549</v>
      </c>
      <c r="F1260" s="169" t="s">
        <v>8550</v>
      </c>
      <c r="G1260" s="169" t="s">
        <v>8543</v>
      </c>
      <c r="H1260" s="169" t="s">
        <v>28</v>
      </c>
    </row>
    <row r="1261" spans="1:8">
      <c r="A1261" s="169" t="s">
        <v>8551</v>
      </c>
      <c r="B1261" s="170">
        <f t="shared" si="28"/>
        <v>40990</v>
      </c>
      <c r="C1261" s="169" t="s">
        <v>28</v>
      </c>
      <c r="D1261" s="169" t="s">
        <v>8552</v>
      </c>
      <c r="E1261" s="169" t="s">
        <v>8553</v>
      </c>
      <c r="F1261" s="169" t="s">
        <v>8549</v>
      </c>
      <c r="G1261" s="169" t="s">
        <v>8542</v>
      </c>
      <c r="H1261" s="169" t="s">
        <v>28</v>
      </c>
    </row>
    <row r="1262" spans="1:8">
      <c r="A1262" s="169" t="s">
        <v>8554</v>
      </c>
      <c r="B1262" s="170">
        <f t="shared" si="28"/>
        <v>40989</v>
      </c>
      <c r="C1262" s="169" t="s">
        <v>28</v>
      </c>
      <c r="D1262" s="169" t="s">
        <v>8552</v>
      </c>
      <c r="E1262" s="169" t="s">
        <v>8555</v>
      </c>
      <c r="F1262" s="169" t="s">
        <v>8555</v>
      </c>
      <c r="G1262" s="169" t="s">
        <v>8542</v>
      </c>
      <c r="H1262" s="169" t="s">
        <v>28</v>
      </c>
    </row>
    <row r="1263" spans="1:8">
      <c r="A1263" s="169" t="s">
        <v>8556</v>
      </c>
      <c r="B1263" s="170">
        <f t="shared" si="28"/>
        <v>40988</v>
      </c>
      <c r="C1263" s="169" t="s">
        <v>28</v>
      </c>
      <c r="D1263" s="169" t="s">
        <v>8542</v>
      </c>
      <c r="E1263" s="169" t="s">
        <v>8550</v>
      </c>
      <c r="F1263" s="169" t="s">
        <v>8548</v>
      </c>
      <c r="G1263" s="169" t="s">
        <v>8544</v>
      </c>
      <c r="H1263" s="169" t="s">
        <v>28</v>
      </c>
    </row>
    <row r="1264" spans="1:8">
      <c r="A1264" s="169" t="s">
        <v>8557</v>
      </c>
      <c r="B1264" s="170">
        <f t="shared" si="28"/>
        <v>40987</v>
      </c>
      <c r="C1264" s="169" t="s">
        <v>28</v>
      </c>
      <c r="D1264" s="169" t="s">
        <v>8543</v>
      </c>
      <c r="E1264" s="169" t="s">
        <v>8548</v>
      </c>
      <c r="F1264" s="169" t="s">
        <v>8548</v>
      </c>
      <c r="G1264" s="169" t="s">
        <v>8544</v>
      </c>
      <c r="H1264" s="169" t="s">
        <v>28</v>
      </c>
    </row>
    <row r="1265" spans="1:8">
      <c r="A1265" s="169" t="s">
        <v>8558</v>
      </c>
      <c r="B1265" s="170">
        <f t="shared" si="28"/>
        <v>40984</v>
      </c>
      <c r="C1265" s="169" t="s">
        <v>28</v>
      </c>
      <c r="D1265" s="169" t="s">
        <v>8530</v>
      </c>
      <c r="E1265" s="169" t="s">
        <v>8546</v>
      </c>
      <c r="F1265" s="169" t="s">
        <v>8546</v>
      </c>
      <c r="G1265" s="169" t="s">
        <v>8534</v>
      </c>
      <c r="H1265" s="169" t="s">
        <v>28</v>
      </c>
    </row>
    <row r="1266" spans="1:8">
      <c r="A1266" s="169" t="s">
        <v>8559</v>
      </c>
      <c r="B1266" s="170">
        <f t="shared" si="28"/>
        <v>40983</v>
      </c>
      <c r="C1266" s="169" t="s">
        <v>28</v>
      </c>
      <c r="D1266" s="169" t="s">
        <v>8534</v>
      </c>
      <c r="E1266" s="169" t="s">
        <v>8530</v>
      </c>
      <c r="F1266" s="169" t="s">
        <v>8530</v>
      </c>
      <c r="G1266" s="169" t="s">
        <v>8528</v>
      </c>
      <c r="H1266" s="169" t="s">
        <v>28</v>
      </c>
    </row>
    <row r="1267" spans="1:8">
      <c r="A1267" s="169" t="s">
        <v>8560</v>
      </c>
      <c r="B1267" s="170">
        <f t="shared" si="28"/>
        <v>40982</v>
      </c>
      <c r="C1267" s="169" t="s">
        <v>28</v>
      </c>
      <c r="D1267" s="169" t="s">
        <v>8524</v>
      </c>
      <c r="E1267" s="169" t="s">
        <v>8529</v>
      </c>
      <c r="F1267" s="169" t="s">
        <v>8528</v>
      </c>
      <c r="G1267" s="169" t="s">
        <v>8519</v>
      </c>
      <c r="H1267" s="169" t="s">
        <v>28</v>
      </c>
    </row>
    <row r="1268" spans="1:8">
      <c r="A1268" s="169" t="s">
        <v>8561</v>
      </c>
      <c r="B1268" s="170">
        <f t="shared" si="28"/>
        <v>40981</v>
      </c>
      <c r="C1268" s="169" t="s">
        <v>28</v>
      </c>
      <c r="D1268" s="169" t="s">
        <v>8519</v>
      </c>
      <c r="E1268" s="169" t="s">
        <v>8521</v>
      </c>
      <c r="F1268" s="169" t="s">
        <v>8521</v>
      </c>
      <c r="G1268" s="169" t="s">
        <v>8516</v>
      </c>
      <c r="H1268" s="169" t="s">
        <v>28</v>
      </c>
    </row>
    <row r="1269" spans="1:8">
      <c r="A1269" s="169" t="s">
        <v>8562</v>
      </c>
      <c r="B1269" s="170">
        <f t="shared" si="28"/>
        <v>40980</v>
      </c>
      <c r="C1269" s="169" t="s">
        <v>28</v>
      </c>
      <c r="D1269" s="169" t="s">
        <v>8521</v>
      </c>
      <c r="E1269" s="169" t="s">
        <v>8524</v>
      </c>
      <c r="F1269" s="169" t="s">
        <v>8524</v>
      </c>
      <c r="G1269" s="169" t="s">
        <v>8525</v>
      </c>
      <c r="H1269" s="169" t="s">
        <v>28</v>
      </c>
    </row>
    <row r="1270" spans="1:8">
      <c r="A1270" s="169" t="s">
        <v>8563</v>
      </c>
      <c r="B1270" s="170">
        <f t="shared" si="28"/>
        <v>40977</v>
      </c>
      <c r="C1270" s="169" t="s">
        <v>28</v>
      </c>
      <c r="D1270" s="169" t="s">
        <v>8529</v>
      </c>
      <c r="E1270" s="169" t="s">
        <v>8528</v>
      </c>
      <c r="F1270" s="169" t="s">
        <v>8528</v>
      </c>
      <c r="G1270" s="169" t="s">
        <v>8521</v>
      </c>
      <c r="H1270" s="169" t="s">
        <v>28</v>
      </c>
    </row>
    <row r="1271" spans="1:8">
      <c r="A1271" s="169" t="s">
        <v>8564</v>
      </c>
      <c r="B1271" s="170">
        <f t="shared" si="28"/>
        <v>40976</v>
      </c>
      <c r="C1271" s="169" t="s">
        <v>28</v>
      </c>
      <c r="D1271" s="169" t="s">
        <v>8524</v>
      </c>
      <c r="E1271" s="169" t="s">
        <v>8528</v>
      </c>
      <c r="F1271" s="169" t="s">
        <v>8529</v>
      </c>
      <c r="G1271" s="169" t="s">
        <v>8521</v>
      </c>
      <c r="H1271" s="169" t="s">
        <v>28</v>
      </c>
    </row>
    <row r="1272" spans="1:8">
      <c r="A1272" s="169" t="s">
        <v>8565</v>
      </c>
      <c r="B1272" s="170">
        <f t="shared" si="28"/>
        <v>40975</v>
      </c>
      <c r="C1272" s="169" t="s">
        <v>28</v>
      </c>
      <c r="D1272" s="169" t="s">
        <v>8526</v>
      </c>
      <c r="E1272" s="169" t="s">
        <v>8535</v>
      </c>
      <c r="F1272" s="169" t="s">
        <v>8534</v>
      </c>
      <c r="G1272" s="169" t="s">
        <v>8528</v>
      </c>
      <c r="H1272" s="169" t="s">
        <v>28</v>
      </c>
    </row>
    <row r="1273" spans="1:8">
      <c r="A1273" s="169" t="s">
        <v>8566</v>
      </c>
      <c r="B1273" s="170">
        <f t="shared" si="28"/>
        <v>40974</v>
      </c>
      <c r="C1273" s="169" t="s">
        <v>28</v>
      </c>
      <c r="D1273" s="169" t="s">
        <v>8526</v>
      </c>
      <c r="E1273" s="169" t="s">
        <v>8534</v>
      </c>
      <c r="F1273" s="169" t="s">
        <v>8535</v>
      </c>
      <c r="G1273" s="169" t="s">
        <v>8528</v>
      </c>
      <c r="H1273" s="169" t="s">
        <v>28</v>
      </c>
    </row>
    <row r="1274" spans="1:8">
      <c r="A1274" s="169" t="s">
        <v>8567</v>
      </c>
      <c r="B1274" s="170">
        <f t="shared" si="28"/>
        <v>40973</v>
      </c>
      <c r="C1274" s="169" t="s">
        <v>28</v>
      </c>
      <c r="D1274" s="169" t="s">
        <v>8526</v>
      </c>
      <c r="E1274" s="169" t="s">
        <v>8534</v>
      </c>
      <c r="F1274" s="169" t="s">
        <v>8535</v>
      </c>
      <c r="G1274" s="169" t="s">
        <v>8528</v>
      </c>
      <c r="H1274" s="169" t="s">
        <v>28</v>
      </c>
    </row>
    <row r="1275" spans="1:8">
      <c r="A1275" s="169" t="s">
        <v>8568</v>
      </c>
      <c r="B1275" s="170">
        <f t="shared" si="28"/>
        <v>40970</v>
      </c>
      <c r="C1275" s="169" t="s">
        <v>28</v>
      </c>
      <c r="D1275" s="169" t="s">
        <v>8524</v>
      </c>
      <c r="E1275" s="169" t="s">
        <v>8529</v>
      </c>
      <c r="F1275" s="169" t="s">
        <v>8528</v>
      </c>
      <c r="G1275" s="169" t="s">
        <v>8521</v>
      </c>
      <c r="H1275" s="169" t="s">
        <v>28</v>
      </c>
    </row>
    <row r="1276" spans="1:8">
      <c r="A1276" s="169" t="s">
        <v>8569</v>
      </c>
      <c r="B1276" s="170">
        <f t="shared" si="28"/>
        <v>40968</v>
      </c>
      <c r="C1276" s="169" t="s">
        <v>28</v>
      </c>
      <c r="D1276" s="169" t="s">
        <v>8525</v>
      </c>
      <c r="E1276" s="169" t="s">
        <v>8519</v>
      </c>
      <c r="F1276" s="169" t="s">
        <v>8521</v>
      </c>
      <c r="G1276" s="169" t="s">
        <v>8518</v>
      </c>
      <c r="H1276" s="169" t="s">
        <v>28</v>
      </c>
    </row>
    <row r="1277" spans="1:8">
      <c r="A1277" s="169" t="s">
        <v>8570</v>
      </c>
      <c r="B1277" s="170">
        <f t="shared" si="28"/>
        <v>40967</v>
      </c>
      <c r="C1277" s="169" t="s">
        <v>28</v>
      </c>
      <c r="D1277" s="169" t="s">
        <v>8518</v>
      </c>
      <c r="E1277" s="169" t="s">
        <v>8525</v>
      </c>
      <c r="F1277" s="169" t="s">
        <v>8525</v>
      </c>
      <c r="G1277" s="169" t="s">
        <v>8508</v>
      </c>
      <c r="H1277" s="169" t="s">
        <v>28</v>
      </c>
    </row>
    <row r="1278" spans="1:8">
      <c r="A1278" s="169" t="s">
        <v>8571</v>
      </c>
      <c r="B1278" s="170">
        <f t="shared" si="28"/>
        <v>40966</v>
      </c>
      <c r="C1278" s="169" t="s">
        <v>28</v>
      </c>
      <c r="D1278" s="169" t="s">
        <v>8519</v>
      </c>
      <c r="E1278" s="169" t="s">
        <v>8521</v>
      </c>
      <c r="F1278" s="169" t="s">
        <v>8524</v>
      </c>
      <c r="G1278" s="169" t="s">
        <v>8518</v>
      </c>
      <c r="H1278" s="169" t="s">
        <v>28</v>
      </c>
    </row>
    <row r="1279" spans="1:8">
      <c r="A1279" s="169" t="s">
        <v>8572</v>
      </c>
      <c r="B1279" s="170">
        <f t="shared" si="28"/>
        <v>40963</v>
      </c>
      <c r="C1279" s="169" t="s">
        <v>28</v>
      </c>
      <c r="D1279" s="169" t="s">
        <v>8524</v>
      </c>
      <c r="E1279" s="169" t="s">
        <v>8529</v>
      </c>
      <c r="F1279" s="169" t="s">
        <v>8528</v>
      </c>
      <c r="G1279" s="169" t="s">
        <v>8525</v>
      </c>
      <c r="H1279" s="169" t="s">
        <v>28</v>
      </c>
    </row>
    <row r="1280" spans="1:8">
      <c r="A1280" s="169" t="s">
        <v>8573</v>
      </c>
      <c r="B1280" s="170">
        <f t="shared" si="28"/>
        <v>40962</v>
      </c>
      <c r="C1280" s="169" t="s">
        <v>28</v>
      </c>
      <c r="D1280" s="169" t="s">
        <v>8521</v>
      </c>
      <c r="E1280" s="169" t="s">
        <v>8529</v>
      </c>
      <c r="F1280" s="169" t="s">
        <v>8529</v>
      </c>
      <c r="G1280" s="169" t="s">
        <v>8516</v>
      </c>
      <c r="H1280" s="169" t="s">
        <v>28</v>
      </c>
    </row>
    <row r="1281" spans="1:8">
      <c r="A1281" s="169" t="s">
        <v>8574</v>
      </c>
      <c r="B1281" s="170">
        <f t="shared" si="28"/>
        <v>40961</v>
      </c>
      <c r="C1281" s="169" t="s">
        <v>28</v>
      </c>
      <c r="D1281" s="169" t="s">
        <v>8529</v>
      </c>
      <c r="E1281" s="169" t="s">
        <v>8526</v>
      </c>
      <c r="F1281" s="169" t="s">
        <v>8526</v>
      </c>
      <c r="G1281" s="169" t="s">
        <v>8519</v>
      </c>
      <c r="H1281" s="169" t="s">
        <v>28</v>
      </c>
    </row>
    <row r="1282" spans="1:8">
      <c r="A1282" s="169" t="s">
        <v>8575</v>
      </c>
      <c r="B1282" s="170">
        <f t="shared" si="28"/>
        <v>40960</v>
      </c>
      <c r="C1282" s="169" t="s">
        <v>28</v>
      </c>
      <c r="D1282" s="169" t="s">
        <v>8528</v>
      </c>
      <c r="E1282" s="169" t="s">
        <v>8534</v>
      </c>
      <c r="F1282" s="169" t="s">
        <v>8535</v>
      </c>
      <c r="G1282" s="169" t="s">
        <v>8521</v>
      </c>
      <c r="H1282" s="169" t="s">
        <v>28</v>
      </c>
    </row>
    <row r="1283" spans="1:8">
      <c r="A1283" s="169" t="s">
        <v>8576</v>
      </c>
      <c r="B1283" s="170">
        <f t="shared" si="28"/>
        <v>40959</v>
      </c>
      <c r="C1283" s="169" t="s">
        <v>28</v>
      </c>
      <c r="D1283" s="169" t="s">
        <v>8526</v>
      </c>
      <c r="E1283" s="169" t="s">
        <v>8534</v>
      </c>
      <c r="F1283" s="169" t="s">
        <v>8539</v>
      </c>
      <c r="G1283" s="169" t="s">
        <v>8524</v>
      </c>
      <c r="H1283" s="169" t="s">
        <v>28</v>
      </c>
    </row>
    <row r="1284" spans="1:8">
      <c r="A1284" s="169" t="s">
        <v>8577</v>
      </c>
      <c r="B1284" s="170">
        <f t="shared" si="28"/>
        <v>40956</v>
      </c>
      <c r="C1284" s="169" t="s">
        <v>28</v>
      </c>
      <c r="D1284" s="169" t="s">
        <v>8528</v>
      </c>
      <c r="E1284" s="169" t="s">
        <v>8526</v>
      </c>
      <c r="F1284" s="169" t="s">
        <v>8535</v>
      </c>
      <c r="G1284" s="169" t="s">
        <v>8521</v>
      </c>
      <c r="H1284" s="169" t="s">
        <v>28</v>
      </c>
    </row>
    <row r="1285" spans="1:8">
      <c r="A1285" s="169" t="s">
        <v>8578</v>
      </c>
      <c r="B1285" s="170">
        <f t="shared" ref="B1285:B1348" si="29">DATE((LEFT(A1285,4)),(RIGHT(LEFT(A1285,7),2)),RIGHT(A1285,2))</f>
        <v>40955</v>
      </c>
      <c r="C1285" s="169" t="s">
        <v>28</v>
      </c>
      <c r="D1285" s="169" t="s">
        <v>8524</v>
      </c>
      <c r="E1285" s="169" t="s">
        <v>8528</v>
      </c>
      <c r="F1285" s="169" t="s">
        <v>8526</v>
      </c>
      <c r="G1285" s="169" t="s">
        <v>8525</v>
      </c>
      <c r="H1285" s="169" t="s">
        <v>28</v>
      </c>
    </row>
    <row r="1286" spans="1:8">
      <c r="A1286" s="169" t="s">
        <v>8579</v>
      </c>
      <c r="B1286" s="170">
        <f t="shared" si="29"/>
        <v>40954</v>
      </c>
      <c r="C1286" s="169" t="s">
        <v>28</v>
      </c>
      <c r="D1286" s="169" t="s">
        <v>8526</v>
      </c>
      <c r="E1286" s="169" t="s">
        <v>8535</v>
      </c>
      <c r="F1286" s="169" t="s">
        <v>8530</v>
      </c>
      <c r="G1286" s="169" t="s">
        <v>8524</v>
      </c>
      <c r="H1286" s="169" t="s">
        <v>28</v>
      </c>
    </row>
    <row r="1287" spans="1:8">
      <c r="A1287" s="169" t="s">
        <v>8580</v>
      </c>
      <c r="B1287" s="170">
        <f t="shared" si="29"/>
        <v>40953</v>
      </c>
      <c r="C1287" s="169" t="s">
        <v>28</v>
      </c>
      <c r="D1287" s="169" t="s">
        <v>8526</v>
      </c>
      <c r="E1287" s="169" t="s">
        <v>8534</v>
      </c>
      <c r="F1287" s="169" t="s">
        <v>8530</v>
      </c>
      <c r="G1287" s="169" t="s">
        <v>8524</v>
      </c>
      <c r="H1287" s="169" t="s">
        <v>28</v>
      </c>
    </row>
    <row r="1288" spans="1:8">
      <c r="A1288" s="169" t="s">
        <v>8581</v>
      </c>
      <c r="B1288" s="170">
        <f t="shared" si="29"/>
        <v>40952</v>
      </c>
      <c r="C1288" s="169" t="s">
        <v>28</v>
      </c>
      <c r="D1288" s="169" t="s">
        <v>8535</v>
      </c>
      <c r="E1288" s="169" t="s">
        <v>8530</v>
      </c>
      <c r="F1288" s="169" t="s">
        <v>8539</v>
      </c>
      <c r="G1288" s="169" t="s">
        <v>8528</v>
      </c>
      <c r="H1288" s="169" t="s">
        <v>28</v>
      </c>
    </row>
    <row r="1289" spans="1:8">
      <c r="A1289" s="169" t="s">
        <v>8582</v>
      </c>
      <c r="B1289" s="170">
        <f t="shared" si="29"/>
        <v>40949</v>
      </c>
      <c r="C1289" s="169" t="s">
        <v>28</v>
      </c>
      <c r="D1289" s="169" t="s">
        <v>8526</v>
      </c>
      <c r="E1289" s="169" t="s">
        <v>8534</v>
      </c>
      <c r="F1289" s="169" t="s">
        <v>8530</v>
      </c>
      <c r="G1289" s="169" t="s">
        <v>8529</v>
      </c>
      <c r="H1289" s="169" t="s">
        <v>28</v>
      </c>
    </row>
    <row r="1290" spans="1:8">
      <c r="A1290" s="169" t="s">
        <v>8583</v>
      </c>
      <c r="B1290" s="170">
        <f t="shared" si="29"/>
        <v>40948</v>
      </c>
      <c r="C1290" s="169" t="s">
        <v>28</v>
      </c>
      <c r="D1290" s="169" t="s">
        <v>8534</v>
      </c>
      <c r="E1290" s="169" t="s">
        <v>8535</v>
      </c>
      <c r="F1290" s="169" t="s">
        <v>8539</v>
      </c>
      <c r="G1290" s="169" t="s">
        <v>8528</v>
      </c>
      <c r="H1290" s="169" t="s">
        <v>28</v>
      </c>
    </row>
    <row r="1291" spans="1:8">
      <c r="A1291" s="169" t="s">
        <v>8584</v>
      </c>
      <c r="B1291" s="170">
        <f t="shared" si="29"/>
        <v>40947</v>
      </c>
      <c r="C1291" s="169" t="s">
        <v>28</v>
      </c>
      <c r="D1291" s="169" t="s">
        <v>8534</v>
      </c>
      <c r="E1291" s="169" t="s">
        <v>8534</v>
      </c>
      <c r="F1291" s="169" t="s">
        <v>8539</v>
      </c>
      <c r="G1291" s="169" t="s">
        <v>8529</v>
      </c>
      <c r="H1291" s="169" t="s">
        <v>28</v>
      </c>
    </row>
    <row r="1292" spans="1:8">
      <c r="A1292" s="169" t="s">
        <v>8585</v>
      </c>
      <c r="B1292" s="170">
        <f t="shared" si="29"/>
        <v>40946</v>
      </c>
      <c r="C1292" s="169" t="s">
        <v>28</v>
      </c>
      <c r="D1292" s="169" t="s">
        <v>8528</v>
      </c>
      <c r="E1292" s="169" t="s">
        <v>8528</v>
      </c>
      <c r="F1292" s="169" t="s">
        <v>8535</v>
      </c>
      <c r="G1292" s="169" t="s">
        <v>8521</v>
      </c>
      <c r="H1292" s="169" t="s">
        <v>28</v>
      </c>
    </row>
    <row r="1293" spans="1:8">
      <c r="A1293" s="169" t="s">
        <v>8586</v>
      </c>
      <c r="B1293" s="170">
        <f t="shared" si="29"/>
        <v>40945</v>
      </c>
      <c r="C1293" s="169" t="s">
        <v>28</v>
      </c>
      <c r="D1293" s="169" t="s">
        <v>8529</v>
      </c>
      <c r="E1293" s="169" t="s">
        <v>8529</v>
      </c>
      <c r="F1293" s="169" t="s">
        <v>8534</v>
      </c>
      <c r="G1293" s="169" t="s">
        <v>8519</v>
      </c>
      <c r="H1293" s="169" t="s">
        <v>28</v>
      </c>
    </row>
    <row r="1294" spans="1:8">
      <c r="A1294" s="169" t="s">
        <v>8587</v>
      </c>
      <c r="B1294" s="170">
        <f t="shared" si="29"/>
        <v>40942</v>
      </c>
      <c r="C1294" s="169" t="s">
        <v>28</v>
      </c>
      <c r="D1294" s="169" t="s">
        <v>8524</v>
      </c>
      <c r="E1294" s="169" t="s">
        <v>8524</v>
      </c>
      <c r="F1294" s="169" t="s">
        <v>8534</v>
      </c>
      <c r="G1294" s="169" t="s">
        <v>8525</v>
      </c>
      <c r="H1294" s="169" t="s">
        <v>28</v>
      </c>
    </row>
    <row r="1295" spans="1:8">
      <c r="A1295" s="169" t="s">
        <v>8588</v>
      </c>
      <c r="B1295" s="170">
        <f t="shared" si="29"/>
        <v>40941</v>
      </c>
      <c r="C1295" s="169" t="s">
        <v>28</v>
      </c>
      <c r="D1295" s="169" t="s">
        <v>8524</v>
      </c>
      <c r="E1295" s="169" t="s">
        <v>8524</v>
      </c>
      <c r="F1295" s="169" t="s">
        <v>8534</v>
      </c>
      <c r="G1295" s="169" t="s">
        <v>8519</v>
      </c>
      <c r="H1295" s="169" t="s">
        <v>28</v>
      </c>
    </row>
    <row r="1296" spans="1:8">
      <c r="A1296" s="169" t="s">
        <v>8589</v>
      </c>
      <c r="B1296" s="170">
        <f t="shared" si="29"/>
        <v>40940</v>
      </c>
      <c r="C1296" s="169" t="s">
        <v>28</v>
      </c>
      <c r="D1296" s="169" t="s">
        <v>8519</v>
      </c>
      <c r="E1296" s="169" t="s">
        <v>8519</v>
      </c>
      <c r="F1296" s="169" t="s">
        <v>8528</v>
      </c>
      <c r="G1296" s="169" t="s">
        <v>8516</v>
      </c>
      <c r="H1296" s="169" t="s">
        <v>28</v>
      </c>
    </row>
    <row r="1297" spans="1:8">
      <c r="A1297" s="169" t="s">
        <v>8590</v>
      </c>
      <c r="B1297" s="170">
        <f t="shared" si="29"/>
        <v>40939</v>
      </c>
      <c r="C1297" s="169" t="s">
        <v>28</v>
      </c>
      <c r="D1297" s="169" t="s">
        <v>8521</v>
      </c>
      <c r="E1297" s="169" t="s">
        <v>8521</v>
      </c>
      <c r="F1297" s="169" t="s">
        <v>8526</v>
      </c>
      <c r="G1297" s="169" t="s">
        <v>8525</v>
      </c>
      <c r="H1297" s="169" t="s">
        <v>28</v>
      </c>
    </row>
    <row r="1298" spans="1:8">
      <c r="A1298" s="169" t="s">
        <v>8591</v>
      </c>
      <c r="B1298" s="170">
        <f t="shared" si="29"/>
        <v>40938</v>
      </c>
      <c r="C1298" s="169" t="s">
        <v>28</v>
      </c>
      <c r="D1298" s="169" t="s">
        <v>8521</v>
      </c>
      <c r="E1298" s="169" t="s">
        <v>8519</v>
      </c>
      <c r="F1298" s="169" t="s">
        <v>8526</v>
      </c>
      <c r="G1298" s="169" t="s">
        <v>8516</v>
      </c>
      <c r="H1298" s="169" t="s">
        <v>28</v>
      </c>
    </row>
    <row r="1299" spans="1:8">
      <c r="A1299" s="169" t="s">
        <v>8592</v>
      </c>
      <c r="B1299" s="170">
        <f t="shared" si="29"/>
        <v>40935</v>
      </c>
      <c r="C1299" s="169" t="s">
        <v>28</v>
      </c>
      <c r="D1299" s="169" t="s">
        <v>8528</v>
      </c>
      <c r="E1299" s="169" t="s">
        <v>8529</v>
      </c>
      <c r="F1299" s="169" t="s">
        <v>8539</v>
      </c>
      <c r="G1299" s="169" t="s">
        <v>8519</v>
      </c>
      <c r="H1299" s="169" t="s">
        <v>28</v>
      </c>
    </row>
    <row r="1300" spans="1:8">
      <c r="A1300" s="169" t="s">
        <v>8593</v>
      </c>
      <c r="B1300" s="170">
        <f t="shared" si="29"/>
        <v>40934</v>
      </c>
      <c r="C1300" s="169" t="s">
        <v>28</v>
      </c>
      <c r="D1300" s="169" t="s">
        <v>8534</v>
      </c>
      <c r="E1300" s="169" t="s">
        <v>8526</v>
      </c>
      <c r="F1300" s="169" t="s">
        <v>8544</v>
      </c>
      <c r="G1300" s="169" t="s">
        <v>8524</v>
      </c>
      <c r="H1300" s="169" t="s">
        <v>28</v>
      </c>
    </row>
    <row r="1301" spans="1:8">
      <c r="A1301" s="169" t="s">
        <v>8594</v>
      </c>
      <c r="B1301" s="170">
        <f t="shared" si="29"/>
        <v>40933</v>
      </c>
      <c r="C1301" s="169" t="s">
        <v>28</v>
      </c>
      <c r="D1301" s="169" t="s">
        <v>8535</v>
      </c>
      <c r="E1301" s="169" t="s">
        <v>8534</v>
      </c>
      <c r="F1301" s="169" t="s">
        <v>8541</v>
      </c>
      <c r="G1301" s="169" t="s">
        <v>8529</v>
      </c>
      <c r="H1301" s="169" t="s">
        <v>28</v>
      </c>
    </row>
    <row r="1302" spans="1:8">
      <c r="A1302" s="169" t="s">
        <v>8595</v>
      </c>
      <c r="B1302" s="170">
        <f t="shared" si="29"/>
        <v>40928</v>
      </c>
      <c r="C1302" s="169" t="s">
        <v>28</v>
      </c>
      <c r="D1302" s="169" t="s">
        <v>8534</v>
      </c>
      <c r="E1302" s="169" t="s">
        <v>8526</v>
      </c>
      <c r="F1302" s="169" t="s">
        <v>8541</v>
      </c>
      <c r="G1302" s="169" t="s">
        <v>8524</v>
      </c>
      <c r="H1302" s="169" t="s">
        <v>28</v>
      </c>
    </row>
    <row r="1303" spans="1:8">
      <c r="A1303" s="169" t="s">
        <v>8596</v>
      </c>
      <c r="B1303" s="170">
        <f t="shared" si="29"/>
        <v>40927</v>
      </c>
      <c r="C1303" s="169" t="s">
        <v>28</v>
      </c>
      <c r="D1303" s="169" t="s">
        <v>8528</v>
      </c>
      <c r="E1303" s="169" t="s">
        <v>8528</v>
      </c>
      <c r="F1303" s="169" t="s">
        <v>8546</v>
      </c>
      <c r="G1303" s="169" t="s">
        <v>8519</v>
      </c>
      <c r="H1303" s="169" t="s">
        <v>28</v>
      </c>
    </row>
    <row r="1304" spans="1:8">
      <c r="A1304" s="169" t="s">
        <v>8597</v>
      </c>
      <c r="B1304" s="170">
        <f t="shared" si="29"/>
        <v>40926</v>
      </c>
      <c r="C1304" s="169" t="s">
        <v>28</v>
      </c>
      <c r="D1304" s="169" t="s">
        <v>8526</v>
      </c>
      <c r="E1304" s="169" t="s">
        <v>8526</v>
      </c>
      <c r="F1304" s="169" t="s">
        <v>8539</v>
      </c>
      <c r="G1304" s="169" t="s">
        <v>8521</v>
      </c>
      <c r="H1304" s="169" t="s">
        <v>28</v>
      </c>
    </row>
    <row r="1305" spans="1:8">
      <c r="A1305" s="169" t="s">
        <v>8598</v>
      </c>
      <c r="B1305" s="170">
        <f t="shared" si="29"/>
        <v>40925</v>
      </c>
      <c r="C1305" s="169" t="s">
        <v>28</v>
      </c>
      <c r="D1305" s="169" t="s">
        <v>8526</v>
      </c>
      <c r="E1305" s="169" t="s">
        <v>8534</v>
      </c>
      <c r="F1305" s="169" t="s">
        <v>8539</v>
      </c>
      <c r="G1305" s="169" t="s">
        <v>8524</v>
      </c>
      <c r="H1305" s="169" t="s">
        <v>28</v>
      </c>
    </row>
    <row r="1306" spans="1:8">
      <c r="A1306" s="169" t="s">
        <v>8599</v>
      </c>
      <c r="B1306" s="170">
        <f t="shared" si="29"/>
        <v>40924</v>
      </c>
      <c r="C1306" s="169" t="s">
        <v>28</v>
      </c>
      <c r="D1306" s="169" t="s">
        <v>8528</v>
      </c>
      <c r="E1306" s="169" t="s">
        <v>8526</v>
      </c>
      <c r="F1306" s="169" t="s">
        <v>8535</v>
      </c>
      <c r="G1306" s="169" t="s">
        <v>8521</v>
      </c>
      <c r="H1306" s="169" t="s">
        <v>28</v>
      </c>
    </row>
    <row r="1307" spans="1:8">
      <c r="A1307" s="169" t="s">
        <v>8600</v>
      </c>
      <c r="B1307" s="170">
        <f t="shared" si="29"/>
        <v>40921</v>
      </c>
      <c r="C1307" s="169" t="s">
        <v>28</v>
      </c>
      <c r="D1307" s="169" t="s">
        <v>8534</v>
      </c>
      <c r="E1307" s="169" t="s">
        <v>8535</v>
      </c>
      <c r="F1307" s="169" t="s">
        <v>8539</v>
      </c>
      <c r="G1307" s="169" t="s">
        <v>8524</v>
      </c>
      <c r="H1307" s="169" t="s">
        <v>28</v>
      </c>
    </row>
    <row r="1308" spans="1:8">
      <c r="A1308" s="169" t="s">
        <v>8601</v>
      </c>
      <c r="B1308" s="170">
        <f t="shared" si="29"/>
        <v>40920</v>
      </c>
      <c r="C1308" s="169" t="s">
        <v>28</v>
      </c>
      <c r="D1308" s="169" t="s">
        <v>8535</v>
      </c>
      <c r="E1308" s="169" t="s">
        <v>8530</v>
      </c>
      <c r="F1308" s="169" t="s">
        <v>8546</v>
      </c>
      <c r="G1308" s="169" t="s">
        <v>8528</v>
      </c>
      <c r="H1308" s="169" t="s">
        <v>28</v>
      </c>
    </row>
    <row r="1309" spans="1:8">
      <c r="A1309" s="169" t="s">
        <v>8602</v>
      </c>
      <c r="B1309" s="170">
        <f t="shared" si="29"/>
        <v>40919</v>
      </c>
      <c r="C1309" s="169" t="s">
        <v>28</v>
      </c>
      <c r="D1309" s="169" t="s">
        <v>8535</v>
      </c>
      <c r="E1309" s="169" t="s">
        <v>8530</v>
      </c>
      <c r="F1309" s="169" t="s">
        <v>8539</v>
      </c>
      <c r="G1309" s="169" t="s">
        <v>8528</v>
      </c>
      <c r="H1309" s="169" t="s">
        <v>28</v>
      </c>
    </row>
    <row r="1310" spans="1:8">
      <c r="A1310" s="169" t="s">
        <v>8603</v>
      </c>
      <c r="B1310" s="170">
        <f t="shared" si="29"/>
        <v>40918</v>
      </c>
      <c r="C1310" s="169" t="s">
        <v>28</v>
      </c>
      <c r="D1310" s="169" t="s">
        <v>8530</v>
      </c>
      <c r="E1310" s="169" t="s">
        <v>8539</v>
      </c>
      <c r="F1310" s="169" t="s">
        <v>8546</v>
      </c>
      <c r="G1310" s="169" t="s">
        <v>8526</v>
      </c>
      <c r="H1310" s="169" t="s">
        <v>28</v>
      </c>
    </row>
    <row r="1311" spans="1:8">
      <c r="A1311" s="169" t="s">
        <v>8604</v>
      </c>
      <c r="B1311" s="170">
        <f t="shared" si="29"/>
        <v>40917</v>
      </c>
      <c r="C1311" s="169" t="s">
        <v>28</v>
      </c>
      <c r="D1311" s="169" t="s">
        <v>8530</v>
      </c>
      <c r="E1311" s="169" t="s">
        <v>8546</v>
      </c>
      <c r="F1311" s="169" t="s">
        <v>8544</v>
      </c>
      <c r="G1311" s="169" t="s">
        <v>8526</v>
      </c>
      <c r="H1311" s="169" t="s">
        <v>28</v>
      </c>
    </row>
    <row r="1312" spans="1:8">
      <c r="A1312" s="169" t="s">
        <v>8605</v>
      </c>
      <c r="B1312" s="170">
        <f t="shared" si="29"/>
        <v>40914</v>
      </c>
      <c r="C1312" s="169" t="s">
        <v>28</v>
      </c>
      <c r="D1312" s="169" t="s">
        <v>8535</v>
      </c>
      <c r="E1312" s="169" t="s">
        <v>8530</v>
      </c>
      <c r="F1312" s="169" t="s">
        <v>8539</v>
      </c>
      <c r="G1312" s="169" t="s">
        <v>8528</v>
      </c>
      <c r="H1312" s="169" t="s">
        <v>28</v>
      </c>
    </row>
    <row r="1313" spans="1:8">
      <c r="A1313" s="169" t="s">
        <v>8606</v>
      </c>
      <c r="B1313" s="170">
        <f t="shared" si="29"/>
        <v>40913</v>
      </c>
      <c r="C1313" s="169" t="s">
        <v>28</v>
      </c>
      <c r="D1313" s="169" t="s">
        <v>8535</v>
      </c>
      <c r="E1313" s="169" t="s">
        <v>8530</v>
      </c>
      <c r="F1313" s="169" t="s">
        <v>8539</v>
      </c>
      <c r="G1313" s="169" t="s">
        <v>8528</v>
      </c>
      <c r="H1313" s="169" t="s">
        <v>28</v>
      </c>
    </row>
    <row r="1314" spans="1:8">
      <c r="A1314" s="169" t="s">
        <v>8607</v>
      </c>
      <c r="B1314" s="170">
        <f t="shared" si="29"/>
        <v>40912</v>
      </c>
      <c r="C1314" s="169" t="s">
        <v>28</v>
      </c>
      <c r="D1314" s="169" t="s">
        <v>8530</v>
      </c>
      <c r="E1314" s="169" t="s">
        <v>8539</v>
      </c>
      <c r="F1314" s="169" t="s">
        <v>8546</v>
      </c>
      <c r="G1314" s="169" t="s">
        <v>8526</v>
      </c>
      <c r="H1314" s="169" t="s">
        <v>28</v>
      </c>
    </row>
    <row r="1315" spans="1:8">
      <c r="A1315" s="169" t="s">
        <v>8608</v>
      </c>
      <c r="B1315" s="170">
        <f t="shared" si="29"/>
        <v>40911</v>
      </c>
      <c r="C1315" s="169" t="s">
        <v>28</v>
      </c>
      <c r="D1315" s="169" t="s">
        <v>8535</v>
      </c>
      <c r="E1315" s="169" t="s">
        <v>8530</v>
      </c>
      <c r="F1315" s="169" t="s">
        <v>8546</v>
      </c>
      <c r="G1315" s="169" t="s">
        <v>8526</v>
      </c>
      <c r="H1315" s="169" t="s">
        <v>28</v>
      </c>
    </row>
    <row r="1316" spans="1:8">
      <c r="A1316" s="169" t="s">
        <v>8609</v>
      </c>
      <c r="B1316" s="170">
        <f t="shared" si="29"/>
        <v>40910</v>
      </c>
      <c r="C1316" s="169" t="s">
        <v>28</v>
      </c>
      <c r="D1316" s="169" t="s">
        <v>8526</v>
      </c>
      <c r="E1316" s="169" t="s">
        <v>8534</v>
      </c>
      <c r="F1316" s="169" t="s">
        <v>8530</v>
      </c>
      <c r="G1316" s="169" t="s">
        <v>8529</v>
      </c>
      <c r="H1316" s="169" t="s">
        <v>28</v>
      </c>
    </row>
    <row r="1317" spans="1:8">
      <c r="A1317" s="169" t="s">
        <v>8610</v>
      </c>
      <c r="B1317" s="170">
        <f t="shared" si="29"/>
        <v>40907</v>
      </c>
      <c r="C1317" s="169" t="s">
        <v>28</v>
      </c>
      <c r="D1317" s="169" t="s">
        <v>8526</v>
      </c>
      <c r="E1317" s="169" t="s">
        <v>8534</v>
      </c>
      <c r="F1317" s="169" t="s">
        <v>8535</v>
      </c>
      <c r="G1317" s="169" t="s">
        <v>8524</v>
      </c>
      <c r="H1317" s="169" t="s">
        <v>28</v>
      </c>
    </row>
    <row r="1318" spans="1:8">
      <c r="A1318" s="169" t="s">
        <v>8611</v>
      </c>
      <c r="B1318" s="170">
        <f t="shared" si="29"/>
        <v>40906</v>
      </c>
      <c r="C1318" s="169" t="s">
        <v>28</v>
      </c>
      <c r="D1318" s="169" t="s">
        <v>8526</v>
      </c>
      <c r="E1318" s="169" t="s">
        <v>8534</v>
      </c>
      <c r="F1318" s="169" t="s">
        <v>8535</v>
      </c>
      <c r="G1318" s="169" t="s">
        <v>8524</v>
      </c>
      <c r="H1318" s="169" t="s">
        <v>28</v>
      </c>
    </row>
    <row r="1319" spans="1:8">
      <c r="A1319" s="169" t="s">
        <v>8612</v>
      </c>
      <c r="B1319" s="170">
        <f t="shared" si="29"/>
        <v>40905</v>
      </c>
      <c r="C1319" s="169" t="s">
        <v>28</v>
      </c>
      <c r="D1319" s="169" t="s">
        <v>8546</v>
      </c>
      <c r="E1319" s="169" t="s">
        <v>8541</v>
      </c>
      <c r="F1319" s="169" t="s">
        <v>8543</v>
      </c>
      <c r="G1319" s="169" t="s">
        <v>8535</v>
      </c>
      <c r="H1319" s="169" t="s">
        <v>28</v>
      </c>
    </row>
    <row r="1320" spans="1:8">
      <c r="A1320" s="169" t="s">
        <v>8613</v>
      </c>
      <c r="B1320" s="170">
        <f t="shared" si="29"/>
        <v>40904</v>
      </c>
      <c r="C1320" s="169" t="s">
        <v>28</v>
      </c>
      <c r="D1320" s="169" t="s">
        <v>8544</v>
      </c>
      <c r="E1320" s="169" t="s">
        <v>8543</v>
      </c>
      <c r="F1320" s="169" t="s">
        <v>8542</v>
      </c>
      <c r="G1320" s="169" t="s">
        <v>8530</v>
      </c>
      <c r="H1320" s="169" t="s">
        <v>28</v>
      </c>
    </row>
    <row r="1321" spans="1:8">
      <c r="A1321" s="169" t="s">
        <v>8614</v>
      </c>
      <c r="B1321" s="170">
        <f t="shared" si="29"/>
        <v>40903</v>
      </c>
      <c r="C1321" s="169" t="s">
        <v>28</v>
      </c>
      <c r="D1321" s="169" t="s">
        <v>8544</v>
      </c>
      <c r="E1321" s="169" t="s">
        <v>8543</v>
      </c>
      <c r="F1321" s="169" t="s">
        <v>8542</v>
      </c>
      <c r="G1321" s="169" t="s">
        <v>8530</v>
      </c>
      <c r="H1321" s="169" t="s">
        <v>28</v>
      </c>
    </row>
    <row r="1322" spans="1:8">
      <c r="A1322" s="169" t="s">
        <v>8615</v>
      </c>
      <c r="B1322" s="170">
        <f t="shared" si="29"/>
        <v>40900</v>
      </c>
      <c r="C1322" s="169" t="s">
        <v>28</v>
      </c>
      <c r="D1322" s="169" t="s">
        <v>8544</v>
      </c>
      <c r="E1322" s="169" t="s">
        <v>8543</v>
      </c>
      <c r="F1322" s="169" t="s">
        <v>8543</v>
      </c>
      <c r="G1322" s="169" t="s">
        <v>8535</v>
      </c>
      <c r="H1322" s="169" t="s">
        <v>28</v>
      </c>
    </row>
    <row r="1323" spans="1:8">
      <c r="A1323" s="169" t="s">
        <v>8616</v>
      </c>
      <c r="B1323" s="170">
        <f t="shared" si="29"/>
        <v>40899</v>
      </c>
      <c r="C1323" s="169" t="s">
        <v>28</v>
      </c>
      <c r="D1323" s="169" t="s">
        <v>8546</v>
      </c>
      <c r="E1323" s="169" t="s">
        <v>8541</v>
      </c>
      <c r="F1323" s="169" t="s">
        <v>8541</v>
      </c>
      <c r="G1323" s="169" t="s">
        <v>8534</v>
      </c>
      <c r="H1323" s="169" t="s">
        <v>28</v>
      </c>
    </row>
    <row r="1324" spans="1:8">
      <c r="A1324" s="169" t="s">
        <v>8617</v>
      </c>
      <c r="B1324" s="170">
        <f t="shared" si="29"/>
        <v>40898</v>
      </c>
      <c r="C1324" s="169" t="s">
        <v>28</v>
      </c>
      <c r="D1324" s="169" t="s">
        <v>8546</v>
      </c>
      <c r="E1324" s="169" t="s">
        <v>8541</v>
      </c>
      <c r="F1324" s="169" t="s">
        <v>8541</v>
      </c>
      <c r="G1324" s="169" t="s">
        <v>8534</v>
      </c>
      <c r="H1324" s="169" t="s">
        <v>28</v>
      </c>
    </row>
    <row r="1325" spans="1:8">
      <c r="A1325" s="169" t="s">
        <v>8618</v>
      </c>
      <c r="B1325" s="170">
        <f t="shared" si="29"/>
        <v>40897</v>
      </c>
      <c r="C1325" s="169" t="s">
        <v>28</v>
      </c>
      <c r="D1325" s="169" t="s">
        <v>8546</v>
      </c>
      <c r="E1325" s="169" t="s">
        <v>8541</v>
      </c>
      <c r="F1325" s="169" t="s">
        <v>8543</v>
      </c>
      <c r="G1325" s="169" t="s">
        <v>8535</v>
      </c>
      <c r="H1325" s="169" t="s">
        <v>28</v>
      </c>
    </row>
    <row r="1326" spans="1:8">
      <c r="A1326" s="169" t="s">
        <v>8619</v>
      </c>
      <c r="B1326" s="170">
        <f t="shared" si="29"/>
        <v>40896</v>
      </c>
      <c r="C1326" s="169" t="s">
        <v>28</v>
      </c>
      <c r="D1326" s="169" t="s">
        <v>8542</v>
      </c>
      <c r="E1326" s="169" t="s">
        <v>8550</v>
      </c>
      <c r="F1326" s="169" t="s">
        <v>8552</v>
      </c>
      <c r="G1326" s="169" t="s">
        <v>8544</v>
      </c>
      <c r="H1326" s="169" t="s">
        <v>28</v>
      </c>
    </row>
    <row r="1327" spans="1:8">
      <c r="A1327" s="169" t="s">
        <v>8620</v>
      </c>
      <c r="B1327" s="170">
        <f t="shared" si="29"/>
        <v>40893</v>
      </c>
      <c r="C1327" s="169" t="s">
        <v>28</v>
      </c>
      <c r="D1327" s="169" t="s">
        <v>8534</v>
      </c>
      <c r="E1327" s="169" t="s">
        <v>8535</v>
      </c>
      <c r="F1327" s="169" t="s">
        <v>8530</v>
      </c>
      <c r="G1327" s="169" t="s">
        <v>8529</v>
      </c>
      <c r="H1327" s="169" t="s">
        <v>28</v>
      </c>
    </row>
    <row r="1328" spans="1:8">
      <c r="A1328" s="169" t="s">
        <v>8621</v>
      </c>
      <c r="B1328" s="170">
        <f t="shared" si="29"/>
        <v>40892</v>
      </c>
      <c r="C1328" s="169" t="s">
        <v>28</v>
      </c>
      <c r="D1328" s="169" t="s">
        <v>8534</v>
      </c>
      <c r="E1328" s="169" t="s">
        <v>8535</v>
      </c>
      <c r="F1328" s="169" t="s">
        <v>8530</v>
      </c>
      <c r="G1328" s="169" t="s">
        <v>8529</v>
      </c>
      <c r="H1328" s="169" t="s">
        <v>28</v>
      </c>
    </row>
    <row r="1329" spans="1:8">
      <c r="A1329" s="169" t="s">
        <v>8622</v>
      </c>
      <c r="B1329" s="170">
        <f t="shared" si="29"/>
        <v>40891</v>
      </c>
      <c r="C1329" s="169" t="s">
        <v>28</v>
      </c>
      <c r="D1329" s="169" t="s">
        <v>8535</v>
      </c>
      <c r="E1329" s="169" t="s">
        <v>8530</v>
      </c>
      <c r="F1329" s="169" t="s">
        <v>8539</v>
      </c>
      <c r="G1329" s="169" t="s">
        <v>8528</v>
      </c>
      <c r="H1329" s="169" t="s">
        <v>28</v>
      </c>
    </row>
    <row r="1330" spans="1:8">
      <c r="A1330" s="169" t="s">
        <v>8623</v>
      </c>
      <c r="B1330" s="170">
        <f t="shared" si="29"/>
        <v>40890</v>
      </c>
      <c r="C1330" s="169" t="s">
        <v>28</v>
      </c>
      <c r="D1330" s="169" t="s">
        <v>8530</v>
      </c>
      <c r="E1330" s="169" t="s">
        <v>8539</v>
      </c>
      <c r="F1330" s="169" t="s">
        <v>8546</v>
      </c>
      <c r="G1330" s="169" t="s">
        <v>8526</v>
      </c>
      <c r="H1330" s="169" t="s">
        <v>28</v>
      </c>
    </row>
    <row r="1331" spans="1:8">
      <c r="A1331" s="169" t="s">
        <v>8624</v>
      </c>
      <c r="B1331" s="170">
        <f t="shared" si="29"/>
        <v>40889</v>
      </c>
      <c r="C1331" s="169" t="s">
        <v>28</v>
      </c>
      <c r="D1331" s="169" t="s">
        <v>8546</v>
      </c>
      <c r="E1331" s="169" t="s">
        <v>8541</v>
      </c>
      <c r="F1331" s="169" t="s">
        <v>8541</v>
      </c>
      <c r="G1331" s="169" t="s">
        <v>8535</v>
      </c>
      <c r="H1331" s="169" t="s">
        <v>28</v>
      </c>
    </row>
    <row r="1332" spans="1:8">
      <c r="A1332" s="169" t="s">
        <v>8625</v>
      </c>
      <c r="B1332" s="170">
        <f t="shared" si="29"/>
        <v>40886</v>
      </c>
      <c r="C1332" s="169" t="s">
        <v>28</v>
      </c>
      <c r="D1332" s="169" t="s">
        <v>8546</v>
      </c>
      <c r="E1332" s="169" t="s">
        <v>8541</v>
      </c>
      <c r="F1332" s="169" t="s">
        <v>8541</v>
      </c>
      <c r="G1332" s="169" t="s">
        <v>8535</v>
      </c>
      <c r="H1332" s="169" t="s">
        <v>28</v>
      </c>
    </row>
    <row r="1333" spans="1:8">
      <c r="A1333" s="169" t="s">
        <v>8626</v>
      </c>
      <c r="B1333" s="170">
        <f t="shared" si="29"/>
        <v>40885</v>
      </c>
      <c r="C1333" s="169" t="s">
        <v>28</v>
      </c>
      <c r="D1333" s="169" t="s">
        <v>8546</v>
      </c>
      <c r="E1333" s="169" t="s">
        <v>8541</v>
      </c>
      <c r="F1333" s="169" t="s">
        <v>8541</v>
      </c>
      <c r="G1333" s="169" t="s">
        <v>8535</v>
      </c>
      <c r="H1333" s="169" t="s">
        <v>28</v>
      </c>
    </row>
    <row r="1334" spans="1:8">
      <c r="A1334" s="169" t="s">
        <v>8627</v>
      </c>
      <c r="B1334" s="170">
        <f t="shared" si="29"/>
        <v>40884</v>
      </c>
      <c r="C1334" s="169" t="s">
        <v>28</v>
      </c>
      <c r="D1334" s="169" t="s">
        <v>8539</v>
      </c>
      <c r="E1334" s="169" t="s">
        <v>8544</v>
      </c>
      <c r="F1334" s="169" t="s">
        <v>8544</v>
      </c>
      <c r="G1334" s="169" t="s">
        <v>8534</v>
      </c>
      <c r="H1334" s="169" t="s">
        <v>28</v>
      </c>
    </row>
    <row r="1335" spans="1:8">
      <c r="A1335" s="169" t="s">
        <v>8628</v>
      </c>
      <c r="B1335" s="170">
        <f t="shared" si="29"/>
        <v>40883</v>
      </c>
      <c r="C1335" s="169" t="s">
        <v>28</v>
      </c>
      <c r="D1335" s="169" t="s">
        <v>8539</v>
      </c>
      <c r="E1335" s="169" t="s">
        <v>8544</v>
      </c>
      <c r="F1335" s="169" t="s">
        <v>8544</v>
      </c>
      <c r="G1335" s="169" t="s">
        <v>8534</v>
      </c>
      <c r="H1335" s="169" t="s">
        <v>28</v>
      </c>
    </row>
    <row r="1336" spans="1:8">
      <c r="A1336" s="169" t="s">
        <v>8629</v>
      </c>
      <c r="B1336" s="170">
        <f t="shared" si="29"/>
        <v>40882</v>
      </c>
      <c r="C1336" s="169" t="s">
        <v>28</v>
      </c>
      <c r="D1336" s="169" t="s">
        <v>8539</v>
      </c>
      <c r="E1336" s="169" t="s">
        <v>8544</v>
      </c>
      <c r="F1336" s="169" t="s">
        <v>8544</v>
      </c>
      <c r="G1336" s="169" t="s">
        <v>8535</v>
      </c>
      <c r="H1336" s="169" t="s">
        <v>28</v>
      </c>
    </row>
    <row r="1337" spans="1:8">
      <c r="A1337" s="169" t="s">
        <v>8630</v>
      </c>
      <c r="B1337" s="170">
        <f t="shared" si="29"/>
        <v>40879</v>
      </c>
      <c r="C1337" s="169" t="s">
        <v>28</v>
      </c>
      <c r="D1337" s="169" t="s">
        <v>8539</v>
      </c>
      <c r="E1337" s="169" t="s">
        <v>8544</v>
      </c>
      <c r="F1337" s="169" t="s">
        <v>8546</v>
      </c>
      <c r="G1337" s="169" t="s">
        <v>8530</v>
      </c>
      <c r="H1337" s="169" t="s">
        <v>28</v>
      </c>
    </row>
    <row r="1338" spans="1:8">
      <c r="A1338" s="169" t="s">
        <v>8631</v>
      </c>
      <c r="B1338" s="170">
        <f t="shared" si="29"/>
        <v>40878</v>
      </c>
      <c r="C1338" s="169" t="s">
        <v>28</v>
      </c>
      <c r="D1338" s="169" t="s">
        <v>8546</v>
      </c>
      <c r="E1338" s="169" t="s">
        <v>8543</v>
      </c>
      <c r="F1338" s="169" t="s">
        <v>8544</v>
      </c>
      <c r="G1338" s="169" t="s">
        <v>8530</v>
      </c>
      <c r="H1338" s="169" t="s">
        <v>28</v>
      </c>
    </row>
    <row r="1339" spans="1:8">
      <c r="A1339" s="169" t="s">
        <v>8632</v>
      </c>
      <c r="B1339" s="170">
        <f t="shared" si="29"/>
        <v>40877</v>
      </c>
      <c r="C1339" s="169" t="s">
        <v>28</v>
      </c>
      <c r="D1339" s="169" t="s">
        <v>8539</v>
      </c>
      <c r="E1339" s="169" t="s">
        <v>8544</v>
      </c>
      <c r="F1339" s="169" t="s">
        <v>8544</v>
      </c>
      <c r="G1339" s="169" t="s">
        <v>8535</v>
      </c>
      <c r="H1339" s="169" t="s">
        <v>28</v>
      </c>
    </row>
    <row r="1340" spans="1:8">
      <c r="A1340" s="169" t="s">
        <v>8633</v>
      </c>
      <c r="B1340" s="170">
        <f t="shared" si="29"/>
        <v>40876</v>
      </c>
      <c r="C1340" s="169" t="s">
        <v>28</v>
      </c>
      <c r="D1340" s="169" t="s">
        <v>8548</v>
      </c>
      <c r="E1340" s="169" t="s">
        <v>8552</v>
      </c>
      <c r="F1340" s="169" t="s">
        <v>8552</v>
      </c>
      <c r="G1340" s="169" t="s">
        <v>8543</v>
      </c>
      <c r="H1340" s="169" t="s">
        <v>28</v>
      </c>
    </row>
    <row r="1341" spans="1:8">
      <c r="A1341" s="169" t="s">
        <v>8634</v>
      </c>
      <c r="B1341" s="170">
        <f t="shared" si="29"/>
        <v>40875</v>
      </c>
      <c r="C1341" s="169" t="s">
        <v>28</v>
      </c>
      <c r="D1341" s="169" t="s">
        <v>8549</v>
      </c>
      <c r="E1341" s="169" t="s">
        <v>8555</v>
      </c>
      <c r="F1341" s="169" t="s">
        <v>8555</v>
      </c>
      <c r="G1341" s="169" t="s">
        <v>8550</v>
      </c>
      <c r="H1341" s="169" t="s">
        <v>28</v>
      </c>
    </row>
    <row r="1342" spans="1:8">
      <c r="A1342" s="169" t="s">
        <v>8635</v>
      </c>
      <c r="B1342" s="170">
        <f t="shared" si="29"/>
        <v>40872</v>
      </c>
      <c r="C1342" s="169" t="s">
        <v>28</v>
      </c>
      <c r="D1342" s="169" t="s">
        <v>8549</v>
      </c>
      <c r="E1342" s="169" t="s">
        <v>8555</v>
      </c>
      <c r="F1342" s="169" t="s">
        <v>8555</v>
      </c>
      <c r="G1342" s="169" t="s">
        <v>8550</v>
      </c>
      <c r="H1342" s="169" t="s">
        <v>28</v>
      </c>
    </row>
    <row r="1343" spans="1:8">
      <c r="A1343" s="169" t="s">
        <v>8636</v>
      </c>
      <c r="B1343" s="170">
        <f t="shared" si="29"/>
        <v>40871</v>
      </c>
      <c r="C1343" s="169" t="s">
        <v>28</v>
      </c>
      <c r="D1343" s="169" t="s">
        <v>8549</v>
      </c>
      <c r="E1343" s="169" t="s">
        <v>8555</v>
      </c>
      <c r="F1343" s="169" t="s">
        <v>8555</v>
      </c>
      <c r="G1343" s="169" t="s">
        <v>8550</v>
      </c>
      <c r="H1343" s="169" t="s">
        <v>28</v>
      </c>
    </row>
    <row r="1344" spans="1:8">
      <c r="A1344" s="169" t="s">
        <v>8637</v>
      </c>
      <c r="B1344" s="170">
        <f t="shared" si="29"/>
        <v>40870</v>
      </c>
      <c r="C1344" s="169" t="s">
        <v>28</v>
      </c>
      <c r="D1344" s="169" t="s">
        <v>8549</v>
      </c>
      <c r="E1344" s="169" t="s">
        <v>8555</v>
      </c>
      <c r="F1344" s="169" t="s">
        <v>8553</v>
      </c>
      <c r="G1344" s="169" t="s">
        <v>8550</v>
      </c>
      <c r="H1344" s="169" t="s">
        <v>28</v>
      </c>
    </row>
    <row r="1345" spans="1:8">
      <c r="A1345" s="169" t="s">
        <v>8638</v>
      </c>
      <c r="B1345" s="170">
        <f t="shared" si="29"/>
        <v>40869</v>
      </c>
      <c r="C1345" s="169" t="s">
        <v>28</v>
      </c>
      <c r="D1345" s="169" t="s">
        <v>8639</v>
      </c>
      <c r="E1345" s="169" t="s">
        <v>8640</v>
      </c>
      <c r="F1345" s="169" t="s">
        <v>8641</v>
      </c>
      <c r="G1345" s="169" t="s">
        <v>8553</v>
      </c>
      <c r="H1345" s="169" t="s">
        <v>28</v>
      </c>
    </row>
    <row r="1346" spans="1:8">
      <c r="A1346" s="169" t="s">
        <v>8642</v>
      </c>
      <c r="B1346" s="170">
        <f t="shared" si="29"/>
        <v>40868</v>
      </c>
      <c r="C1346" s="169" t="s">
        <v>28</v>
      </c>
      <c r="D1346" s="169" t="s">
        <v>8639</v>
      </c>
      <c r="E1346" s="169" t="s">
        <v>8640</v>
      </c>
      <c r="F1346" s="169" t="s">
        <v>8643</v>
      </c>
      <c r="G1346" s="169" t="s">
        <v>8553</v>
      </c>
      <c r="H1346" s="169" t="s">
        <v>28</v>
      </c>
    </row>
    <row r="1347" spans="1:8">
      <c r="A1347" s="169" t="s">
        <v>8644</v>
      </c>
      <c r="B1347" s="170">
        <f t="shared" si="29"/>
        <v>40865</v>
      </c>
      <c r="C1347" s="169" t="s">
        <v>28</v>
      </c>
      <c r="D1347" s="169" t="s">
        <v>8640</v>
      </c>
      <c r="E1347" s="169" t="s">
        <v>8641</v>
      </c>
      <c r="F1347" s="169" t="s">
        <v>8643</v>
      </c>
      <c r="G1347" s="169" t="s">
        <v>8553</v>
      </c>
      <c r="H1347" s="169" t="s">
        <v>28</v>
      </c>
    </row>
    <row r="1348" spans="1:8">
      <c r="A1348" s="169" t="s">
        <v>8645</v>
      </c>
      <c r="B1348" s="170">
        <f t="shared" si="29"/>
        <v>40864</v>
      </c>
      <c r="C1348" s="169" t="s">
        <v>28</v>
      </c>
      <c r="D1348" s="169" t="s">
        <v>8641</v>
      </c>
      <c r="E1348" s="169" t="s">
        <v>8646</v>
      </c>
      <c r="F1348" s="169" t="s">
        <v>8647</v>
      </c>
      <c r="G1348" s="169" t="s">
        <v>8639</v>
      </c>
      <c r="H1348" s="169" t="s">
        <v>28</v>
      </c>
    </row>
    <row r="1349" spans="1:8">
      <c r="A1349" s="169" t="s">
        <v>8648</v>
      </c>
      <c r="B1349" s="170">
        <f t="shared" ref="B1349:B1412" si="30">DATE((LEFT(A1349,4)),(RIGHT(LEFT(A1349,7),2)),RIGHT(A1349,2))</f>
        <v>40863</v>
      </c>
      <c r="C1349" s="169" t="s">
        <v>28</v>
      </c>
      <c r="D1349" s="169" t="s">
        <v>8640</v>
      </c>
      <c r="E1349" s="169" t="s">
        <v>8641</v>
      </c>
      <c r="F1349" s="169" t="s">
        <v>8641</v>
      </c>
      <c r="G1349" s="169" t="s">
        <v>8553</v>
      </c>
      <c r="H1349" s="169" t="s">
        <v>28</v>
      </c>
    </row>
    <row r="1350" spans="1:8">
      <c r="A1350" s="169" t="s">
        <v>8649</v>
      </c>
      <c r="B1350" s="170">
        <f t="shared" si="30"/>
        <v>40862</v>
      </c>
      <c r="C1350" s="169" t="s">
        <v>28</v>
      </c>
      <c r="D1350" s="169" t="s">
        <v>8647</v>
      </c>
      <c r="E1350" s="169" t="s">
        <v>8650</v>
      </c>
      <c r="F1350" s="169" t="s">
        <v>8650</v>
      </c>
      <c r="G1350" s="169" t="s">
        <v>8640</v>
      </c>
      <c r="H1350" s="169" t="s">
        <v>28</v>
      </c>
    </row>
    <row r="1351" spans="1:8">
      <c r="A1351" s="169" t="s">
        <v>8651</v>
      </c>
      <c r="B1351" s="170">
        <f t="shared" si="30"/>
        <v>40861</v>
      </c>
      <c r="C1351" s="169" t="s">
        <v>28</v>
      </c>
      <c r="D1351" s="169" t="s">
        <v>8652</v>
      </c>
      <c r="E1351" s="169" t="s">
        <v>8653</v>
      </c>
      <c r="F1351" s="169" t="s">
        <v>8653</v>
      </c>
      <c r="G1351" s="169" t="s">
        <v>8654</v>
      </c>
      <c r="H1351" s="169" t="s">
        <v>28</v>
      </c>
    </row>
    <row r="1352" spans="1:8">
      <c r="A1352" s="169" t="s">
        <v>8655</v>
      </c>
      <c r="B1352" s="170">
        <f t="shared" si="30"/>
        <v>40858</v>
      </c>
      <c r="C1352" s="169" t="s">
        <v>28</v>
      </c>
      <c r="D1352" s="169" t="s">
        <v>8650</v>
      </c>
      <c r="E1352" s="169" t="s">
        <v>8656</v>
      </c>
      <c r="F1352" s="169" t="s">
        <v>8654</v>
      </c>
      <c r="G1352" s="169" t="s">
        <v>8646</v>
      </c>
      <c r="H1352" s="169" t="s">
        <v>28</v>
      </c>
    </row>
    <row r="1353" spans="1:8">
      <c r="A1353" s="169" t="s">
        <v>8657</v>
      </c>
      <c r="B1353" s="170">
        <f t="shared" si="30"/>
        <v>40857</v>
      </c>
      <c r="C1353" s="169" t="s">
        <v>28</v>
      </c>
      <c r="D1353" s="169" t="s">
        <v>8643</v>
      </c>
      <c r="E1353" s="169" t="s">
        <v>8647</v>
      </c>
      <c r="F1353" s="169" t="s">
        <v>8643</v>
      </c>
      <c r="G1353" s="169" t="s">
        <v>8640</v>
      </c>
      <c r="H1353" s="169" t="s">
        <v>28</v>
      </c>
    </row>
    <row r="1354" spans="1:8">
      <c r="A1354" s="169" t="s">
        <v>8658</v>
      </c>
      <c r="B1354" s="170">
        <f t="shared" si="30"/>
        <v>40856</v>
      </c>
      <c r="C1354" s="169" t="s">
        <v>28</v>
      </c>
      <c r="D1354" s="169" t="s">
        <v>8650</v>
      </c>
      <c r="E1354" s="169" t="s">
        <v>8656</v>
      </c>
      <c r="F1354" s="169" t="s">
        <v>8650</v>
      </c>
      <c r="G1354" s="169" t="s">
        <v>8646</v>
      </c>
      <c r="H1354" s="169" t="s">
        <v>28</v>
      </c>
    </row>
    <row r="1355" spans="1:8">
      <c r="A1355" s="169" t="s">
        <v>8659</v>
      </c>
      <c r="B1355" s="170">
        <f t="shared" si="30"/>
        <v>40855</v>
      </c>
      <c r="C1355" s="169" t="s">
        <v>28</v>
      </c>
      <c r="D1355" s="169" t="s">
        <v>8656</v>
      </c>
      <c r="E1355" s="169" t="s">
        <v>8660</v>
      </c>
      <c r="F1355" s="169" t="s">
        <v>8656</v>
      </c>
      <c r="G1355" s="169" t="s">
        <v>8654</v>
      </c>
      <c r="H1355" s="169" t="s">
        <v>28</v>
      </c>
    </row>
    <row r="1356" spans="1:8">
      <c r="A1356" s="169" t="s">
        <v>8661</v>
      </c>
      <c r="B1356" s="170">
        <f t="shared" si="30"/>
        <v>40854</v>
      </c>
      <c r="C1356" s="169" t="s">
        <v>28</v>
      </c>
      <c r="D1356" s="169" t="s">
        <v>8653</v>
      </c>
      <c r="E1356" s="169" t="s">
        <v>8662</v>
      </c>
      <c r="F1356" s="169" t="s">
        <v>8653</v>
      </c>
      <c r="G1356" s="169" t="s">
        <v>8653</v>
      </c>
      <c r="H1356" s="169" t="s">
        <v>28</v>
      </c>
    </row>
    <row r="1357" spans="1:8">
      <c r="A1357" s="169" t="s">
        <v>8663</v>
      </c>
      <c r="B1357" s="170">
        <f t="shared" si="30"/>
        <v>40851</v>
      </c>
      <c r="C1357" s="169" t="s">
        <v>28</v>
      </c>
      <c r="D1357" s="169" t="s">
        <v>8662</v>
      </c>
      <c r="E1357" s="169" t="s">
        <v>8664</v>
      </c>
      <c r="F1357" s="169" t="s">
        <v>8665</v>
      </c>
      <c r="G1357" s="169" t="s">
        <v>8662</v>
      </c>
      <c r="H1357" s="169" t="s">
        <v>28</v>
      </c>
    </row>
    <row r="1358" spans="1:8">
      <c r="A1358" s="169" t="s">
        <v>8666</v>
      </c>
      <c r="B1358" s="170">
        <f t="shared" si="30"/>
        <v>40850</v>
      </c>
      <c r="C1358" s="169" t="s">
        <v>28</v>
      </c>
      <c r="D1358" s="169" t="s">
        <v>8662</v>
      </c>
      <c r="E1358" s="169" t="s">
        <v>8664</v>
      </c>
      <c r="F1358" s="169" t="s">
        <v>8665</v>
      </c>
      <c r="G1358" s="169" t="s">
        <v>8662</v>
      </c>
      <c r="H1358" s="169" t="s">
        <v>28</v>
      </c>
    </row>
    <row r="1359" spans="1:8">
      <c r="A1359" s="169" t="s">
        <v>8667</v>
      </c>
      <c r="B1359" s="170">
        <f t="shared" si="30"/>
        <v>40849</v>
      </c>
      <c r="C1359" s="169" t="s">
        <v>28</v>
      </c>
      <c r="D1359" s="169" t="s">
        <v>8668</v>
      </c>
      <c r="E1359" s="169" t="s">
        <v>8669</v>
      </c>
      <c r="F1359" s="169" t="s">
        <v>8670</v>
      </c>
      <c r="G1359" s="169" t="s">
        <v>8670</v>
      </c>
      <c r="H1359" s="169" t="s">
        <v>28</v>
      </c>
    </row>
    <row r="1360" spans="1:8">
      <c r="A1360" s="169" t="s">
        <v>8671</v>
      </c>
      <c r="B1360" s="170">
        <f t="shared" si="30"/>
        <v>40848</v>
      </c>
      <c r="C1360" s="169" t="s">
        <v>28</v>
      </c>
      <c r="D1360" s="169" t="s">
        <v>8669</v>
      </c>
      <c r="E1360" s="169" t="s">
        <v>8672</v>
      </c>
      <c r="F1360" s="169" t="s">
        <v>8669</v>
      </c>
      <c r="G1360" s="169" t="s">
        <v>8673</v>
      </c>
      <c r="H1360" s="169" t="s">
        <v>28</v>
      </c>
    </row>
    <row r="1361" spans="1:8">
      <c r="A1361" s="169" t="s">
        <v>8674</v>
      </c>
      <c r="B1361" s="170">
        <f t="shared" si="30"/>
        <v>40847</v>
      </c>
      <c r="C1361" s="169" t="s">
        <v>28</v>
      </c>
      <c r="D1361" s="169" t="s">
        <v>8675</v>
      </c>
      <c r="E1361" s="169" t="s">
        <v>8676</v>
      </c>
      <c r="F1361" s="169" t="s">
        <v>8676</v>
      </c>
      <c r="G1361" s="169" t="s">
        <v>8672</v>
      </c>
      <c r="H1361" s="169" t="s">
        <v>28</v>
      </c>
    </row>
    <row r="1362" spans="1:8">
      <c r="A1362" s="169" t="s">
        <v>8677</v>
      </c>
      <c r="B1362" s="170">
        <f t="shared" si="30"/>
        <v>40844</v>
      </c>
      <c r="C1362" s="169" t="s">
        <v>28</v>
      </c>
      <c r="D1362" s="169" t="s">
        <v>8678</v>
      </c>
      <c r="E1362" s="169" t="s">
        <v>8679</v>
      </c>
      <c r="F1362" s="169" t="s">
        <v>8679</v>
      </c>
      <c r="G1362" s="169" t="s">
        <v>8680</v>
      </c>
      <c r="H1362" s="169" t="s">
        <v>28</v>
      </c>
    </row>
    <row r="1363" spans="1:8">
      <c r="A1363" s="169" t="s">
        <v>8681</v>
      </c>
      <c r="B1363" s="170">
        <f t="shared" si="30"/>
        <v>40843</v>
      </c>
      <c r="C1363" s="169" t="s">
        <v>28</v>
      </c>
      <c r="D1363" s="169" t="s">
        <v>8682</v>
      </c>
      <c r="E1363" s="169" t="s">
        <v>8679</v>
      </c>
      <c r="F1363" s="169" t="s">
        <v>8678</v>
      </c>
      <c r="G1363" s="169" t="s">
        <v>8680</v>
      </c>
      <c r="H1363" s="169" t="s">
        <v>28</v>
      </c>
    </row>
    <row r="1364" spans="1:8">
      <c r="A1364" s="169" t="s">
        <v>8683</v>
      </c>
      <c r="B1364" s="170">
        <f t="shared" si="30"/>
        <v>40842</v>
      </c>
      <c r="C1364" s="169" t="s">
        <v>28</v>
      </c>
      <c r="D1364" s="169" t="s">
        <v>8676</v>
      </c>
      <c r="E1364" s="169" t="s">
        <v>8682</v>
      </c>
      <c r="F1364" s="169" t="s">
        <v>8676</v>
      </c>
      <c r="G1364" s="169" t="s">
        <v>8684</v>
      </c>
      <c r="H1364" s="169" t="s">
        <v>28</v>
      </c>
    </row>
    <row r="1365" spans="1:8">
      <c r="A1365" s="169" t="s">
        <v>8685</v>
      </c>
      <c r="B1365" s="170">
        <f t="shared" si="30"/>
        <v>40841</v>
      </c>
      <c r="C1365" s="169" t="s">
        <v>28</v>
      </c>
      <c r="D1365" s="169" t="s">
        <v>8678</v>
      </c>
      <c r="E1365" s="169" t="s">
        <v>8686</v>
      </c>
      <c r="F1365" s="169" t="s">
        <v>8678</v>
      </c>
      <c r="G1365" s="169" t="s">
        <v>8680</v>
      </c>
      <c r="H1365" s="169" t="s">
        <v>28</v>
      </c>
    </row>
    <row r="1366" spans="1:8">
      <c r="A1366" s="169" t="s">
        <v>8687</v>
      </c>
      <c r="B1366" s="170">
        <f t="shared" si="30"/>
        <v>40840</v>
      </c>
      <c r="C1366" s="169" t="s">
        <v>28</v>
      </c>
      <c r="D1366" s="169" t="s">
        <v>8679</v>
      </c>
      <c r="E1366" s="169" t="s">
        <v>8686</v>
      </c>
      <c r="F1366" s="169" t="s">
        <v>8679</v>
      </c>
      <c r="G1366" s="169" t="s">
        <v>8682</v>
      </c>
      <c r="H1366" s="169" t="s">
        <v>28</v>
      </c>
    </row>
    <row r="1367" spans="1:8">
      <c r="A1367" s="169" t="s">
        <v>8688</v>
      </c>
      <c r="B1367" s="170">
        <f t="shared" si="30"/>
        <v>40837</v>
      </c>
      <c r="C1367" s="169" t="s">
        <v>28</v>
      </c>
      <c r="D1367" s="169" t="s">
        <v>8680</v>
      </c>
      <c r="E1367" s="169" t="s">
        <v>8679</v>
      </c>
      <c r="F1367" s="169" t="s">
        <v>8680</v>
      </c>
      <c r="G1367" s="169" t="s">
        <v>8675</v>
      </c>
      <c r="H1367" s="169" t="s">
        <v>28</v>
      </c>
    </row>
    <row r="1368" spans="1:8">
      <c r="A1368" s="169" t="s">
        <v>8689</v>
      </c>
      <c r="B1368" s="170">
        <f t="shared" si="30"/>
        <v>40836</v>
      </c>
      <c r="C1368" s="169" t="s">
        <v>28</v>
      </c>
      <c r="D1368" s="169" t="s">
        <v>8675</v>
      </c>
      <c r="E1368" s="169" t="s">
        <v>8682</v>
      </c>
      <c r="F1368" s="169" t="s">
        <v>8675</v>
      </c>
      <c r="G1368" s="169" t="s">
        <v>8690</v>
      </c>
      <c r="H1368" s="169" t="s">
        <v>28</v>
      </c>
    </row>
    <row r="1369" spans="1:8">
      <c r="A1369" s="169" t="s">
        <v>8691</v>
      </c>
      <c r="B1369" s="170">
        <f t="shared" si="30"/>
        <v>40835</v>
      </c>
      <c r="C1369" s="169" t="s">
        <v>28</v>
      </c>
      <c r="D1369" s="169" t="s">
        <v>8676</v>
      </c>
      <c r="E1369" s="169" t="s">
        <v>8682</v>
      </c>
      <c r="F1369" s="169" t="s">
        <v>8682</v>
      </c>
      <c r="G1369" s="169" t="s">
        <v>8684</v>
      </c>
      <c r="H1369" s="169" t="s">
        <v>28</v>
      </c>
    </row>
    <row r="1370" spans="1:8">
      <c r="A1370" s="169" t="s">
        <v>8692</v>
      </c>
      <c r="B1370" s="170">
        <f t="shared" si="30"/>
        <v>40834</v>
      </c>
      <c r="C1370" s="169" t="s">
        <v>28</v>
      </c>
      <c r="D1370" s="169" t="s">
        <v>8680</v>
      </c>
      <c r="E1370" s="169" t="s">
        <v>8682</v>
      </c>
      <c r="F1370" s="169" t="s">
        <v>8678</v>
      </c>
      <c r="G1370" s="169" t="s">
        <v>8684</v>
      </c>
      <c r="H1370" s="169" t="s">
        <v>28</v>
      </c>
    </row>
    <row r="1371" spans="1:8">
      <c r="A1371" s="169" t="s">
        <v>8693</v>
      </c>
      <c r="B1371" s="170">
        <f t="shared" si="30"/>
        <v>40833</v>
      </c>
      <c r="C1371" s="169" t="s">
        <v>28</v>
      </c>
      <c r="D1371" s="169" t="s">
        <v>8678</v>
      </c>
      <c r="E1371" s="169" t="s">
        <v>8678</v>
      </c>
      <c r="F1371" s="169" t="s">
        <v>8686</v>
      </c>
      <c r="G1371" s="169" t="s">
        <v>8676</v>
      </c>
      <c r="H1371" s="169" t="s">
        <v>28</v>
      </c>
    </row>
    <row r="1372" spans="1:8">
      <c r="A1372" s="169" t="s">
        <v>8694</v>
      </c>
      <c r="B1372" s="170">
        <f t="shared" si="30"/>
        <v>40830</v>
      </c>
      <c r="C1372" s="169" t="s">
        <v>28</v>
      </c>
      <c r="D1372" s="169" t="s">
        <v>8672</v>
      </c>
      <c r="E1372" s="169" t="s">
        <v>8672</v>
      </c>
      <c r="F1372" s="169" t="s">
        <v>8676</v>
      </c>
      <c r="G1372" s="169" t="s">
        <v>8669</v>
      </c>
      <c r="H1372" s="169" t="s">
        <v>28</v>
      </c>
    </row>
    <row r="1373" spans="1:8">
      <c r="A1373" s="169" t="s">
        <v>8695</v>
      </c>
      <c r="B1373" s="170">
        <f t="shared" si="30"/>
        <v>40829</v>
      </c>
      <c r="C1373" s="169" t="s">
        <v>28</v>
      </c>
      <c r="D1373" s="169" t="s">
        <v>8690</v>
      </c>
      <c r="E1373" s="169" t="s">
        <v>8690</v>
      </c>
      <c r="F1373" s="169" t="s">
        <v>8675</v>
      </c>
      <c r="G1373" s="169" t="s">
        <v>8669</v>
      </c>
      <c r="H1373" s="169" t="s">
        <v>28</v>
      </c>
    </row>
    <row r="1374" spans="1:8">
      <c r="A1374" s="169" t="s">
        <v>8696</v>
      </c>
      <c r="B1374" s="170">
        <f t="shared" si="30"/>
        <v>40828</v>
      </c>
      <c r="C1374" s="169" t="s">
        <v>28</v>
      </c>
      <c r="D1374" s="169" t="s">
        <v>8675</v>
      </c>
      <c r="E1374" s="169" t="s">
        <v>8684</v>
      </c>
      <c r="F1374" s="169" t="s">
        <v>8680</v>
      </c>
      <c r="G1374" s="169" t="s">
        <v>8675</v>
      </c>
      <c r="H1374" s="169" t="s">
        <v>28</v>
      </c>
    </row>
    <row r="1375" spans="1:8">
      <c r="A1375" s="169" t="s">
        <v>8697</v>
      </c>
      <c r="B1375" s="170">
        <f t="shared" si="30"/>
        <v>40827</v>
      </c>
      <c r="C1375" s="169" t="s">
        <v>28</v>
      </c>
      <c r="D1375" s="169" t="s">
        <v>8686</v>
      </c>
      <c r="E1375" s="169" t="s">
        <v>8679</v>
      </c>
      <c r="F1375" s="169" t="s">
        <v>8698</v>
      </c>
      <c r="G1375" s="169" t="s">
        <v>8686</v>
      </c>
      <c r="H1375" s="169" t="s">
        <v>28</v>
      </c>
    </row>
    <row r="1376" spans="1:8">
      <c r="A1376" s="169" t="s">
        <v>8699</v>
      </c>
      <c r="B1376" s="170">
        <f t="shared" si="30"/>
        <v>40826</v>
      </c>
      <c r="C1376" s="169" t="s">
        <v>28</v>
      </c>
      <c r="D1376" s="169" t="s">
        <v>8700</v>
      </c>
      <c r="E1376" s="169" t="s">
        <v>8678</v>
      </c>
      <c r="F1376" s="169" t="s">
        <v>8701</v>
      </c>
      <c r="G1376" s="169" t="s">
        <v>8700</v>
      </c>
      <c r="H1376" s="169" t="s">
        <v>28</v>
      </c>
    </row>
    <row r="1377" spans="1:8">
      <c r="A1377" s="169" t="s">
        <v>8702</v>
      </c>
      <c r="B1377" s="170">
        <f t="shared" si="30"/>
        <v>40823</v>
      </c>
      <c r="C1377" s="169" t="s">
        <v>28</v>
      </c>
      <c r="D1377" s="169" t="s">
        <v>8680</v>
      </c>
      <c r="E1377" s="169" t="s">
        <v>8675</v>
      </c>
      <c r="F1377" s="169" t="s">
        <v>8678</v>
      </c>
      <c r="G1377" s="169" t="s">
        <v>8680</v>
      </c>
      <c r="H1377" s="169" t="s">
        <v>28</v>
      </c>
    </row>
    <row r="1378" spans="1:8">
      <c r="A1378" s="169" t="s">
        <v>8703</v>
      </c>
      <c r="B1378" s="170">
        <f t="shared" si="30"/>
        <v>40822</v>
      </c>
      <c r="C1378" s="169" t="s">
        <v>28</v>
      </c>
      <c r="D1378" s="169" t="s">
        <v>8675</v>
      </c>
      <c r="E1378" s="169" t="s">
        <v>8672</v>
      </c>
      <c r="F1378" s="169" t="s">
        <v>8680</v>
      </c>
      <c r="G1378" s="169" t="s">
        <v>8675</v>
      </c>
      <c r="H1378" s="169" t="s">
        <v>28</v>
      </c>
    </row>
    <row r="1379" spans="1:8">
      <c r="A1379" s="169" t="s">
        <v>8704</v>
      </c>
      <c r="B1379" s="170">
        <f t="shared" si="30"/>
        <v>40821</v>
      </c>
      <c r="C1379" s="169" t="s">
        <v>28</v>
      </c>
      <c r="D1379" s="169" t="s">
        <v>8684</v>
      </c>
      <c r="E1379" s="169" t="s">
        <v>8690</v>
      </c>
      <c r="F1379" s="169" t="s">
        <v>8676</v>
      </c>
      <c r="G1379" s="169" t="s">
        <v>8684</v>
      </c>
      <c r="H1379" s="169" t="s">
        <v>28</v>
      </c>
    </row>
    <row r="1380" spans="1:8">
      <c r="A1380" s="169" t="s">
        <v>8705</v>
      </c>
      <c r="B1380" s="170">
        <f t="shared" si="30"/>
        <v>40820</v>
      </c>
      <c r="C1380" s="169" t="s">
        <v>28</v>
      </c>
      <c r="D1380" s="169" t="s">
        <v>8675</v>
      </c>
      <c r="E1380" s="169" t="s">
        <v>8672</v>
      </c>
      <c r="F1380" s="169" t="s">
        <v>8680</v>
      </c>
      <c r="G1380" s="169" t="s">
        <v>8675</v>
      </c>
      <c r="H1380" s="169" t="s">
        <v>28</v>
      </c>
    </row>
    <row r="1381" spans="1:8">
      <c r="A1381" s="169" t="s">
        <v>8706</v>
      </c>
      <c r="B1381" s="170">
        <f t="shared" si="30"/>
        <v>40816</v>
      </c>
      <c r="C1381" s="169" t="s">
        <v>28</v>
      </c>
      <c r="D1381" s="169" t="s">
        <v>8707</v>
      </c>
      <c r="E1381" s="169" t="s">
        <v>8698</v>
      </c>
      <c r="F1381" s="169" t="s">
        <v>8708</v>
      </c>
      <c r="G1381" s="169" t="s">
        <v>8709</v>
      </c>
      <c r="H1381" s="169" t="s">
        <v>28</v>
      </c>
    </row>
    <row r="1382" spans="1:8">
      <c r="A1382" s="169" t="s">
        <v>8710</v>
      </c>
      <c r="B1382" s="170">
        <f t="shared" si="30"/>
        <v>40815</v>
      </c>
      <c r="C1382" s="169" t="s">
        <v>28</v>
      </c>
      <c r="D1382" s="169" t="s">
        <v>8698</v>
      </c>
      <c r="E1382" s="169" t="s">
        <v>8701</v>
      </c>
      <c r="F1382" s="169" t="s">
        <v>8711</v>
      </c>
      <c r="G1382" s="169" t="s">
        <v>8711</v>
      </c>
      <c r="H1382" s="169" t="s">
        <v>28</v>
      </c>
    </row>
    <row r="1383" spans="1:8">
      <c r="A1383" s="169" t="s">
        <v>8712</v>
      </c>
      <c r="B1383" s="170">
        <f t="shared" si="30"/>
        <v>40814</v>
      </c>
      <c r="C1383" s="169" t="s">
        <v>28</v>
      </c>
      <c r="D1383" s="169" t="s">
        <v>8700</v>
      </c>
      <c r="E1383" s="169" t="s">
        <v>8679</v>
      </c>
      <c r="F1383" s="169" t="s">
        <v>8686</v>
      </c>
      <c r="G1383" s="169" t="s">
        <v>8701</v>
      </c>
      <c r="H1383" s="169" t="s">
        <v>28</v>
      </c>
    </row>
    <row r="1384" spans="1:8">
      <c r="A1384" s="169" t="s">
        <v>8713</v>
      </c>
      <c r="B1384" s="170">
        <f t="shared" si="30"/>
        <v>40813</v>
      </c>
      <c r="C1384" s="169" t="s">
        <v>28</v>
      </c>
      <c r="D1384" s="169" t="s">
        <v>8675</v>
      </c>
      <c r="E1384" s="169" t="s">
        <v>8684</v>
      </c>
      <c r="F1384" s="169" t="s">
        <v>8676</v>
      </c>
      <c r="G1384" s="169" t="s">
        <v>8680</v>
      </c>
      <c r="H1384" s="169" t="s">
        <v>28</v>
      </c>
    </row>
    <row r="1385" spans="1:8">
      <c r="A1385" s="169" t="s">
        <v>8714</v>
      </c>
      <c r="B1385" s="170">
        <f t="shared" si="30"/>
        <v>40812</v>
      </c>
      <c r="C1385" s="169" t="s">
        <v>28</v>
      </c>
      <c r="D1385" s="169" t="s">
        <v>8679</v>
      </c>
      <c r="E1385" s="169" t="s">
        <v>8678</v>
      </c>
      <c r="F1385" s="169" t="s">
        <v>8679</v>
      </c>
      <c r="G1385" s="169" t="s">
        <v>8686</v>
      </c>
      <c r="H1385" s="169" t="s">
        <v>28</v>
      </c>
    </row>
    <row r="1386" spans="1:8">
      <c r="A1386" s="169" t="s">
        <v>8715</v>
      </c>
      <c r="B1386" s="170">
        <f t="shared" si="30"/>
        <v>40809</v>
      </c>
      <c r="C1386" s="169" t="s">
        <v>28</v>
      </c>
      <c r="D1386" s="169" t="s">
        <v>8675</v>
      </c>
      <c r="E1386" s="169" t="s">
        <v>8675</v>
      </c>
      <c r="F1386" s="169" t="s">
        <v>8675</v>
      </c>
      <c r="G1386" s="169" t="s">
        <v>8680</v>
      </c>
      <c r="H1386" s="169" t="s">
        <v>28</v>
      </c>
    </row>
    <row r="1387" spans="1:8">
      <c r="A1387" s="169" t="s">
        <v>8716</v>
      </c>
      <c r="B1387" s="170">
        <f t="shared" si="30"/>
        <v>40808</v>
      </c>
      <c r="C1387" s="169" t="s">
        <v>28</v>
      </c>
      <c r="D1387" s="169" t="s">
        <v>8686</v>
      </c>
      <c r="E1387" s="169" t="s">
        <v>8686</v>
      </c>
      <c r="F1387" s="169" t="s">
        <v>8686</v>
      </c>
      <c r="G1387" s="169" t="s">
        <v>8701</v>
      </c>
      <c r="H1387" s="169" t="s">
        <v>28</v>
      </c>
    </row>
    <row r="1388" spans="1:8">
      <c r="A1388" s="169" t="s">
        <v>8717</v>
      </c>
      <c r="B1388" s="170">
        <f t="shared" si="30"/>
        <v>40807</v>
      </c>
      <c r="C1388" s="169" t="s">
        <v>28</v>
      </c>
      <c r="D1388" s="169" t="s">
        <v>8701</v>
      </c>
      <c r="E1388" s="169" t="s">
        <v>8701</v>
      </c>
      <c r="F1388" s="169" t="s">
        <v>8701</v>
      </c>
      <c r="G1388" s="169" t="s">
        <v>8698</v>
      </c>
      <c r="H1388" s="169" t="s">
        <v>28</v>
      </c>
    </row>
    <row r="1389" spans="1:8">
      <c r="A1389" s="169" t="s">
        <v>8718</v>
      </c>
      <c r="B1389" s="170">
        <f t="shared" si="30"/>
        <v>40806</v>
      </c>
      <c r="C1389" s="169" t="s">
        <v>28</v>
      </c>
      <c r="D1389" s="169" t="s">
        <v>8686</v>
      </c>
      <c r="E1389" s="169" t="s">
        <v>8686</v>
      </c>
      <c r="F1389" s="169" t="s">
        <v>8686</v>
      </c>
      <c r="G1389" s="169" t="s">
        <v>8701</v>
      </c>
      <c r="H1389" s="169" t="s">
        <v>28</v>
      </c>
    </row>
    <row r="1390" spans="1:8">
      <c r="A1390" s="169" t="s">
        <v>8719</v>
      </c>
      <c r="B1390" s="170">
        <f t="shared" si="30"/>
        <v>40805</v>
      </c>
      <c r="C1390" s="169" t="s">
        <v>28</v>
      </c>
      <c r="D1390" s="169" t="s">
        <v>8700</v>
      </c>
      <c r="E1390" s="169" t="s">
        <v>8686</v>
      </c>
      <c r="F1390" s="169" t="s">
        <v>8700</v>
      </c>
      <c r="G1390" s="169" t="s">
        <v>8686</v>
      </c>
      <c r="H1390" s="169" t="s">
        <v>28</v>
      </c>
    </row>
    <row r="1391" spans="1:8">
      <c r="A1391" s="169" t="s">
        <v>8720</v>
      </c>
      <c r="B1391" s="170">
        <f t="shared" si="30"/>
        <v>40802</v>
      </c>
      <c r="C1391" s="169" t="s">
        <v>28</v>
      </c>
      <c r="D1391" s="169" t="s">
        <v>8673</v>
      </c>
      <c r="E1391" s="169" t="s">
        <v>8669</v>
      </c>
      <c r="F1391" s="169" t="s">
        <v>8668</v>
      </c>
      <c r="G1391" s="169" t="s">
        <v>8673</v>
      </c>
      <c r="H1391" s="169" t="s">
        <v>28</v>
      </c>
    </row>
    <row r="1392" spans="1:8">
      <c r="A1392" s="169" t="s">
        <v>8721</v>
      </c>
      <c r="B1392" s="170">
        <f t="shared" si="30"/>
        <v>40801</v>
      </c>
      <c r="C1392" s="169" t="s">
        <v>28</v>
      </c>
      <c r="D1392" s="169" t="s">
        <v>8722</v>
      </c>
      <c r="E1392" s="169" t="s">
        <v>8664</v>
      </c>
      <c r="F1392" s="169" t="s">
        <v>8662</v>
      </c>
      <c r="G1392" s="169" t="s">
        <v>8664</v>
      </c>
      <c r="H1392" s="169" t="s">
        <v>28</v>
      </c>
    </row>
    <row r="1393" spans="1:8">
      <c r="A1393" s="169" t="s">
        <v>8723</v>
      </c>
      <c r="B1393" s="170">
        <f t="shared" si="30"/>
        <v>40800</v>
      </c>
      <c r="C1393" s="169" t="s">
        <v>28</v>
      </c>
      <c r="D1393" s="169" t="s">
        <v>8656</v>
      </c>
      <c r="E1393" s="169" t="s">
        <v>8652</v>
      </c>
      <c r="F1393" s="169" t="s">
        <v>8656</v>
      </c>
      <c r="G1393" s="169" t="s">
        <v>8656</v>
      </c>
      <c r="H1393" s="169" t="s">
        <v>28</v>
      </c>
    </row>
    <row r="1394" spans="1:8">
      <c r="A1394" s="169" t="s">
        <v>8724</v>
      </c>
      <c r="B1394" s="170">
        <f t="shared" si="30"/>
        <v>40795</v>
      </c>
      <c r="C1394" s="169" t="s">
        <v>28</v>
      </c>
      <c r="D1394" s="169" t="s">
        <v>8665</v>
      </c>
      <c r="E1394" s="169" t="s">
        <v>8662</v>
      </c>
      <c r="F1394" s="169" t="s">
        <v>8662</v>
      </c>
      <c r="G1394" s="169" t="s">
        <v>8665</v>
      </c>
      <c r="H1394" s="169" t="s">
        <v>28</v>
      </c>
    </row>
    <row r="1395" spans="1:8">
      <c r="A1395" s="169" t="s">
        <v>8725</v>
      </c>
      <c r="B1395" s="170">
        <f t="shared" si="30"/>
        <v>40794</v>
      </c>
      <c r="C1395" s="169" t="s">
        <v>28</v>
      </c>
      <c r="D1395" s="169" t="s">
        <v>8664</v>
      </c>
      <c r="E1395" s="169" t="s">
        <v>8726</v>
      </c>
      <c r="F1395" s="169" t="s">
        <v>8726</v>
      </c>
      <c r="G1395" s="169" t="s">
        <v>8664</v>
      </c>
      <c r="H1395" s="169" t="s">
        <v>28</v>
      </c>
    </row>
    <row r="1396" spans="1:8">
      <c r="A1396" s="169" t="s">
        <v>8727</v>
      </c>
      <c r="B1396" s="170">
        <f t="shared" si="30"/>
        <v>40793</v>
      </c>
      <c r="C1396" s="169" t="s">
        <v>28</v>
      </c>
      <c r="D1396" s="169" t="s">
        <v>8690</v>
      </c>
      <c r="E1396" s="169" t="s">
        <v>8672</v>
      </c>
      <c r="F1396" s="169" t="s">
        <v>8690</v>
      </c>
      <c r="G1396" s="169" t="s">
        <v>8669</v>
      </c>
      <c r="H1396" s="169" t="s">
        <v>28</v>
      </c>
    </row>
    <row r="1397" spans="1:8">
      <c r="A1397" s="169" t="s">
        <v>8728</v>
      </c>
      <c r="B1397" s="170">
        <f t="shared" si="30"/>
        <v>40792</v>
      </c>
      <c r="C1397" s="169" t="s">
        <v>28</v>
      </c>
      <c r="D1397" s="169" t="s">
        <v>8665</v>
      </c>
      <c r="E1397" s="169" t="s">
        <v>8662</v>
      </c>
      <c r="F1397" s="169" t="s">
        <v>8662</v>
      </c>
      <c r="G1397" s="169" t="s">
        <v>8665</v>
      </c>
      <c r="H1397" s="169" t="s">
        <v>28</v>
      </c>
    </row>
    <row r="1398" spans="1:8">
      <c r="A1398" s="169" t="s">
        <v>8729</v>
      </c>
      <c r="B1398" s="170">
        <f t="shared" si="30"/>
        <v>40791</v>
      </c>
      <c r="C1398" s="169" t="s">
        <v>28</v>
      </c>
      <c r="D1398" s="169" t="s">
        <v>8662</v>
      </c>
      <c r="E1398" s="169" t="s">
        <v>8722</v>
      </c>
      <c r="F1398" s="169" t="s">
        <v>8722</v>
      </c>
      <c r="G1398" s="169" t="s">
        <v>8665</v>
      </c>
      <c r="H1398" s="169" t="s">
        <v>28</v>
      </c>
    </row>
    <row r="1399" spans="1:8">
      <c r="A1399" s="169" t="s">
        <v>8730</v>
      </c>
      <c r="B1399" s="170">
        <f t="shared" si="30"/>
        <v>40788</v>
      </c>
      <c r="C1399" s="169" t="s">
        <v>28</v>
      </c>
      <c r="D1399" s="169" t="s">
        <v>8672</v>
      </c>
      <c r="E1399" s="169" t="s">
        <v>8684</v>
      </c>
      <c r="F1399" s="169" t="s">
        <v>8675</v>
      </c>
      <c r="G1399" s="169" t="s">
        <v>8690</v>
      </c>
      <c r="H1399" s="169" t="s">
        <v>28</v>
      </c>
    </row>
    <row r="1400" spans="1:8">
      <c r="A1400" s="169" t="s">
        <v>8731</v>
      </c>
      <c r="B1400" s="170">
        <f t="shared" si="30"/>
        <v>40787</v>
      </c>
      <c r="C1400" s="169" t="s">
        <v>28</v>
      </c>
      <c r="D1400" s="169" t="s">
        <v>8684</v>
      </c>
      <c r="E1400" s="169" t="s">
        <v>8675</v>
      </c>
      <c r="F1400" s="169" t="s">
        <v>8676</v>
      </c>
      <c r="G1400" s="169" t="s">
        <v>8690</v>
      </c>
      <c r="H1400" s="169" t="s">
        <v>28</v>
      </c>
    </row>
    <row r="1401" spans="1:8">
      <c r="A1401" s="169" t="s">
        <v>8732</v>
      </c>
      <c r="B1401" s="170">
        <f t="shared" si="30"/>
        <v>40786</v>
      </c>
      <c r="C1401" s="169" t="s">
        <v>28</v>
      </c>
      <c r="D1401" s="169" t="s">
        <v>8680</v>
      </c>
      <c r="E1401" s="169" t="s">
        <v>8682</v>
      </c>
      <c r="F1401" s="169" t="s">
        <v>8679</v>
      </c>
      <c r="G1401" s="169" t="s">
        <v>8675</v>
      </c>
      <c r="H1401" s="169" t="s">
        <v>28</v>
      </c>
    </row>
    <row r="1402" spans="1:8">
      <c r="A1402" s="169" t="s">
        <v>8733</v>
      </c>
      <c r="B1402" s="170">
        <f t="shared" si="30"/>
        <v>40785</v>
      </c>
      <c r="C1402" s="169" t="s">
        <v>28</v>
      </c>
      <c r="D1402" s="169" t="s">
        <v>8680</v>
      </c>
      <c r="E1402" s="169" t="s">
        <v>8680</v>
      </c>
      <c r="F1402" s="169" t="s">
        <v>8678</v>
      </c>
      <c r="G1402" s="169" t="s">
        <v>8675</v>
      </c>
      <c r="H1402" s="169" t="s">
        <v>28</v>
      </c>
    </row>
    <row r="1403" spans="1:8">
      <c r="A1403" s="169" t="s">
        <v>8734</v>
      </c>
      <c r="B1403" s="170">
        <f t="shared" si="30"/>
        <v>40784</v>
      </c>
      <c r="C1403" s="169" t="s">
        <v>28</v>
      </c>
      <c r="D1403" s="169" t="s">
        <v>8679</v>
      </c>
      <c r="E1403" s="169" t="s">
        <v>8700</v>
      </c>
      <c r="F1403" s="169" t="s">
        <v>8701</v>
      </c>
      <c r="G1403" s="169" t="s">
        <v>8682</v>
      </c>
      <c r="H1403" s="169" t="s">
        <v>28</v>
      </c>
    </row>
    <row r="1404" spans="1:8">
      <c r="A1404" s="169" t="s">
        <v>8735</v>
      </c>
      <c r="B1404" s="170">
        <f t="shared" si="30"/>
        <v>40781</v>
      </c>
      <c r="C1404" s="169" t="s">
        <v>28</v>
      </c>
      <c r="D1404" s="169" t="s">
        <v>8682</v>
      </c>
      <c r="E1404" s="169" t="s">
        <v>8678</v>
      </c>
      <c r="F1404" s="169" t="s">
        <v>8700</v>
      </c>
      <c r="G1404" s="169" t="s">
        <v>8676</v>
      </c>
      <c r="H1404" s="169" t="s">
        <v>28</v>
      </c>
    </row>
    <row r="1405" spans="1:8">
      <c r="A1405" s="169" t="s">
        <v>8736</v>
      </c>
      <c r="B1405" s="170">
        <f t="shared" si="30"/>
        <v>40780</v>
      </c>
      <c r="C1405" s="169" t="s">
        <v>28</v>
      </c>
      <c r="D1405" s="169" t="s">
        <v>8676</v>
      </c>
      <c r="E1405" s="169" t="s">
        <v>8676</v>
      </c>
      <c r="F1405" s="169" t="s">
        <v>8682</v>
      </c>
      <c r="G1405" s="169" t="s">
        <v>8684</v>
      </c>
      <c r="H1405" s="169" t="s">
        <v>28</v>
      </c>
    </row>
    <row r="1406" spans="1:8">
      <c r="A1406" s="169" t="s">
        <v>8737</v>
      </c>
      <c r="B1406" s="170">
        <f t="shared" si="30"/>
        <v>40779</v>
      </c>
      <c r="C1406" s="169" t="s">
        <v>28</v>
      </c>
      <c r="D1406" s="169" t="s">
        <v>8675</v>
      </c>
      <c r="E1406" s="169" t="s">
        <v>8675</v>
      </c>
      <c r="F1406" s="169" t="s">
        <v>8682</v>
      </c>
      <c r="G1406" s="169" t="s">
        <v>8684</v>
      </c>
      <c r="H1406" s="169" t="s">
        <v>28</v>
      </c>
    </row>
    <row r="1407" spans="1:8">
      <c r="A1407" s="169" t="s">
        <v>8738</v>
      </c>
      <c r="B1407" s="170">
        <f t="shared" si="30"/>
        <v>40778</v>
      </c>
      <c r="C1407" s="169" t="s">
        <v>28</v>
      </c>
      <c r="D1407" s="169" t="s">
        <v>8700</v>
      </c>
      <c r="E1407" s="169" t="s">
        <v>8679</v>
      </c>
      <c r="F1407" s="169" t="s">
        <v>8698</v>
      </c>
      <c r="G1407" s="169" t="s">
        <v>8678</v>
      </c>
      <c r="H1407" s="169" t="s">
        <v>28</v>
      </c>
    </row>
    <row r="1408" spans="1:8">
      <c r="A1408" s="169" t="s">
        <v>8739</v>
      </c>
      <c r="B1408" s="170">
        <f t="shared" si="30"/>
        <v>40777</v>
      </c>
      <c r="C1408" s="169" t="s">
        <v>28</v>
      </c>
      <c r="D1408" s="169" t="s">
        <v>8682</v>
      </c>
      <c r="E1408" s="169" t="s">
        <v>8682</v>
      </c>
      <c r="F1408" s="169" t="s">
        <v>8686</v>
      </c>
      <c r="G1408" s="169" t="s">
        <v>8676</v>
      </c>
      <c r="H1408" s="169" t="s">
        <v>28</v>
      </c>
    </row>
    <row r="1409" spans="1:8">
      <c r="A1409" s="169" t="s">
        <v>8740</v>
      </c>
      <c r="B1409" s="170">
        <f t="shared" si="30"/>
        <v>40774</v>
      </c>
      <c r="C1409" s="169" t="s">
        <v>28</v>
      </c>
      <c r="D1409" s="169" t="s">
        <v>8678</v>
      </c>
      <c r="E1409" s="169" t="s">
        <v>8678</v>
      </c>
      <c r="F1409" s="169" t="s">
        <v>8686</v>
      </c>
      <c r="G1409" s="169" t="s">
        <v>8680</v>
      </c>
      <c r="H1409" s="169" t="s">
        <v>28</v>
      </c>
    </row>
    <row r="1410" spans="1:8">
      <c r="A1410" s="169" t="s">
        <v>8741</v>
      </c>
      <c r="B1410" s="170">
        <f t="shared" si="30"/>
        <v>40773</v>
      </c>
      <c r="C1410" s="169" t="s">
        <v>28</v>
      </c>
      <c r="D1410" s="169" t="s">
        <v>8711</v>
      </c>
      <c r="E1410" s="169" t="s">
        <v>8707</v>
      </c>
      <c r="F1410" s="169" t="s">
        <v>8708</v>
      </c>
      <c r="G1410" s="169" t="s">
        <v>8701</v>
      </c>
      <c r="H1410" s="169" t="s">
        <v>28</v>
      </c>
    </row>
    <row r="1411" spans="1:8">
      <c r="A1411" s="169" t="s">
        <v>8742</v>
      </c>
      <c r="B1411" s="170">
        <f t="shared" si="30"/>
        <v>40772</v>
      </c>
      <c r="C1411" s="169" t="s">
        <v>28</v>
      </c>
      <c r="D1411" s="169" t="s">
        <v>8698</v>
      </c>
      <c r="E1411" s="169" t="s">
        <v>8711</v>
      </c>
      <c r="F1411" s="169" t="s">
        <v>8709</v>
      </c>
      <c r="G1411" s="169" t="s">
        <v>8686</v>
      </c>
      <c r="H1411" s="169" t="s">
        <v>28</v>
      </c>
    </row>
    <row r="1412" spans="1:8">
      <c r="A1412" s="169" t="s">
        <v>8743</v>
      </c>
      <c r="B1412" s="170">
        <f t="shared" si="30"/>
        <v>40771</v>
      </c>
      <c r="C1412" s="169" t="s">
        <v>28</v>
      </c>
      <c r="D1412" s="169" t="s">
        <v>8700</v>
      </c>
      <c r="E1412" s="169" t="s">
        <v>8700</v>
      </c>
      <c r="F1412" s="169" t="s">
        <v>8698</v>
      </c>
      <c r="G1412" s="169" t="s">
        <v>8682</v>
      </c>
      <c r="H1412" s="169" t="s">
        <v>28</v>
      </c>
    </row>
    <row r="1413" spans="1:8">
      <c r="A1413" s="169" t="s">
        <v>8744</v>
      </c>
      <c r="B1413" s="170">
        <f t="shared" ref="B1413:B1476" si="31">DATE((LEFT(A1413,4)),(RIGHT(LEFT(A1413,7),2)),RIGHT(A1413,2))</f>
        <v>40767</v>
      </c>
      <c r="C1413" s="169" t="s">
        <v>28</v>
      </c>
      <c r="D1413" s="169" t="s">
        <v>8679</v>
      </c>
      <c r="E1413" s="169" t="s">
        <v>8679</v>
      </c>
      <c r="F1413" s="169" t="s">
        <v>8701</v>
      </c>
      <c r="G1413" s="169" t="s">
        <v>8680</v>
      </c>
      <c r="H1413" s="169" t="s">
        <v>28</v>
      </c>
    </row>
    <row r="1414" spans="1:8">
      <c r="A1414" s="169" t="s">
        <v>8745</v>
      </c>
      <c r="B1414" s="170">
        <f t="shared" si="31"/>
        <v>40766</v>
      </c>
      <c r="C1414" s="169" t="s">
        <v>28</v>
      </c>
      <c r="D1414" s="169" t="s">
        <v>8700</v>
      </c>
      <c r="E1414" s="169" t="s">
        <v>8679</v>
      </c>
      <c r="F1414" s="169" t="s">
        <v>8711</v>
      </c>
      <c r="G1414" s="169" t="s">
        <v>8678</v>
      </c>
      <c r="H1414" s="169" t="s">
        <v>28</v>
      </c>
    </row>
    <row r="1415" spans="1:8">
      <c r="A1415" s="169" t="s">
        <v>8746</v>
      </c>
      <c r="B1415" s="170">
        <f t="shared" si="31"/>
        <v>40765</v>
      </c>
      <c r="C1415" s="169" t="s">
        <v>28</v>
      </c>
      <c r="D1415" s="169" t="s">
        <v>8680</v>
      </c>
      <c r="E1415" s="169" t="s">
        <v>8676</v>
      </c>
      <c r="F1415" s="169" t="s">
        <v>8700</v>
      </c>
      <c r="G1415" s="169" t="s">
        <v>8676</v>
      </c>
      <c r="H1415" s="169" t="s">
        <v>28</v>
      </c>
    </row>
    <row r="1416" spans="1:8">
      <c r="A1416" s="169" t="s">
        <v>8747</v>
      </c>
      <c r="B1416" s="170">
        <f t="shared" si="31"/>
        <v>40764</v>
      </c>
      <c r="C1416" s="169" t="s">
        <v>28</v>
      </c>
      <c r="D1416" s="169" t="s">
        <v>8708</v>
      </c>
      <c r="E1416" s="169" t="s">
        <v>8709</v>
      </c>
      <c r="F1416" s="169" t="s">
        <v>8748</v>
      </c>
      <c r="G1416" s="169" t="s">
        <v>8707</v>
      </c>
      <c r="H1416" s="169" t="s">
        <v>28</v>
      </c>
    </row>
    <row r="1417" spans="1:8">
      <c r="A1417" s="169" t="s">
        <v>8749</v>
      </c>
      <c r="B1417" s="170">
        <f t="shared" si="31"/>
        <v>40763</v>
      </c>
      <c r="C1417" s="169" t="s">
        <v>28</v>
      </c>
      <c r="D1417" s="169" t="s">
        <v>8708</v>
      </c>
      <c r="E1417" s="169" t="s">
        <v>8707</v>
      </c>
      <c r="F1417" s="169" t="s">
        <v>8750</v>
      </c>
      <c r="G1417" s="169" t="s">
        <v>8709</v>
      </c>
      <c r="H1417" s="169" t="s">
        <v>28</v>
      </c>
    </row>
    <row r="1418" spans="1:8">
      <c r="A1418" s="169" t="s">
        <v>8751</v>
      </c>
      <c r="B1418" s="170">
        <f t="shared" si="31"/>
        <v>40760</v>
      </c>
      <c r="C1418" s="169" t="s">
        <v>28</v>
      </c>
      <c r="D1418" s="169" t="s">
        <v>8711</v>
      </c>
      <c r="E1418" s="169" t="s">
        <v>8701</v>
      </c>
      <c r="F1418" s="169" t="s">
        <v>8708</v>
      </c>
      <c r="G1418" s="169" t="s">
        <v>8698</v>
      </c>
      <c r="H1418" s="169" t="s">
        <v>28</v>
      </c>
    </row>
    <row r="1419" spans="1:8">
      <c r="A1419" s="169" t="s">
        <v>8752</v>
      </c>
      <c r="B1419" s="170">
        <f t="shared" si="31"/>
        <v>40759</v>
      </c>
      <c r="C1419" s="169" t="s">
        <v>28</v>
      </c>
      <c r="D1419" s="169" t="s">
        <v>8753</v>
      </c>
      <c r="E1419" s="169" t="s">
        <v>8754</v>
      </c>
      <c r="F1419" s="169" t="s">
        <v>8755</v>
      </c>
      <c r="G1419" s="169" t="s">
        <v>8754</v>
      </c>
      <c r="H1419" s="169" t="s">
        <v>28</v>
      </c>
    </row>
    <row r="1420" spans="1:8">
      <c r="A1420" s="169" t="s">
        <v>8756</v>
      </c>
      <c r="B1420" s="170">
        <f t="shared" si="31"/>
        <v>40758</v>
      </c>
      <c r="C1420" s="169" t="s">
        <v>28</v>
      </c>
      <c r="D1420" s="169" t="s">
        <v>8757</v>
      </c>
      <c r="E1420" s="169" t="s">
        <v>8757</v>
      </c>
      <c r="F1420" s="169" t="s">
        <v>8758</v>
      </c>
      <c r="G1420" s="169" t="s">
        <v>8759</v>
      </c>
      <c r="H1420" s="169" t="s">
        <v>28</v>
      </c>
    </row>
    <row r="1421" spans="1:8">
      <c r="A1421" s="169" t="s">
        <v>8760</v>
      </c>
      <c r="B1421" s="170">
        <f t="shared" si="31"/>
        <v>40757</v>
      </c>
      <c r="C1421" s="169" t="s">
        <v>28</v>
      </c>
      <c r="D1421" s="169" t="s">
        <v>8761</v>
      </c>
      <c r="E1421" s="169" t="s">
        <v>8761</v>
      </c>
      <c r="F1421" s="169" t="s">
        <v>8762</v>
      </c>
      <c r="G1421" s="169" t="s">
        <v>8763</v>
      </c>
      <c r="H1421" s="169" t="s">
        <v>28</v>
      </c>
    </row>
    <row r="1422" spans="1:8">
      <c r="A1422" s="169" t="s">
        <v>8764</v>
      </c>
      <c r="B1422" s="170">
        <f t="shared" si="31"/>
        <v>40756</v>
      </c>
      <c r="C1422" s="169" t="s">
        <v>28</v>
      </c>
      <c r="D1422" s="169" t="s">
        <v>8765</v>
      </c>
      <c r="E1422" s="169" t="s">
        <v>8765</v>
      </c>
      <c r="F1422" s="169" t="s">
        <v>8766</v>
      </c>
      <c r="G1422" s="169" t="s">
        <v>8767</v>
      </c>
      <c r="H1422" s="169" t="s">
        <v>28</v>
      </c>
    </row>
    <row r="1423" spans="1:8">
      <c r="A1423" s="169" t="s">
        <v>8768</v>
      </c>
      <c r="B1423" s="170">
        <f t="shared" si="31"/>
        <v>40753</v>
      </c>
      <c r="C1423" s="169" t="s">
        <v>28</v>
      </c>
      <c r="D1423" s="169" t="s">
        <v>8769</v>
      </c>
      <c r="E1423" s="169" t="s">
        <v>8762</v>
      </c>
      <c r="F1423" s="169" t="s">
        <v>8765</v>
      </c>
      <c r="G1423" s="169" t="s">
        <v>8762</v>
      </c>
      <c r="H1423" s="169" t="s">
        <v>28</v>
      </c>
    </row>
    <row r="1424" spans="1:8">
      <c r="A1424" s="169" t="s">
        <v>8770</v>
      </c>
      <c r="B1424" s="170">
        <f t="shared" si="31"/>
        <v>40752</v>
      </c>
      <c r="C1424" s="169" t="s">
        <v>28</v>
      </c>
      <c r="D1424" s="169" t="s">
        <v>8763</v>
      </c>
      <c r="E1424" s="169" t="s">
        <v>8763</v>
      </c>
      <c r="F1424" s="169" t="s">
        <v>8771</v>
      </c>
      <c r="G1424" s="169" t="s">
        <v>8772</v>
      </c>
      <c r="H1424" s="169" t="s">
        <v>28</v>
      </c>
    </row>
    <row r="1425" spans="1:8">
      <c r="A1425" s="169" t="s">
        <v>8773</v>
      </c>
      <c r="B1425" s="170">
        <f t="shared" si="31"/>
        <v>40751</v>
      </c>
      <c r="C1425" s="169" t="s">
        <v>28</v>
      </c>
      <c r="D1425" s="169" t="s">
        <v>8771</v>
      </c>
      <c r="E1425" s="169" t="s">
        <v>8771</v>
      </c>
      <c r="F1425" s="169" t="s">
        <v>8769</v>
      </c>
      <c r="G1425" s="169" t="s">
        <v>8771</v>
      </c>
      <c r="H1425" s="169" t="s">
        <v>28</v>
      </c>
    </row>
    <row r="1426" spans="1:8">
      <c r="A1426" s="169" t="s">
        <v>8774</v>
      </c>
      <c r="B1426" s="170">
        <f t="shared" si="31"/>
        <v>40750</v>
      </c>
      <c r="C1426" s="169" t="s">
        <v>28</v>
      </c>
      <c r="D1426" s="169" t="s">
        <v>8767</v>
      </c>
      <c r="E1426" s="169" t="s">
        <v>8769</v>
      </c>
      <c r="F1426" s="169" t="s">
        <v>8775</v>
      </c>
      <c r="G1426" s="169" t="s">
        <v>8769</v>
      </c>
      <c r="H1426" s="169" t="s">
        <v>28</v>
      </c>
    </row>
    <row r="1427" spans="1:8">
      <c r="A1427" s="169" t="s">
        <v>8776</v>
      </c>
      <c r="B1427" s="170">
        <f t="shared" si="31"/>
        <v>40749</v>
      </c>
      <c r="C1427" s="169" t="s">
        <v>28</v>
      </c>
      <c r="D1427" s="169" t="s">
        <v>8762</v>
      </c>
      <c r="E1427" s="169" t="s">
        <v>8771</v>
      </c>
      <c r="F1427" s="169" t="s">
        <v>8767</v>
      </c>
      <c r="G1427" s="169" t="s">
        <v>8771</v>
      </c>
      <c r="H1427" s="169" t="s">
        <v>28</v>
      </c>
    </row>
    <row r="1428" spans="1:8">
      <c r="A1428" s="169" t="s">
        <v>8777</v>
      </c>
      <c r="B1428" s="170">
        <f t="shared" si="31"/>
        <v>40746</v>
      </c>
      <c r="C1428" s="169" t="s">
        <v>28</v>
      </c>
      <c r="D1428" s="169" t="s">
        <v>8761</v>
      </c>
      <c r="E1428" s="169" t="s">
        <v>8763</v>
      </c>
      <c r="F1428" s="169" t="s">
        <v>8762</v>
      </c>
      <c r="G1428" s="169" t="s">
        <v>8763</v>
      </c>
      <c r="H1428" s="169" t="s">
        <v>28</v>
      </c>
    </row>
    <row r="1429" spans="1:8">
      <c r="A1429" s="169" t="s">
        <v>8778</v>
      </c>
      <c r="B1429" s="170">
        <f t="shared" si="31"/>
        <v>40745</v>
      </c>
      <c r="C1429" s="169" t="s">
        <v>28</v>
      </c>
      <c r="D1429" s="169" t="s">
        <v>8772</v>
      </c>
      <c r="E1429" s="169" t="s">
        <v>8779</v>
      </c>
      <c r="F1429" s="169" t="s">
        <v>8761</v>
      </c>
      <c r="G1429" s="169" t="s">
        <v>8779</v>
      </c>
      <c r="H1429" s="169" t="s">
        <v>28</v>
      </c>
    </row>
    <row r="1430" spans="1:8">
      <c r="A1430" s="169" t="s">
        <v>8780</v>
      </c>
      <c r="B1430" s="170">
        <f t="shared" si="31"/>
        <v>40744</v>
      </c>
      <c r="C1430" s="169" t="s">
        <v>28</v>
      </c>
      <c r="D1430" s="169" t="s">
        <v>8772</v>
      </c>
      <c r="E1430" s="169" t="s">
        <v>8779</v>
      </c>
      <c r="F1430" s="169" t="s">
        <v>8761</v>
      </c>
      <c r="G1430" s="169" t="s">
        <v>8779</v>
      </c>
      <c r="H1430" s="169" t="s">
        <v>28</v>
      </c>
    </row>
    <row r="1431" spans="1:8">
      <c r="A1431" s="169" t="s">
        <v>8781</v>
      </c>
      <c r="B1431" s="170">
        <f t="shared" si="31"/>
        <v>40743</v>
      </c>
      <c r="C1431" s="169" t="s">
        <v>28</v>
      </c>
      <c r="D1431" s="169" t="s">
        <v>8757</v>
      </c>
      <c r="E1431" s="169" t="s">
        <v>8757</v>
      </c>
      <c r="F1431" s="169" t="s">
        <v>8758</v>
      </c>
      <c r="G1431" s="169" t="s">
        <v>8757</v>
      </c>
      <c r="H1431" s="169" t="s">
        <v>28</v>
      </c>
    </row>
    <row r="1432" spans="1:8">
      <c r="A1432" s="169" t="s">
        <v>8782</v>
      </c>
      <c r="B1432" s="170">
        <f t="shared" si="31"/>
        <v>40742</v>
      </c>
      <c r="C1432" s="169" t="s">
        <v>28</v>
      </c>
      <c r="D1432" s="169" t="s">
        <v>8759</v>
      </c>
      <c r="E1432" s="169" t="s">
        <v>8755</v>
      </c>
      <c r="F1432" s="169" t="s">
        <v>8757</v>
      </c>
      <c r="G1432" s="169" t="s">
        <v>8759</v>
      </c>
      <c r="H1432" s="169" t="s">
        <v>28</v>
      </c>
    </row>
    <row r="1433" spans="1:8">
      <c r="A1433" s="169" t="s">
        <v>8783</v>
      </c>
      <c r="B1433" s="170">
        <f t="shared" si="31"/>
        <v>40739</v>
      </c>
      <c r="C1433" s="169" t="s">
        <v>28</v>
      </c>
      <c r="D1433" s="169" t="s">
        <v>8759</v>
      </c>
      <c r="E1433" s="169" t="s">
        <v>8755</v>
      </c>
      <c r="F1433" s="169" t="s">
        <v>8757</v>
      </c>
      <c r="G1433" s="169" t="s">
        <v>8759</v>
      </c>
      <c r="H1433" s="169" t="s">
        <v>28</v>
      </c>
    </row>
    <row r="1434" spans="1:8">
      <c r="A1434" s="169" t="s">
        <v>8784</v>
      </c>
      <c r="B1434" s="170">
        <f t="shared" si="31"/>
        <v>40738</v>
      </c>
      <c r="C1434" s="169" t="s">
        <v>28</v>
      </c>
      <c r="D1434" s="169" t="s">
        <v>8758</v>
      </c>
      <c r="E1434" s="169" t="s">
        <v>8785</v>
      </c>
      <c r="F1434" s="169" t="s">
        <v>8779</v>
      </c>
      <c r="G1434" s="169" t="s">
        <v>8758</v>
      </c>
      <c r="H1434" s="169" t="s">
        <v>28</v>
      </c>
    </row>
    <row r="1435" spans="1:8">
      <c r="A1435" s="169" t="s">
        <v>8786</v>
      </c>
      <c r="B1435" s="170">
        <f t="shared" si="31"/>
        <v>40737</v>
      </c>
      <c r="C1435" s="169" t="s">
        <v>28</v>
      </c>
      <c r="D1435" s="169" t="s">
        <v>8758</v>
      </c>
      <c r="E1435" s="169" t="s">
        <v>8785</v>
      </c>
      <c r="F1435" s="169" t="s">
        <v>8779</v>
      </c>
      <c r="G1435" s="169" t="s">
        <v>8779</v>
      </c>
      <c r="H1435" s="169" t="s">
        <v>28</v>
      </c>
    </row>
    <row r="1436" spans="1:8">
      <c r="A1436" s="169" t="s">
        <v>8787</v>
      </c>
      <c r="B1436" s="170">
        <f t="shared" si="31"/>
        <v>40736</v>
      </c>
      <c r="C1436" s="169" t="s">
        <v>28</v>
      </c>
      <c r="D1436" s="169" t="s">
        <v>8758</v>
      </c>
      <c r="E1436" s="169" t="s">
        <v>8785</v>
      </c>
      <c r="F1436" s="169" t="s">
        <v>8772</v>
      </c>
      <c r="G1436" s="169" t="s">
        <v>8779</v>
      </c>
      <c r="H1436" s="169" t="s">
        <v>28</v>
      </c>
    </row>
    <row r="1437" spans="1:8">
      <c r="A1437" s="169" t="s">
        <v>8788</v>
      </c>
      <c r="B1437" s="170">
        <f t="shared" si="31"/>
        <v>40735</v>
      </c>
      <c r="C1437" s="169" t="s">
        <v>28</v>
      </c>
      <c r="D1437" s="169" t="s">
        <v>8766</v>
      </c>
      <c r="E1437" s="169" t="s">
        <v>8775</v>
      </c>
      <c r="F1437" s="169" t="s">
        <v>8789</v>
      </c>
      <c r="G1437" s="169" t="s">
        <v>8766</v>
      </c>
      <c r="H1437" s="169" t="s">
        <v>28</v>
      </c>
    </row>
    <row r="1438" spans="1:8">
      <c r="A1438" s="169" t="s">
        <v>8790</v>
      </c>
      <c r="B1438" s="170">
        <f t="shared" si="31"/>
        <v>40732</v>
      </c>
      <c r="C1438" s="169" t="s">
        <v>28</v>
      </c>
      <c r="D1438" s="169" t="s">
        <v>8791</v>
      </c>
      <c r="E1438" s="169" t="s">
        <v>8792</v>
      </c>
      <c r="F1438" s="169" t="s">
        <v>8793</v>
      </c>
      <c r="G1438" s="169" t="s">
        <v>8791</v>
      </c>
      <c r="H1438" s="169" t="s">
        <v>28</v>
      </c>
    </row>
    <row r="1439" spans="1:8">
      <c r="A1439" s="169" t="s">
        <v>8794</v>
      </c>
      <c r="B1439" s="170">
        <f t="shared" si="31"/>
        <v>40731</v>
      </c>
      <c r="C1439" s="169" t="s">
        <v>28</v>
      </c>
      <c r="D1439" s="169" t="s">
        <v>8775</v>
      </c>
      <c r="E1439" s="169" t="s">
        <v>8765</v>
      </c>
      <c r="F1439" s="169" t="s">
        <v>8789</v>
      </c>
      <c r="G1439" s="169" t="s">
        <v>8775</v>
      </c>
      <c r="H1439" s="169" t="s">
        <v>28</v>
      </c>
    </row>
    <row r="1440" spans="1:8">
      <c r="A1440" s="169" t="s">
        <v>8795</v>
      </c>
      <c r="B1440" s="170">
        <f t="shared" si="31"/>
        <v>40730</v>
      </c>
      <c r="C1440" s="169" t="s">
        <v>28</v>
      </c>
      <c r="D1440" s="169" t="s">
        <v>8766</v>
      </c>
      <c r="E1440" s="169" t="s">
        <v>8775</v>
      </c>
      <c r="F1440" s="169" t="s">
        <v>8789</v>
      </c>
      <c r="G1440" s="169" t="s">
        <v>8766</v>
      </c>
      <c r="H1440" s="169" t="s">
        <v>28</v>
      </c>
    </row>
    <row r="1441" spans="1:8">
      <c r="A1441" s="169" t="s">
        <v>8796</v>
      </c>
      <c r="B1441" s="170">
        <f t="shared" si="31"/>
        <v>40729</v>
      </c>
      <c r="C1441" s="169" t="s">
        <v>28</v>
      </c>
      <c r="D1441" s="169" t="s">
        <v>8767</v>
      </c>
      <c r="E1441" s="169" t="s">
        <v>8769</v>
      </c>
      <c r="F1441" s="169" t="s">
        <v>8765</v>
      </c>
      <c r="G1441" s="169" t="s">
        <v>8767</v>
      </c>
      <c r="H1441" s="169" t="s">
        <v>28</v>
      </c>
    </row>
    <row r="1442" spans="1:8">
      <c r="A1442" s="169" t="s">
        <v>8797</v>
      </c>
      <c r="B1442" s="170">
        <f t="shared" si="31"/>
        <v>40728</v>
      </c>
      <c r="C1442" s="169" t="s">
        <v>28</v>
      </c>
      <c r="D1442" s="169" t="s">
        <v>8789</v>
      </c>
      <c r="E1442" s="169" t="s">
        <v>8766</v>
      </c>
      <c r="F1442" s="169" t="s">
        <v>8798</v>
      </c>
      <c r="G1442" s="169" t="s">
        <v>8789</v>
      </c>
      <c r="H1442" s="169" t="s">
        <v>28</v>
      </c>
    </row>
    <row r="1443" spans="1:8">
      <c r="A1443" s="169" t="s">
        <v>8799</v>
      </c>
      <c r="B1443" s="170">
        <f t="shared" si="31"/>
        <v>40725</v>
      </c>
      <c r="C1443" s="169" t="s">
        <v>28</v>
      </c>
      <c r="D1443" s="169" t="s">
        <v>8789</v>
      </c>
      <c r="E1443" s="169" t="s">
        <v>8766</v>
      </c>
      <c r="F1443" s="169" t="s">
        <v>8798</v>
      </c>
      <c r="G1443" s="169" t="s">
        <v>8789</v>
      </c>
      <c r="H1443" s="169" t="s">
        <v>28</v>
      </c>
    </row>
    <row r="1444" spans="1:8">
      <c r="A1444" s="169" t="s">
        <v>8800</v>
      </c>
      <c r="B1444" s="170">
        <f t="shared" si="31"/>
        <v>40724</v>
      </c>
      <c r="C1444" s="169" t="s">
        <v>28</v>
      </c>
      <c r="D1444" s="169" t="s">
        <v>8767</v>
      </c>
      <c r="E1444" s="169" t="s">
        <v>8769</v>
      </c>
      <c r="F1444" s="169" t="s">
        <v>8775</v>
      </c>
      <c r="G1444" s="169" t="s">
        <v>8765</v>
      </c>
      <c r="H1444" s="169" t="s">
        <v>28</v>
      </c>
    </row>
    <row r="1445" spans="1:8">
      <c r="A1445" s="169" t="s">
        <v>8801</v>
      </c>
      <c r="B1445" s="170">
        <f t="shared" si="31"/>
        <v>40723</v>
      </c>
      <c r="C1445" s="169" t="s">
        <v>28</v>
      </c>
      <c r="D1445" s="169" t="s">
        <v>8767</v>
      </c>
      <c r="E1445" s="169" t="s">
        <v>8769</v>
      </c>
      <c r="F1445" s="169" t="s">
        <v>8775</v>
      </c>
      <c r="G1445" s="169" t="s">
        <v>8765</v>
      </c>
      <c r="H1445" s="169" t="s">
        <v>28</v>
      </c>
    </row>
    <row r="1446" spans="1:8">
      <c r="A1446" s="169" t="s">
        <v>8802</v>
      </c>
      <c r="B1446" s="170">
        <f t="shared" si="31"/>
        <v>40722</v>
      </c>
      <c r="C1446" s="169" t="s">
        <v>28</v>
      </c>
      <c r="D1446" s="169" t="s">
        <v>8761</v>
      </c>
      <c r="E1446" s="169" t="s">
        <v>8763</v>
      </c>
      <c r="F1446" s="169" t="s">
        <v>8762</v>
      </c>
      <c r="G1446" s="169" t="s">
        <v>8771</v>
      </c>
      <c r="H1446" s="169" t="s">
        <v>28</v>
      </c>
    </row>
    <row r="1447" spans="1:8">
      <c r="A1447" s="169" t="s">
        <v>8803</v>
      </c>
      <c r="B1447" s="170">
        <f t="shared" si="31"/>
        <v>40721</v>
      </c>
      <c r="C1447" s="169" t="s">
        <v>28</v>
      </c>
      <c r="D1447" s="169" t="s">
        <v>8761</v>
      </c>
      <c r="E1447" s="169" t="s">
        <v>8763</v>
      </c>
      <c r="F1447" s="169" t="s">
        <v>8762</v>
      </c>
      <c r="G1447" s="169" t="s">
        <v>8771</v>
      </c>
      <c r="H1447" s="169" t="s">
        <v>28</v>
      </c>
    </row>
    <row r="1448" spans="1:8">
      <c r="A1448" s="169" t="s">
        <v>8804</v>
      </c>
      <c r="B1448" s="170">
        <f t="shared" si="31"/>
        <v>40718</v>
      </c>
      <c r="C1448" s="169" t="s">
        <v>28</v>
      </c>
      <c r="D1448" s="169" t="s">
        <v>8761</v>
      </c>
      <c r="E1448" s="169" t="s">
        <v>8763</v>
      </c>
      <c r="F1448" s="169" t="s">
        <v>8762</v>
      </c>
      <c r="G1448" s="169" t="s">
        <v>8771</v>
      </c>
      <c r="H1448" s="169" t="s">
        <v>28</v>
      </c>
    </row>
    <row r="1449" spans="1:8">
      <c r="A1449" s="169" t="s">
        <v>8805</v>
      </c>
      <c r="B1449" s="170">
        <f t="shared" si="31"/>
        <v>40717</v>
      </c>
      <c r="C1449" s="169" t="s">
        <v>28</v>
      </c>
      <c r="D1449" s="169" t="s">
        <v>8772</v>
      </c>
      <c r="E1449" s="169" t="s">
        <v>8779</v>
      </c>
      <c r="F1449" s="169" t="s">
        <v>8763</v>
      </c>
      <c r="G1449" s="169" t="s">
        <v>8772</v>
      </c>
      <c r="H1449" s="169" t="s">
        <v>28</v>
      </c>
    </row>
    <row r="1450" spans="1:8">
      <c r="A1450" s="169" t="s">
        <v>8806</v>
      </c>
      <c r="B1450" s="170">
        <f t="shared" si="31"/>
        <v>40716</v>
      </c>
      <c r="C1450" s="169" t="s">
        <v>28</v>
      </c>
      <c r="D1450" s="169" t="s">
        <v>8772</v>
      </c>
      <c r="E1450" s="169" t="s">
        <v>8779</v>
      </c>
      <c r="F1450" s="169" t="s">
        <v>8763</v>
      </c>
      <c r="G1450" s="169" t="s">
        <v>8763</v>
      </c>
      <c r="H1450" s="169" t="s">
        <v>28</v>
      </c>
    </row>
    <row r="1451" spans="1:8">
      <c r="A1451" s="169" t="s">
        <v>8807</v>
      </c>
      <c r="B1451" s="170">
        <f t="shared" si="31"/>
        <v>40715</v>
      </c>
      <c r="C1451" s="169" t="s">
        <v>28</v>
      </c>
      <c r="D1451" s="169" t="s">
        <v>8763</v>
      </c>
      <c r="E1451" s="169" t="s">
        <v>8779</v>
      </c>
      <c r="F1451" s="169" t="s">
        <v>8761</v>
      </c>
      <c r="G1451" s="169" t="s">
        <v>8761</v>
      </c>
      <c r="H1451" s="169" t="s">
        <v>28</v>
      </c>
    </row>
    <row r="1452" spans="1:8">
      <c r="A1452" s="169" t="s">
        <v>8808</v>
      </c>
      <c r="B1452" s="170">
        <f t="shared" si="31"/>
        <v>40714</v>
      </c>
      <c r="C1452" s="169" t="s">
        <v>28</v>
      </c>
      <c r="D1452" s="169" t="s">
        <v>8779</v>
      </c>
      <c r="E1452" s="169" t="s">
        <v>8758</v>
      </c>
      <c r="F1452" s="169" t="s">
        <v>8772</v>
      </c>
      <c r="G1452" s="169" t="s">
        <v>8772</v>
      </c>
      <c r="H1452" s="169" t="s">
        <v>28</v>
      </c>
    </row>
    <row r="1453" spans="1:8">
      <c r="A1453" s="169" t="s">
        <v>8809</v>
      </c>
      <c r="B1453" s="170">
        <f t="shared" si="31"/>
        <v>40711</v>
      </c>
      <c r="C1453" s="169" t="s">
        <v>28</v>
      </c>
      <c r="D1453" s="169" t="s">
        <v>8772</v>
      </c>
      <c r="E1453" s="169" t="s">
        <v>8779</v>
      </c>
      <c r="F1453" s="169" t="s">
        <v>8763</v>
      </c>
      <c r="G1453" s="169" t="s">
        <v>8763</v>
      </c>
      <c r="H1453" s="169" t="s">
        <v>28</v>
      </c>
    </row>
    <row r="1454" spans="1:8">
      <c r="A1454" s="169" t="s">
        <v>8810</v>
      </c>
      <c r="B1454" s="170">
        <f t="shared" si="31"/>
        <v>40710</v>
      </c>
      <c r="C1454" s="169" t="s">
        <v>28</v>
      </c>
      <c r="D1454" s="169" t="s">
        <v>8757</v>
      </c>
      <c r="E1454" s="169" t="s">
        <v>8759</v>
      </c>
      <c r="F1454" s="169" t="s">
        <v>8785</v>
      </c>
      <c r="G1454" s="169" t="s">
        <v>8785</v>
      </c>
      <c r="H1454" s="169" t="s">
        <v>28</v>
      </c>
    </row>
    <row r="1455" spans="1:8">
      <c r="A1455" s="169" t="s">
        <v>8811</v>
      </c>
      <c r="B1455" s="170">
        <f t="shared" si="31"/>
        <v>40709</v>
      </c>
      <c r="C1455" s="169" t="s">
        <v>28</v>
      </c>
      <c r="D1455" s="169" t="s">
        <v>8771</v>
      </c>
      <c r="E1455" s="169" t="s">
        <v>8761</v>
      </c>
      <c r="F1455" s="169" t="s">
        <v>8762</v>
      </c>
      <c r="G1455" s="169" t="s">
        <v>8771</v>
      </c>
      <c r="H1455" s="169" t="s">
        <v>28</v>
      </c>
    </row>
    <row r="1456" spans="1:8">
      <c r="A1456" s="169" t="s">
        <v>8812</v>
      </c>
      <c r="B1456" s="170">
        <f t="shared" si="31"/>
        <v>40708</v>
      </c>
      <c r="C1456" s="169" t="s">
        <v>28</v>
      </c>
      <c r="D1456" s="169" t="s">
        <v>8771</v>
      </c>
      <c r="E1456" s="169" t="s">
        <v>8771</v>
      </c>
      <c r="F1456" s="169" t="s">
        <v>8762</v>
      </c>
      <c r="G1456" s="169" t="s">
        <v>8762</v>
      </c>
      <c r="H1456" s="169" t="s">
        <v>28</v>
      </c>
    </row>
    <row r="1457" spans="1:8">
      <c r="A1457" s="169" t="s">
        <v>8813</v>
      </c>
      <c r="B1457" s="170">
        <f t="shared" si="31"/>
        <v>40707</v>
      </c>
      <c r="C1457" s="169" t="s">
        <v>28</v>
      </c>
      <c r="D1457" s="169" t="s">
        <v>8763</v>
      </c>
      <c r="E1457" s="169" t="s">
        <v>8763</v>
      </c>
      <c r="F1457" s="169" t="s">
        <v>8763</v>
      </c>
      <c r="G1457" s="169" t="s">
        <v>8771</v>
      </c>
      <c r="H1457" s="169" t="s">
        <v>28</v>
      </c>
    </row>
    <row r="1458" spans="1:8">
      <c r="A1458" s="169" t="s">
        <v>8814</v>
      </c>
      <c r="B1458" s="170">
        <f t="shared" si="31"/>
        <v>40704</v>
      </c>
      <c r="C1458" s="169" t="s">
        <v>28</v>
      </c>
      <c r="D1458" s="169" t="s">
        <v>8772</v>
      </c>
      <c r="E1458" s="169" t="s">
        <v>8772</v>
      </c>
      <c r="F1458" s="169" t="s">
        <v>8779</v>
      </c>
      <c r="G1458" s="169" t="s">
        <v>8761</v>
      </c>
      <c r="H1458" s="169" t="s">
        <v>28</v>
      </c>
    </row>
    <row r="1459" spans="1:8">
      <c r="A1459" s="169" t="s">
        <v>8815</v>
      </c>
      <c r="B1459" s="170">
        <f t="shared" si="31"/>
        <v>40703</v>
      </c>
      <c r="C1459" s="169" t="s">
        <v>28</v>
      </c>
      <c r="D1459" s="169" t="s">
        <v>8759</v>
      </c>
      <c r="E1459" s="169" t="s">
        <v>8759</v>
      </c>
      <c r="F1459" s="169" t="s">
        <v>8759</v>
      </c>
      <c r="G1459" s="169" t="s">
        <v>8785</v>
      </c>
      <c r="H1459" s="169" t="s">
        <v>28</v>
      </c>
    </row>
    <row r="1460" spans="1:8">
      <c r="A1460" s="169" t="s">
        <v>8816</v>
      </c>
      <c r="B1460" s="170">
        <f t="shared" si="31"/>
        <v>40702</v>
      </c>
      <c r="C1460" s="169" t="s">
        <v>28</v>
      </c>
      <c r="D1460" s="169" t="s">
        <v>8754</v>
      </c>
      <c r="E1460" s="169" t="s">
        <v>8754</v>
      </c>
      <c r="F1460" s="169" t="s">
        <v>8754</v>
      </c>
      <c r="G1460" s="169" t="s">
        <v>8817</v>
      </c>
      <c r="H1460" s="169" t="s">
        <v>28</v>
      </c>
    </row>
    <row r="1461" spans="1:8">
      <c r="A1461" s="169" t="s">
        <v>8818</v>
      </c>
      <c r="B1461" s="170">
        <f t="shared" si="31"/>
        <v>40701</v>
      </c>
      <c r="C1461" s="169" t="s">
        <v>28</v>
      </c>
      <c r="D1461" s="169" t="s">
        <v>8753</v>
      </c>
      <c r="E1461" s="169" t="s">
        <v>8753</v>
      </c>
      <c r="F1461" s="169" t="s">
        <v>8754</v>
      </c>
      <c r="G1461" s="169" t="s">
        <v>8755</v>
      </c>
      <c r="H1461" s="169" t="s">
        <v>28</v>
      </c>
    </row>
    <row r="1462" spans="1:8">
      <c r="A1462" s="169" t="s">
        <v>8819</v>
      </c>
      <c r="B1462" s="170">
        <f t="shared" si="31"/>
        <v>40697</v>
      </c>
      <c r="C1462" s="169" t="s">
        <v>28</v>
      </c>
      <c r="D1462" s="169" t="s">
        <v>8757</v>
      </c>
      <c r="E1462" s="169" t="s">
        <v>8757</v>
      </c>
      <c r="F1462" s="169" t="s">
        <v>8759</v>
      </c>
      <c r="G1462" s="169" t="s">
        <v>8785</v>
      </c>
      <c r="H1462" s="169" t="s">
        <v>28</v>
      </c>
    </row>
    <row r="1463" spans="1:8">
      <c r="A1463" s="169" t="s">
        <v>8820</v>
      </c>
      <c r="B1463" s="170">
        <f t="shared" si="31"/>
        <v>40696</v>
      </c>
      <c r="C1463" s="169" t="s">
        <v>28</v>
      </c>
      <c r="D1463" s="169" t="s">
        <v>8785</v>
      </c>
      <c r="E1463" s="169" t="s">
        <v>8758</v>
      </c>
      <c r="F1463" s="169" t="s">
        <v>8757</v>
      </c>
      <c r="G1463" s="169" t="s">
        <v>8779</v>
      </c>
      <c r="H1463" s="169" t="s">
        <v>28</v>
      </c>
    </row>
    <row r="1464" spans="1:8">
      <c r="A1464" s="169" t="s">
        <v>8821</v>
      </c>
      <c r="B1464" s="170">
        <f t="shared" si="31"/>
        <v>40695</v>
      </c>
      <c r="C1464" s="169" t="s">
        <v>28</v>
      </c>
      <c r="D1464" s="169" t="s">
        <v>8762</v>
      </c>
      <c r="E1464" s="169" t="s">
        <v>8769</v>
      </c>
      <c r="F1464" s="169" t="s">
        <v>8771</v>
      </c>
      <c r="G1464" s="169" t="s">
        <v>8767</v>
      </c>
      <c r="H1464" s="169" t="s">
        <v>28</v>
      </c>
    </row>
    <row r="1465" spans="1:8">
      <c r="A1465" s="169" t="s">
        <v>8822</v>
      </c>
      <c r="B1465" s="170">
        <f t="shared" si="31"/>
        <v>40694</v>
      </c>
      <c r="C1465" s="169" t="s">
        <v>28</v>
      </c>
      <c r="D1465" s="169" t="s">
        <v>8761</v>
      </c>
      <c r="E1465" s="169" t="s">
        <v>8761</v>
      </c>
      <c r="F1465" s="169" t="s">
        <v>8763</v>
      </c>
      <c r="G1465" s="169" t="s">
        <v>8771</v>
      </c>
      <c r="H1465" s="169" t="s">
        <v>28</v>
      </c>
    </row>
    <row r="1466" spans="1:8">
      <c r="A1466" s="169" t="s">
        <v>8823</v>
      </c>
      <c r="B1466" s="170">
        <f t="shared" si="31"/>
        <v>40693</v>
      </c>
      <c r="C1466" s="169" t="s">
        <v>28</v>
      </c>
      <c r="D1466" s="169" t="s">
        <v>8772</v>
      </c>
      <c r="E1466" s="169" t="s">
        <v>8763</v>
      </c>
      <c r="F1466" s="169" t="s">
        <v>8779</v>
      </c>
      <c r="G1466" s="169" t="s">
        <v>8761</v>
      </c>
      <c r="H1466" s="169" t="s">
        <v>28</v>
      </c>
    </row>
    <row r="1467" spans="1:8">
      <c r="A1467" s="169" t="s">
        <v>8824</v>
      </c>
      <c r="B1467" s="170">
        <f t="shared" si="31"/>
        <v>40690</v>
      </c>
      <c r="C1467" s="169" t="s">
        <v>28</v>
      </c>
      <c r="D1467" s="169" t="s">
        <v>8771</v>
      </c>
      <c r="E1467" s="169" t="s">
        <v>8762</v>
      </c>
      <c r="F1467" s="169" t="s">
        <v>8761</v>
      </c>
      <c r="G1467" s="169" t="s">
        <v>8762</v>
      </c>
      <c r="H1467" s="169" t="s">
        <v>28</v>
      </c>
    </row>
    <row r="1468" spans="1:8">
      <c r="A1468" s="169" t="s">
        <v>8825</v>
      </c>
      <c r="B1468" s="170">
        <f t="shared" si="31"/>
        <v>40689</v>
      </c>
      <c r="C1468" s="169" t="s">
        <v>28</v>
      </c>
      <c r="D1468" s="169" t="s">
        <v>8775</v>
      </c>
      <c r="E1468" s="169" t="s">
        <v>8775</v>
      </c>
      <c r="F1468" s="169" t="s">
        <v>8775</v>
      </c>
      <c r="G1468" s="169" t="s">
        <v>8775</v>
      </c>
      <c r="H1468" s="169" t="s">
        <v>28</v>
      </c>
    </row>
    <row r="1469" spans="1:8">
      <c r="A1469" s="169" t="s">
        <v>8826</v>
      </c>
      <c r="B1469" s="170">
        <f t="shared" si="31"/>
        <v>40688</v>
      </c>
      <c r="C1469" s="169" t="s">
        <v>28</v>
      </c>
      <c r="D1469" s="169" t="s">
        <v>8769</v>
      </c>
      <c r="E1469" s="169" t="s">
        <v>8769</v>
      </c>
      <c r="F1469" s="169" t="s">
        <v>8769</v>
      </c>
      <c r="G1469" s="169" t="s">
        <v>8769</v>
      </c>
      <c r="H1469" s="169" t="s">
        <v>28</v>
      </c>
    </row>
    <row r="1470" spans="1:8">
      <c r="A1470" s="169" t="s">
        <v>8827</v>
      </c>
      <c r="B1470" s="170">
        <f t="shared" si="31"/>
        <v>40687</v>
      </c>
      <c r="C1470" s="169" t="s">
        <v>28</v>
      </c>
      <c r="D1470" s="169" t="s">
        <v>8765</v>
      </c>
      <c r="E1470" s="169" t="s">
        <v>8775</v>
      </c>
      <c r="F1470" s="169" t="s">
        <v>8775</v>
      </c>
      <c r="G1470" s="169" t="s">
        <v>8765</v>
      </c>
      <c r="H1470" s="169" t="s">
        <v>28</v>
      </c>
    </row>
    <row r="1471" spans="1:8">
      <c r="A1471" s="169" t="s">
        <v>8828</v>
      </c>
      <c r="B1471" s="170">
        <f t="shared" si="31"/>
        <v>40686</v>
      </c>
      <c r="C1471" s="169" t="s">
        <v>28</v>
      </c>
      <c r="D1471" s="169" t="s">
        <v>8765</v>
      </c>
      <c r="E1471" s="169" t="s">
        <v>8775</v>
      </c>
      <c r="F1471" s="169" t="s">
        <v>8775</v>
      </c>
      <c r="G1471" s="169" t="s">
        <v>8765</v>
      </c>
      <c r="H1471" s="169" t="s">
        <v>28</v>
      </c>
    </row>
    <row r="1472" spans="1:8">
      <c r="A1472" s="169" t="s">
        <v>8829</v>
      </c>
      <c r="B1472" s="170">
        <f t="shared" si="31"/>
        <v>40683</v>
      </c>
      <c r="C1472" s="169" t="s">
        <v>28</v>
      </c>
      <c r="D1472" s="169" t="s">
        <v>8793</v>
      </c>
      <c r="E1472" s="169" t="s">
        <v>8830</v>
      </c>
      <c r="F1472" s="169" t="s">
        <v>8793</v>
      </c>
      <c r="G1472" s="169" t="s">
        <v>8791</v>
      </c>
      <c r="H1472" s="169" t="s">
        <v>28</v>
      </c>
    </row>
    <row r="1473" spans="1:8">
      <c r="A1473" s="169" t="s">
        <v>8831</v>
      </c>
      <c r="B1473" s="170">
        <f t="shared" si="31"/>
        <v>40682</v>
      </c>
      <c r="C1473" s="169" t="s">
        <v>28</v>
      </c>
      <c r="D1473" s="169" t="s">
        <v>8793</v>
      </c>
      <c r="E1473" s="169" t="s">
        <v>8830</v>
      </c>
      <c r="F1473" s="169" t="s">
        <v>8793</v>
      </c>
      <c r="G1473" s="169" t="s">
        <v>8791</v>
      </c>
      <c r="H1473" s="169" t="s">
        <v>28</v>
      </c>
    </row>
    <row r="1474" spans="1:8">
      <c r="A1474" s="169" t="s">
        <v>8832</v>
      </c>
      <c r="B1474" s="170">
        <f t="shared" si="31"/>
        <v>40681</v>
      </c>
      <c r="C1474" s="169" t="s">
        <v>28</v>
      </c>
      <c r="D1474" s="169" t="s">
        <v>8830</v>
      </c>
      <c r="E1474" s="169" t="s">
        <v>8833</v>
      </c>
      <c r="F1474" s="169" t="s">
        <v>8830</v>
      </c>
      <c r="G1474" s="169" t="s">
        <v>8793</v>
      </c>
      <c r="H1474" s="169" t="s">
        <v>28</v>
      </c>
    </row>
    <row r="1475" spans="1:8">
      <c r="A1475" s="169" t="s">
        <v>8834</v>
      </c>
      <c r="B1475" s="170">
        <f t="shared" si="31"/>
        <v>40680</v>
      </c>
      <c r="C1475" s="169" t="s">
        <v>28</v>
      </c>
      <c r="D1475" s="169" t="s">
        <v>8833</v>
      </c>
      <c r="E1475" s="169" t="s">
        <v>8835</v>
      </c>
      <c r="F1475" s="169" t="s">
        <v>8833</v>
      </c>
      <c r="G1475" s="169" t="s">
        <v>8830</v>
      </c>
      <c r="H1475" s="169" t="s">
        <v>28</v>
      </c>
    </row>
    <row r="1476" spans="1:8">
      <c r="A1476" s="169" t="s">
        <v>8836</v>
      </c>
      <c r="B1476" s="170">
        <f t="shared" si="31"/>
        <v>40679</v>
      </c>
      <c r="C1476" s="169" t="s">
        <v>28</v>
      </c>
      <c r="D1476" s="169" t="s">
        <v>8830</v>
      </c>
      <c r="E1476" s="169" t="s">
        <v>8833</v>
      </c>
      <c r="F1476" s="169" t="s">
        <v>8830</v>
      </c>
      <c r="G1476" s="169" t="s">
        <v>8793</v>
      </c>
      <c r="H1476" s="169" t="s">
        <v>28</v>
      </c>
    </row>
    <row r="1477" spans="1:8">
      <c r="A1477" s="169" t="s">
        <v>8837</v>
      </c>
      <c r="B1477" s="170">
        <f t="shared" ref="B1477:B1540" si="32">DATE((LEFT(A1477,4)),(RIGHT(LEFT(A1477,7),2)),RIGHT(A1477,2))</f>
        <v>40676</v>
      </c>
      <c r="C1477" s="169" t="s">
        <v>28</v>
      </c>
      <c r="D1477" s="169" t="s">
        <v>8838</v>
      </c>
      <c r="E1477" s="169" t="s">
        <v>8839</v>
      </c>
      <c r="F1477" s="169" t="s">
        <v>8838</v>
      </c>
      <c r="G1477" s="169" t="s">
        <v>8840</v>
      </c>
      <c r="H1477" s="169" t="s">
        <v>28</v>
      </c>
    </row>
    <row r="1478" spans="1:8">
      <c r="A1478" s="169" t="s">
        <v>8841</v>
      </c>
      <c r="B1478" s="170">
        <f t="shared" si="32"/>
        <v>40675</v>
      </c>
      <c r="C1478" s="169" t="s">
        <v>28</v>
      </c>
      <c r="D1478" s="169" t="s">
        <v>8842</v>
      </c>
      <c r="E1478" s="169" t="s">
        <v>8840</v>
      </c>
      <c r="F1478" s="169" t="s">
        <v>8842</v>
      </c>
      <c r="G1478" s="169" t="s">
        <v>8835</v>
      </c>
      <c r="H1478" s="169" t="s">
        <v>28</v>
      </c>
    </row>
    <row r="1479" spans="1:8">
      <c r="A1479" s="169" t="s">
        <v>8843</v>
      </c>
      <c r="B1479" s="170">
        <f t="shared" si="32"/>
        <v>40674</v>
      </c>
      <c r="C1479" s="169" t="s">
        <v>28</v>
      </c>
      <c r="D1479" s="169" t="s">
        <v>8844</v>
      </c>
      <c r="E1479" s="169" t="s">
        <v>8845</v>
      </c>
      <c r="F1479" s="169" t="s">
        <v>8844</v>
      </c>
      <c r="G1479" s="169" t="s">
        <v>8846</v>
      </c>
      <c r="H1479" s="169" t="s">
        <v>28</v>
      </c>
    </row>
    <row r="1480" spans="1:8">
      <c r="A1480" s="169" t="s">
        <v>8847</v>
      </c>
      <c r="B1480" s="170">
        <f t="shared" si="32"/>
        <v>40672</v>
      </c>
      <c r="C1480" s="169" t="s">
        <v>28</v>
      </c>
      <c r="D1480" s="169" t="s">
        <v>8848</v>
      </c>
      <c r="E1480" s="169" t="s">
        <v>8849</v>
      </c>
      <c r="F1480" s="169" t="s">
        <v>8848</v>
      </c>
      <c r="G1480" s="169" t="s">
        <v>8850</v>
      </c>
      <c r="H1480" s="169" t="s">
        <v>28</v>
      </c>
    </row>
    <row r="1481" spans="1:8">
      <c r="A1481" s="169" t="s">
        <v>8851</v>
      </c>
      <c r="B1481" s="170">
        <f t="shared" si="32"/>
        <v>40669</v>
      </c>
      <c r="C1481" s="169" t="s">
        <v>28</v>
      </c>
      <c r="D1481" s="169" t="s">
        <v>8850</v>
      </c>
      <c r="E1481" s="169" t="s">
        <v>8849</v>
      </c>
      <c r="F1481" s="169" t="s">
        <v>8850</v>
      </c>
      <c r="G1481" s="169" t="s">
        <v>8845</v>
      </c>
      <c r="H1481" s="169" t="s">
        <v>28</v>
      </c>
    </row>
    <row r="1482" spans="1:8">
      <c r="A1482" s="169" t="s">
        <v>8852</v>
      </c>
      <c r="B1482" s="170">
        <f t="shared" si="32"/>
        <v>40667</v>
      </c>
      <c r="C1482" s="169" t="s">
        <v>28</v>
      </c>
      <c r="D1482" s="169" t="s">
        <v>8853</v>
      </c>
      <c r="E1482" s="169" t="s">
        <v>8854</v>
      </c>
      <c r="F1482" s="169" t="s">
        <v>8855</v>
      </c>
      <c r="G1482" s="169" t="s">
        <v>8855</v>
      </c>
      <c r="H1482" s="169" t="s">
        <v>28</v>
      </c>
    </row>
    <row r="1483" spans="1:8">
      <c r="A1483" s="169" t="s">
        <v>8856</v>
      </c>
      <c r="B1483" s="170">
        <f t="shared" si="32"/>
        <v>40666</v>
      </c>
      <c r="C1483" s="169" t="s">
        <v>28</v>
      </c>
      <c r="D1483" s="169" t="s">
        <v>8849</v>
      </c>
      <c r="E1483" s="169" t="s">
        <v>8853</v>
      </c>
      <c r="F1483" s="169" t="s">
        <v>8849</v>
      </c>
      <c r="G1483" s="169" t="s">
        <v>8849</v>
      </c>
      <c r="H1483" s="169" t="s">
        <v>28</v>
      </c>
    </row>
    <row r="1484" spans="1:8">
      <c r="A1484" s="169" t="s">
        <v>8857</v>
      </c>
      <c r="B1484" s="170">
        <f t="shared" si="32"/>
        <v>40665</v>
      </c>
      <c r="C1484" s="169" t="s">
        <v>28</v>
      </c>
      <c r="D1484" s="169" t="s">
        <v>8855</v>
      </c>
      <c r="E1484" s="169" t="s">
        <v>8858</v>
      </c>
      <c r="F1484" s="169" t="s">
        <v>8855</v>
      </c>
      <c r="G1484" s="169" t="s">
        <v>8855</v>
      </c>
      <c r="H1484" s="169" t="s">
        <v>28</v>
      </c>
    </row>
    <row r="1485" spans="1:8">
      <c r="A1485" s="169" t="s">
        <v>8859</v>
      </c>
      <c r="B1485" s="170">
        <f t="shared" si="32"/>
        <v>40662</v>
      </c>
      <c r="C1485" s="169" t="s">
        <v>28</v>
      </c>
      <c r="D1485" s="169" t="s">
        <v>8855</v>
      </c>
      <c r="E1485" s="169" t="s">
        <v>8858</v>
      </c>
      <c r="F1485" s="169" t="s">
        <v>8855</v>
      </c>
      <c r="G1485" s="169" t="s">
        <v>8855</v>
      </c>
      <c r="H1485" s="169" t="s">
        <v>28</v>
      </c>
    </row>
    <row r="1486" spans="1:8">
      <c r="A1486" s="169" t="s">
        <v>8860</v>
      </c>
      <c r="B1486" s="170">
        <f t="shared" si="32"/>
        <v>40661</v>
      </c>
      <c r="C1486" s="169" t="s">
        <v>28</v>
      </c>
      <c r="D1486" s="169" t="s">
        <v>8854</v>
      </c>
      <c r="E1486" s="169" t="s">
        <v>8861</v>
      </c>
      <c r="F1486" s="169" t="s">
        <v>8854</v>
      </c>
      <c r="G1486" s="169" t="s">
        <v>8854</v>
      </c>
      <c r="H1486" s="169" t="s">
        <v>28</v>
      </c>
    </row>
    <row r="1487" spans="1:8">
      <c r="A1487" s="169" t="s">
        <v>8862</v>
      </c>
      <c r="B1487" s="170">
        <f t="shared" si="32"/>
        <v>40660</v>
      </c>
      <c r="C1487" s="169" t="s">
        <v>28</v>
      </c>
      <c r="D1487" s="169" t="s">
        <v>8863</v>
      </c>
      <c r="E1487" s="169" t="s">
        <v>8864</v>
      </c>
      <c r="F1487" s="169" t="s">
        <v>8863</v>
      </c>
      <c r="G1487" s="169" t="s">
        <v>8863</v>
      </c>
      <c r="H1487" s="169" t="s">
        <v>28</v>
      </c>
    </row>
    <row r="1488" spans="1:8">
      <c r="A1488" s="169" t="s">
        <v>8865</v>
      </c>
      <c r="B1488" s="170">
        <f t="shared" si="32"/>
        <v>40659</v>
      </c>
      <c r="C1488" s="169" t="s">
        <v>28</v>
      </c>
      <c r="D1488" s="169" t="s">
        <v>8863</v>
      </c>
      <c r="E1488" s="169" t="s">
        <v>8866</v>
      </c>
      <c r="F1488" s="169" t="s">
        <v>8867</v>
      </c>
      <c r="G1488" s="169" t="s">
        <v>8863</v>
      </c>
      <c r="H1488" s="169" t="s">
        <v>28</v>
      </c>
    </row>
    <row r="1489" spans="1:8">
      <c r="A1489" s="169" t="s">
        <v>8868</v>
      </c>
      <c r="B1489" s="170">
        <f t="shared" si="32"/>
        <v>40658</v>
      </c>
      <c r="C1489" s="169" t="s">
        <v>28</v>
      </c>
      <c r="D1489" s="169" t="s">
        <v>8863</v>
      </c>
      <c r="E1489" s="169" t="s">
        <v>8864</v>
      </c>
      <c r="F1489" s="169" t="s">
        <v>8863</v>
      </c>
      <c r="G1489" s="169" t="s">
        <v>8863</v>
      </c>
      <c r="H1489" s="169" t="s">
        <v>28</v>
      </c>
    </row>
    <row r="1490" spans="1:8">
      <c r="A1490" s="169" t="s">
        <v>8869</v>
      </c>
      <c r="B1490" s="170">
        <f t="shared" si="32"/>
        <v>40655</v>
      </c>
      <c r="C1490" s="169" t="s">
        <v>28</v>
      </c>
      <c r="D1490" s="169" t="s">
        <v>8870</v>
      </c>
      <c r="E1490" s="169" t="s">
        <v>8867</v>
      </c>
      <c r="F1490" s="169" t="s">
        <v>8870</v>
      </c>
      <c r="G1490" s="169" t="s">
        <v>8870</v>
      </c>
      <c r="H1490" s="169" t="s">
        <v>28</v>
      </c>
    </row>
    <row r="1491" spans="1:8">
      <c r="A1491" s="169" t="s">
        <v>8871</v>
      </c>
      <c r="B1491" s="170">
        <f t="shared" si="32"/>
        <v>40654</v>
      </c>
      <c r="C1491" s="169" t="s">
        <v>28</v>
      </c>
      <c r="D1491" s="169" t="s">
        <v>8854</v>
      </c>
      <c r="E1491" s="169" t="s">
        <v>8861</v>
      </c>
      <c r="F1491" s="169" t="s">
        <v>8854</v>
      </c>
      <c r="G1491" s="169" t="s">
        <v>8854</v>
      </c>
      <c r="H1491" s="169" t="s">
        <v>28</v>
      </c>
    </row>
    <row r="1492" spans="1:8">
      <c r="A1492" s="169" t="s">
        <v>8872</v>
      </c>
      <c r="B1492" s="170">
        <f t="shared" si="32"/>
        <v>40653</v>
      </c>
      <c r="C1492" s="169" t="s">
        <v>28</v>
      </c>
      <c r="D1492" s="169" t="s">
        <v>8855</v>
      </c>
      <c r="E1492" s="169" t="s">
        <v>8858</v>
      </c>
      <c r="F1492" s="169" t="s">
        <v>8855</v>
      </c>
      <c r="G1492" s="169" t="s">
        <v>8855</v>
      </c>
      <c r="H1492" s="169" t="s">
        <v>28</v>
      </c>
    </row>
    <row r="1493" spans="1:8">
      <c r="A1493" s="169" t="s">
        <v>8873</v>
      </c>
      <c r="B1493" s="170">
        <f t="shared" si="32"/>
        <v>40652</v>
      </c>
      <c r="C1493" s="169" t="s">
        <v>28</v>
      </c>
      <c r="D1493" s="169" t="s">
        <v>8848</v>
      </c>
      <c r="E1493" s="169" t="s">
        <v>8849</v>
      </c>
      <c r="F1493" s="169" t="s">
        <v>8850</v>
      </c>
      <c r="G1493" s="169" t="s">
        <v>8848</v>
      </c>
      <c r="H1493" s="169" t="s">
        <v>28</v>
      </c>
    </row>
    <row r="1494" spans="1:8">
      <c r="A1494" s="169" t="s">
        <v>8874</v>
      </c>
      <c r="B1494" s="170">
        <f t="shared" si="32"/>
        <v>40651</v>
      </c>
      <c r="C1494" s="169" t="s">
        <v>28</v>
      </c>
      <c r="D1494" s="169" t="s">
        <v>8848</v>
      </c>
      <c r="E1494" s="169" t="s">
        <v>8849</v>
      </c>
      <c r="F1494" s="169" t="s">
        <v>8850</v>
      </c>
      <c r="G1494" s="169" t="s">
        <v>8848</v>
      </c>
      <c r="H1494" s="169" t="s">
        <v>28</v>
      </c>
    </row>
    <row r="1495" spans="1:8">
      <c r="A1495" s="169" t="s">
        <v>8875</v>
      </c>
      <c r="B1495" s="170">
        <f t="shared" si="32"/>
        <v>40648</v>
      </c>
      <c r="C1495" s="169" t="s">
        <v>28</v>
      </c>
      <c r="D1495" s="169" t="s">
        <v>8855</v>
      </c>
      <c r="E1495" s="169" t="s">
        <v>8853</v>
      </c>
      <c r="F1495" s="169" t="s">
        <v>8849</v>
      </c>
      <c r="G1495" s="169" t="s">
        <v>8855</v>
      </c>
      <c r="H1495" s="169" t="s">
        <v>28</v>
      </c>
    </row>
    <row r="1496" spans="1:8">
      <c r="A1496" s="169" t="s">
        <v>8876</v>
      </c>
      <c r="B1496" s="170">
        <f t="shared" si="32"/>
        <v>40647</v>
      </c>
      <c r="C1496" s="169" t="s">
        <v>28</v>
      </c>
      <c r="D1496" s="169" t="s">
        <v>8854</v>
      </c>
      <c r="E1496" s="169" t="s">
        <v>8870</v>
      </c>
      <c r="F1496" s="169" t="s">
        <v>8858</v>
      </c>
      <c r="G1496" s="169" t="s">
        <v>8854</v>
      </c>
      <c r="H1496" s="169" t="s">
        <v>28</v>
      </c>
    </row>
    <row r="1497" spans="1:8">
      <c r="A1497" s="169" t="s">
        <v>8877</v>
      </c>
      <c r="B1497" s="170">
        <f t="shared" si="32"/>
        <v>40646</v>
      </c>
      <c r="C1497" s="169" t="s">
        <v>28</v>
      </c>
      <c r="D1497" s="169" t="s">
        <v>8870</v>
      </c>
      <c r="E1497" s="169" t="s">
        <v>8867</v>
      </c>
      <c r="F1497" s="169" t="s">
        <v>8870</v>
      </c>
      <c r="G1497" s="169" t="s">
        <v>8870</v>
      </c>
      <c r="H1497" s="169" t="s">
        <v>28</v>
      </c>
    </row>
    <row r="1498" spans="1:8">
      <c r="A1498" s="169" t="s">
        <v>8878</v>
      </c>
      <c r="B1498" s="170">
        <f t="shared" si="32"/>
        <v>40645</v>
      </c>
      <c r="C1498" s="169" t="s">
        <v>28</v>
      </c>
      <c r="D1498" s="169" t="s">
        <v>8854</v>
      </c>
      <c r="E1498" s="169" t="s">
        <v>8870</v>
      </c>
      <c r="F1498" s="169" t="s">
        <v>8854</v>
      </c>
      <c r="G1498" s="169" t="s">
        <v>8854</v>
      </c>
      <c r="H1498" s="169" t="s">
        <v>28</v>
      </c>
    </row>
    <row r="1499" spans="1:8">
      <c r="A1499" s="169" t="s">
        <v>8879</v>
      </c>
      <c r="B1499" s="170">
        <f t="shared" si="32"/>
        <v>40644</v>
      </c>
      <c r="C1499" s="169" t="s">
        <v>28</v>
      </c>
      <c r="D1499" s="169" t="s">
        <v>8864</v>
      </c>
      <c r="E1499" s="169" t="s">
        <v>8880</v>
      </c>
      <c r="F1499" s="169" t="s">
        <v>8864</v>
      </c>
      <c r="G1499" s="169" t="s">
        <v>8864</v>
      </c>
      <c r="H1499" s="169" t="s">
        <v>28</v>
      </c>
    </row>
    <row r="1500" spans="1:8">
      <c r="A1500" s="169" t="s">
        <v>8881</v>
      </c>
      <c r="B1500" s="170">
        <f t="shared" si="32"/>
        <v>40641</v>
      </c>
      <c r="C1500" s="169" t="s">
        <v>28</v>
      </c>
      <c r="D1500" s="169" t="s">
        <v>8867</v>
      </c>
      <c r="E1500" s="169" t="s">
        <v>8863</v>
      </c>
      <c r="F1500" s="169" t="s">
        <v>8867</v>
      </c>
      <c r="G1500" s="169" t="s">
        <v>8863</v>
      </c>
      <c r="H1500" s="169" t="s">
        <v>28</v>
      </c>
    </row>
    <row r="1501" spans="1:8">
      <c r="A1501" s="169" t="s">
        <v>8882</v>
      </c>
      <c r="B1501" s="170">
        <f t="shared" si="32"/>
        <v>40640</v>
      </c>
      <c r="C1501" s="169" t="s">
        <v>28</v>
      </c>
      <c r="D1501" s="169" t="s">
        <v>8849</v>
      </c>
      <c r="E1501" s="169" t="s">
        <v>8855</v>
      </c>
      <c r="F1501" s="169" t="s">
        <v>8849</v>
      </c>
      <c r="G1501" s="169" t="s">
        <v>8855</v>
      </c>
      <c r="H1501" s="169" t="s">
        <v>28</v>
      </c>
    </row>
    <row r="1502" spans="1:8">
      <c r="A1502" s="169" t="s">
        <v>8883</v>
      </c>
      <c r="B1502" s="170">
        <f t="shared" si="32"/>
        <v>40639</v>
      </c>
      <c r="C1502" s="169" t="s">
        <v>28</v>
      </c>
      <c r="D1502" s="169" t="s">
        <v>8853</v>
      </c>
      <c r="E1502" s="169" t="s">
        <v>8858</v>
      </c>
      <c r="F1502" s="169" t="s">
        <v>8853</v>
      </c>
      <c r="G1502" s="169" t="s">
        <v>8858</v>
      </c>
      <c r="H1502" s="169" t="s">
        <v>28</v>
      </c>
    </row>
    <row r="1503" spans="1:8">
      <c r="A1503" s="169" t="s">
        <v>8884</v>
      </c>
      <c r="B1503" s="170">
        <f t="shared" si="32"/>
        <v>40638</v>
      </c>
      <c r="C1503" s="169" t="s">
        <v>28</v>
      </c>
      <c r="D1503" s="169" t="s">
        <v>8849</v>
      </c>
      <c r="E1503" s="169" t="s">
        <v>8855</v>
      </c>
      <c r="F1503" s="169" t="s">
        <v>8848</v>
      </c>
      <c r="G1503" s="169" t="s">
        <v>8849</v>
      </c>
      <c r="H1503" s="169" t="s">
        <v>28</v>
      </c>
    </row>
    <row r="1504" spans="1:8">
      <c r="A1504" s="169" t="s">
        <v>8885</v>
      </c>
      <c r="B1504" s="170">
        <f t="shared" si="32"/>
        <v>40637</v>
      </c>
      <c r="C1504" s="169" t="s">
        <v>28</v>
      </c>
      <c r="D1504" s="169" t="s">
        <v>8849</v>
      </c>
      <c r="E1504" s="169" t="s">
        <v>8855</v>
      </c>
      <c r="F1504" s="169" t="s">
        <v>8848</v>
      </c>
      <c r="G1504" s="169" t="s">
        <v>8849</v>
      </c>
      <c r="H1504" s="169" t="s">
        <v>28</v>
      </c>
    </row>
    <row r="1505" spans="1:8">
      <c r="A1505" s="169" t="s">
        <v>8886</v>
      </c>
      <c r="B1505" s="170">
        <f t="shared" si="32"/>
        <v>40634</v>
      </c>
      <c r="C1505" s="169" t="s">
        <v>28</v>
      </c>
      <c r="D1505" s="169" t="s">
        <v>8853</v>
      </c>
      <c r="E1505" s="169" t="s">
        <v>8858</v>
      </c>
      <c r="F1505" s="169" t="s">
        <v>8855</v>
      </c>
      <c r="G1505" s="169" t="s">
        <v>8853</v>
      </c>
      <c r="H1505" s="169" t="s">
        <v>28</v>
      </c>
    </row>
    <row r="1506" spans="1:8">
      <c r="A1506" s="169" t="s">
        <v>8887</v>
      </c>
      <c r="B1506" s="170">
        <f t="shared" si="32"/>
        <v>40633</v>
      </c>
      <c r="C1506" s="169" t="s">
        <v>28</v>
      </c>
      <c r="D1506" s="169" t="s">
        <v>8867</v>
      </c>
      <c r="E1506" s="169" t="s">
        <v>8863</v>
      </c>
      <c r="F1506" s="169" t="s">
        <v>8861</v>
      </c>
      <c r="G1506" s="169" t="s">
        <v>8867</v>
      </c>
      <c r="H1506" s="169" t="s">
        <v>28</v>
      </c>
    </row>
    <row r="1507" spans="1:8">
      <c r="A1507" s="169" t="s">
        <v>8888</v>
      </c>
      <c r="B1507" s="170">
        <f t="shared" si="32"/>
        <v>40632</v>
      </c>
      <c r="C1507" s="169" t="s">
        <v>28</v>
      </c>
      <c r="D1507" s="169" t="s">
        <v>8863</v>
      </c>
      <c r="E1507" s="169" t="s">
        <v>8866</v>
      </c>
      <c r="F1507" s="169" t="s">
        <v>8867</v>
      </c>
      <c r="G1507" s="169" t="s">
        <v>8863</v>
      </c>
      <c r="H1507" s="169" t="s">
        <v>28</v>
      </c>
    </row>
    <row r="1508" spans="1:8">
      <c r="A1508" s="169" t="s">
        <v>8889</v>
      </c>
      <c r="B1508" s="170">
        <f t="shared" si="32"/>
        <v>40631</v>
      </c>
      <c r="C1508" s="169" t="s">
        <v>28</v>
      </c>
      <c r="D1508" s="169" t="s">
        <v>8854</v>
      </c>
      <c r="E1508" s="169" t="s">
        <v>8870</v>
      </c>
      <c r="F1508" s="169" t="s">
        <v>8858</v>
      </c>
      <c r="G1508" s="169" t="s">
        <v>8870</v>
      </c>
      <c r="H1508" s="169" t="s">
        <v>28</v>
      </c>
    </row>
    <row r="1509" spans="1:8">
      <c r="A1509" s="169" t="s">
        <v>8890</v>
      </c>
      <c r="B1509" s="170">
        <f t="shared" si="32"/>
        <v>40630</v>
      </c>
      <c r="C1509" s="169" t="s">
        <v>28</v>
      </c>
      <c r="D1509" s="169" t="s">
        <v>8854</v>
      </c>
      <c r="E1509" s="169" t="s">
        <v>8870</v>
      </c>
      <c r="F1509" s="169" t="s">
        <v>8853</v>
      </c>
      <c r="G1509" s="169" t="s">
        <v>8870</v>
      </c>
      <c r="H1509" s="169" t="s">
        <v>28</v>
      </c>
    </row>
    <row r="1510" spans="1:8">
      <c r="A1510" s="169" t="s">
        <v>8891</v>
      </c>
      <c r="B1510" s="170">
        <f t="shared" si="32"/>
        <v>40627</v>
      </c>
      <c r="C1510" s="169" t="s">
        <v>28</v>
      </c>
      <c r="D1510" s="169" t="s">
        <v>8854</v>
      </c>
      <c r="E1510" s="169" t="s">
        <v>8870</v>
      </c>
      <c r="F1510" s="169" t="s">
        <v>8853</v>
      </c>
      <c r="G1510" s="169" t="s">
        <v>8870</v>
      </c>
      <c r="H1510" s="169" t="s">
        <v>28</v>
      </c>
    </row>
    <row r="1511" spans="1:8">
      <c r="A1511" s="169" t="s">
        <v>8892</v>
      </c>
      <c r="B1511" s="170">
        <f t="shared" si="32"/>
        <v>40626</v>
      </c>
      <c r="C1511" s="169" t="s">
        <v>28</v>
      </c>
      <c r="D1511" s="169" t="s">
        <v>8853</v>
      </c>
      <c r="E1511" s="169" t="s">
        <v>8858</v>
      </c>
      <c r="F1511" s="169" t="s">
        <v>8849</v>
      </c>
      <c r="G1511" s="169" t="s">
        <v>8858</v>
      </c>
      <c r="H1511" s="169" t="s">
        <v>28</v>
      </c>
    </row>
    <row r="1512" spans="1:8">
      <c r="A1512" s="169" t="s">
        <v>8893</v>
      </c>
      <c r="B1512" s="170">
        <f t="shared" si="32"/>
        <v>40625</v>
      </c>
      <c r="C1512" s="169" t="s">
        <v>28</v>
      </c>
      <c r="D1512" s="169" t="s">
        <v>8858</v>
      </c>
      <c r="E1512" s="169" t="s">
        <v>8854</v>
      </c>
      <c r="F1512" s="169" t="s">
        <v>8855</v>
      </c>
      <c r="G1512" s="169" t="s">
        <v>8854</v>
      </c>
      <c r="H1512" s="169" t="s">
        <v>28</v>
      </c>
    </row>
    <row r="1513" spans="1:8">
      <c r="A1513" s="169" t="s">
        <v>8894</v>
      </c>
      <c r="B1513" s="170">
        <f t="shared" si="32"/>
        <v>40624</v>
      </c>
      <c r="C1513" s="169" t="s">
        <v>28</v>
      </c>
      <c r="D1513" s="169" t="s">
        <v>8870</v>
      </c>
      <c r="E1513" s="169" t="s">
        <v>8861</v>
      </c>
      <c r="F1513" s="169" t="s">
        <v>8854</v>
      </c>
      <c r="G1513" s="169" t="s">
        <v>8867</v>
      </c>
      <c r="H1513" s="169" t="s">
        <v>28</v>
      </c>
    </row>
    <row r="1514" spans="1:8">
      <c r="A1514" s="169" t="s">
        <v>8895</v>
      </c>
      <c r="B1514" s="170">
        <f t="shared" si="32"/>
        <v>40623</v>
      </c>
      <c r="C1514" s="169" t="s">
        <v>28</v>
      </c>
      <c r="D1514" s="169" t="s">
        <v>8866</v>
      </c>
      <c r="E1514" s="169" t="s">
        <v>8864</v>
      </c>
      <c r="F1514" s="169" t="s">
        <v>8867</v>
      </c>
      <c r="G1514" s="169" t="s">
        <v>8864</v>
      </c>
      <c r="H1514" s="169" t="s">
        <v>28</v>
      </c>
    </row>
    <row r="1515" spans="1:8">
      <c r="A1515" s="169" t="s">
        <v>8896</v>
      </c>
      <c r="B1515" s="170">
        <f t="shared" si="32"/>
        <v>40620</v>
      </c>
      <c r="C1515" s="169" t="s">
        <v>28</v>
      </c>
      <c r="D1515" s="169" t="s">
        <v>8853</v>
      </c>
      <c r="E1515" s="169" t="s">
        <v>8854</v>
      </c>
      <c r="F1515" s="169" t="s">
        <v>8849</v>
      </c>
      <c r="G1515" s="169" t="s">
        <v>8854</v>
      </c>
      <c r="H1515" s="169" t="s">
        <v>28</v>
      </c>
    </row>
    <row r="1516" spans="1:8">
      <c r="A1516" s="169" t="s">
        <v>8897</v>
      </c>
      <c r="B1516" s="170">
        <f t="shared" si="32"/>
        <v>40619</v>
      </c>
      <c r="C1516" s="169" t="s">
        <v>28</v>
      </c>
      <c r="D1516" s="169" t="s">
        <v>8849</v>
      </c>
      <c r="E1516" s="169" t="s">
        <v>8853</v>
      </c>
      <c r="F1516" s="169" t="s">
        <v>8850</v>
      </c>
      <c r="G1516" s="169" t="s">
        <v>8853</v>
      </c>
      <c r="H1516" s="169" t="s">
        <v>28</v>
      </c>
    </row>
    <row r="1517" spans="1:8">
      <c r="A1517" s="169" t="s">
        <v>8898</v>
      </c>
      <c r="B1517" s="170">
        <f t="shared" si="32"/>
        <v>40618</v>
      </c>
      <c r="C1517" s="169" t="s">
        <v>28</v>
      </c>
      <c r="D1517" s="169" t="s">
        <v>8844</v>
      </c>
      <c r="E1517" s="169" t="s">
        <v>8850</v>
      </c>
      <c r="F1517" s="169" t="s">
        <v>8839</v>
      </c>
      <c r="G1517" s="169" t="s">
        <v>8845</v>
      </c>
      <c r="H1517" s="169" t="s">
        <v>28</v>
      </c>
    </row>
    <row r="1518" spans="1:8">
      <c r="A1518" s="169" t="s">
        <v>8899</v>
      </c>
      <c r="B1518" s="170">
        <f t="shared" si="32"/>
        <v>40617</v>
      </c>
      <c r="C1518" s="169" t="s">
        <v>28</v>
      </c>
      <c r="D1518" s="169" t="s">
        <v>8791</v>
      </c>
      <c r="E1518" s="169" t="s">
        <v>8830</v>
      </c>
      <c r="F1518" s="169" t="s">
        <v>8789</v>
      </c>
      <c r="G1518" s="169" t="s">
        <v>8830</v>
      </c>
      <c r="H1518" s="169" t="s">
        <v>28</v>
      </c>
    </row>
    <row r="1519" spans="1:8">
      <c r="A1519" s="169" t="s">
        <v>8900</v>
      </c>
      <c r="B1519" s="170">
        <f t="shared" si="32"/>
        <v>40616</v>
      </c>
      <c r="C1519" s="169" t="s">
        <v>28</v>
      </c>
      <c r="D1519" s="169" t="s">
        <v>8839</v>
      </c>
      <c r="E1519" s="169" t="s">
        <v>8846</v>
      </c>
      <c r="F1519" s="169" t="s">
        <v>8842</v>
      </c>
      <c r="G1519" s="169" t="s">
        <v>8846</v>
      </c>
      <c r="H1519" s="169" t="s">
        <v>28</v>
      </c>
    </row>
    <row r="1520" spans="1:8">
      <c r="A1520" s="169" t="s">
        <v>8901</v>
      </c>
      <c r="B1520" s="170">
        <f t="shared" si="32"/>
        <v>40613</v>
      </c>
      <c r="C1520" s="169" t="s">
        <v>28</v>
      </c>
      <c r="D1520" s="169" t="s">
        <v>8855</v>
      </c>
      <c r="E1520" s="169" t="s">
        <v>8858</v>
      </c>
      <c r="F1520" s="169" t="s">
        <v>8848</v>
      </c>
      <c r="G1520" s="169" t="s">
        <v>8858</v>
      </c>
      <c r="H1520" s="169" t="s">
        <v>28</v>
      </c>
    </row>
    <row r="1521" spans="1:8">
      <c r="A1521" s="169" t="s">
        <v>8902</v>
      </c>
      <c r="B1521" s="170">
        <f t="shared" si="32"/>
        <v>40612</v>
      </c>
      <c r="C1521" s="169" t="s">
        <v>28</v>
      </c>
      <c r="D1521" s="169" t="s">
        <v>8861</v>
      </c>
      <c r="E1521" s="169" t="s">
        <v>8867</v>
      </c>
      <c r="F1521" s="169" t="s">
        <v>8858</v>
      </c>
      <c r="G1521" s="169" t="s">
        <v>8863</v>
      </c>
      <c r="H1521" s="169" t="s">
        <v>28</v>
      </c>
    </row>
    <row r="1522" spans="1:8">
      <c r="A1522" s="169" t="s">
        <v>8903</v>
      </c>
      <c r="B1522" s="170">
        <f t="shared" si="32"/>
        <v>40611</v>
      </c>
      <c r="C1522" s="169" t="s">
        <v>28</v>
      </c>
      <c r="D1522" s="169" t="s">
        <v>8904</v>
      </c>
      <c r="E1522" s="169" t="s">
        <v>8905</v>
      </c>
      <c r="F1522" s="169" t="s">
        <v>8906</v>
      </c>
      <c r="G1522" s="169" t="s">
        <v>8905</v>
      </c>
      <c r="H1522" s="169" t="s">
        <v>28</v>
      </c>
    </row>
    <row r="1523" spans="1:8">
      <c r="A1523" s="169" t="s">
        <v>8907</v>
      </c>
      <c r="B1523" s="170">
        <f t="shared" si="32"/>
        <v>40610</v>
      </c>
      <c r="C1523" s="169" t="s">
        <v>28</v>
      </c>
      <c r="D1523" s="169" t="s">
        <v>8908</v>
      </c>
      <c r="E1523" s="169" t="s">
        <v>8909</v>
      </c>
      <c r="F1523" s="169" t="s">
        <v>8910</v>
      </c>
      <c r="G1523" s="169" t="s">
        <v>8909</v>
      </c>
      <c r="H1523" s="169" t="s">
        <v>28</v>
      </c>
    </row>
    <row r="1524" spans="1:8">
      <c r="A1524" s="169" t="s">
        <v>8911</v>
      </c>
      <c r="B1524" s="170">
        <f t="shared" si="32"/>
        <v>40609</v>
      </c>
      <c r="C1524" s="169" t="s">
        <v>28</v>
      </c>
      <c r="D1524" s="169" t="s">
        <v>8912</v>
      </c>
      <c r="E1524" s="169" t="s">
        <v>8913</v>
      </c>
      <c r="F1524" s="169" t="s">
        <v>8914</v>
      </c>
      <c r="G1524" s="169" t="s">
        <v>8913</v>
      </c>
      <c r="H1524" s="169" t="s">
        <v>28</v>
      </c>
    </row>
    <row r="1525" spans="1:8">
      <c r="A1525" s="169" t="s">
        <v>8915</v>
      </c>
      <c r="B1525" s="170">
        <f t="shared" si="32"/>
        <v>40606</v>
      </c>
      <c r="C1525" s="169" t="s">
        <v>28</v>
      </c>
      <c r="D1525" s="169" t="s">
        <v>8916</v>
      </c>
      <c r="E1525" s="169" t="s">
        <v>8917</v>
      </c>
      <c r="F1525" s="169" t="s">
        <v>8913</v>
      </c>
      <c r="G1525" s="169" t="s">
        <v>8917</v>
      </c>
      <c r="H1525" s="169" t="s">
        <v>28</v>
      </c>
    </row>
    <row r="1526" spans="1:8">
      <c r="A1526" s="169" t="s">
        <v>8918</v>
      </c>
      <c r="B1526" s="170">
        <f t="shared" si="32"/>
        <v>40605</v>
      </c>
      <c r="C1526" s="169" t="s">
        <v>28</v>
      </c>
      <c r="D1526" s="169" t="s">
        <v>8913</v>
      </c>
      <c r="E1526" s="169" t="s">
        <v>8916</v>
      </c>
      <c r="F1526" s="169" t="s">
        <v>8914</v>
      </c>
      <c r="G1526" s="169" t="s">
        <v>8916</v>
      </c>
      <c r="H1526" s="169" t="s">
        <v>28</v>
      </c>
    </row>
    <row r="1527" spans="1:8">
      <c r="A1527" s="169" t="s">
        <v>8919</v>
      </c>
      <c r="B1527" s="170">
        <f t="shared" si="32"/>
        <v>40604</v>
      </c>
      <c r="C1527" s="169" t="s">
        <v>28</v>
      </c>
      <c r="D1527" s="169" t="s">
        <v>8920</v>
      </c>
      <c r="E1527" s="169" t="s">
        <v>8910</v>
      </c>
      <c r="F1527" s="169" t="s">
        <v>8921</v>
      </c>
      <c r="G1527" s="169" t="s">
        <v>8910</v>
      </c>
      <c r="H1527" s="169" t="s">
        <v>28</v>
      </c>
    </row>
    <row r="1528" spans="1:8">
      <c r="A1528" s="169" t="s">
        <v>8922</v>
      </c>
      <c r="B1528" s="170">
        <f t="shared" si="32"/>
        <v>40602</v>
      </c>
      <c r="C1528" s="169" t="s">
        <v>28</v>
      </c>
      <c r="D1528" s="169" t="s">
        <v>8920</v>
      </c>
      <c r="E1528" s="169" t="s">
        <v>8910</v>
      </c>
      <c r="F1528" s="169" t="s">
        <v>8921</v>
      </c>
      <c r="G1528" s="169" t="s">
        <v>8910</v>
      </c>
      <c r="H1528" s="169" t="s">
        <v>28</v>
      </c>
    </row>
    <row r="1529" spans="1:8">
      <c r="A1529" s="169" t="s">
        <v>8923</v>
      </c>
      <c r="B1529" s="170">
        <f t="shared" si="32"/>
        <v>40599</v>
      </c>
      <c r="C1529" s="169" t="s">
        <v>28</v>
      </c>
      <c r="D1529" s="169" t="s">
        <v>8924</v>
      </c>
      <c r="E1529" s="169" t="s">
        <v>8920</v>
      </c>
      <c r="F1529" s="169" t="s">
        <v>8905</v>
      </c>
      <c r="G1529" s="169" t="s">
        <v>8910</v>
      </c>
      <c r="H1529" s="169" t="s">
        <v>28</v>
      </c>
    </row>
    <row r="1530" spans="1:8">
      <c r="A1530" s="169" t="s">
        <v>8925</v>
      </c>
      <c r="B1530" s="170">
        <f t="shared" si="32"/>
        <v>40598</v>
      </c>
      <c r="C1530" s="169" t="s">
        <v>28</v>
      </c>
      <c r="D1530" s="169" t="s">
        <v>8924</v>
      </c>
      <c r="E1530" s="169" t="s">
        <v>8920</v>
      </c>
      <c r="F1530" s="169" t="s">
        <v>8905</v>
      </c>
      <c r="G1530" s="169" t="s">
        <v>8910</v>
      </c>
      <c r="H1530" s="169" t="s">
        <v>28</v>
      </c>
    </row>
    <row r="1531" spans="1:8">
      <c r="A1531" s="169" t="s">
        <v>8926</v>
      </c>
      <c r="B1531" s="170">
        <f t="shared" si="32"/>
        <v>40597</v>
      </c>
      <c r="C1531" s="169" t="s">
        <v>28</v>
      </c>
      <c r="D1531" s="169" t="s">
        <v>8912</v>
      </c>
      <c r="E1531" s="169" t="s">
        <v>8913</v>
      </c>
      <c r="F1531" s="169" t="s">
        <v>8909</v>
      </c>
      <c r="G1531" s="169" t="s">
        <v>8916</v>
      </c>
      <c r="H1531" s="169" t="s">
        <v>28</v>
      </c>
    </row>
    <row r="1532" spans="1:8">
      <c r="A1532" s="169" t="s">
        <v>8927</v>
      </c>
      <c r="B1532" s="170">
        <f t="shared" si="32"/>
        <v>40596</v>
      </c>
      <c r="C1532" s="169" t="s">
        <v>28</v>
      </c>
      <c r="D1532" s="169" t="s">
        <v>8909</v>
      </c>
      <c r="E1532" s="169" t="s">
        <v>8914</v>
      </c>
      <c r="F1532" s="169" t="s">
        <v>8910</v>
      </c>
      <c r="G1532" s="169" t="s">
        <v>8913</v>
      </c>
      <c r="H1532" s="169" t="s">
        <v>28</v>
      </c>
    </row>
    <row r="1533" spans="1:8">
      <c r="A1533" s="169" t="s">
        <v>8928</v>
      </c>
      <c r="B1533" s="170">
        <f t="shared" si="32"/>
        <v>40595</v>
      </c>
      <c r="C1533" s="169" t="s">
        <v>28</v>
      </c>
      <c r="D1533" s="169" t="s">
        <v>8929</v>
      </c>
      <c r="E1533" s="169" t="s">
        <v>8930</v>
      </c>
      <c r="F1533" s="169" t="s">
        <v>8931</v>
      </c>
      <c r="G1533" s="169" t="s">
        <v>8932</v>
      </c>
      <c r="H1533" s="169" t="s">
        <v>28</v>
      </c>
    </row>
    <row r="1534" spans="1:8">
      <c r="A1534" s="169" t="s">
        <v>8933</v>
      </c>
      <c r="B1534" s="170">
        <f t="shared" si="32"/>
        <v>40592</v>
      </c>
      <c r="C1534" s="169" t="s">
        <v>28</v>
      </c>
      <c r="D1534" s="169" t="s">
        <v>8932</v>
      </c>
      <c r="E1534" s="169" t="s">
        <v>8934</v>
      </c>
      <c r="F1534" s="169" t="s">
        <v>8930</v>
      </c>
      <c r="G1534" s="169" t="s">
        <v>8934</v>
      </c>
      <c r="H1534" s="169" t="s">
        <v>28</v>
      </c>
    </row>
    <row r="1535" spans="1:8">
      <c r="A1535" s="169" t="s">
        <v>8935</v>
      </c>
      <c r="B1535" s="170">
        <f t="shared" si="32"/>
        <v>40591</v>
      </c>
      <c r="C1535" s="169" t="s">
        <v>28</v>
      </c>
      <c r="D1535" s="169" t="s">
        <v>8936</v>
      </c>
      <c r="E1535" s="169" t="s">
        <v>8937</v>
      </c>
      <c r="F1535" s="169" t="s">
        <v>8938</v>
      </c>
      <c r="G1535" s="169" t="s">
        <v>8936</v>
      </c>
      <c r="H1535" s="169" t="s">
        <v>28</v>
      </c>
    </row>
    <row r="1536" spans="1:8">
      <c r="A1536" s="169" t="s">
        <v>8939</v>
      </c>
      <c r="B1536" s="170">
        <f t="shared" si="32"/>
        <v>40590</v>
      </c>
      <c r="C1536" s="169" t="s">
        <v>28</v>
      </c>
      <c r="D1536" s="169" t="s">
        <v>8940</v>
      </c>
      <c r="E1536" s="169" t="s">
        <v>8938</v>
      </c>
      <c r="F1536" s="169" t="s">
        <v>8934</v>
      </c>
      <c r="G1536" s="169" t="s">
        <v>8940</v>
      </c>
      <c r="H1536" s="169" t="s">
        <v>28</v>
      </c>
    </row>
    <row r="1537" spans="1:8">
      <c r="A1537" s="169" t="s">
        <v>8941</v>
      </c>
      <c r="B1537" s="170">
        <f t="shared" si="32"/>
        <v>40589</v>
      </c>
      <c r="C1537" s="169" t="s">
        <v>28</v>
      </c>
      <c r="D1537" s="169" t="s">
        <v>8938</v>
      </c>
      <c r="E1537" s="169" t="s">
        <v>8936</v>
      </c>
      <c r="F1537" s="169" t="s">
        <v>8940</v>
      </c>
      <c r="G1537" s="169" t="s">
        <v>8936</v>
      </c>
      <c r="H1537" s="169" t="s">
        <v>28</v>
      </c>
    </row>
    <row r="1538" spans="1:8">
      <c r="A1538" s="169" t="s">
        <v>8942</v>
      </c>
      <c r="B1538" s="170">
        <f t="shared" si="32"/>
        <v>40588</v>
      </c>
      <c r="C1538" s="169" t="s">
        <v>28</v>
      </c>
      <c r="D1538" s="169" t="s">
        <v>8943</v>
      </c>
      <c r="E1538" s="169" t="s">
        <v>8944</v>
      </c>
      <c r="F1538" s="169" t="s">
        <v>8937</v>
      </c>
      <c r="G1538" s="169" t="s">
        <v>8944</v>
      </c>
      <c r="H1538" s="169" t="s">
        <v>28</v>
      </c>
    </row>
    <row r="1539" spans="1:8">
      <c r="A1539" s="169" t="s">
        <v>8945</v>
      </c>
      <c r="B1539" s="170">
        <f t="shared" si="32"/>
        <v>40585</v>
      </c>
      <c r="C1539" s="169" t="s">
        <v>28</v>
      </c>
      <c r="D1539" s="169" t="s">
        <v>8936</v>
      </c>
      <c r="E1539" s="169" t="s">
        <v>8937</v>
      </c>
      <c r="F1539" s="169" t="s">
        <v>8938</v>
      </c>
      <c r="G1539" s="169" t="s">
        <v>8936</v>
      </c>
      <c r="H1539" s="169" t="s">
        <v>28</v>
      </c>
    </row>
    <row r="1540" spans="1:8">
      <c r="A1540" s="169" t="s">
        <v>8946</v>
      </c>
      <c r="B1540" s="170">
        <f t="shared" si="32"/>
        <v>40584</v>
      </c>
      <c r="C1540" s="169" t="s">
        <v>28</v>
      </c>
      <c r="D1540" s="169" t="s">
        <v>8940</v>
      </c>
      <c r="E1540" s="169" t="s">
        <v>8938</v>
      </c>
      <c r="F1540" s="169" t="s">
        <v>8934</v>
      </c>
      <c r="G1540" s="169" t="s">
        <v>8940</v>
      </c>
      <c r="H1540" s="169" t="s">
        <v>28</v>
      </c>
    </row>
    <row r="1541" spans="1:8">
      <c r="A1541" s="169" t="s">
        <v>8947</v>
      </c>
      <c r="B1541" s="170">
        <f t="shared" ref="B1541:B1604" si="33">DATE((LEFT(A1541,4)),(RIGHT(LEFT(A1541,7),2)),RIGHT(A1541,2))</f>
        <v>40583</v>
      </c>
      <c r="C1541" s="169" t="s">
        <v>28</v>
      </c>
      <c r="D1541" s="169" t="s">
        <v>8948</v>
      </c>
      <c r="E1541" s="169" t="s">
        <v>8949</v>
      </c>
      <c r="F1541" s="169" t="s">
        <v>8948</v>
      </c>
      <c r="G1541" s="169" t="s">
        <v>8948</v>
      </c>
      <c r="H1541" s="169" t="s">
        <v>28</v>
      </c>
    </row>
    <row r="1542" spans="1:8">
      <c r="A1542" s="169" t="s">
        <v>8950</v>
      </c>
      <c r="B1542" s="170">
        <f t="shared" si="33"/>
        <v>40582</v>
      </c>
      <c r="C1542" s="169" t="s">
        <v>28</v>
      </c>
      <c r="D1542" s="169" t="s">
        <v>8944</v>
      </c>
      <c r="E1542" s="169" t="s">
        <v>8948</v>
      </c>
      <c r="F1542" s="169" t="s">
        <v>8944</v>
      </c>
      <c r="G1542" s="169" t="s">
        <v>8944</v>
      </c>
      <c r="H1542" s="169" t="s">
        <v>28</v>
      </c>
    </row>
    <row r="1543" spans="1:8">
      <c r="A1543" s="169" t="s">
        <v>8951</v>
      </c>
      <c r="B1543" s="170">
        <f t="shared" si="33"/>
        <v>40581</v>
      </c>
      <c r="C1543" s="169" t="s">
        <v>28</v>
      </c>
      <c r="D1543" s="169" t="s">
        <v>8944</v>
      </c>
      <c r="E1543" s="169" t="s">
        <v>8949</v>
      </c>
      <c r="F1543" s="169" t="s">
        <v>8944</v>
      </c>
      <c r="G1543" s="169" t="s">
        <v>8944</v>
      </c>
      <c r="H1543" s="169" t="s">
        <v>28</v>
      </c>
    </row>
    <row r="1544" spans="1:8">
      <c r="A1544" s="169" t="s">
        <v>8952</v>
      </c>
      <c r="B1544" s="170">
        <f t="shared" si="33"/>
        <v>40575</v>
      </c>
      <c r="C1544" s="169" t="s">
        <v>28</v>
      </c>
      <c r="D1544" s="169" t="s">
        <v>8931</v>
      </c>
      <c r="E1544" s="169" t="s">
        <v>8929</v>
      </c>
      <c r="F1544" s="169" t="s">
        <v>8931</v>
      </c>
      <c r="G1544" s="169" t="s">
        <v>8929</v>
      </c>
      <c r="H1544" s="169" t="s">
        <v>28</v>
      </c>
    </row>
    <row r="1545" spans="1:8">
      <c r="A1545" s="169" t="s">
        <v>8953</v>
      </c>
      <c r="B1545" s="170">
        <f t="shared" si="33"/>
        <v>40574</v>
      </c>
      <c r="C1545" s="169" t="s">
        <v>28</v>
      </c>
      <c r="D1545" s="169" t="s">
        <v>8929</v>
      </c>
      <c r="E1545" s="169" t="s">
        <v>8930</v>
      </c>
      <c r="F1545" s="169" t="s">
        <v>8929</v>
      </c>
      <c r="G1545" s="169" t="s">
        <v>8930</v>
      </c>
      <c r="H1545" s="169" t="s">
        <v>28</v>
      </c>
    </row>
    <row r="1546" spans="1:8">
      <c r="A1546" s="169" t="s">
        <v>8954</v>
      </c>
      <c r="B1546" s="170">
        <f t="shared" si="33"/>
        <v>40571</v>
      </c>
      <c r="C1546" s="169" t="s">
        <v>28</v>
      </c>
      <c r="D1546" s="169" t="s">
        <v>8955</v>
      </c>
      <c r="E1546" s="169" t="s">
        <v>8956</v>
      </c>
      <c r="F1546" s="169" t="s">
        <v>8955</v>
      </c>
      <c r="G1546" s="169" t="s">
        <v>8956</v>
      </c>
      <c r="H1546" s="169" t="s">
        <v>28</v>
      </c>
    </row>
    <row r="1547" spans="1:8">
      <c r="A1547" s="169" t="s">
        <v>8957</v>
      </c>
      <c r="B1547" s="170">
        <f t="shared" si="33"/>
        <v>40570</v>
      </c>
      <c r="C1547" s="169" t="s">
        <v>28</v>
      </c>
      <c r="D1547" s="169" t="s">
        <v>8917</v>
      </c>
      <c r="E1547" s="169" t="s">
        <v>8955</v>
      </c>
      <c r="F1547" s="169" t="s">
        <v>8916</v>
      </c>
      <c r="G1547" s="169" t="s">
        <v>8917</v>
      </c>
      <c r="H1547" s="169" t="s">
        <v>28</v>
      </c>
    </row>
    <row r="1548" spans="1:8">
      <c r="A1548" s="169" t="s">
        <v>8958</v>
      </c>
      <c r="B1548" s="170">
        <f t="shared" si="33"/>
        <v>40569</v>
      </c>
      <c r="C1548" s="169" t="s">
        <v>28</v>
      </c>
      <c r="D1548" s="169" t="s">
        <v>8931</v>
      </c>
      <c r="E1548" s="169" t="s">
        <v>8929</v>
      </c>
      <c r="F1548" s="169" t="s">
        <v>8956</v>
      </c>
      <c r="G1548" s="169" t="s">
        <v>8931</v>
      </c>
      <c r="H1548" s="169" t="s">
        <v>28</v>
      </c>
    </row>
    <row r="1549" spans="1:8">
      <c r="A1549" s="169" t="s">
        <v>8959</v>
      </c>
      <c r="B1549" s="170">
        <f t="shared" si="33"/>
        <v>40568</v>
      </c>
      <c r="C1549" s="169" t="s">
        <v>28</v>
      </c>
      <c r="D1549" s="169" t="s">
        <v>8932</v>
      </c>
      <c r="E1549" s="169" t="s">
        <v>8934</v>
      </c>
      <c r="F1549" s="169" t="s">
        <v>8930</v>
      </c>
      <c r="G1549" s="169" t="s">
        <v>8932</v>
      </c>
      <c r="H1549" s="169" t="s">
        <v>28</v>
      </c>
    </row>
    <row r="1550" spans="1:8">
      <c r="A1550" s="169" t="s">
        <v>8960</v>
      </c>
      <c r="B1550" s="170">
        <f t="shared" si="33"/>
        <v>40567</v>
      </c>
      <c r="C1550" s="169" t="s">
        <v>28</v>
      </c>
      <c r="D1550" s="169" t="s">
        <v>8929</v>
      </c>
      <c r="E1550" s="169" t="s">
        <v>8930</v>
      </c>
      <c r="F1550" s="169" t="s">
        <v>8931</v>
      </c>
      <c r="G1550" s="169" t="s">
        <v>8929</v>
      </c>
      <c r="H1550" s="169" t="s">
        <v>28</v>
      </c>
    </row>
    <row r="1551" spans="1:8">
      <c r="A1551" s="169" t="s">
        <v>8961</v>
      </c>
      <c r="B1551" s="170">
        <f t="shared" si="33"/>
        <v>40564</v>
      </c>
      <c r="C1551" s="169" t="s">
        <v>28</v>
      </c>
      <c r="D1551" s="169" t="s">
        <v>8916</v>
      </c>
      <c r="E1551" s="169" t="s">
        <v>8917</v>
      </c>
      <c r="F1551" s="169" t="s">
        <v>8913</v>
      </c>
      <c r="G1551" s="169" t="s">
        <v>8916</v>
      </c>
      <c r="H1551" s="169" t="s">
        <v>28</v>
      </c>
    </row>
    <row r="1552" spans="1:8">
      <c r="A1552" s="169" t="s">
        <v>8962</v>
      </c>
      <c r="B1552" s="170">
        <f t="shared" si="33"/>
        <v>40563</v>
      </c>
      <c r="C1552" s="169" t="s">
        <v>28</v>
      </c>
      <c r="D1552" s="169" t="s">
        <v>8917</v>
      </c>
      <c r="E1552" s="169" t="s">
        <v>8955</v>
      </c>
      <c r="F1552" s="169" t="s">
        <v>8916</v>
      </c>
      <c r="G1552" s="169" t="s">
        <v>8917</v>
      </c>
      <c r="H1552" s="169" t="s">
        <v>28</v>
      </c>
    </row>
    <row r="1553" spans="1:8">
      <c r="A1553" s="169" t="s">
        <v>8963</v>
      </c>
      <c r="B1553" s="170">
        <f t="shared" si="33"/>
        <v>40562</v>
      </c>
      <c r="C1553" s="169" t="s">
        <v>28</v>
      </c>
      <c r="D1553" s="169" t="s">
        <v>8916</v>
      </c>
      <c r="E1553" s="169" t="s">
        <v>8955</v>
      </c>
      <c r="F1553" s="169" t="s">
        <v>8916</v>
      </c>
      <c r="G1553" s="169" t="s">
        <v>8916</v>
      </c>
      <c r="H1553" s="169" t="s">
        <v>28</v>
      </c>
    </row>
    <row r="1554" spans="1:8">
      <c r="A1554" s="169" t="s">
        <v>8964</v>
      </c>
      <c r="B1554" s="170">
        <f t="shared" si="33"/>
        <v>40561</v>
      </c>
      <c r="C1554" s="169" t="s">
        <v>28</v>
      </c>
      <c r="D1554" s="169" t="s">
        <v>8920</v>
      </c>
      <c r="E1554" s="169" t="s">
        <v>8910</v>
      </c>
      <c r="F1554" s="169" t="s">
        <v>8920</v>
      </c>
      <c r="G1554" s="169" t="s">
        <v>8910</v>
      </c>
      <c r="H1554" s="169" t="s">
        <v>28</v>
      </c>
    </row>
    <row r="1555" spans="1:8">
      <c r="A1555" s="169" t="s">
        <v>8965</v>
      </c>
      <c r="B1555" s="170">
        <f t="shared" si="33"/>
        <v>40560</v>
      </c>
      <c r="C1555" s="169" t="s">
        <v>28</v>
      </c>
      <c r="D1555" s="169" t="s">
        <v>8909</v>
      </c>
      <c r="E1555" s="169" t="s">
        <v>8909</v>
      </c>
      <c r="F1555" s="169" t="s">
        <v>8908</v>
      </c>
      <c r="G1555" s="169" t="s">
        <v>8914</v>
      </c>
      <c r="H1555" s="169" t="s">
        <v>28</v>
      </c>
    </row>
    <row r="1556" spans="1:8">
      <c r="A1556" s="169" t="s">
        <v>8966</v>
      </c>
      <c r="B1556" s="170">
        <f t="shared" si="33"/>
        <v>40557</v>
      </c>
      <c r="C1556" s="169" t="s">
        <v>28</v>
      </c>
      <c r="D1556" s="169" t="s">
        <v>8910</v>
      </c>
      <c r="E1556" s="169" t="s">
        <v>8910</v>
      </c>
      <c r="F1556" s="169" t="s">
        <v>8910</v>
      </c>
      <c r="G1556" s="169" t="s">
        <v>8909</v>
      </c>
      <c r="H1556" s="169" t="s">
        <v>28</v>
      </c>
    </row>
    <row r="1557" spans="1:8">
      <c r="A1557" s="169" t="s">
        <v>8967</v>
      </c>
      <c r="B1557" s="170">
        <f t="shared" si="33"/>
        <v>40556</v>
      </c>
      <c r="C1557" s="169" t="s">
        <v>28</v>
      </c>
      <c r="D1557" s="169" t="s">
        <v>8909</v>
      </c>
      <c r="E1557" s="169" t="s">
        <v>8909</v>
      </c>
      <c r="F1557" s="169" t="s">
        <v>8909</v>
      </c>
      <c r="G1557" s="169" t="s">
        <v>8909</v>
      </c>
      <c r="H1557" s="169" t="s">
        <v>28</v>
      </c>
    </row>
    <row r="1558" spans="1:8">
      <c r="A1558" s="169" t="s">
        <v>8968</v>
      </c>
      <c r="B1558" s="170">
        <f t="shared" si="33"/>
        <v>40555</v>
      </c>
      <c r="C1558" s="169" t="s">
        <v>28</v>
      </c>
      <c r="D1558" s="169" t="s">
        <v>8904</v>
      </c>
      <c r="E1558" s="169" t="s">
        <v>8904</v>
      </c>
      <c r="F1558" s="169" t="s">
        <v>8904</v>
      </c>
      <c r="G1558" s="169" t="s">
        <v>8904</v>
      </c>
      <c r="H1558" s="169" t="s">
        <v>28</v>
      </c>
    </row>
    <row r="1559" spans="1:8">
      <c r="A1559" s="169" t="s">
        <v>8969</v>
      </c>
      <c r="B1559" s="170">
        <f t="shared" si="33"/>
        <v>40554</v>
      </c>
      <c r="C1559" s="169" t="s">
        <v>28</v>
      </c>
      <c r="D1559" s="169" t="s">
        <v>8910</v>
      </c>
      <c r="E1559" s="169" t="s">
        <v>8910</v>
      </c>
      <c r="F1559" s="169" t="s">
        <v>8910</v>
      </c>
      <c r="G1559" s="169" t="s">
        <v>8908</v>
      </c>
      <c r="H1559" s="169" t="s">
        <v>28</v>
      </c>
    </row>
    <row r="1560" spans="1:8">
      <c r="A1560" s="169" t="s">
        <v>8970</v>
      </c>
      <c r="B1560" s="170">
        <f t="shared" si="33"/>
        <v>40553</v>
      </c>
      <c r="C1560" s="169" t="s">
        <v>28</v>
      </c>
      <c r="D1560" s="169" t="s">
        <v>8908</v>
      </c>
      <c r="E1560" s="169" t="s">
        <v>8909</v>
      </c>
      <c r="F1560" s="169" t="s">
        <v>8909</v>
      </c>
      <c r="G1560" s="169" t="s">
        <v>8908</v>
      </c>
      <c r="H1560" s="169" t="s">
        <v>28</v>
      </c>
    </row>
    <row r="1561" spans="1:8">
      <c r="A1561" s="169" t="s">
        <v>8971</v>
      </c>
      <c r="B1561" s="170">
        <f t="shared" si="33"/>
        <v>40550</v>
      </c>
      <c r="C1561" s="169" t="s">
        <v>28</v>
      </c>
      <c r="D1561" s="169" t="s">
        <v>8914</v>
      </c>
      <c r="E1561" s="169" t="s">
        <v>8912</v>
      </c>
      <c r="F1561" s="169" t="s">
        <v>8912</v>
      </c>
      <c r="G1561" s="169" t="s">
        <v>8909</v>
      </c>
      <c r="H1561" s="169" t="s">
        <v>28</v>
      </c>
    </row>
    <row r="1562" spans="1:8">
      <c r="A1562" s="169" t="s">
        <v>8972</v>
      </c>
      <c r="B1562" s="170">
        <f t="shared" si="33"/>
        <v>40549</v>
      </c>
      <c r="C1562" s="169" t="s">
        <v>28</v>
      </c>
      <c r="D1562" s="169" t="s">
        <v>8909</v>
      </c>
      <c r="E1562" s="169" t="s">
        <v>8914</v>
      </c>
      <c r="F1562" s="169" t="s">
        <v>8912</v>
      </c>
      <c r="G1562" s="169" t="s">
        <v>8908</v>
      </c>
      <c r="H1562" s="169" t="s">
        <v>28</v>
      </c>
    </row>
    <row r="1563" spans="1:8">
      <c r="A1563" s="169" t="s">
        <v>8973</v>
      </c>
      <c r="B1563" s="170">
        <f t="shared" si="33"/>
        <v>40548</v>
      </c>
      <c r="C1563" s="169" t="s">
        <v>28</v>
      </c>
      <c r="D1563" s="169" t="s">
        <v>8974</v>
      </c>
      <c r="E1563" s="169" t="s">
        <v>8904</v>
      </c>
      <c r="F1563" s="169" t="s">
        <v>8904</v>
      </c>
      <c r="G1563" s="169" t="s">
        <v>8906</v>
      </c>
      <c r="H1563" s="169" t="s">
        <v>28</v>
      </c>
    </row>
    <row r="1564" spans="1:8">
      <c r="A1564" s="169" t="s">
        <v>8975</v>
      </c>
      <c r="B1564" s="170">
        <f t="shared" si="33"/>
        <v>40547</v>
      </c>
      <c r="C1564" s="169" t="s">
        <v>28</v>
      </c>
      <c r="D1564" s="169" t="s">
        <v>8976</v>
      </c>
      <c r="E1564" s="169" t="s">
        <v>8906</v>
      </c>
      <c r="F1564" s="169" t="s">
        <v>8906</v>
      </c>
      <c r="G1564" s="169" t="s">
        <v>8977</v>
      </c>
      <c r="H1564" s="169" t="s">
        <v>28</v>
      </c>
    </row>
    <row r="1565" spans="1:8">
      <c r="A1565" s="169" t="s">
        <v>8978</v>
      </c>
      <c r="B1565" s="170">
        <f t="shared" si="33"/>
        <v>40546</v>
      </c>
      <c r="C1565" s="169" t="s">
        <v>28</v>
      </c>
      <c r="D1565" s="169" t="s">
        <v>8979</v>
      </c>
      <c r="E1565" s="169" t="s">
        <v>8977</v>
      </c>
      <c r="F1565" s="169" t="s">
        <v>8977</v>
      </c>
      <c r="G1565" s="169" t="s">
        <v>8980</v>
      </c>
      <c r="H1565" s="169" t="s">
        <v>28</v>
      </c>
    </row>
    <row r="1566" spans="1:8">
      <c r="A1566" s="169" t="s">
        <v>8981</v>
      </c>
      <c r="B1566" s="170">
        <f t="shared" si="33"/>
        <v>40543</v>
      </c>
      <c r="C1566" s="169" t="s">
        <v>28</v>
      </c>
      <c r="D1566" s="169" t="s">
        <v>8867</v>
      </c>
      <c r="E1566" s="169" t="s">
        <v>8863</v>
      </c>
      <c r="F1566" s="169" t="s">
        <v>8866</v>
      </c>
      <c r="G1566" s="169" t="s">
        <v>8861</v>
      </c>
      <c r="H1566" s="169" t="s">
        <v>28</v>
      </c>
    </row>
    <row r="1567" spans="1:8">
      <c r="A1567" s="169" t="s">
        <v>8982</v>
      </c>
      <c r="B1567" s="170">
        <f t="shared" si="33"/>
        <v>40542</v>
      </c>
      <c r="C1567" s="169" t="s">
        <v>28</v>
      </c>
      <c r="D1567" s="169" t="s">
        <v>8867</v>
      </c>
      <c r="E1567" s="169" t="s">
        <v>8863</v>
      </c>
      <c r="F1567" s="169" t="s">
        <v>8866</v>
      </c>
      <c r="G1567" s="169" t="s">
        <v>8861</v>
      </c>
      <c r="H1567" s="169" t="s">
        <v>28</v>
      </c>
    </row>
    <row r="1568" spans="1:8">
      <c r="A1568" s="169" t="s">
        <v>8983</v>
      </c>
      <c r="B1568" s="170">
        <f t="shared" si="33"/>
        <v>40541</v>
      </c>
      <c r="C1568" s="169" t="s">
        <v>28</v>
      </c>
      <c r="D1568" s="169" t="s">
        <v>8867</v>
      </c>
      <c r="E1568" s="169" t="s">
        <v>8863</v>
      </c>
      <c r="F1568" s="169" t="s">
        <v>8863</v>
      </c>
      <c r="G1568" s="169" t="s">
        <v>8870</v>
      </c>
      <c r="H1568" s="169" t="s">
        <v>28</v>
      </c>
    </row>
    <row r="1569" spans="1:8">
      <c r="A1569" s="169" t="s">
        <v>8984</v>
      </c>
      <c r="B1569" s="170">
        <f t="shared" si="33"/>
        <v>40540</v>
      </c>
      <c r="C1569" s="169" t="s">
        <v>28</v>
      </c>
      <c r="D1569" s="169" t="s">
        <v>8863</v>
      </c>
      <c r="E1569" s="169" t="s">
        <v>8866</v>
      </c>
      <c r="F1569" s="169" t="s">
        <v>8864</v>
      </c>
      <c r="G1569" s="169" t="s">
        <v>8867</v>
      </c>
      <c r="H1569" s="169" t="s">
        <v>28</v>
      </c>
    </row>
    <row r="1570" spans="1:8">
      <c r="A1570" s="169" t="s">
        <v>8985</v>
      </c>
      <c r="B1570" s="170">
        <f t="shared" si="33"/>
        <v>40539</v>
      </c>
      <c r="C1570" s="169" t="s">
        <v>28</v>
      </c>
      <c r="D1570" s="169" t="s">
        <v>8861</v>
      </c>
      <c r="E1570" s="169" t="s">
        <v>8867</v>
      </c>
      <c r="F1570" s="169" t="s">
        <v>8863</v>
      </c>
      <c r="G1570" s="169" t="s">
        <v>8870</v>
      </c>
      <c r="H1570" s="169" t="s">
        <v>28</v>
      </c>
    </row>
    <row r="1571" spans="1:8">
      <c r="A1571" s="169" t="s">
        <v>8986</v>
      </c>
      <c r="B1571" s="170">
        <f t="shared" si="33"/>
        <v>40536</v>
      </c>
      <c r="C1571" s="169" t="s">
        <v>28</v>
      </c>
      <c r="D1571" s="169" t="s">
        <v>8849</v>
      </c>
      <c r="E1571" s="169" t="s">
        <v>8855</v>
      </c>
      <c r="F1571" s="169" t="s">
        <v>8853</v>
      </c>
      <c r="G1571" s="169" t="s">
        <v>8848</v>
      </c>
      <c r="H1571" s="169" t="s">
        <v>28</v>
      </c>
    </row>
    <row r="1572" spans="1:8">
      <c r="A1572" s="169" t="s">
        <v>8987</v>
      </c>
      <c r="B1572" s="170">
        <f t="shared" si="33"/>
        <v>40535</v>
      </c>
      <c r="C1572" s="169" t="s">
        <v>28</v>
      </c>
      <c r="D1572" s="169" t="s">
        <v>8850</v>
      </c>
      <c r="E1572" s="169" t="s">
        <v>8848</v>
      </c>
      <c r="F1572" s="169" t="s">
        <v>8849</v>
      </c>
      <c r="G1572" s="169" t="s">
        <v>8845</v>
      </c>
      <c r="H1572" s="169" t="s">
        <v>28</v>
      </c>
    </row>
    <row r="1573" spans="1:8">
      <c r="A1573" s="169" t="s">
        <v>8988</v>
      </c>
      <c r="B1573" s="170">
        <f t="shared" si="33"/>
        <v>40534</v>
      </c>
      <c r="C1573" s="169" t="s">
        <v>28</v>
      </c>
      <c r="D1573" s="169" t="s">
        <v>8849</v>
      </c>
      <c r="E1573" s="169" t="s">
        <v>8855</v>
      </c>
      <c r="F1573" s="169" t="s">
        <v>8853</v>
      </c>
      <c r="G1573" s="169" t="s">
        <v>8848</v>
      </c>
      <c r="H1573" s="169" t="s">
        <v>28</v>
      </c>
    </row>
    <row r="1574" spans="1:8">
      <c r="A1574" s="169" t="s">
        <v>8989</v>
      </c>
      <c r="B1574" s="170">
        <f t="shared" si="33"/>
        <v>40533</v>
      </c>
      <c r="C1574" s="169" t="s">
        <v>28</v>
      </c>
      <c r="D1574" s="169" t="s">
        <v>8870</v>
      </c>
      <c r="E1574" s="169" t="s">
        <v>8861</v>
      </c>
      <c r="F1574" s="169" t="s">
        <v>8867</v>
      </c>
      <c r="G1574" s="169" t="s">
        <v>8854</v>
      </c>
      <c r="H1574" s="169" t="s">
        <v>28</v>
      </c>
    </row>
    <row r="1575" spans="1:8">
      <c r="A1575" s="169" t="s">
        <v>8990</v>
      </c>
      <c r="B1575" s="170">
        <f t="shared" si="33"/>
        <v>40532</v>
      </c>
      <c r="C1575" s="169" t="s">
        <v>28</v>
      </c>
      <c r="D1575" s="169" t="s">
        <v>8991</v>
      </c>
      <c r="E1575" s="169" t="s">
        <v>8980</v>
      </c>
      <c r="F1575" s="169" t="s">
        <v>8979</v>
      </c>
      <c r="G1575" s="169" t="s">
        <v>8880</v>
      </c>
      <c r="H1575" s="169" t="s">
        <v>28</v>
      </c>
    </row>
    <row r="1576" spans="1:8">
      <c r="A1576" s="169" t="s">
        <v>8992</v>
      </c>
      <c r="B1576" s="170">
        <f t="shared" si="33"/>
        <v>40529</v>
      </c>
      <c r="C1576" s="169" t="s">
        <v>28</v>
      </c>
      <c r="D1576" s="169" t="s">
        <v>8980</v>
      </c>
      <c r="E1576" s="169" t="s">
        <v>8979</v>
      </c>
      <c r="F1576" s="169" t="s">
        <v>8977</v>
      </c>
      <c r="G1576" s="169" t="s">
        <v>8991</v>
      </c>
      <c r="H1576" s="169" t="s">
        <v>28</v>
      </c>
    </row>
    <row r="1577" spans="1:8">
      <c r="A1577" s="169" t="s">
        <v>8993</v>
      </c>
      <c r="B1577" s="170">
        <f t="shared" si="33"/>
        <v>40528</v>
      </c>
      <c r="C1577" s="169" t="s">
        <v>28</v>
      </c>
      <c r="D1577" s="169" t="s">
        <v>8864</v>
      </c>
      <c r="E1577" s="169" t="s">
        <v>8864</v>
      </c>
      <c r="F1577" s="169" t="s">
        <v>8880</v>
      </c>
      <c r="G1577" s="169" t="s">
        <v>8866</v>
      </c>
      <c r="H1577" s="169" t="s">
        <v>28</v>
      </c>
    </row>
    <row r="1578" spans="1:8">
      <c r="A1578" s="169" t="s">
        <v>8994</v>
      </c>
      <c r="B1578" s="170">
        <f t="shared" si="33"/>
        <v>40527</v>
      </c>
      <c r="C1578" s="169" t="s">
        <v>28</v>
      </c>
      <c r="D1578" s="169" t="s">
        <v>8977</v>
      </c>
      <c r="E1578" s="169" t="s">
        <v>8977</v>
      </c>
      <c r="F1578" s="169" t="s">
        <v>8976</v>
      </c>
      <c r="G1578" s="169" t="s">
        <v>8979</v>
      </c>
      <c r="H1578" s="169" t="s">
        <v>28</v>
      </c>
    </row>
    <row r="1579" spans="1:8">
      <c r="A1579" s="169" t="s">
        <v>8995</v>
      </c>
      <c r="B1579" s="170">
        <f t="shared" si="33"/>
        <v>40526</v>
      </c>
      <c r="C1579" s="169" t="s">
        <v>28</v>
      </c>
      <c r="D1579" s="169" t="s">
        <v>8861</v>
      </c>
      <c r="E1579" s="169" t="s">
        <v>8867</v>
      </c>
      <c r="F1579" s="169" t="s">
        <v>8863</v>
      </c>
      <c r="G1579" s="169" t="s">
        <v>8870</v>
      </c>
      <c r="H1579" s="169" t="s">
        <v>28</v>
      </c>
    </row>
    <row r="1580" spans="1:8">
      <c r="A1580" s="169" t="s">
        <v>8996</v>
      </c>
      <c r="B1580" s="170">
        <f t="shared" si="33"/>
        <v>40525</v>
      </c>
      <c r="C1580" s="169" t="s">
        <v>28</v>
      </c>
      <c r="D1580" s="169" t="s">
        <v>8861</v>
      </c>
      <c r="E1580" s="169" t="s">
        <v>8867</v>
      </c>
      <c r="F1580" s="169" t="s">
        <v>8863</v>
      </c>
      <c r="G1580" s="169" t="s">
        <v>8870</v>
      </c>
      <c r="H1580" s="169" t="s">
        <v>28</v>
      </c>
    </row>
    <row r="1581" spans="1:8">
      <c r="A1581" s="169" t="s">
        <v>8997</v>
      </c>
      <c r="B1581" s="170">
        <f t="shared" si="33"/>
        <v>40522</v>
      </c>
      <c r="C1581" s="169" t="s">
        <v>28</v>
      </c>
      <c r="D1581" s="169" t="s">
        <v>8846</v>
      </c>
      <c r="E1581" s="169" t="s">
        <v>8844</v>
      </c>
      <c r="F1581" s="169" t="s">
        <v>8844</v>
      </c>
      <c r="G1581" s="169" t="s">
        <v>8839</v>
      </c>
      <c r="H1581" s="169" t="s">
        <v>28</v>
      </c>
    </row>
    <row r="1582" spans="1:8">
      <c r="A1582" s="169" t="s">
        <v>8998</v>
      </c>
      <c r="B1582" s="170">
        <f t="shared" si="33"/>
        <v>40521</v>
      </c>
      <c r="C1582" s="169" t="s">
        <v>28</v>
      </c>
      <c r="D1582" s="169" t="s">
        <v>8844</v>
      </c>
      <c r="E1582" s="169" t="s">
        <v>8845</v>
      </c>
      <c r="F1582" s="169" t="s">
        <v>8845</v>
      </c>
      <c r="G1582" s="169" t="s">
        <v>8999</v>
      </c>
      <c r="H1582" s="169" t="s">
        <v>28</v>
      </c>
    </row>
    <row r="1583" spans="1:8">
      <c r="A1583" s="169" t="s">
        <v>9000</v>
      </c>
      <c r="B1583" s="170">
        <f t="shared" si="33"/>
        <v>40520</v>
      </c>
      <c r="C1583" s="169" t="s">
        <v>28</v>
      </c>
      <c r="D1583" s="169" t="s">
        <v>8846</v>
      </c>
      <c r="E1583" s="169" t="s">
        <v>8844</v>
      </c>
      <c r="F1583" s="169" t="s">
        <v>8844</v>
      </c>
      <c r="G1583" s="169" t="s">
        <v>8839</v>
      </c>
      <c r="H1583" s="169" t="s">
        <v>28</v>
      </c>
    </row>
    <row r="1584" spans="1:8">
      <c r="A1584" s="169" t="s">
        <v>9001</v>
      </c>
      <c r="B1584" s="170">
        <f t="shared" si="33"/>
        <v>40519</v>
      </c>
      <c r="C1584" s="169" t="s">
        <v>28</v>
      </c>
      <c r="D1584" s="169" t="s">
        <v>8793</v>
      </c>
      <c r="E1584" s="169" t="s">
        <v>8830</v>
      </c>
      <c r="F1584" s="169" t="s">
        <v>8830</v>
      </c>
      <c r="G1584" s="169" t="s">
        <v>8792</v>
      </c>
      <c r="H1584" s="169" t="s">
        <v>28</v>
      </c>
    </row>
    <row r="1585" spans="1:8">
      <c r="A1585" s="169" t="s">
        <v>9002</v>
      </c>
      <c r="B1585" s="170">
        <f t="shared" si="33"/>
        <v>40518</v>
      </c>
      <c r="C1585" s="169" t="s">
        <v>28</v>
      </c>
      <c r="D1585" s="169" t="s">
        <v>8791</v>
      </c>
      <c r="E1585" s="169" t="s">
        <v>8793</v>
      </c>
      <c r="F1585" s="169" t="s">
        <v>8793</v>
      </c>
      <c r="G1585" s="169" t="s">
        <v>8798</v>
      </c>
      <c r="H1585" s="169" t="s">
        <v>28</v>
      </c>
    </row>
    <row r="1586" spans="1:8">
      <c r="A1586" s="169" t="s">
        <v>9003</v>
      </c>
      <c r="B1586" s="170">
        <f t="shared" si="33"/>
        <v>40515</v>
      </c>
      <c r="C1586" s="169" t="s">
        <v>28</v>
      </c>
      <c r="D1586" s="169" t="s">
        <v>8793</v>
      </c>
      <c r="E1586" s="169" t="s">
        <v>8830</v>
      </c>
      <c r="F1586" s="169" t="s">
        <v>8833</v>
      </c>
      <c r="G1586" s="169" t="s">
        <v>8791</v>
      </c>
      <c r="H1586" s="169" t="s">
        <v>28</v>
      </c>
    </row>
    <row r="1587" spans="1:8">
      <c r="A1587" s="169" t="s">
        <v>9004</v>
      </c>
      <c r="B1587" s="170">
        <f t="shared" si="33"/>
        <v>40514</v>
      </c>
      <c r="C1587" s="169" t="s">
        <v>28</v>
      </c>
      <c r="D1587" s="169" t="s">
        <v>8835</v>
      </c>
      <c r="E1587" s="169" t="s">
        <v>8842</v>
      </c>
      <c r="F1587" s="169" t="s">
        <v>8842</v>
      </c>
      <c r="G1587" s="169" t="s">
        <v>8830</v>
      </c>
      <c r="H1587" s="169" t="s">
        <v>28</v>
      </c>
    </row>
    <row r="1588" spans="1:8">
      <c r="A1588" s="169" t="s">
        <v>9005</v>
      </c>
      <c r="B1588" s="170">
        <f t="shared" si="33"/>
        <v>40513</v>
      </c>
      <c r="C1588" s="169" t="s">
        <v>28</v>
      </c>
      <c r="D1588" s="169" t="s">
        <v>8830</v>
      </c>
      <c r="E1588" s="169" t="s">
        <v>8833</v>
      </c>
      <c r="F1588" s="169" t="s">
        <v>8833</v>
      </c>
      <c r="G1588" s="169" t="s">
        <v>8793</v>
      </c>
      <c r="H1588" s="169" t="s">
        <v>28</v>
      </c>
    </row>
    <row r="1589" spans="1:8">
      <c r="A1589" s="169" t="s">
        <v>9006</v>
      </c>
      <c r="B1589" s="170">
        <f t="shared" si="33"/>
        <v>40512</v>
      </c>
      <c r="C1589" s="169" t="s">
        <v>28</v>
      </c>
      <c r="D1589" s="169" t="s">
        <v>8830</v>
      </c>
      <c r="E1589" s="169" t="s">
        <v>8833</v>
      </c>
      <c r="F1589" s="169" t="s">
        <v>8833</v>
      </c>
      <c r="G1589" s="169" t="s">
        <v>8793</v>
      </c>
      <c r="H1589" s="169" t="s">
        <v>28</v>
      </c>
    </row>
    <row r="1590" spans="1:8">
      <c r="A1590" s="169" t="s">
        <v>9007</v>
      </c>
      <c r="B1590" s="170">
        <f t="shared" si="33"/>
        <v>40511</v>
      </c>
      <c r="C1590" s="169" t="s">
        <v>28</v>
      </c>
      <c r="D1590" s="169" t="s">
        <v>8999</v>
      </c>
      <c r="E1590" s="169" t="s">
        <v>8844</v>
      </c>
      <c r="F1590" s="169" t="s">
        <v>8846</v>
      </c>
      <c r="G1590" s="169" t="s">
        <v>8839</v>
      </c>
      <c r="H1590" s="169" t="s">
        <v>28</v>
      </c>
    </row>
    <row r="1591" spans="1:8">
      <c r="A1591" s="169" t="s">
        <v>9008</v>
      </c>
      <c r="B1591" s="170">
        <f t="shared" si="33"/>
        <v>40508</v>
      </c>
      <c r="C1591" s="169" t="s">
        <v>28</v>
      </c>
      <c r="D1591" s="169" t="s">
        <v>8855</v>
      </c>
      <c r="E1591" s="169" t="s">
        <v>8853</v>
      </c>
      <c r="F1591" s="169" t="s">
        <v>8853</v>
      </c>
      <c r="G1591" s="169" t="s">
        <v>8849</v>
      </c>
      <c r="H1591" s="169" t="s">
        <v>28</v>
      </c>
    </row>
    <row r="1592" spans="1:8">
      <c r="A1592" s="169" t="s">
        <v>9009</v>
      </c>
      <c r="B1592" s="170">
        <f t="shared" si="33"/>
        <v>40507</v>
      </c>
      <c r="C1592" s="169" t="s">
        <v>28</v>
      </c>
      <c r="D1592" s="169" t="s">
        <v>8844</v>
      </c>
      <c r="E1592" s="169" t="s">
        <v>8845</v>
      </c>
      <c r="F1592" s="169" t="s">
        <v>8845</v>
      </c>
      <c r="G1592" s="169" t="s">
        <v>8844</v>
      </c>
      <c r="H1592" s="169" t="s">
        <v>28</v>
      </c>
    </row>
    <row r="1593" spans="1:8">
      <c r="A1593" s="169" t="s">
        <v>9010</v>
      </c>
      <c r="B1593" s="170">
        <f t="shared" si="33"/>
        <v>40506</v>
      </c>
      <c r="C1593" s="169" t="s">
        <v>28</v>
      </c>
      <c r="D1593" s="169" t="s">
        <v>8849</v>
      </c>
      <c r="E1593" s="169" t="s">
        <v>8855</v>
      </c>
      <c r="F1593" s="169" t="s">
        <v>8849</v>
      </c>
      <c r="G1593" s="169" t="s">
        <v>8848</v>
      </c>
      <c r="H1593" s="169" t="s">
        <v>28</v>
      </c>
    </row>
    <row r="1594" spans="1:8">
      <c r="A1594" s="169" t="s">
        <v>9011</v>
      </c>
      <c r="B1594" s="170">
        <f t="shared" si="33"/>
        <v>40505</v>
      </c>
      <c r="C1594" s="169" t="s">
        <v>28</v>
      </c>
      <c r="D1594" s="169" t="s">
        <v>8861</v>
      </c>
      <c r="E1594" s="169" t="s">
        <v>8867</v>
      </c>
      <c r="F1594" s="169" t="s">
        <v>8867</v>
      </c>
      <c r="G1594" s="169" t="s">
        <v>8870</v>
      </c>
      <c r="H1594" s="169" t="s">
        <v>28</v>
      </c>
    </row>
    <row r="1595" spans="1:8">
      <c r="A1595" s="169" t="s">
        <v>9012</v>
      </c>
      <c r="B1595" s="170">
        <f t="shared" si="33"/>
        <v>40504</v>
      </c>
      <c r="C1595" s="169" t="s">
        <v>28</v>
      </c>
      <c r="D1595" s="169" t="s">
        <v>8855</v>
      </c>
      <c r="E1595" s="169" t="s">
        <v>8853</v>
      </c>
      <c r="F1595" s="169" t="s">
        <v>8853</v>
      </c>
      <c r="G1595" s="169" t="s">
        <v>8849</v>
      </c>
      <c r="H1595" s="169" t="s">
        <v>28</v>
      </c>
    </row>
    <row r="1596" spans="1:8">
      <c r="A1596" s="169" t="s">
        <v>9013</v>
      </c>
      <c r="B1596" s="170">
        <f t="shared" si="33"/>
        <v>40501</v>
      </c>
      <c r="C1596" s="169" t="s">
        <v>28</v>
      </c>
      <c r="D1596" s="169" t="s">
        <v>8845</v>
      </c>
      <c r="E1596" s="169" t="s">
        <v>8850</v>
      </c>
      <c r="F1596" s="169" t="s">
        <v>8850</v>
      </c>
      <c r="G1596" s="169" t="s">
        <v>8844</v>
      </c>
      <c r="H1596" s="169" t="s">
        <v>28</v>
      </c>
    </row>
    <row r="1597" spans="1:8">
      <c r="A1597" s="169" t="s">
        <v>9014</v>
      </c>
      <c r="B1597" s="170">
        <f t="shared" si="33"/>
        <v>40500</v>
      </c>
      <c r="C1597" s="169" t="s">
        <v>28</v>
      </c>
      <c r="D1597" s="169" t="s">
        <v>8844</v>
      </c>
      <c r="E1597" s="169" t="s">
        <v>8845</v>
      </c>
      <c r="F1597" s="169" t="s">
        <v>8845</v>
      </c>
      <c r="G1597" s="169" t="s">
        <v>8846</v>
      </c>
      <c r="H1597" s="169" t="s">
        <v>28</v>
      </c>
    </row>
    <row r="1598" spans="1:8">
      <c r="A1598" s="169" t="s">
        <v>9015</v>
      </c>
      <c r="B1598" s="170">
        <f t="shared" si="33"/>
        <v>40499</v>
      </c>
      <c r="C1598" s="169" t="s">
        <v>28</v>
      </c>
      <c r="D1598" s="169" t="s">
        <v>8850</v>
      </c>
      <c r="E1598" s="169" t="s">
        <v>8848</v>
      </c>
      <c r="F1598" s="169" t="s">
        <v>8850</v>
      </c>
      <c r="G1598" s="169" t="s">
        <v>8845</v>
      </c>
      <c r="H1598" s="169" t="s">
        <v>28</v>
      </c>
    </row>
    <row r="1599" spans="1:8">
      <c r="A1599" s="169" t="s">
        <v>9016</v>
      </c>
      <c r="B1599" s="170">
        <f t="shared" si="33"/>
        <v>40498</v>
      </c>
      <c r="C1599" s="169" t="s">
        <v>28</v>
      </c>
      <c r="D1599" s="169" t="s">
        <v>8853</v>
      </c>
      <c r="E1599" s="169" t="s">
        <v>8853</v>
      </c>
      <c r="F1599" s="169" t="s">
        <v>8858</v>
      </c>
      <c r="G1599" s="169" t="s">
        <v>8855</v>
      </c>
      <c r="H1599" s="169" t="s">
        <v>28</v>
      </c>
    </row>
    <row r="1600" spans="1:8">
      <c r="A1600" s="169" t="s">
        <v>9017</v>
      </c>
      <c r="B1600" s="170">
        <f t="shared" si="33"/>
        <v>40497</v>
      </c>
      <c r="C1600" s="169" t="s">
        <v>28</v>
      </c>
      <c r="D1600" s="169" t="s">
        <v>8991</v>
      </c>
      <c r="E1600" s="169" t="s">
        <v>8980</v>
      </c>
      <c r="F1600" s="169" t="s">
        <v>8979</v>
      </c>
      <c r="G1600" s="169" t="s">
        <v>8880</v>
      </c>
      <c r="H1600" s="169" t="s">
        <v>28</v>
      </c>
    </row>
    <row r="1601" spans="1:8">
      <c r="A1601" s="169" t="s">
        <v>9018</v>
      </c>
      <c r="B1601" s="170">
        <f t="shared" si="33"/>
        <v>40494</v>
      </c>
      <c r="C1601" s="169" t="s">
        <v>28</v>
      </c>
      <c r="D1601" s="169" t="s">
        <v>8863</v>
      </c>
      <c r="E1601" s="169" t="s">
        <v>8866</v>
      </c>
      <c r="F1601" s="169" t="s">
        <v>8864</v>
      </c>
      <c r="G1601" s="169" t="s">
        <v>8867</v>
      </c>
      <c r="H1601" s="169" t="s">
        <v>28</v>
      </c>
    </row>
    <row r="1602" spans="1:8">
      <c r="A1602" s="169" t="s">
        <v>9019</v>
      </c>
      <c r="B1602" s="170">
        <f t="shared" si="33"/>
        <v>40493</v>
      </c>
      <c r="C1602" s="169" t="s">
        <v>28</v>
      </c>
      <c r="D1602" s="169" t="s">
        <v>8867</v>
      </c>
      <c r="E1602" s="169" t="s">
        <v>8863</v>
      </c>
      <c r="F1602" s="169" t="s">
        <v>8863</v>
      </c>
      <c r="G1602" s="169" t="s">
        <v>8870</v>
      </c>
      <c r="H1602" s="169" t="s">
        <v>28</v>
      </c>
    </row>
    <row r="1603" spans="1:8">
      <c r="A1603" s="169" t="s">
        <v>9020</v>
      </c>
      <c r="B1603" s="170">
        <f t="shared" si="33"/>
        <v>40492</v>
      </c>
      <c r="C1603" s="169" t="s">
        <v>28</v>
      </c>
      <c r="D1603" s="169" t="s">
        <v>8870</v>
      </c>
      <c r="E1603" s="169" t="s">
        <v>8861</v>
      </c>
      <c r="F1603" s="169" t="s">
        <v>8867</v>
      </c>
      <c r="G1603" s="169" t="s">
        <v>8854</v>
      </c>
      <c r="H1603" s="169" t="s">
        <v>28</v>
      </c>
    </row>
    <row r="1604" spans="1:8">
      <c r="A1604" s="169" t="s">
        <v>9021</v>
      </c>
      <c r="B1604" s="170">
        <f t="shared" si="33"/>
        <v>40491</v>
      </c>
      <c r="C1604" s="169" t="s">
        <v>28</v>
      </c>
      <c r="D1604" s="169" t="s">
        <v>8880</v>
      </c>
      <c r="E1604" s="169" t="s">
        <v>8991</v>
      </c>
      <c r="F1604" s="169" t="s">
        <v>8980</v>
      </c>
      <c r="G1604" s="169" t="s">
        <v>8864</v>
      </c>
      <c r="H1604" s="169" t="s">
        <v>28</v>
      </c>
    </row>
    <row r="1605" spans="1:8">
      <c r="A1605" s="169" t="s">
        <v>9022</v>
      </c>
      <c r="B1605" s="170">
        <f t="shared" ref="B1605:B1668" si="34">DATE((LEFT(A1605,4)),(RIGHT(LEFT(A1605,7),2)),RIGHT(A1605,2))</f>
        <v>40490</v>
      </c>
      <c r="C1605" s="169" t="s">
        <v>28</v>
      </c>
      <c r="D1605" s="169" t="s">
        <v>8880</v>
      </c>
      <c r="E1605" s="169" t="s">
        <v>8991</v>
      </c>
      <c r="F1605" s="169" t="s">
        <v>8980</v>
      </c>
      <c r="G1605" s="169" t="s">
        <v>8864</v>
      </c>
      <c r="H1605" s="169" t="s">
        <v>28</v>
      </c>
    </row>
    <row r="1606" spans="1:8">
      <c r="A1606" s="169" t="s">
        <v>9023</v>
      </c>
      <c r="B1606" s="170">
        <f t="shared" si="34"/>
        <v>40487</v>
      </c>
      <c r="C1606" s="169" t="s">
        <v>28</v>
      </c>
      <c r="D1606" s="169" t="s">
        <v>8866</v>
      </c>
      <c r="E1606" s="169" t="s">
        <v>8864</v>
      </c>
      <c r="F1606" s="169" t="s">
        <v>8880</v>
      </c>
      <c r="G1606" s="169" t="s">
        <v>8863</v>
      </c>
      <c r="H1606" s="169" t="s">
        <v>28</v>
      </c>
    </row>
    <row r="1607" spans="1:8">
      <c r="A1607" s="169" t="s">
        <v>9024</v>
      </c>
      <c r="B1607" s="170">
        <f t="shared" si="34"/>
        <v>40486</v>
      </c>
      <c r="C1607" s="169" t="s">
        <v>28</v>
      </c>
      <c r="D1607" s="169" t="s">
        <v>8858</v>
      </c>
      <c r="E1607" s="169" t="s">
        <v>8854</v>
      </c>
      <c r="F1607" s="169" t="s">
        <v>8870</v>
      </c>
      <c r="G1607" s="169" t="s">
        <v>8853</v>
      </c>
      <c r="H1607" s="169" t="s">
        <v>28</v>
      </c>
    </row>
    <row r="1608" spans="1:8">
      <c r="A1608" s="169" t="s">
        <v>9025</v>
      </c>
      <c r="B1608" s="170">
        <f t="shared" si="34"/>
        <v>40485</v>
      </c>
      <c r="C1608" s="169" t="s">
        <v>28</v>
      </c>
      <c r="D1608" s="169" t="s">
        <v>8850</v>
      </c>
      <c r="E1608" s="169" t="s">
        <v>8848</v>
      </c>
      <c r="F1608" s="169" t="s">
        <v>8849</v>
      </c>
      <c r="G1608" s="169" t="s">
        <v>8845</v>
      </c>
      <c r="H1608" s="169" t="s">
        <v>28</v>
      </c>
    </row>
    <row r="1609" spans="1:8">
      <c r="A1609" s="169" t="s">
        <v>9026</v>
      </c>
      <c r="B1609" s="170">
        <f t="shared" si="34"/>
        <v>40484</v>
      </c>
      <c r="C1609" s="169" t="s">
        <v>28</v>
      </c>
      <c r="D1609" s="169" t="s">
        <v>8850</v>
      </c>
      <c r="E1609" s="169" t="s">
        <v>8848</v>
      </c>
      <c r="F1609" s="169" t="s">
        <v>8849</v>
      </c>
      <c r="G1609" s="169" t="s">
        <v>8845</v>
      </c>
      <c r="H1609" s="169" t="s">
        <v>28</v>
      </c>
    </row>
    <row r="1610" spans="1:8">
      <c r="A1610" s="169" t="s">
        <v>9027</v>
      </c>
      <c r="B1610" s="170">
        <f t="shared" si="34"/>
        <v>40483</v>
      </c>
      <c r="C1610" s="169" t="s">
        <v>28</v>
      </c>
      <c r="D1610" s="169" t="s">
        <v>8999</v>
      </c>
      <c r="E1610" s="169" t="s">
        <v>8846</v>
      </c>
      <c r="F1610" s="169" t="s">
        <v>8844</v>
      </c>
      <c r="G1610" s="169" t="s">
        <v>8839</v>
      </c>
      <c r="H1610" s="169" t="s">
        <v>28</v>
      </c>
    </row>
    <row r="1611" spans="1:8">
      <c r="A1611" s="169" t="s">
        <v>9028</v>
      </c>
      <c r="B1611" s="170">
        <f t="shared" si="34"/>
        <v>40480</v>
      </c>
      <c r="C1611" s="169" t="s">
        <v>28</v>
      </c>
      <c r="D1611" s="169" t="s">
        <v>8791</v>
      </c>
      <c r="E1611" s="169" t="s">
        <v>8791</v>
      </c>
      <c r="F1611" s="169" t="s">
        <v>8793</v>
      </c>
      <c r="G1611" s="169" t="s">
        <v>8792</v>
      </c>
      <c r="H1611" s="169" t="s">
        <v>28</v>
      </c>
    </row>
    <row r="1612" spans="1:8">
      <c r="A1612" s="169" t="s">
        <v>9029</v>
      </c>
      <c r="B1612" s="170">
        <f t="shared" si="34"/>
        <v>40479</v>
      </c>
      <c r="C1612" s="169" t="s">
        <v>28</v>
      </c>
      <c r="D1612" s="169" t="s">
        <v>8769</v>
      </c>
      <c r="E1612" s="169" t="s">
        <v>8767</v>
      </c>
      <c r="F1612" s="169" t="s">
        <v>8765</v>
      </c>
      <c r="G1612" s="169" t="s">
        <v>8762</v>
      </c>
      <c r="H1612" s="169" t="s">
        <v>28</v>
      </c>
    </row>
    <row r="1613" spans="1:8">
      <c r="A1613" s="169" t="s">
        <v>9030</v>
      </c>
      <c r="B1613" s="170">
        <f t="shared" si="34"/>
        <v>40478</v>
      </c>
      <c r="C1613" s="169" t="s">
        <v>28</v>
      </c>
      <c r="D1613" s="169" t="s">
        <v>8830</v>
      </c>
      <c r="E1613" s="169" t="s">
        <v>8833</v>
      </c>
      <c r="F1613" s="169" t="s">
        <v>8835</v>
      </c>
      <c r="G1613" s="169" t="s">
        <v>8793</v>
      </c>
      <c r="H1613" s="169" t="s">
        <v>28</v>
      </c>
    </row>
    <row r="1614" spans="1:8">
      <c r="A1614" s="169" t="s">
        <v>9031</v>
      </c>
      <c r="B1614" s="170">
        <f t="shared" si="34"/>
        <v>40477</v>
      </c>
      <c r="C1614" s="169" t="s">
        <v>28</v>
      </c>
      <c r="D1614" s="169" t="s">
        <v>8775</v>
      </c>
      <c r="E1614" s="169" t="s">
        <v>8766</v>
      </c>
      <c r="F1614" s="169" t="s">
        <v>8789</v>
      </c>
      <c r="G1614" s="169" t="s">
        <v>8767</v>
      </c>
      <c r="H1614" s="169" t="s">
        <v>28</v>
      </c>
    </row>
    <row r="1615" spans="1:8">
      <c r="A1615" s="169" t="s">
        <v>9032</v>
      </c>
      <c r="B1615" s="170">
        <f t="shared" si="34"/>
        <v>40476</v>
      </c>
      <c r="C1615" s="169" t="s">
        <v>28</v>
      </c>
      <c r="D1615" s="169" t="s">
        <v>8775</v>
      </c>
      <c r="E1615" s="169" t="s">
        <v>8766</v>
      </c>
      <c r="F1615" s="169" t="s">
        <v>8789</v>
      </c>
      <c r="G1615" s="169" t="s">
        <v>8767</v>
      </c>
      <c r="H1615" s="169" t="s">
        <v>28</v>
      </c>
    </row>
    <row r="1616" spans="1:8">
      <c r="A1616" s="169" t="s">
        <v>9033</v>
      </c>
      <c r="B1616" s="170">
        <f t="shared" si="34"/>
        <v>40473</v>
      </c>
      <c r="C1616" s="169" t="s">
        <v>28</v>
      </c>
      <c r="D1616" s="169" t="s">
        <v>8761</v>
      </c>
      <c r="E1616" s="169" t="s">
        <v>8771</v>
      </c>
      <c r="F1616" s="169" t="s">
        <v>8769</v>
      </c>
      <c r="G1616" s="169" t="s">
        <v>8772</v>
      </c>
      <c r="H1616" s="169" t="s">
        <v>28</v>
      </c>
    </row>
    <row r="1617" spans="1:8">
      <c r="A1617" s="169" t="s">
        <v>9034</v>
      </c>
      <c r="B1617" s="170">
        <f t="shared" si="34"/>
        <v>40472</v>
      </c>
      <c r="C1617" s="169" t="s">
        <v>28</v>
      </c>
      <c r="D1617" s="169" t="s">
        <v>8769</v>
      </c>
      <c r="E1617" s="169" t="s">
        <v>8769</v>
      </c>
      <c r="F1617" s="169" t="s">
        <v>8775</v>
      </c>
      <c r="G1617" s="169" t="s">
        <v>8762</v>
      </c>
      <c r="H1617" s="169" t="s">
        <v>28</v>
      </c>
    </row>
    <row r="1618" spans="1:8">
      <c r="A1618" s="169" t="s">
        <v>9035</v>
      </c>
      <c r="B1618" s="170">
        <f t="shared" si="34"/>
        <v>40471</v>
      </c>
      <c r="C1618" s="169" t="s">
        <v>28</v>
      </c>
      <c r="D1618" s="169" t="s">
        <v>8763</v>
      </c>
      <c r="E1618" s="169" t="s">
        <v>8761</v>
      </c>
      <c r="F1618" s="169" t="s">
        <v>8771</v>
      </c>
      <c r="G1618" s="169" t="s">
        <v>8779</v>
      </c>
      <c r="H1618" s="169" t="s">
        <v>28</v>
      </c>
    </row>
    <row r="1619" spans="1:8">
      <c r="A1619" s="169" t="s">
        <v>9036</v>
      </c>
      <c r="B1619" s="170">
        <f t="shared" si="34"/>
        <v>40470</v>
      </c>
      <c r="C1619" s="169" t="s">
        <v>28</v>
      </c>
      <c r="D1619" s="169" t="s">
        <v>8759</v>
      </c>
      <c r="E1619" s="169" t="s">
        <v>8757</v>
      </c>
      <c r="F1619" s="169" t="s">
        <v>8785</v>
      </c>
      <c r="G1619" s="169" t="s">
        <v>8817</v>
      </c>
      <c r="H1619" s="169" t="s">
        <v>28</v>
      </c>
    </row>
    <row r="1620" spans="1:8">
      <c r="A1620" s="169" t="s">
        <v>9037</v>
      </c>
      <c r="B1620" s="170">
        <f t="shared" si="34"/>
        <v>40469</v>
      </c>
      <c r="C1620" s="169" t="s">
        <v>28</v>
      </c>
      <c r="D1620" s="169" t="s">
        <v>8711</v>
      </c>
      <c r="E1620" s="169" t="s">
        <v>8707</v>
      </c>
      <c r="F1620" s="169" t="s">
        <v>8707</v>
      </c>
      <c r="G1620" s="169" t="s">
        <v>8701</v>
      </c>
      <c r="H1620" s="169" t="s">
        <v>28</v>
      </c>
    </row>
    <row r="1621" spans="1:8">
      <c r="A1621" s="169" t="s">
        <v>9038</v>
      </c>
      <c r="B1621" s="170">
        <f t="shared" si="34"/>
        <v>40466</v>
      </c>
      <c r="C1621" s="169" t="s">
        <v>28</v>
      </c>
      <c r="D1621" s="169" t="s">
        <v>8700</v>
      </c>
      <c r="E1621" s="169" t="s">
        <v>8686</v>
      </c>
      <c r="F1621" s="169" t="s">
        <v>8701</v>
      </c>
      <c r="G1621" s="169" t="s">
        <v>8678</v>
      </c>
      <c r="H1621" s="169" t="s">
        <v>28</v>
      </c>
    </row>
    <row r="1622" spans="1:8">
      <c r="A1622" s="169" t="s">
        <v>9039</v>
      </c>
      <c r="B1622" s="170">
        <f t="shared" si="34"/>
        <v>40465</v>
      </c>
      <c r="C1622" s="169" t="s">
        <v>28</v>
      </c>
      <c r="D1622" s="169" t="s">
        <v>8700</v>
      </c>
      <c r="E1622" s="169" t="s">
        <v>8686</v>
      </c>
      <c r="F1622" s="169" t="s">
        <v>8701</v>
      </c>
      <c r="G1622" s="169" t="s">
        <v>8678</v>
      </c>
      <c r="H1622" s="169" t="s">
        <v>28</v>
      </c>
    </row>
    <row r="1623" spans="1:8">
      <c r="A1623" s="169" t="s">
        <v>9040</v>
      </c>
      <c r="B1623" s="170">
        <f t="shared" si="34"/>
        <v>40464</v>
      </c>
      <c r="C1623" s="169" t="s">
        <v>28</v>
      </c>
      <c r="D1623" s="169" t="s">
        <v>8759</v>
      </c>
      <c r="E1623" s="169" t="s">
        <v>8757</v>
      </c>
      <c r="F1623" s="169" t="s">
        <v>8785</v>
      </c>
      <c r="G1623" s="169" t="s">
        <v>8755</v>
      </c>
      <c r="H1623" s="169" t="s">
        <v>28</v>
      </c>
    </row>
    <row r="1624" spans="1:8">
      <c r="A1624" s="169" t="s">
        <v>9041</v>
      </c>
      <c r="B1624" s="170">
        <f t="shared" si="34"/>
        <v>40463</v>
      </c>
      <c r="C1624" s="169" t="s">
        <v>28</v>
      </c>
      <c r="D1624" s="169" t="s">
        <v>8817</v>
      </c>
      <c r="E1624" s="169" t="s">
        <v>8755</v>
      </c>
      <c r="F1624" s="169" t="s">
        <v>8755</v>
      </c>
      <c r="G1624" s="169" t="s">
        <v>8754</v>
      </c>
      <c r="H1624" s="169" t="s">
        <v>28</v>
      </c>
    </row>
    <row r="1625" spans="1:8">
      <c r="A1625" s="169" t="s">
        <v>9042</v>
      </c>
      <c r="B1625" s="170">
        <f t="shared" si="34"/>
        <v>40462</v>
      </c>
      <c r="C1625" s="169" t="s">
        <v>28</v>
      </c>
      <c r="D1625" s="169" t="s">
        <v>8757</v>
      </c>
      <c r="E1625" s="169" t="s">
        <v>8758</v>
      </c>
      <c r="F1625" s="169" t="s">
        <v>8758</v>
      </c>
      <c r="G1625" s="169" t="s">
        <v>8755</v>
      </c>
      <c r="H1625" s="169" t="s">
        <v>28</v>
      </c>
    </row>
    <row r="1626" spans="1:8">
      <c r="A1626" s="169" t="s">
        <v>9043</v>
      </c>
      <c r="B1626" s="170">
        <f t="shared" si="34"/>
        <v>40459</v>
      </c>
      <c r="C1626" s="169" t="s">
        <v>28</v>
      </c>
      <c r="D1626" s="169" t="s">
        <v>8817</v>
      </c>
      <c r="E1626" s="169" t="s">
        <v>8759</v>
      </c>
      <c r="F1626" s="169" t="s">
        <v>8759</v>
      </c>
      <c r="G1626" s="169" t="s">
        <v>8754</v>
      </c>
      <c r="H1626" s="169" t="s">
        <v>28</v>
      </c>
    </row>
    <row r="1627" spans="1:8">
      <c r="A1627" s="169" t="s">
        <v>9044</v>
      </c>
      <c r="B1627" s="170">
        <f t="shared" si="34"/>
        <v>40458</v>
      </c>
      <c r="C1627" s="169" t="s">
        <v>28</v>
      </c>
      <c r="D1627" s="169" t="s">
        <v>8759</v>
      </c>
      <c r="E1627" s="169" t="s">
        <v>8785</v>
      </c>
      <c r="F1627" s="169" t="s">
        <v>8785</v>
      </c>
      <c r="G1627" s="169" t="s">
        <v>8817</v>
      </c>
      <c r="H1627" s="169" t="s">
        <v>28</v>
      </c>
    </row>
    <row r="1628" spans="1:8">
      <c r="A1628" s="169" t="s">
        <v>9045</v>
      </c>
      <c r="B1628" s="170">
        <f t="shared" si="34"/>
        <v>40457</v>
      </c>
      <c r="C1628" s="169" t="s">
        <v>28</v>
      </c>
      <c r="D1628" s="169" t="s">
        <v>8759</v>
      </c>
      <c r="E1628" s="169" t="s">
        <v>8757</v>
      </c>
      <c r="F1628" s="169" t="s">
        <v>8757</v>
      </c>
      <c r="G1628" s="169" t="s">
        <v>8817</v>
      </c>
      <c r="H1628" s="169" t="s">
        <v>28</v>
      </c>
    </row>
    <row r="1629" spans="1:8">
      <c r="A1629" s="169" t="s">
        <v>9046</v>
      </c>
      <c r="B1629" s="170">
        <f t="shared" si="34"/>
        <v>40456</v>
      </c>
      <c r="C1629" s="169" t="s">
        <v>28</v>
      </c>
      <c r="D1629" s="169" t="s">
        <v>8753</v>
      </c>
      <c r="E1629" s="169" t="s">
        <v>8755</v>
      </c>
      <c r="F1629" s="169" t="s">
        <v>8755</v>
      </c>
      <c r="G1629" s="169" t="s">
        <v>9047</v>
      </c>
      <c r="H1629" s="169" t="s">
        <v>28</v>
      </c>
    </row>
    <row r="1630" spans="1:8">
      <c r="A1630" s="169" t="s">
        <v>9048</v>
      </c>
      <c r="B1630" s="170">
        <f t="shared" si="34"/>
        <v>40455</v>
      </c>
      <c r="C1630" s="169" t="s">
        <v>28</v>
      </c>
      <c r="D1630" s="169" t="s">
        <v>8759</v>
      </c>
      <c r="E1630" s="169" t="s">
        <v>8757</v>
      </c>
      <c r="F1630" s="169" t="s">
        <v>8757</v>
      </c>
      <c r="G1630" s="169" t="s">
        <v>8817</v>
      </c>
      <c r="H1630" s="169" t="s">
        <v>28</v>
      </c>
    </row>
    <row r="1631" spans="1:8">
      <c r="A1631" s="169" t="s">
        <v>9049</v>
      </c>
      <c r="B1631" s="170">
        <f t="shared" si="34"/>
        <v>40452</v>
      </c>
      <c r="C1631" s="169" t="s">
        <v>28</v>
      </c>
      <c r="D1631" s="169" t="s">
        <v>8754</v>
      </c>
      <c r="E1631" s="169" t="s">
        <v>8753</v>
      </c>
      <c r="F1631" s="169" t="s">
        <v>8753</v>
      </c>
      <c r="G1631" s="169" t="s">
        <v>8748</v>
      </c>
      <c r="H1631" s="169" t="s">
        <v>28</v>
      </c>
    </row>
    <row r="1632" spans="1:8">
      <c r="A1632" s="169" t="s">
        <v>9050</v>
      </c>
      <c r="B1632" s="170">
        <f t="shared" si="34"/>
        <v>40451</v>
      </c>
      <c r="C1632" s="169" t="s">
        <v>28</v>
      </c>
      <c r="D1632" s="169" t="s">
        <v>8771</v>
      </c>
      <c r="E1632" s="169" t="s">
        <v>8762</v>
      </c>
      <c r="F1632" s="169" t="s">
        <v>8762</v>
      </c>
      <c r="G1632" s="169" t="s">
        <v>8763</v>
      </c>
      <c r="H1632" s="169" t="s">
        <v>28</v>
      </c>
    </row>
    <row r="1633" spans="1:8">
      <c r="A1633" s="169" t="s">
        <v>9051</v>
      </c>
      <c r="B1633" s="170">
        <f t="shared" si="34"/>
        <v>40450</v>
      </c>
      <c r="C1633" s="169" t="s">
        <v>28</v>
      </c>
      <c r="D1633" s="169" t="s">
        <v>8767</v>
      </c>
      <c r="E1633" s="169" t="s">
        <v>8765</v>
      </c>
      <c r="F1633" s="169" t="s">
        <v>8775</v>
      </c>
      <c r="G1633" s="169" t="s">
        <v>8762</v>
      </c>
      <c r="H1633" s="169" t="s">
        <v>28</v>
      </c>
    </row>
    <row r="1634" spans="1:8">
      <c r="A1634" s="169" t="s">
        <v>9052</v>
      </c>
      <c r="B1634" s="170">
        <f t="shared" si="34"/>
        <v>40449</v>
      </c>
      <c r="C1634" s="169" t="s">
        <v>28</v>
      </c>
      <c r="D1634" s="169" t="s">
        <v>8792</v>
      </c>
      <c r="E1634" s="169" t="s">
        <v>8791</v>
      </c>
      <c r="F1634" s="169" t="s">
        <v>8791</v>
      </c>
      <c r="G1634" s="169" t="s">
        <v>8789</v>
      </c>
      <c r="H1634" s="169" t="s">
        <v>28</v>
      </c>
    </row>
    <row r="1635" spans="1:8">
      <c r="A1635" s="169" t="s">
        <v>9053</v>
      </c>
      <c r="B1635" s="170">
        <f t="shared" si="34"/>
        <v>40448</v>
      </c>
      <c r="C1635" s="169" t="s">
        <v>28</v>
      </c>
      <c r="D1635" s="169" t="s">
        <v>8793</v>
      </c>
      <c r="E1635" s="169" t="s">
        <v>8830</v>
      </c>
      <c r="F1635" s="169" t="s">
        <v>8833</v>
      </c>
      <c r="G1635" s="169" t="s">
        <v>8792</v>
      </c>
      <c r="H1635" s="169" t="s">
        <v>28</v>
      </c>
    </row>
    <row r="1636" spans="1:8">
      <c r="A1636" s="169" t="s">
        <v>9054</v>
      </c>
      <c r="B1636" s="170">
        <f t="shared" si="34"/>
        <v>40445</v>
      </c>
      <c r="C1636" s="169" t="s">
        <v>28</v>
      </c>
      <c r="D1636" s="169" t="s">
        <v>8842</v>
      </c>
      <c r="E1636" s="169" t="s">
        <v>8838</v>
      </c>
      <c r="F1636" s="169" t="s">
        <v>8838</v>
      </c>
      <c r="G1636" s="169" t="s">
        <v>8833</v>
      </c>
      <c r="H1636" s="169" t="s">
        <v>28</v>
      </c>
    </row>
    <row r="1637" spans="1:8">
      <c r="A1637" s="169" t="s">
        <v>9055</v>
      </c>
      <c r="B1637" s="170">
        <f t="shared" si="34"/>
        <v>40441</v>
      </c>
      <c r="C1637" s="169" t="s">
        <v>28</v>
      </c>
      <c r="D1637" s="169" t="s">
        <v>8848</v>
      </c>
      <c r="E1637" s="169" t="s">
        <v>8849</v>
      </c>
      <c r="F1637" s="169" t="s">
        <v>8849</v>
      </c>
      <c r="G1637" s="169" t="s">
        <v>8845</v>
      </c>
      <c r="H1637" s="169" t="s">
        <v>28</v>
      </c>
    </row>
    <row r="1638" spans="1:8">
      <c r="A1638" s="169" t="s">
        <v>9056</v>
      </c>
      <c r="B1638" s="170">
        <f t="shared" si="34"/>
        <v>40438</v>
      </c>
      <c r="C1638" s="169" t="s">
        <v>28</v>
      </c>
      <c r="D1638" s="169" t="s">
        <v>8838</v>
      </c>
      <c r="E1638" s="169" t="s">
        <v>8839</v>
      </c>
      <c r="F1638" s="169" t="s">
        <v>8839</v>
      </c>
      <c r="G1638" s="169" t="s">
        <v>8840</v>
      </c>
      <c r="H1638" s="169" t="s">
        <v>28</v>
      </c>
    </row>
    <row r="1639" spans="1:8">
      <c r="A1639" s="169" t="s">
        <v>9057</v>
      </c>
      <c r="B1639" s="170">
        <f t="shared" si="34"/>
        <v>40437</v>
      </c>
      <c r="C1639" s="169" t="s">
        <v>28</v>
      </c>
      <c r="D1639" s="169" t="s">
        <v>8835</v>
      </c>
      <c r="E1639" s="169" t="s">
        <v>8842</v>
      </c>
      <c r="F1639" s="169" t="s">
        <v>8842</v>
      </c>
      <c r="G1639" s="169" t="s">
        <v>8830</v>
      </c>
      <c r="H1639" s="169" t="s">
        <v>28</v>
      </c>
    </row>
    <row r="1640" spans="1:8">
      <c r="A1640" s="169" t="s">
        <v>9058</v>
      </c>
      <c r="B1640" s="170">
        <f t="shared" si="34"/>
        <v>40436</v>
      </c>
      <c r="C1640" s="169" t="s">
        <v>28</v>
      </c>
      <c r="D1640" s="169" t="s">
        <v>8999</v>
      </c>
      <c r="E1640" s="169" t="s">
        <v>8846</v>
      </c>
      <c r="F1640" s="169" t="s">
        <v>8846</v>
      </c>
      <c r="G1640" s="169" t="s">
        <v>8838</v>
      </c>
      <c r="H1640" s="169" t="s">
        <v>28</v>
      </c>
    </row>
    <row r="1641" spans="1:8">
      <c r="A1641" s="169" t="s">
        <v>9059</v>
      </c>
      <c r="B1641" s="170">
        <f t="shared" si="34"/>
        <v>40435</v>
      </c>
      <c r="C1641" s="169" t="s">
        <v>28</v>
      </c>
      <c r="D1641" s="169" t="s">
        <v>8842</v>
      </c>
      <c r="E1641" s="169" t="s">
        <v>8838</v>
      </c>
      <c r="F1641" s="169" t="s">
        <v>8838</v>
      </c>
      <c r="G1641" s="169" t="s">
        <v>8830</v>
      </c>
      <c r="H1641" s="169" t="s">
        <v>28</v>
      </c>
    </row>
    <row r="1642" spans="1:8">
      <c r="A1642" s="169" t="s">
        <v>9060</v>
      </c>
      <c r="B1642" s="170">
        <f t="shared" si="34"/>
        <v>40434</v>
      </c>
      <c r="C1642" s="169" t="s">
        <v>28</v>
      </c>
      <c r="D1642" s="169" t="s">
        <v>8844</v>
      </c>
      <c r="E1642" s="169" t="s">
        <v>8845</v>
      </c>
      <c r="F1642" s="169" t="s">
        <v>8850</v>
      </c>
      <c r="G1642" s="169" t="s">
        <v>8839</v>
      </c>
      <c r="H1642" s="169" t="s">
        <v>28</v>
      </c>
    </row>
    <row r="1643" spans="1:8">
      <c r="A1643" s="169" t="s">
        <v>9061</v>
      </c>
      <c r="B1643" s="170">
        <f t="shared" si="34"/>
        <v>40431</v>
      </c>
      <c r="C1643" s="169" t="s">
        <v>28</v>
      </c>
      <c r="D1643" s="169" t="s">
        <v>8844</v>
      </c>
      <c r="E1643" s="169" t="s">
        <v>8845</v>
      </c>
      <c r="F1643" s="169" t="s">
        <v>8850</v>
      </c>
      <c r="G1643" s="169" t="s">
        <v>8839</v>
      </c>
      <c r="H1643" s="169" t="s">
        <v>28</v>
      </c>
    </row>
    <row r="1644" spans="1:8">
      <c r="A1644" s="169" t="s">
        <v>9062</v>
      </c>
      <c r="B1644" s="170">
        <f t="shared" si="34"/>
        <v>40430</v>
      </c>
      <c r="C1644" s="169" t="s">
        <v>28</v>
      </c>
      <c r="D1644" s="169" t="s">
        <v>8842</v>
      </c>
      <c r="E1644" s="169" t="s">
        <v>8840</v>
      </c>
      <c r="F1644" s="169" t="s">
        <v>8838</v>
      </c>
      <c r="G1644" s="169" t="s">
        <v>8833</v>
      </c>
      <c r="H1644" s="169" t="s">
        <v>28</v>
      </c>
    </row>
    <row r="1645" spans="1:8">
      <c r="A1645" s="169" t="s">
        <v>9063</v>
      </c>
      <c r="B1645" s="170">
        <f t="shared" si="34"/>
        <v>40429</v>
      </c>
      <c r="C1645" s="169" t="s">
        <v>28</v>
      </c>
      <c r="D1645" s="169" t="s">
        <v>8864</v>
      </c>
      <c r="E1645" s="169" t="s">
        <v>8880</v>
      </c>
      <c r="F1645" s="169" t="s">
        <v>8991</v>
      </c>
      <c r="G1645" s="169" t="s">
        <v>8866</v>
      </c>
      <c r="H1645" s="169" t="s">
        <v>28</v>
      </c>
    </row>
    <row r="1646" spans="1:8">
      <c r="A1646" s="169" t="s">
        <v>9064</v>
      </c>
      <c r="B1646" s="170">
        <f t="shared" si="34"/>
        <v>40428</v>
      </c>
      <c r="C1646" s="169" t="s">
        <v>28</v>
      </c>
      <c r="D1646" s="169" t="s">
        <v>8979</v>
      </c>
      <c r="E1646" s="169" t="s">
        <v>8977</v>
      </c>
      <c r="F1646" s="169" t="s">
        <v>8977</v>
      </c>
      <c r="G1646" s="169" t="s">
        <v>8991</v>
      </c>
      <c r="H1646" s="169" t="s">
        <v>28</v>
      </c>
    </row>
    <row r="1647" spans="1:8">
      <c r="A1647" s="169" t="s">
        <v>9065</v>
      </c>
      <c r="B1647" s="170">
        <f t="shared" si="34"/>
        <v>40427</v>
      </c>
      <c r="C1647" s="169" t="s">
        <v>28</v>
      </c>
      <c r="D1647" s="169" t="s">
        <v>8924</v>
      </c>
      <c r="E1647" s="169" t="s">
        <v>8920</v>
      </c>
      <c r="F1647" s="169" t="s">
        <v>8920</v>
      </c>
      <c r="G1647" s="169" t="s">
        <v>8921</v>
      </c>
      <c r="H1647" s="169" t="s">
        <v>28</v>
      </c>
    </row>
    <row r="1648" spans="1:8">
      <c r="A1648" s="169" t="s">
        <v>9066</v>
      </c>
      <c r="B1648" s="170">
        <f t="shared" si="34"/>
        <v>40424</v>
      </c>
      <c r="C1648" s="169" t="s">
        <v>28</v>
      </c>
      <c r="D1648" s="169" t="s">
        <v>8906</v>
      </c>
      <c r="E1648" s="169" t="s">
        <v>8974</v>
      </c>
      <c r="F1648" s="169" t="s">
        <v>8906</v>
      </c>
      <c r="G1648" s="169" t="s">
        <v>8976</v>
      </c>
      <c r="H1648" s="169" t="s">
        <v>28</v>
      </c>
    </row>
    <row r="1649" spans="1:8">
      <c r="A1649" s="169" t="s">
        <v>9067</v>
      </c>
      <c r="B1649" s="170">
        <f t="shared" si="34"/>
        <v>40423</v>
      </c>
      <c r="C1649" s="169" t="s">
        <v>28</v>
      </c>
      <c r="D1649" s="169" t="s">
        <v>8991</v>
      </c>
      <c r="E1649" s="169" t="s">
        <v>8980</v>
      </c>
      <c r="F1649" s="169" t="s">
        <v>8980</v>
      </c>
      <c r="G1649" s="169" t="s">
        <v>8991</v>
      </c>
      <c r="H1649" s="169" t="s">
        <v>28</v>
      </c>
    </row>
    <row r="1650" spans="1:8">
      <c r="A1650" s="169" t="s">
        <v>9068</v>
      </c>
      <c r="B1650" s="170">
        <f t="shared" si="34"/>
        <v>40422</v>
      </c>
      <c r="C1650" s="169" t="s">
        <v>28</v>
      </c>
      <c r="D1650" s="169" t="s">
        <v>8906</v>
      </c>
      <c r="E1650" s="169" t="s">
        <v>8974</v>
      </c>
      <c r="F1650" s="169" t="s">
        <v>8974</v>
      </c>
      <c r="G1650" s="169" t="s">
        <v>8906</v>
      </c>
      <c r="H1650" s="169" t="s">
        <v>28</v>
      </c>
    </row>
    <row r="1651" spans="1:8">
      <c r="A1651" s="169" t="s">
        <v>9069</v>
      </c>
      <c r="B1651" s="170">
        <f t="shared" si="34"/>
        <v>40421</v>
      </c>
      <c r="C1651" s="169" t="s">
        <v>28</v>
      </c>
      <c r="D1651" s="169" t="s">
        <v>8991</v>
      </c>
      <c r="E1651" s="169" t="s">
        <v>8980</v>
      </c>
      <c r="F1651" s="169" t="s">
        <v>8980</v>
      </c>
      <c r="G1651" s="169" t="s">
        <v>8880</v>
      </c>
      <c r="H1651" s="169" t="s">
        <v>28</v>
      </c>
    </row>
    <row r="1652" spans="1:8">
      <c r="A1652" s="169" t="s">
        <v>9070</v>
      </c>
      <c r="B1652" s="170">
        <f t="shared" si="34"/>
        <v>40420</v>
      </c>
      <c r="C1652" s="169" t="s">
        <v>28</v>
      </c>
      <c r="D1652" s="169" t="s">
        <v>8976</v>
      </c>
      <c r="E1652" s="169" t="s">
        <v>8974</v>
      </c>
      <c r="F1652" s="169" t="s">
        <v>8906</v>
      </c>
      <c r="G1652" s="169" t="s">
        <v>8977</v>
      </c>
      <c r="H1652" s="169" t="s">
        <v>28</v>
      </c>
    </row>
    <row r="1653" spans="1:8">
      <c r="A1653" s="169" t="s">
        <v>9071</v>
      </c>
      <c r="B1653" s="170">
        <f t="shared" si="34"/>
        <v>40417</v>
      </c>
      <c r="C1653" s="169" t="s">
        <v>28</v>
      </c>
      <c r="D1653" s="169" t="s">
        <v>8976</v>
      </c>
      <c r="E1653" s="169" t="s">
        <v>8906</v>
      </c>
      <c r="F1653" s="169" t="s">
        <v>8906</v>
      </c>
      <c r="G1653" s="169" t="s">
        <v>8977</v>
      </c>
      <c r="H1653" s="169" t="s">
        <v>28</v>
      </c>
    </row>
    <row r="1654" spans="1:8">
      <c r="A1654" s="169" t="s">
        <v>9072</v>
      </c>
      <c r="B1654" s="170">
        <f t="shared" si="34"/>
        <v>40416</v>
      </c>
      <c r="C1654" s="169" t="s">
        <v>28</v>
      </c>
      <c r="D1654" s="169" t="s">
        <v>8976</v>
      </c>
      <c r="E1654" s="169" t="s">
        <v>8906</v>
      </c>
      <c r="F1654" s="169" t="s">
        <v>8906</v>
      </c>
      <c r="G1654" s="169" t="s">
        <v>8977</v>
      </c>
      <c r="H1654" s="169" t="s">
        <v>28</v>
      </c>
    </row>
    <row r="1655" spans="1:8">
      <c r="A1655" s="169" t="s">
        <v>9073</v>
      </c>
      <c r="B1655" s="170">
        <f t="shared" si="34"/>
        <v>40415</v>
      </c>
      <c r="C1655" s="169" t="s">
        <v>28</v>
      </c>
      <c r="D1655" s="169" t="s">
        <v>8924</v>
      </c>
      <c r="E1655" s="169" t="s">
        <v>8920</v>
      </c>
      <c r="F1655" s="169" t="s">
        <v>8920</v>
      </c>
      <c r="G1655" s="169" t="s">
        <v>8921</v>
      </c>
      <c r="H1655" s="169" t="s">
        <v>28</v>
      </c>
    </row>
    <row r="1656" spans="1:8">
      <c r="A1656" s="169" t="s">
        <v>9074</v>
      </c>
      <c r="B1656" s="170">
        <f t="shared" si="34"/>
        <v>40414</v>
      </c>
      <c r="C1656" s="169" t="s">
        <v>28</v>
      </c>
      <c r="D1656" s="169" t="s">
        <v>8924</v>
      </c>
      <c r="E1656" s="169" t="s">
        <v>8920</v>
      </c>
      <c r="F1656" s="169" t="s">
        <v>8920</v>
      </c>
      <c r="G1656" s="169" t="s">
        <v>8921</v>
      </c>
      <c r="H1656" s="169" t="s">
        <v>28</v>
      </c>
    </row>
    <row r="1657" spans="1:8">
      <c r="A1657" s="169" t="s">
        <v>9075</v>
      </c>
      <c r="B1657" s="170">
        <f t="shared" si="34"/>
        <v>40413</v>
      </c>
      <c r="C1657" s="169" t="s">
        <v>28</v>
      </c>
      <c r="D1657" s="169" t="s">
        <v>8908</v>
      </c>
      <c r="E1657" s="169" t="s">
        <v>8909</v>
      </c>
      <c r="F1657" s="169" t="s">
        <v>8909</v>
      </c>
      <c r="G1657" s="169" t="s">
        <v>8920</v>
      </c>
      <c r="H1657" s="169" t="s">
        <v>28</v>
      </c>
    </row>
    <row r="1658" spans="1:8">
      <c r="A1658" s="169" t="s">
        <v>9076</v>
      </c>
      <c r="B1658" s="170">
        <f t="shared" si="34"/>
        <v>40410</v>
      </c>
      <c r="C1658" s="169" t="s">
        <v>28</v>
      </c>
      <c r="D1658" s="169" t="s">
        <v>8910</v>
      </c>
      <c r="E1658" s="169" t="s">
        <v>8908</v>
      </c>
      <c r="F1658" s="169" t="s">
        <v>8908</v>
      </c>
      <c r="G1658" s="169" t="s">
        <v>8924</v>
      </c>
      <c r="H1658" s="169" t="s">
        <v>28</v>
      </c>
    </row>
    <row r="1659" spans="1:8">
      <c r="A1659" s="169" t="s">
        <v>9077</v>
      </c>
      <c r="B1659" s="170">
        <f t="shared" si="34"/>
        <v>40409</v>
      </c>
      <c r="C1659" s="169" t="s">
        <v>28</v>
      </c>
      <c r="D1659" s="169" t="s">
        <v>8931</v>
      </c>
      <c r="E1659" s="169" t="s">
        <v>8929</v>
      </c>
      <c r="F1659" s="169" t="s">
        <v>8929</v>
      </c>
      <c r="G1659" s="169" t="s">
        <v>8955</v>
      </c>
      <c r="H1659" s="169" t="s">
        <v>28</v>
      </c>
    </row>
    <row r="1660" spans="1:8">
      <c r="A1660" s="169" t="s">
        <v>9078</v>
      </c>
      <c r="B1660" s="170">
        <f t="shared" si="34"/>
        <v>40408</v>
      </c>
      <c r="C1660" s="169" t="s">
        <v>28</v>
      </c>
      <c r="D1660" s="169" t="s">
        <v>8934</v>
      </c>
      <c r="E1660" s="169" t="s">
        <v>8940</v>
      </c>
      <c r="F1660" s="169" t="s">
        <v>8940</v>
      </c>
      <c r="G1660" s="169" t="s">
        <v>8932</v>
      </c>
      <c r="H1660" s="169" t="s">
        <v>28</v>
      </c>
    </row>
    <row r="1661" spans="1:8">
      <c r="A1661" s="169" t="s">
        <v>9079</v>
      </c>
      <c r="B1661" s="170">
        <f t="shared" si="34"/>
        <v>40407</v>
      </c>
      <c r="C1661" s="169" t="s">
        <v>28</v>
      </c>
      <c r="D1661" s="169" t="s">
        <v>8944</v>
      </c>
      <c r="E1661" s="169" t="s">
        <v>8949</v>
      </c>
      <c r="F1661" s="169" t="s">
        <v>8948</v>
      </c>
      <c r="G1661" s="169" t="s">
        <v>8943</v>
      </c>
      <c r="H1661" s="169" t="s">
        <v>28</v>
      </c>
    </row>
    <row r="1662" spans="1:8">
      <c r="A1662" s="169" t="s">
        <v>9080</v>
      </c>
      <c r="B1662" s="170">
        <f t="shared" si="34"/>
        <v>40406</v>
      </c>
      <c r="C1662" s="169" t="s">
        <v>28</v>
      </c>
      <c r="D1662" s="169" t="s">
        <v>8943</v>
      </c>
      <c r="E1662" s="169" t="s">
        <v>8949</v>
      </c>
      <c r="F1662" s="169" t="s">
        <v>8944</v>
      </c>
      <c r="G1662" s="169" t="s">
        <v>8936</v>
      </c>
      <c r="H1662" s="169" t="s">
        <v>28</v>
      </c>
    </row>
    <row r="1663" spans="1:8">
      <c r="A1663" s="169" t="s">
        <v>9081</v>
      </c>
      <c r="B1663" s="170">
        <f t="shared" si="34"/>
        <v>40403</v>
      </c>
      <c r="C1663" s="169" t="s">
        <v>28</v>
      </c>
      <c r="D1663" s="169" t="s">
        <v>8937</v>
      </c>
      <c r="E1663" s="169" t="s">
        <v>8948</v>
      </c>
      <c r="F1663" s="169" t="s">
        <v>8943</v>
      </c>
      <c r="G1663" s="169" t="s">
        <v>8938</v>
      </c>
      <c r="H1663" s="169" t="s">
        <v>28</v>
      </c>
    </row>
    <row r="1664" spans="1:8">
      <c r="A1664" s="169" t="s">
        <v>9082</v>
      </c>
      <c r="B1664" s="170">
        <f t="shared" si="34"/>
        <v>40402</v>
      </c>
      <c r="C1664" s="169" t="s">
        <v>28</v>
      </c>
      <c r="D1664" s="169" t="s">
        <v>8944</v>
      </c>
      <c r="E1664" s="169" t="s">
        <v>9083</v>
      </c>
      <c r="F1664" s="169" t="s">
        <v>8948</v>
      </c>
      <c r="G1664" s="169" t="s">
        <v>8936</v>
      </c>
      <c r="H1664" s="169" t="s">
        <v>28</v>
      </c>
    </row>
    <row r="1665" spans="1:8">
      <c r="A1665" s="169" t="s">
        <v>9084</v>
      </c>
      <c r="B1665" s="170">
        <f t="shared" si="34"/>
        <v>40401</v>
      </c>
      <c r="C1665" s="169" t="s">
        <v>28</v>
      </c>
      <c r="D1665" s="169" t="s">
        <v>9085</v>
      </c>
      <c r="E1665" s="169" t="s">
        <v>9086</v>
      </c>
      <c r="F1665" s="169" t="s">
        <v>9087</v>
      </c>
      <c r="G1665" s="169" t="s">
        <v>8949</v>
      </c>
      <c r="H1665" s="169" t="s">
        <v>28</v>
      </c>
    </row>
    <row r="1666" spans="1:8">
      <c r="A1666" s="169" t="s">
        <v>9088</v>
      </c>
      <c r="B1666" s="170">
        <f t="shared" si="34"/>
        <v>40400</v>
      </c>
      <c r="C1666" s="169" t="s">
        <v>28</v>
      </c>
      <c r="D1666" s="169" t="s">
        <v>9089</v>
      </c>
      <c r="E1666" s="169" t="s">
        <v>9090</v>
      </c>
      <c r="F1666" s="169" t="s">
        <v>9091</v>
      </c>
      <c r="G1666" s="169" t="s">
        <v>9092</v>
      </c>
      <c r="H1666" s="169" t="s">
        <v>28</v>
      </c>
    </row>
    <row r="1667" spans="1:8">
      <c r="A1667" s="169" t="s">
        <v>9093</v>
      </c>
      <c r="B1667" s="170">
        <f t="shared" si="34"/>
        <v>40399</v>
      </c>
      <c r="C1667" s="169" t="s">
        <v>28</v>
      </c>
      <c r="D1667" s="169" t="s">
        <v>9090</v>
      </c>
      <c r="E1667" s="169" t="s">
        <v>9094</v>
      </c>
      <c r="F1667" s="169" t="s">
        <v>9095</v>
      </c>
      <c r="G1667" s="169" t="s">
        <v>9096</v>
      </c>
      <c r="H1667" s="169" t="s">
        <v>28</v>
      </c>
    </row>
    <row r="1668" spans="1:8">
      <c r="A1668" s="169" t="s">
        <v>9097</v>
      </c>
      <c r="B1668" s="170">
        <f t="shared" si="34"/>
        <v>40396</v>
      </c>
      <c r="C1668" s="169" t="s">
        <v>28</v>
      </c>
      <c r="D1668" s="169" t="s">
        <v>9091</v>
      </c>
      <c r="E1668" s="169" t="s">
        <v>9095</v>
      </c>
      <c r="F1668" s="169" t="s">
        <v>9090</v>
      </c>
      <c r="G1668" s="169" t="s">
        <v>9098</v>
      </c>
      <c r="H1668" s="169" t="s">
        <v>28</v>
      </c>
    </row>
    <row r="1669" spans="1:8">
      <c r="A1669" s="169" t="s">
        <v>9099</v>
      </c>
      <c r="B1669" s="170">
        <f t="shared" ref="B1669:B1732" si="35">DATE((LEFT(A1669,4)),(RIGHT(LEFT(A1669,7),2)),RIGHT(A1669,2))</f>
        <v>40395</v>
      </c>
      <c r="C1669" s="169" t="s">
        <v>28</v>
      </c>
      <c r="D1669" s="169" t="s">
        <v>9089</v>
      </c>
      <c r="E1669" s="169" t="s">
        <v>9090</v>
      </c>
      <c r="F1669" s="169" t="s">
        <v>9100</v>
      </c>
      <c r="G1669" s="169" t="s">
        <v>9086</v>
      </c>
      <c r="H1669" s="169" t="s">
        <v>28</v>
      </c>
    </row>
    <row r="1670" spans="1:8">
      <c r="A1670" s="169" t="s">
        <v>9101</v>
      </c>
      <c r="B1670" s="170">
        <f t="shared" si="35"/>
        <v>40394</v>
      </c>
      <c r="C1670" s="169" t="s">
        <v>28</v>
      </c>
      <c r="D1670" s="169" t="s">
        <v>9102</v>
      </c>
      <c r="E1670" s="169" t="s">
        <v>9098</v>
      </c>
      <c r="F1670" s="169" t="s">
        <v>9092</v>
      </c>
      <c r="G1670" s="169" t="s">
        <v>9103</v>
      </c>
      <c r="H1670" s="169" t="s">
        <v>28</v>
      </c>
    </row>
    <row r="1671" spans="1:8">
      <c r="A1671" s="169" t="s">
        <v>9104</v>
      </c>
      <c r="B1671" s="170">
        <f t="shared" si="35"/>
        <v>40393</v>
      </c>
      <c r="C1671" s="169" t="s">
        <v>28</v>
      </c>
      <c r="D1671" s="169" t="s">
        <v>9098</v>
      </c>
      <c r="E1671" s="169" t="s">
        <v>9089</v>
      </c>
      <c r="F1671" s="169" t="s">
        <v>9089</v>
      </c>
      <c r="G1671" s="169" t="s">
        <v>9087</v>
      </c>
      <c r="H1671" s="169" t="s">
        <v>28</v>
      </c>
    </row>
    <row r="1672" spans="1:8">
      <c r="A1672" s="169" t="s">
        <v>9105</v>
      </c>
      <c r="B1672" s="170">
        <f t="shared" si="35"/>
        <v>40392</v>
      </c>
      <c r="C1672" s="169" t="s">
        <v>28</v>
      </c>
      <c r="D1672" s="169" t="s">
        <v>9098</v>
      </c>
      <c r="E1672" s="169" t="s">
        <v>9100</v>
      </c>
      <c r="F1672" s="169" t="s">
        <v>9089</v>
      </c>
      <c r="G1672" s="169" t="s">
        <v>9102</v>
      </c>
      <c r="H1672" s="169" t="s">
        <v>28</v>
      </c>
    </row>
    <row r="1673" spans="1:8">
      <c r="A1673" s="169" t="s">
        <v>9106</v>
      </c>
      <c r="B1673" s="170">
        <f t="shared" si="35"/>
        <v>40389</v>
      </c>
      <c r="C1673" s="169" t="s">
        <v>28</v>
      </c>
      <c r="D1673" s="169" t="s">
        <v>9102</v>
      </c>
      <c r="E1673" s="169" t="s">
        <v>9098</v>
      </c>
      <c r="F1673" s="169" t="s">
        <v>9086</v>
      </c>
      <c r="G1673" s="169" t="s">
        <v>9107</v>
      </c>
      <c r="H1673" s="169" t="s">
        <v>28</v>
      </c>
    </row>
    <row r="1674" spans="1:8">
      <c r="A1674" s="169" t="s">
        <v>9108</v>
      </c>
      <c r="B1674" s="170">
        <f t="shared" si="35"/>
        <v>40388</v>
      </c>
      <c r="C1674" s="169" t="s">
        <v>28</v>
      </c>
      <c r="D1674" s="169" t="s">
        <v>9086</v>
      </c>
      <c r="E1674" s="169" t="s">
        <v>9096</v>
      </c>
      <c r="F1674" s="169" t="s">
        <v>9092</v>
      </c>
      <c r="G1674" s="169" t="s">
        <v>9103</v>
      </c>
      <c r="H1674" s="169" t="s">
        <v>28</v>
      </c>
    </row>
    <row r="1675" spans="1:8">
      <c r="A1675" s="169" t="s">
        <v>9109</v>
      </c>
      <c r="B1675" s="170">
        <f t="shared" si="35"/>
        <v>40387</v>
      </c>
      <c r="C1675" s="169" t="s">
        <v>28</v>
      </c>
      <c r="D1675" s="169" t="s">
        <v>9096</v>
      </c>
      <c r="E1675" s="169" t="s">
        <v>9091</v>
      </c>
      <c r="F1675" s="169" t="s">
        <v>9100</v>
      </c>
      <c r="G1675" s="169" t="s">
        <v>9102</v>
      </c>
      <c r="H1675" s="169" t="s">
        <v>28</v>
      </c>
    </row>
    <row r="1676" spans="1:8">
      <c r="A1676" s="169" t="s">
        <v>9110</v>
      </c>
      <c r="B1676" s="170">
        <f t="shared" si="35"/>
        <v>40386</v>
      </c>
      <c r="C1676" s="169" t="s">
        <v>28</v>
      </c>
      <c r="D1676" s="169" t="s">
        <v>9096</v>
      </c>
      <c r="E1676" s="169" t="s">
        <v>9091</v>
      </c>
      <c r="F1676" s="169" t="s">
        <v>9100</v>
      </c>
      <c r="G1676" s="169" t="s">
        <v>9087</v>
      </c>
      <c r="H1676" s="169" t="s">
        <v>28</v>
      </c>
    </row>
    <row r="1677" spans="1:8">
      <c r="A1677" s="169" t="s">
        <v>9111</v>
      </c>
      <c r="B1677" s="170">
        <f t="shared" si="35"/>
        <v>40385</v>
      </c>
      <c r="C1677" s="169" t="s">
        <v>28</v>
      </c>
      <c r="D1677" s="169" t="s">
        <v>9091</v>
      </c>
      <c r="E1677" s="169" t="s">
        <v>9095</v>
      </c>
      <c r="F1677" s="169" t="s">
        <v>9112</v>
      </c>
      <c r="G1677" s="169" t="s">
        <v>9092</v>
      </c>
      <c r="H1677" s="169" t="s">
        <v>28</v>
      </c>
    </row>
    <row r="1678" spans="1:8">
      <c r="A1678" s="169" t="s">
        <v>9113</v>
      </c>
      <c r="B1678" s="170">
        <f t="shared" si="35"/>
        <v>40382</v>
      </c>
      <c r="C1678" s="169" t="s">
        <v>28</v>
      </c>
      <c r="D1678" s="169" t="s">
        <v>9089</v>
      </c>
      <c r="E1678" s="169" t="s">
        <v>9090</v>
      </c>
      <c r="F1678" s="169" t="s">
        <v>9090</v>
      </c>
      <c r="G1678" s="169" t="s">
        <v>9102</v>
      </c>
      <c r="H1678" s="169" t="s">
        <v>28</v>
      </c>
    </row>
    <row r="1679" spans="1:8">
      <c r="A1679" s="169" t="s">
        <v>9114</v>
      </c>
      <c r="B1679" s="170">
        <f t="shared" si="35"/>
        <v>40381</v>
      </c>
      <c r="C1679" s="169" t="s">
        <v>28</v>
      </c>
      <c r="D1679" s="169" t="s">
        <v>9096</v>
      </c>
      <c r="E1679" s="169" t="s">
        <v>9091</v>
      </c>
      <c r="F1679" s="169" t="s">
        <v>9091</v>
      </c>
      <c r="G1679" s="169" t="s">
        <v>9085</v>
      </c>
      <c r="H1679" s="169" t="s">
        <v>28</v>
      </c>
    </row>
    <row r="1680" spans="1:8">
      <c r="A1680" s="169" t="s">
        <v>9115</v>
      </c>
      <c r="B1680" s="170">
        <f t="shared" si="35"/>
        <v>40380</v>
      </c>
      <c r="C1680" s="169" t="s">
        <v>28</v>
      </c>
      <c r="D1680" s="169" t="s">
        <v>9095</v>
      </c>
      <c r="E1680" s="169" t="s">
        <v>9116</v>
      </c>
      <c r="F1680" s="169" t="s">
        <v>9116</v>
      </c>
      <c r="G1680" s="169" t="s">
        <v>9096</v>
      </c>
      <c r="H1680" s="169" t="s">
        <v>28</v>
      </c>
    </row>
    <row r="1681" spans="1:8">
      <c r="A1681" s="169" t="s">
        <v>9117</v>
      </c>
      <c r="B1681" s="170">
        <f t="shared" si="35"/>
        <v>40379</v>
      </c>
      <c r="C1681" s="169" t="s">
        <v>28</v>
      </c>
      <c r="D1681" s="169" t="s">
        <v>9118</v>
      </c>
      <c r="E1681" s="169" t="s">
        <v>9119</v>
      </c>
      <c r="F1681" s="169" t="s">
        <v>9119</v>
      </c>
      <c r="G1681" s="169" t="s">
        <v>9090</v>
      </c>
      <c r="H1681" s="169" t="s">
        <v>28</v>
      </c>
    </row>
    <row r="1682" spans="1:8">
      <c r="A1682" s="169" t="s">
        <v>9120</v>
      </c>
      <c r="B1682" s="170">
        <f t="shared" si="35"/>
        <v>40378</v>
      </c>
      <c r="C1682" s="169" t="s">
        <v>28</v>
      </c>
      <c r="D1682" s="169" t="s">
        <v>9121</v>
      </c>
      <c r="E1682" s="169" t="s">
        <v>9122</v>
      </c>
      <c r="F1682" s="169" t="s">
        <v>9123</v>
      </c>
      <c r="G1682" s="169" t="s">
        <v>9112</v>
      </c>
      <c r="H1682" s="169" t="s">
        <v>28</v>
      </c>
    </row>
    <row r="1683" spans="1:8">
      <c r="A1683" s="169" t="s">
        <v>9124</v>
      </c>
      <c r="B1683" s="170">
        <f t="shared" si="35"/>
        <v>40375</v>
      </c>
      <c r="C1683" s="169" t="s">
        <v>28</v>
      </c>
      <c r="D1683" s="169" t="s">
        <v>9125</v>
      </c>
      <c r="E1683" s="169" t="s">
        <v>9119</v>
      </c>
      <c r="F1683" s="169" t="s">
        <v>9122</v>
      </c>
      <c r="G1683" s="169" t="s">
        <v>9112</v>
      </c>
      <c r="H1683" s="169" t="s">
        <v>28</v>
      </c>
    </row>
    <row r="1684" spans="1:8">
      <c r="A1684" s="169" t="s">
        <v>9126</v>
      </c>
      <c r="B1684" s="170">
        <f t="shared" si="35"/>
        <v>40374</v>
      </c>
      <c r="C1684" s="169" t="s">
        <v>28</v>
      </c>
      <c r="D1684" s="169" t="s">
        <v>9121</v>
      </c>
      <c r="E1684" s="169" t="s">
        <v>9122</v>
      </c>
      <c r="F1684" s="169" t="s">
        <v>9123</v>
      </c>
      <c r="G1684" s="169" t="s">
        <v>9095</v>
      </c>
      <c r="H1684" s="169" t="s">
        <v>28</v>
      </c>
    </row>
    <row r="1685" spans="1:8">
      <c r="A1685" s="169" t="s">
        <v>9127</v>
      </c>
      <c r="B1685" s="170">
        <f t="shared" si="35"/>
        <v>40373</v>
      </c>
      <c r="C1685" s="169" t="s">
        <v>28</v>
      </c>
      <c r="D1685" s="169" t="s">
        <v>9123</v>
      </c>
      <c r="E1685" s="169" t="s">
        <v>9128</v>
      </c>
      <c r="F1685" s="169" t="s">
        <v>9129</v>
      </c>
      <c r="G1685" s="169" t="s">
        <v>9118</v>
      </c>
      <c r="H1685" s="169" t="s">
        <v>28</v>
      </c>
    </row>
    <row r="1686" spans="1:8">
      <c r="A1686" s="169" t="s">
        <v>9130</v>
      </c>
      <c r="B1686" s="170">
        <f t="shared" si="35"/>
        <v>40372</v>
      </c>
      <c r="C1686" s="169" t="s">
        <v>28</v>
      </c>
      <c r="D1686" s="169" t="s">
        <v>9122</v>
      </c>
      <c r="E1686" s="169" t="s">
        <v>9131</v>
      </c>
      <c r="F1686" s="169" t="s">
        <v>9128</v>
      </c>
      <c r="G1686" s="169" t="s">
        <v>9116</v>
      </c>
      <c r="H1686" s="169" t="s">
        <v>28</v>
      </c>
    </row>
    <row r="1687" spans="1:8">
      <c r="A1687" s="169" t="s">
        <v>9132</v>
      </c>
      <c r="B1687" s="170">
        <f t="shared" si="35"/>
        <v>40371</v>
      </c>
      <c r="C1687" s="169" t="s">
        <v>28</v>
      </c>
      <c r="D1687" s="169" t="s">
        <v>9123</v>
      </c>
      <c r="E1687" s="169" t="s">
        <v>9128</v>
      </c>
      <c r="F1687" s="169" t="s">
        <v>9129</v>
      </c>
      <c r="G1687" s="169" t="s">
        <v>9118</v>
      </c>
      <c r="H1687" s="169" t="s">
        <v>28</v>
      </c>
    </row>
    <row r="1688" spans="1:8">
      <c r="A1688" s="169" t="s">
        <v>9133</v>
      </c>
      <c r="B1688" s="170">
        <f t="shared" si="35"/>
        <v>40368</v>
      </c>
      <c r="C1688" s="169" t="s">
        <v>28</v>
      </c>
      <c r="D1688" s="169" t="s">
        <v>9119</v>
      </c>
      <c r="E1688" s="169" t="s">
        <v>9134</v>
      </c>
      <c r="F1688" s="169" t="s">
        <v>9131</v>
      </c>
      <c r="G1688" s="169" t="s">
        <v>9135</v>
      </c>
      <c r="H1688" s="169" t="s">
        <v>28</v>
      </c>
    </row>
    <row r="1689" spans="1:8">
      <c r="A1689" s="169" t="s">
        <v>9136</v>
      </c>
      <c r="B1689" s="170">
        <f t="shared" si="35"/>
        <v>40367</v>
      </c>
      <c r="C1689" s="169" t="s">
        <v>28</v>
      </c>
      <c r="D1689" s="169" t="s">
        <v>9119</v>
      </c>
      <c r="E1689" s="169" t="s">
        <v>9123</v>
      </c>
      <c r="F1689" s="169" t="s">
        <v>9131</v>
      </c>
      <c r="G1689" s="169" t="s">
        <v>9135</v>
      </c>
      <c r="H1689" s="169" t="s">
        <v>28</v>
      </c>
    </row>
    <row r="1690" spans="1:8">
      <c r="A1690" s="169" t="s">
        <v>9137</v>
      </c>
      <c r="B1690" s="170">
        <f t="shared" si="35"/>
        <v>40366</v>
      </c>
      <c r="C1690" s="169" t="s">
        <v>28</v>
      </c>
      <c r="D1690" s="169" t="s">
        <v>9116</v>
      </c>
      <c r="E1690" s="169" t="s">
        <v>9121</v>
      </c>
      <c r="F1690" s="169" t="s">
        <v>9138</v>
      </c>
      <c r="G1690" s="169" t="s">
        <v>9090</v>
      </c>
      <c r="H1690" s="169" t="s">
        <v>28</v>
      </c>
    </row>
    <row r="1691" spans="1:8">
      <c r="A1691" s="169" t="s">
        <v>9139</v>
      </c>
      <c r="B1691" s="170">
        <f t="shared" si="35"/>
        <v>40365</v>
      </c>
      <c r="C1691" s="169" t="s">
        <v>28</v>
      </c>
      <c r="D1691" s="169" t="s">
        <v>9090</v>
      </c>
      <c r="E1691" s="169" t="s">
        <v>9094</v>
      </c>
      <c r="F1691" s="169" t="s">
        <v>9135</v>
      </c>
      <c r="G1691" s="169" t="s">
        <v>9098</v>
      </c>
      <c r="H1691" s="169" t="s">
        <v>28</v>
      </c>
    </row>
    <row r="1692" spans="1:8">
      <c r="A1692" s="169" t="s">
        <v>9140</v>
      </c>
      <c r="B1692" s="170">
        <f t="shared" si="35"/>
        <v>40364</v>
      </c>
      <c r="C1692" s="169" t="s">
        <v>28</v>
      </c>
      <c r="D1692" s="169" t="s">
        <v>9112</v>
      </c>
      <c r="E1692" s="169" t="s">
        <v>9094</v>
      </c>
      <c r="F1692" s="169" t="s">
        <v>9116</v>
      </c>
      <c r="G1692" s="169" t="s">
        <v>9096</v>
      </c>
      <c r="H1692" s="169" t="s">
        <v>28</v>
      </c>
    </row>
    <row r="1693" spans="1:8">
      <c r="A1693" s="169" t="s">
        <v>9141</v>
      </c>
      <c r="B1693" s="170">
        <f t="shared" si="35"/>
        <v>40361</v>
      </c>
      <c r="C1693" s="169" t="s">
        <v>28</v>
      </c>
      <c r="D1693" s="169" t="s">
        <v>9091</v>
      </c>
      <c r="E1693" s="169" t="s">
        <v>9112</v>
      </c>
      <c r="F1693" s="169" t="s">
        <v>9094</v>
      </c>
      <c r="G1693" s="169" t="s">
        <v>9092</v>
      </c>
      <c r="H1693" s="169" t="s">
        <v>28</v>
      </c>
    </row>
    <row r="1694" spans="1:8">
      <c r="A1694" s="169" t="s">
        <v>9142</v>
      </c>
      <c r="B1694" s="170">
        <f t="shared" si="35"/>
        <v>40360</v>
      </c>
      <c r="C1694" s="169" t="s">
        <v>28</v>
      </c>
      <c r="D1694" s="169" t="s">
        <v>9091</v>
      </c>
      <c r="E1694" s="169" t="s">
        <v>9095</v>
      </c>
      <c r="F1694" s="169" t="s">
        <v>9094</v>
      </c>
      <c r="G1694" s="169" t="s">
        <v>9092</v>
      </c>
      <c r="H1694" s="169" t="s">
        <v>28</v>
      </c>
    </row>
    <row r="1695" spans="1:8">
      <c r="A1695" s="169" t="s">
        <v>9143</v>
      </c>
      <c r="B1695" s="170">
        <f t="shared" si="35"/>
        <v>40359</v>
      </c>
      <c r="C1695" s="169" t="s">
        <v>28</v>
      </c>
      <c r="D1695" s="169" t="s">
        <v>9116</v>
      </c>
      <c r="E1695" s="169" t="s">
        <v>9121</v>
      </c>
      <c r="F1695" s="169" t="s">
        <v>9138</v>
      </c>
      <c r="G1695" s="169" t="s">
        <v>9090</v>
      </c>
      <c r="H1695" s="169" t="s">
        <v>28</v>
      </c>
    </row>
    <row r="1696" spans="1:8">
      <c r="A1696" s="169" t="s">
        <v>9144</v>
      </c>
      <c r="B1696" s="170">
        <f t="shared" si="35"/>
        <v>40358</v>
      </c>
      <c r="C1696" s="169" t="s">
        <v>28</v>
      </c>
      <c r="D1696" s="169" t="s">
        <v>9121</v>
      </c>
      <c r="E1696" s="169" t="s">
        <v>9122</v>
      </c>
      <c r="F1696" s="169" t="s">
        <v>9123</v>
      </c>
      <c r="G1696" s="169" t="s">
        <v>9094</v>
      </c>
      <c r="H1696" s="169" t="s">
        <v>28</v>
      </c>
    </row>
    <row r="1697" spans="1:8">
      <c r="A1697" s="169" t="s">
        <v>9145</v>
      </c>
      <c r="B1697" s="170">
        <f t="shared" si="35"/>
        <v>40357</v>
      </c>
      <c r="C1697" s="169" t="s">
        <v>28</v>
      </c>
      <c r="D1697" s="169" t="s">
        <v>9131</v>
      </c>
      <c r="E1697" s="169" t="s">
        <v>9129</v>
      </c>
      <c r="F1697" s="169" t="s">
        <v>9146</v>
      </c>
      <c r="G1697" s="169" t="s">
        <v>9119</v>
      </c>
      <c r="H1697" s="169" t="s">
        <v>28</v>
      </c>
    </row>
    <row r="1698" spans="1:8">
      <c r="A1698" s="169" t="s">
        <v>9147</v>
      </c>
      <c r="B1698" s="170">
        <f t="shared" si="35"/>
        <v>40354</v>
      </c>
      <c r="C1698" s="169" t="s">
        <v>28</v>
      </c>
      <c r="D1698" s="169" t="s">
        <v>9134</v>
      </c>
      <c r="E1698" s="169" t="s">
        <v>9128</v>
      </c>
      <c r="F1698" s="169" t="s">
        <v>9129</v>
      </c>
      <c r="G1698" s="169" t="s">
        <v>9138</v>
      </c>
      <c r="H1698" s="169" t="s">
        <v>28</v>
      </c>
    </row>
    <row r="1699" spans="1:8">
      <c r="A1699" s="169" t="s">
        <v>9148</v>
      </c>
      <c r="B1699" s="170">
        <f t="shared" si="35"/>
        <v>40353</v>
      </c>
      <c r="C1699" s="169" t="s">
        <v>28</v>
      </c>
      <c r="D1699" s="169" t="s">
        <v>9134</v>
      </c>
      <c r="E1699" s="169" t="s">
        <v>9129</v>
      </c>
      <c r="F1699" s="169" t="s">
        <v>9129</v>
      </c>
      <c r="G1699" s="169" t="s">
        <v>9138</v>
      </c>
      <c r="H1699" s="169" t="s">
        <v>28</v>
      </c>
    </row>
    <row r="1700" spans="1:8">
      <c r="A1700" s="169" t="s">
        <v>9149</v>
      </c>
      <c r="B1700" s="170">
        <f t="shared" si="35"/>
        <v>40352</v>
      </c>
      <c r="C1700" s="169" t="s">
        <v>28</v>
      </c>
      <c r="D1700" s="169" t="s">
        <v>9131</v>
      </c>
      <c r="E1700" s="169" t="s">
        <v>9129</v>
      </c>
      <c r="F1700" s="169" t="s">
        <v>9146</v>
      </c>
      <c r="G1700" s="169" t="s">
        <v>9119</v>
      </c>
      <c r="H1700" s="169" t="s">
        <v>28</v>
      </c>
    </row>
    <row r="1701" spans="1:8">
      <c r="A1701" s="169" t="s">
        <v>9150</v>
      </c>
      <c r="B1701" s="170">
        <f t="shared" si="35"/>
        <v>40351</v>
      </c>
      <c r="C1701" s="169" t="s">
        <v>28</v>
      </c>
      <c r="D1701" s="169" t="s">
        <v>9131</v>
      </c>
      <c r="E1701" s="169" t="s">
        <v>9129</v>
      </c>
      <c r="F1701" s="169" t="s">
        <v>9146</v>
      </c>
      <c r="G1701" s="169" t="s">
        <v>9119</v>
      </c>
      <c r="H1701" s="169" t="s">
        <v>28</v>
      </c>
    </row>
    <row r="1702" spans="1:8">
      <c r="A1702" s="169" t="s">
        <v>9151</v>
      </c>
      <c r="B1702" s="170">
        <f t="shared" si="35"/>
        <v>40350</v>
      </c>
      <c r="C1702" s="169" t="s">
        <v>28</v>
      </c>
      <c r="D1702" s="169" t="s">
        <v>9128</v>
      </c>
      <c r="E1702" s="169" t="s">
        <v>9152</v>
      </c>
      <c r="F1702" s="169" t="s">
        <v>9146</v>
      </c>
      <c r="G1702" s="169" t="s">
        <v>9119</v>
      </c>
      <c r="H1702" s="169" t="s">
        <v>28</v>
      </c>
    </row>
    <row r="1703" spans="1:8">
      <c r="A1703" s="169" t="s">
        <v>9153</v>
      </c>
      <c r="B1703" s="170">
        <f t="shared" si="35"/>
        <v>40347</v>
      </c>
      <c r="C1703" s="169" t="s">
        <v>28</v>
      </c>
      <c r="D1703" s="169" t="s">
        <v>9135</v>
      </c>
      <c r="E1703" s="169" t="s">
        <v>9125</v>
      </c>
      <c r="F1703" s="169" t="s">
        <v>9125</v>
      </c>
      <c r="G1703" s="169" t="s">
        <v>9090</v>
      </c>
      <c r="H1703" s="169" t="s">
        <v>28</v>
      </c>
    </row>
    <row r="1704" spans="1:8">
      <c r="A1704" s="169" t="s">
        <v>9154</v>
      </c>
      <c r="B1704" s="170">
        <f t="shared" si="35"/>
        <v>40346</v>
      </c>
      <c r="C1704" s="169" t="s">
        <v>28</v>
      </c>
      <c r="D1704" s="169" t="s">
        <v>9095</v>
      </c>
      <c r="E1704" s="169" t="s">
        <v>9116</v>
      </c>
      <c r="F1704" s="169" t="s">
        <v>9116</v>
      </c>
      <c r="G1704" s="169" t="s">
        <v>9100</v>
      </c>
      <c r="H1704" s="169" t="s">
        <v>28</v>
      </c>
    </row>
    <row r="1705" spans="1:8">
      <c r="A1705" s="169" t="s">
        <v>9155</v>
      </c>
      <c r="B1705" s="170">
        <f t="shared" si="35"/>
        <v>40345</v>
      </c>
      <c r="C1705" s="169" t="s">
        <v>28</v>
      </c>
      <c r="D1705" s="169" t="s">
        <v>9094</v>
      </c>
      <c r="E1705" s="169" t="s">
        <v>9116</v>
      </c>
      <c r="F1705" s="169" t="s">
        <v>9118</v>
      </c>
      <c r="G1705" s="169" t="s">
        <v>9100</v>
      </c>
      <c r="H1705" s="169" t="s">
        <v>28</v>
      </c>
    </row>
    <row r="1706" spans="1:8">
      <c r="A1706" s="169" t="s">
        <v>9156</v>
      </c>
      <c r="B1706" s="170">
        <f t="shared" si="35"/>
        <v>40344</v>
      </c>
      <c r="C1706" s="169" t="s">
        <v>28</v>
      </c>
      <c r="D1706" s="169" t="s">
        <v>9094</v>
      </c>
      <c r="E1706" s="169" t="s">
        <v>9116</v>
      </c>
      <c r="F1706" s="169" t="s">
        <v>9125</v>
      </c>
      <c r="G1706" s="169" t="s">
        <v>9100</v>
      </c>
      <c r="H1706" s="169" t="s">
        <v>28</v>
      </c>
    </row>
    <row r="1707" spans="1:8">
      <c r="A1707" s="169" t="s">
        <v>9157</v>
      </c>
      <c r="B1707" s="170">
        <f t="shared" si="35"/>
        <v>40343</v>
      </c>
      <c r="C1707" s="169" t="s">
        <v>28</v>
      </c>
      <c r="D1707" s="169" t="s">
        <v>9135</v>
      </c>
      <c r="E1707" s="169" t="s">
        <v>9118</v>
      </c>
      <c r="F1707" s="169" t="s">
        <v>9121</v>
      </c>
      <c r="G1707" s="169" t="s">
        <v>9090</v>
      </c>
      <c r="H1707" s="169" t="s">
        <v>28</v>
      </c>
    </row>
    <row r="1708" spans="1:8">
      <c r="A1708" s="169" t="s">
        <v>9158</v>
      </c>
      <c r="B1708" s="170">
        <f t="shared" si="35"/>
        <v>40340</v>
      </c>
      <c r="C1708" s="169" t="s">
        <v>28</v>
      </c>
      <c r="D1708" s="169" t="s">
        <v>9135</v>
      </c>
      <c r="E1708" s="169" t="s">
        <v>9118</v>
      </c>
      <c r="F1708" s="169" t="s">
        <v>9121</v>
      </c>
      <c r="G1708" s="169" t="s">
        <v>9090</v>
      </c>
      <c r="H1708" s="169" t="s">
        <v>28</v>
      </c>
    </row>
    <row r="1709" spans="1:8">
      <c r="A1709" s="169" t="s">
        <v>9159</v>
      </c>
      <c r="B1709" s="170">
        <f t="shared" si="35"/>
        <v>40339</v>
      </c>
      <c r="C1709" s="169" t="s">
        <v>28</v>
      </c>
      <c r="D1709" s="169" t="s">
        <v>9095</v>
      </c>
      <c r="E1709" s="169" t="s">
        <v>9094</v>
      </c>
      <c r="F1709" s="169" t="s">
        <v>9116</v>
      </c>
      <c r="G1709" s="169" t="s">
        <v>9100</v>
      </c>
      <c r="H1709" s="169" t="s">
        <v>28</v>
      </c>
    </row>
    <row r="1710" spans="1:8">
      <c r="A1710" s="169" t="s">
        <v>9160</v>
      </c>
      <c r="B1710" s="170">
        <f t="shared" si="35"/>
        <v>40338</v>
      </c>
      <c r="C1710" s="169" t="s">
        <v>28</v>
      </c>
      <c r="D1710" s="169" t="s">
        <v>9089</v>
      </c>
      <c r="E1710" s="169" t="s">
        <v>9100</v>
      </c>
      <c r="F1710" s="169" t="s">
        <v>9090</v>
      </c>
      <c r="G1710" s="169" t="s">
        <v>9098</v>
      </c>
      <c r="H1710" s="169" t="s">
        <v>28</v>
      </c>
    </row>
    <row r="1711" spans="1:8">
      <c r="A1711" s="169" t="s">
        <v>9161</v>
      </c>
      <c r="B1711" s="170">
        <f t="shared" si="35"/>
        <v>40337</v>
      </c>
      <c r="C1711" s="169" t="s">
        <v>28</v>
      </c>
      <c r="D1711" s="169" t="s">
        <v>9100</v>
      </c>
      <c r="E1711" s="169" t="s">
        <v>9100</v>
      </c>
      <c r="F1711" s="169" t="s">
        <v>9112</v>
      </c>
      <c r="G1711" s="169" t="s">
        <v>9096</v>
      </c>
      <c r="H1711" s="169" t="s">
        <v>28</v>
      </c>
    </row>
    <row r="1712" spans="1:8">
      <c r="A1712" s="169" t="s">
        <v>9162</v>
      </c>
      <c r="B1712" s="170">
        <f t="shared" si="35"/>
        <v>40336</v>
      </c>
      <c r="C1712" s="169" t="s">
        <v>28</v>
      </c>
      <c r="D1712" s="169" t="s">
        <v>9096</v>
      </c>
      <c r="E1712" s="169" t="s">
        <v>9096</v>
      </c>
      <c r="F1712" s="169" t="s">
        <v>9091</v>
      </c>
      <c r="G1712" s="169" t="s">
        <v>9092</v>
      </c>
      <c r="H1712" s="169" t="s">
        <v>28</v>
      </c>
    </row>
    <row r="1713" spans="1:8">
      <c r="A1713" s="169" t="s">
        <v>9163</v>
      </c>
      <c r="B1713" s="170">
        <f t="shared" si="35"/>
        <v>40333</v>
      </c>
      <c r="C1713" s="169" t="s">
        <v>28</v>
      </c>
      <c r="D1713" s="169" t="s">
        <v>9090</v>
      </c>
      <c r="E1713" s="169" t="s">
        <v>9090</v>
      </c>
      <c r="F1713" s="169" t="s">
        <v>9095</v>
      </c>
      <c r="G1713" s="169" t="s">
        <v>9091</v>
      </c>
      <c r="H1713" s="169" t="s">
        <v>28</v>
      </c>
    </row>
    <row r="1714" spans="1:8">
      <c r="A1714" s="169" t="s">
        <v>9164</v>
      </c>
      <c r="B1714" s="170">
        <f t="shared" si="35"/>
        <v>40332</v>
      </c>
      <c r="C1714" s="169" t="s">
        <v>28</v>
      </c>
      <c r="D1714" s="169" t="s">
        <v>9100</v>
      </c>
      <c r="E1714" s="169" t="s">
        <v>9091</v>
      </c>
      <c r="F1714" s="169" t="s">
        <v>9090</v>
      </c>
      <c r="G1714" s="169" t="s">
        <v>9096</v>
      </c>
      <c r="H1714" s="169" t="s">
        <v>28</v>
      </c>
    </row>
    <row r="1715" spans="1:8">
      <c r="A1715" s="169" t="s">
        <v>9165</v>
      </c>
      <c r="B1715" s="170">
        <f t="shared" si="35"/>
        <v>40330</v>
      </c>
      <c r="C1715" s="169" t="s">
        <v>28</v>
      </c>
      <c r="D1715" s="169" t="s">
        <v>9100</v>
      </c>
      <c r="E1715" s="169" t="s">
        <v>9100</v>
      </c>
      <c r="F1715" s="169" t="s">
        <v>9090</v>
      </c>
      <c r="G1715" s="169" t="s">
        <v>9096</v>
      </c>
      <c r="H1715" s="169" t="s">
        <v>28</v>
      </c>
    </row>
    <row r="1716" spans="1:8">
      <c r="A1716" s="169" t="s">
        <v>9166</v>
      </c>
      <c r="B1716" s="170">
        <f t="shared" si="35"/>
        <v>40329</v>
      </c>
      <c r="C1716" s="169" t="s">
        <v>28</v>
      </c>
      <c r="D1716" s="169" t="s">
        <v>9112</v>
      </c>
      <c r="E1716" s="169" t="s">
        <v>9112</v>
      </c>
      <c r="F1716" s="169" t="s">
        <v>9135</v>
      </c>
      <c r="G1716" s="169" t="s">
        <v>9100</v>
      </c>
      <c r="H1716" s="169" t="s">
        <v>28</v>
      </c>
    </row>
    <row r="1717" spans="1:8">
      <c r="A1717" s="169" t="s">
        <v>9167</v>
      </c>
      <c r="B1717" s="170">
        <f t="shared" si="35"/>
        <v>40326</v>
      </c>
      <c r="C1717" s="169" t="s">
        <v>28</v>
      </c>
      <c r="D1717" s="169" t="s">
        <v>9094</v>
      </c>
      <c r="E1717" s="169" t="s">
        <v>9094</v>
      </c>
      <c r="F1717" s="169" t="s">
        <v>9125</v>
      </c>
      <c r="G1717" s="169" t="s">
        <v>9112</v>
      </c>
      <c r="H1717" s="169" t="s">
        <v>28</v>
      </c>
    </row>
    <row r="1718" spans="1:8">
      <c r="A1718" s="169" t="s">
        <v>9168</v>
      </c>
      <c r="B1718" s="170">
        <f t="shared" si="35"/>
        <v>40325</v>
      </c>
      <c r="C1718" s="169" t="s">
        <v>28</v>
      </c>
      <c r="D1718" s="169" t="s">
        <v>9112</v>
      </c>
      <c r="E1718" s="169" t="s">
        <v>9112</v>
      </c>
      <c r="F1718" s="169" t="s">
        <v>9116</v>
      </c>
      <c r="G1718" s="169" t="s">
        <v>9100</v>
      </c>
      <c r="H1718" s="169" t="s">
        <v>28</v>
      </c>
    </row>
    <row r="1719" spans="1:8">
      <c r="A1719" s="169" t="s">
        <v>9169</v>
      </c>
      <c r="B1719" s="170">
        <f t="shared" si="35"/>
        <v>40324</v>
      </c>
      <c r="C1719" s="169" t="s">
        <v>28</v>
      </c>
      <c r="D1719" s="169" t="s">
        <v>9091</v>
      </c>
      <c r="E1719" s="169" t="s">
        <v>9091</v>
      </c>
      <c r="F1719" s="169" t="s">
        <v>9094</v>
      </c>
      <c r="G1719" s="169" t="s">
        <v>9089</v>
      </c>
      <c r="H1719" s="169" t="s">
        <v>28</v>
      </c>
    </row>
    <row r="1720" spans="1:8">
      <c r="A1720" s="169" t="s">
        <v>9170</v>
      </c>
      <c r="B1720" s="170">
        <f t="shared" si="35"/>
        <v>40323</v>
      </c>
      <c r="C1720" s="169" t="s">
        <v>28</v>
      </c>
      <c r="D1720" s="169" t="s">
        <v>9092</v>
      </c>
      <c r="E1720" s="169" t="s">
        <v>9098</v>
      </c>
      <c r="F1720" s="169" t="s">
        <v>9100</v>
      </c>
      <c r="G1720" s="169" t="s">
        <v>9085</v>
      </c>
      <c r="H1720" s="169" t="s">
        <v>28</v>
      </c>
    </row>
    <row r="1721" spans="1:8">
      <c r="A1721" s="169" t="s">
        <v>9171</v>
      </c>
      <c r="B1721" s="170">
        <f t="shared" si="35"/>
        <v>40322</v>
      </c>
      <c r="C1721" s="169" t="s">
        <v>28</v>
      </c>
      <c r="D1721" s="169" t="s">
        <v>9098</v>
      </c>
      <c r="E1721" s="169" t="s">
        <v>9096</v>
      </c>
      <c r="F1721" s="169" t="s">
        <v>9091</v>
      </c>
      <c r="G1721" s="169" t="s">
        <v>9085</v>
      </c>
      <c r="H1721" s="169" t="s">
        <v>28</v>
      </c>
    </row>
    <row r="1722" spans="1:8">
      <c r="A1722" s="169" t="s">
        <v>9172</v>
      </c>
      <c r="B1722" s="170">
        <f t="shared" si="35"/>
        <v>40318</v>
      </c>
      <c r="C1722" s="169" t="s">
        <v>28</v>
      </c>
      <c r="D1722" s="169" t="s">
        <v>9100</v>
      </c>
      <c r="E1722" s="169" t="s">
        <v>9091</v>
      </c>
      <c r="F1722" s="169" t="s">
        <v>9094</v>
      </c>
      <c r="G1722" s="169" t="s">
        <v>9102</v>
      </c>
      <c r="H1722" s="169" t="s">
        <v>28</v>
      </c>
    </row>
    <row r="1723" spans="1:8">
      <c r="A1723" s="169" t="s">
        <v>9173</v>
      </c>
      <c r="B1723" s="170">
        <f t="shared" si="35"/>
        <v>40317</v>
      </c>
      <c r="C1723" s="169" t="s">
        <v>28</v>
      </c>
      <c r="D1723" s="169" t="s">
        <v>9091</v>
      </c>
      <c r="E1723" s="169" t="s">
        <v>9112</v>
      </c>
      <c r="F1723" s="169" t="s">
        <v>9116</v>
      </c>
      <c r="G1723" s="169" t="s">
        <v>9086</v>
      </c>
      <c r="H1723" s="169" t="s">
        <v>28</v>
      </c>
    </row>
    <row r="1724" spans="1:8">
      <c r="A1724" s="169" t="s">
        <v>9174</v>
      </c>
      <c r="B1724" s="170">
        <f t="shared" si="35"/>
        <v>40316</v>
      </c>
      <c r="C1724" s="169" t="s">
        <v>28</v>
      </c>
      <c r="D1724" s="169" t="s">
        <v>9091</v>
      </c>
      <c r="E1724" s="169" t="s">
        <v>9112</v>
      </c>
      <c r="F1724" s="169" t="s">
        <v>9116</v>
      </c>
      <c r="G1724" s="169" t="s">
        <v>9102</v>
      </c>
      <c r="H1724" s="169" t="s">
        <v>28</v>
      </c>
    </row>
    <row r="1725" spans="1:8">
      <c r="A1725" s="169" t="s">
        <v>9175</v>
      </c>
      <c r="B1725" s="170">
        <f t="shared" si="35"/>
        <v>40315</v>
      </c>
      <c r="C1725" s="169" t="s">
        <v>28</v>
      </c>
      <c r="D1725" s="169" t="s">
        <v>9091</v>
      </c>
      <c r="E1725" s="169" t="s">
        <v>9090</v>
      </c>
      <c r="F1725" s="169" t="s">
        <v>9116</v>
      </c>
      <c r="G1725" s="169" t="s">
        <v>9086</v>
      </c>
      <c r="H1725" s="169" t="s">
        <v>28</v>
      </c>
    </row>
    <row r="1726" spans="1:8">
      <c r="A1726" s="169" t="s">
        <v>9176</v>
      </c>
      <c r="B1726" s="170">
        <f t="shared" si="35"/>
        <v>40312</v>
      </c>
      <c r="C1726" s="169" t="s">
        <v>28</v>
      </c>
      <c r="D1726" s="169" t="s">
        <v>9096</v>
      </c>
      <c r="E1726" s="169" t="s">
        <v>9100</v>
      </c>
      <c r="F1726" s="169" t="s">
        <v>9095</v>
      </c>
      <c r="G1726" s="169" t="s">
        <v>9085</v>
      </c>
      <c r="H1726" s="169" t="s">
        <v>28</v>
      </c>
    </row>
    <row r="1727" spans="1:8">
      <c r="A1727" s="169" t="s">
        <v>9177</v>
      </c>
      <c r="B1727" s="170">
        <f t="shared" si="35"/>
        <v>40311</v>
      </c>
      <c r="C1727" s="169" t="s">
        <v>28</v>
      </c>
      <c r="D1727" s="169" t="s">
        <v>9096</v>
      </c>
      <c r="E1727" s="169" t="s">
        <v>9100</v>
      </c>
      <c r="F1727" s="169" t="s">
        <v>9095</v>
      </c>
      <c r="G1727" s="169" t="s">
        <v>9085</v>
      </c>
      <c r="H1727" s="169" t="s">
        <v>28</v>
      </c>
    </row>
    <row r="1728" spans="1:8">
      <c r="A1728" s="169" t="s">
        <v>9178</v>
      </c>
      <c r="B1728" s="170">
        <f t="shared" si="35"/>
        <v>40310</v>
      </c>
      <c r="C1728" s="169" t="s">
        <v>28</v>
      </c>
      <c r="D1728" s="169" t="s">
        <v>9092</v>
      </c>
      <c r="E1728" s="169" t="s">
        <v>9096</v>
      </c>
      <c r="F1728" s="169" t="s">
        <v>9090</v>
      </c>
      <c r="G1728" s="169" t="s">
        <v>9083</v>
      </c>
      <c r="H1728" s="169" t="s">
        <v>28</v>
      </c>
    </row>
    <row r="1729" spans="1:8">
      <c r="A1729" s="169" t="s">
        <v>9179</v>
      </c>
      <c r="B1729" s="170">
        <f t="shared" si="35"/>
        <v>40309</v>
      </c>
      <c r="C1729" s="169" t="s">
        <v>28</v>
      </c>
      <c r="D1729" s="169" t="s">
        <v>8936</v>
      </c>
      <c r="E1729" s="169" t="s">
        <v>8943</v>
      </c>
      <c r="F1729" s="169" t="s">
        <v>9107</v>
      </c>
      <c r="G1729" s="169" t="s">
        <v>8955</v>
      </c>
      <c r="H1729" s="169" t="s">
        <v>28</v>
      </c>
    </row>
    <row r="1730" spans="1:8">
      <c r="A1730" s="169" t="s">
        <v>9180</v>
      </c>
      <c r="B1730" s="170">
        <f t="shared" si="35"/>
        <v>40308</v>
      </c>
      <c r="C1730" s="169" t="s">
        <v>28</v>
      </c>
      <c r="D1730" s="169" t="s">
        <v>9107</v>
      </c>
      <c r="E1730" s="169" t="s">
        <v>9103</v>
      </c>
      <c r="F1730" s="169" t="s">
        <v>9098</v>
      </c>
      <c r="G1730" s="169" t="s">
        <v>8936</v>
      </c>
      <c r="H1730" s="169" t="s">
        <v>28</v>
      </c>
    </row>
    <row r="1731" spans="1:8">
      <c r="A1731" s="169" t="s">
        <v>9181</v>
      </c>
      <c r="B1731" s="170">
        <f t="shared" si="35"/>
        <v>40305</v>
      </c>
      <c r="C1731" s="169" t="s">
        <v>28</v>
      </c>
      <c r="D1731" s="169" t="s">
        <v>8937</v>
      </c>
      <c r="E1731" s="169" t="s">
        <v>8943</v>
      </c>
      <c r="F1731" s="169" t="s">
        <v>9103</v>
      </c>
      <c r="G1731" s="169" t="s">
        <v>8929</v>
      </c>
      <c r="H1731" s="169" t="s">
        <v>28</v>
      </c>
    </row>
    <row r="1732" spans="1:8">
      <c r="A1732" s="169" t="s">
        <v>9182</v>
      </c>
      <c r="B1732" s="170">
        <f t="shared" si="35"/>
        <v>40304</v>
      </c>
      <c r="C1732" s="169" t="s">
        <v>28</v>
      </c>
      <c r="D1732" s="169" t="s">
        <v>9083</v>
      </c>
      <c r="E1732" s="169" t="s">
        <v>9107</v>
      </c>
      <c r="F1732" s="169" t="s">
        <v>9092</v>
      </c>
      <c r="G1732" s="169" t="s">
        <v>8938</v>
      </c>
      <c r="H1732" s="169" t="s">
        <v>28</v>
      </c>
    </row>
    <row r="1733" spans="1:8">
      <c r="A1733" s="169" t="s">
        <v>9183</v>
      </c>
      <c r="B1733" s="170">
        <f t="shared" ref="B1733:B1796" si="36">DATE((LEFT(A1733,4)),(RIGHT(LEFT(A1733,7),2)),RIGHT(A1733,2))</f>
        <v>40302</v>
      </c>
      <c r="C1733" s="169" t="s">
        <v>28</v>
      </c>
      <c r="D1733" s="169" t="s">
        <v>8932</v>
      </c>
      <c r="E1733" s="169" t="s">
        <v>8934</v>
      </c>
      <c r="F1733" s="169" t="s">
        <v>8943</v>
      </c>
      <c r="G1733" s="169" t="s">
        <v>8916</v>
      </c>
      <c r="H1733" s="169" t="s">
        <v>28</v>
      </c>
    </row>
    <row r="1734" spans="1:8">
      <c r="A1734" s="169" t="s">
        <v>9184</v>
      </c>
      <c r="B1734" s="170">
        <f t="shared" si="36"/>
        <v>40301</v>
      </c>
      <c r="C1734" s="169" t="s">
        <v>28</v>
      </c>
      <c r="D1734" s="169" t="s">
        <v>8930</v>
      </c>
      <c r="E1734" s="169" t="s">
        <v>8932</v>
      </c>
      <c r="F1734" s="169" t="s">
        <v>8937</v>
      </c>
      <c r="G1734" s="169" t="s">
        <v>8916</v>
      </c>
      <c r="H1734" s="169" t="s">
        <v>28</v>
      </c>
    </row>
    <row r="1735" spans="1:8">
      <c r="A1735" s="169" t="s">
        <v>9185</v>
      </c>
      <c r="B1735" s="170">
        <f t="shared" si="36"/>
        <v>40298</v>
      </c>
      <c r="C1735" s="169" t="s">
        <v>28</v>
      </c>
      <c r="D1735" s="169" t="s">
        <v>8917</v>
      </c>
      <c r="E1735" s="169" t="s">
        <v>8955</v>
      </c>
      <c r="F1735" s="169" t="s">
        <v>8932</v>
      </c>
      <c r="G1735" s="169" t="s">
        <v>8908</v>
      </c>
      <c r="H1735" s="169" t="s">
        <v>28</v>
      </c>
    </row>
    <row r="1736" spans="1:8">
      <c r="A1736" s="169" t="s">
        <v>9186</v>
      </c>
      <c r="B1736" s="170">
        <f t="shared" si="36"/>
        <v>40297</v>
      </c>
      <c r="C1736" s="169" t="s">
        <v>28</v>
      </c>
      <c r="D1736" s="169" t="s">
        <v>8913</v>
      </c>
      <c r="E1736" s="169" t="s">
        <v>8916</v>
      </c>
      <c r="F1736" s="169" t="s">
        <v>8929</v>
      </c>
      <c r="G1736" s="169" t="s">
        <v>8910</v>
      </c>
      <c r="H1736" s="169" t="s">
        <v>28</v>
      </c>
    </row>
    <row r="1737" spans="1:8">
      <c r="A1737" s="169" t="s">
        <v>9187</v>
      </c>
      <c r="B1737" s="170">
        <f t="shared" si="36"/>
        <v>40296</v>
      </c>
      <c r="C1737" s="169" t="s">
        <v>28</v>
      </c>
      <c r="D1737" s="169" t="s">
        <v>8956</v>
      </c>
      <c r="E1737" s="169" t="s">
        <v>8956</v>
      </c>
      <c r="F1737" s="169" t="s">
        <v>8940</v>
      </c>
      <c r="G1737" s="169" t="s">
        <v>8914</v>
      </c>
      <c r="H1737" s="169" t="s">
        <v>28</v>
      </c>
    </row>
    <row r="1738" spans="1:8">
      <c r="A1738" s="169" t="s">
        <v>9188</v>
      </c>
      <c r="B1738" s="170">
        <f t="shared" si="36"/>
        <v>40295</v>
      </c>
      <c r="C1738" s="169" t="s">
        <v>28</v>
      </c>
      <c r="D1738" s="169" t="s">
        <v>8929</v>
      </c>
      <c r="E1738" s="169" t="s">
        <v>8929</v>
      </c>
      <c r="F1738" s="169" t="s">
        <v>8936</v>
      </c>
      <c r="G1738" s="169" t="s">
        <v>8913</v>
      </c>
      <c r="H1738" s="169" t="s">
        <v>28</v>
      </c>
    </row>
    <row r="1739" spans="1:8">
      <c r="A1739" s="169" t="s">
        <v>9189</v>
      </c>
      <c r="B1739" s="170">
        <f t="shared" si="36"/>
        <v>40294</v>
      </c>
      <c r="C1739" s="169" t="s">
        <v>28</v>
      </c>
      <c r="D1739" s="169" t="s">
        <v>8937</v>
      </c>
      <c r="E1739" s="169" t="s">
        <v>8943</v>
      </c>
      <c r="F1739" s="169" t="s">
        <v>9107</v>
      </c>
      <c r="G1739" s="169" t="s">
        <v>8932</v>
      </c>
      <c r="H1739" s="169" t="s">
        <v>28</v>
      </c>
    </row>
    <row r="1740" spans="1:8">
      <c r="A1740" s="169" t="s">
        <v>9190</v>
      </c>
      <c r="B1740" s="170">
        <f t="shared" si="36"/>
        <v>40291</v>
      </c>
      <c r="C1740" s="169" t="s">
        <v>28</v>
      </c>
      <c r="D1740" s="169" t="s">
        <v>8944</v>
      </c>
      <c r="E1740" s="169" t="s">
        <v>8948</v>
      </c>
      <c r="F1740" s="169" t="s">
        <v>9103</v>
      </c>
      <c r="G1740" s="169" t="s">
        <v>8934</v>
      </c>
      <c r="H1740" s="169" t="s">
        <v>28</v>
      </c>
    </row>
    <row r="1741" spans="1:8">
      <c r="A1741" s="169" t="s">
        <v>9191</v>
      </c>
      <c r="B1741" s="170">
        <f t="shared" si="36"/>
        <v>40290</v>
      </c>
      <c r="C1741" s="169" t="s">
        <v>28</v>
      </c>
      <c r="D1741" s="169" t="s">
        <v>8949</v>
      </c>
      <c r="E1741" s="169" t="s">
        <v>8949</v>
      </c>
      <c r="F1741" s="169" t="s">
        <v>9102</v>
      </c>
      <c r="G1741" s="169" t="s">
        <v>8938</v>
      </c>
      <c r="H1741" s="169" t="s">
        <v>28</v>
      </c>
    </row>
    <row r="1742" spans="1:8">
      <c r="A1742" s="169" t="s">
        <v>9192</v>
      </c>
      <c r="B1742" s="170">
        <f t="shared" si="36"/>
        <v>40289</v>
      </c>
      <c r="C1742" s="169" t="s">
        <v>28</v>
      </c>
      <c r="D1742" s="169" t="s">
        <v>9103</v>
      </c>
      <c r="E1742" s="169" t="s">
        <v>9085</v>
      </c>
      <c r="F1742" s="169" t="s">
        <v>9096</v>
      </c>
      <c r="G1742" s="169" t="s">
        <v>8943</v>
      </c>
      <c r="H1742" s="169" t="s">
        <v>28</v>
      </c>
    </row>
    <row r="1743" spans="1:8">
      <c r="A1743" s="169" t="s">
        <v>9193</v>
      </c>
      <c r="B1743" s="170">
        <f t="shared" si="36"/>
        <v>40288</v>
      </c>
      <c r="C1743" s="169" t="s">
        <v>28</v>
      </c>
      <c r="D1743" s="169" t="s">
        <v>9083</v>
      </c>
      <c r="E1743" s="169" t="s">
        <v>9083</v>
      </c>
      <c r="F1743" s="169" t="s">
        <v>9092</v>
      </c>
      <c r="G1743" s="169" t="s">
        <v>8936</v>
      </c>
      <c r="H1743" s="169" t="s">
        <v>28</v>
      </c>
    </row>
    <row r="1744" spans="1:8">
      <c r="A1744" s="169" t="s">
        <v>9194</v>
      </c>
      <c r="B1744" s="170">
        <f t="shared" si="36"/>
        <v>40287</v>
      </c>
      <c r="C1744" s="169" t="s">
        <v>28</v>
      </c>
      <c r="D1744" s="169" t="s">
        <v>9103</v>
      </c>
      <c r="E1744" s="169" t="s">
        <v>9103</v>
      </c>
      <c r="F1744" s="169" t="s">
        <v>9096</v>
      </c>
      <c r="G1744" s="169" t="s">
        <v>8943</v>
      </c>
      <c r="H1744" s="169" t="s">
        <v>28</v>
      </c>
    </row>
    <row r="1745" spans="1:8">
      <c r="A1745" s="169" t="s">
        <v>9195</v>
      </c>
      <c r="B1745" s="170">
        <f t="shared" si="36"/>
        <v>40284</v>
      </c>
      <c r="C1745" s="169" t="s">
        <v>28</v>
      </c>
      <c r="D1745" s="169" t="s">
        <v>9103</v>
      </c>
      <c r="E1745" s="169" t="s">
        <v>9103</v>
      </c>
      <c r="F1745" s="169" t="s">
        <v>9096</v>
      </c>
      <c r="G1745" s="169" t="s">
        <v>8943</v>
      </c>
      <c r="H1745" s="169" t="s">
        <v>28</v>
      </c>
    </row>
    <row r="1746" spans="1:8">
      <c r="A1746" s="169" t="s">
        <v>9196</v>
      </c>
      <c r="B1746" s="170">
        <f t="shared" si="36"/>
        <v>40283</v>
      </c>
      <c r="C1746" s="169" t="s">
        <v>28</v>
      </c>
      <c r="D1746" s="169" t="s">
        <v>9098</v>
      </c>
      <c r="E1746" s="169" t="s">
        <v>9096</v>
      </c>
      <c r="F1746" s="169" t="s">
        <v>9095</v>
      </c>
      <c r="G1746" s="169" t="s">
        <v>9107</v>
      </c>
      <c r="H1746" s="169" t="s">
        <v>28</v>
      </c>
    </row>
    <row r="1747" spans="1:8">
      <c r="A1747" s="169" t="s">
        <v>9197</v>
      </c>
      <c r="B1747" s="170">
        <f t="shared" si="36"/>
        <v>40282</v>
      </c>
      <c r="C1747" s="169" t="s">
        <v>28</v>
      </c>
      <c r="D1747" s="169" t="s">
        <v>9100</v>
      </c>
      <c r="E1747" s="169" t="s">
        <v>9091</v>
      </c>
      <c r="F1747" s="169" t="s">
        <v>9135</v>
      </c>
      <c r="G1747" s="169" t="s">
        <v>9102</v>
      </c>
      <c r="H1747" s="169" t="s">
        <v>28</v>
      </c>
    </row>
    <row r="1748" spans="1:8">
      <c r="A1748" s="169" t="s">
        <v>9198</v>
      </c>
      <c r="B1748" s="170">
        <f t="shared" si="36"/>
        <v>40281</v>
      </c>
      <c r="C1748" s="169" t="s">
        <v>28</v>
      </c>
      <c r="D1748" s="169" t="s">
        <v>9098</v>
      </c>
      <c r="E1748" s="169" t="s">
        <v>9096</v>
      </c>
      <c r="F1748" s="169" t="s">
        <v>9112</v>
      </c>
      <c r="G1748" s="169" t="s">
        <v>9107</v>
      </c>
      <c r="H1748" s="169" t="s">
        <v>28</v>
      </c>
    </row>
    <row r="1749" spans="1:8">
      <c r="A1749" s="169" t="s">
        <v>9199</v>
      </c>
      <c r="B1749" s="170">
        <f t="shared" si="36"/>
        <v>40280</v>
      </c>
      <c r="C1749" s="169" t="s">
        <v>28</v>
      </c>
      <c r="D1749" s="169" t="s">
        <v>9089</v>
      </c>
      <c r="E1749" s="169" t="s">
        <v>9100</v>
      </c>
      <c r="F1749" s="169" t="s">
        <v>9094</v>
      </c>
      <c r="G1749" s="169" t="s">
        <v>9085</v>
      </c>
      <c r="H1749" s="169" t="s">
        <v>28</v>
      </c>
    </row>
    <row r="1750" spans="1:8">
      <c r="A1750" s="169" t="s">
        <v>9200</v>
      </c>
      <c r="B1750" s="170">
        <f t="shared" si="36"/>
        <v>40277</v>
      </c>
      <c r="C1750" s="169" t="s">
        <v>28</v>
      </c>
      <c r="D1750" s="169" t="s">
        <v>9103</v>
      </c>
      <c r="E1750" s="169" t="s">
        <v>9103</v>
      </c>
      <c r="F1750" s="169" t="s">
        <v>9098</v>
      </c>
      <c r="G1750" s="169" t="s">
        <v>8943</v>
      </c>
      <c r="H1750" s="169" t="s">
        <v>28</v>
      </c>
    </row>
    <row r="1751" spans="1:8">
      <c r="A1751" s="169" t="s">
        <v>9201</v>
      </c>
      <c r="B1751" s="170">
        <f t="shared" si="36"/>
        <v>40276</v>
      </c>
      <c r="C1751" s="169" t="s">
        <v>28</v>
      </c>
      <c r="D1751" s="169" t="s">
        <v>8936</v>
      </c>
      <c r="E1751" s="169" t="s">
        <v>8937</v>
      </c>
      <c r="F1751" s="169" t="s">
        <v>9107</v>
      </c>
      <c r="G1751" s="169" t="s">
        <v>8929</v>
      </c>
      <c r="H1751" s="169" t="s">
        <v>28</v>
      </c>
    </row>
    <row r="1752" spans="1:8">
      <c r="A1752" s="169" t="s">
        <v>9202</v>
      </c>
      <c r="B1752" s="170">
        <f t="shared" si="36"/>
        <v>40275</v>
      </c>
      <c r="C1752" s="169" t="s">
        <v>28</v>
      </c>
      <c r="D1752" s="169" t="s">
        <v>9107</v>
      </c>
      <c r="E1752" s="169" t="s">
        <v>9103</v>
      </c>
      <c r="F1752" s="169" t="s">
        <v>9098</v>
      </c>
      <c r="G1752" s="169" t="s">
        <v>8937</v>
      </c>
      <c r="H1752" s="169" t="s">
        <v>28</v>
      </c>
    </row>
    <row r="1753" spans="1:8">
      <c r="A1753" s="169" t="s">
        <v>9203</v>
      </c>
      <c r="B1753" s="170">
        <f t="shared" si="36"/>
        <v>40274</v>
      </c>
      <c r="C1753" s="169" t="s">
        <v>28</v>
      </c>
      <c r="D1753" s="169" t="s">
        <v>9098</v>
      </c>
      <c r="E1753" s="169" t="s">
        <v>9096</v>
      </c>
      <c r="F1753" s="169" t="s">
        <v>9095</v>
      </c>
      <c r="G1753" s="169" t="s">
        <v>9107</v>
      </c>
      <c r="H1753" s="169" t="s">
        <v>28</v>
      </c>
    </row>
    <row r="1754" spans="1:8">
      <c r="A1754" s="169" t="s">
        <v>9204</v>
      </c>
      <c r="B1754" s="170">
        <f t="shared" si="36"/>
        <v>40273</v>
      </c>
      <c r="C1754" s="169" t="s">
        <v>28</v>
      </c>
      <c r="D1754" s="169" t="s">
        <v>9100</v>
      </c>
      <c r="E1754" s="169" t="s">
        <v>9090</v>
      </c>
      <c r="F1754" s="169" t="s">
        <v>9116</v>
      </c>
      <c r="G1754" s="169" t="s">
        <v>9087</v>
      </c>
      <c r="H1754" s="169" t="s">
        <v>28</v>
      </c>
    </row>
    <row r="1755" spans="1:8">
      <c r="A1755" s="169" t="s">
        <v>9205</v>
      </c>
      <c r="B1755" s="170">
        <f t="shared" si="36"/>
        <v>40270</v>
      </c>
      <c r="C1755" s="169" t="s">
        <v>28</v>
      </c>
      <c r="D1755" s="169" t="s">
        <v>9098</v>
      </c>
      <c r="E1755" s="169" t="s">
        <v>9096</v>
      </c>
      <c r="F1755" s="169" t="s">
        <v>9094</v>
      </c>
      <c r="G1755" s="169" t="s">
        <v>9107</v>
      </c>
      <c r="H1755" s="169" t="s">
        <v>28</v>
      </c>
    </row>
    <row r="1756" spans="1:8">
      <c r="A1756" s="169" t="s">
        <v>9206</v>
      </c>
      <c r="B1756" s="170">
        <f t="shared" si="36"/>
        <v>40269</v>
      </c>
      <c r="C1756" s="169" t="s">
        <v>28</v>
      </c>
      <c r="D1756" s="169" t="s">
        <v>9092</v>
      </c>
      <c r="E1756" s="169" t="s">
        <v>9098</v>
      </c>
      <c r="F1756" s="169" t="s">
        <v>9095</v>
      </c>
      <c r="G1756" s="169" t="s">
        <v>9083</v>
      </c>
      <c r="H1756" s="169" t="s">
        <v>28</v>
      </c>
    </row>
    <row r="1757" spans="1:8">
      <c r="A1757" s="169" t="s">
        <v>9207</v>
      </c>
      <c r="B1757" s="170">
        <f t="shared" si="36"/>
        <v>40268</v>
      </c>
      <c r="C1757" s="169" t="s">
        <v>28</v>
      </c>
      <c r="D1757" s="169" t="s">
        <v>9091</v>
      </c>
      <c r="E1757" s="169" t="s">
        <v>9090</v>
      </c>
      <c r="F1757" s="169" t="s">
        <v>9125</v>
      </c>
      <c r="G1757" s="169" t="s">
        <v>9102</v>
      </c>
      <c r="H1757" s="169" t="s">
        <v>28</v>
      </c>
    </row>
    <row r="1758" spans="1:8">
      <c r="A1758" s="169" t="s">
        <v>9208</v>
      </c>
      <c r="B1758" s="170">
        <f t="shared" si="36"/>
        <v>40267</v>
      </c>
      <c r="C1758" s="169" t="s">
        <v>28</v>
      </c>
      <c r="D1758" s="169" t="s">
        <v>9094</v>
      </c>
      <c r="E1758" s="169" t="s">
        <v>9135</v>
      </c>
      <c r="F1758" s="169" t="s">
        <v>9122</v>
      </c>
      <c r="G1758" s="169" t="s">
        <v>9096</v>
      </c>
      <c r="H1758" s="169" t="s">
        <v>28</v>
      </c>
    </row>
    <row r="1759" spans="1:8">
      <c r="A1759" s="169" t="s">
        <v>9209</v>
      </c>
      <c r="B1759" s="170">
        <f t="shared" si="36"/>
        <v>40266</v>
      </c>
      <c r="C1759" s="169" t="s">
        <v>28</v>
      </c>
      <c r="D1759" s="169" t="s">
        <v>9095</v>
      </c>
      <c r="E1759" s="169" t="s">
        <v>9094</v>
      </c>
      <c r="F1759" s="169" t="s">
        <v>9138</v>
      </c>
      <c r="G1759" s="169" t="s">
        <v>9092</v>
      </c>
      <c r="H1759" s="169" t="s">
        <v>28</v>
      </c>
    </row>
    <row r="1760" spans="1:8">
      <c r="A1760" s="169" t="s">
        <v>9210</v>
      </c>
      <c r="B1760" s="170">
        <f t="shared" si="36"/>
        <v>40263</v>
      </c>
      <c r="C1760" s="169" t="s">
        <v>28</v>
      </c>
      <c r="D1760" s="169" t="s">
        <v>9086</v>
      </c>
      <c r="E1760" s="169" t="s">
        <v>9092</v>
      </c>
      <c r="F1760" s="169" t="s">
        <v>9090</v>
      </c>
      <c r="G1760" s="169" t="s">
        <v>8949</v>
      </c>
      <c r="H1760" s="169" t="s">
        <v>28</v>
      </c>
    </row>
    <row r="1761" spans="1:8">
      <c r="A1761" s="169" t="s">
        <v>9211</v>
      </c>
      <c r="B1761" s="170">
        <f t="shared" si="36"/>
        <v>40262</v>
      </c>
      <c r="C1761" s="169" t="s">
        <v>28</v>
      </c>
      <c r="D1761" s="169" t="s">
        <v>9103</v>
      </c>
      <c r="E1761" s="169" t="s">
        <v>9087</v>
      </c>
      <c r="F1761" s="169" t="s">
        <v>9098</v>
      </c>
      <c r="G1761" s="169" t="s">
        <v>8936</v>
      </c>
      <c r="H1761" s="169" t="s">
        <v>28</v>
      </c>
    </row>
    <row r="1762" spans="1:8">
      <c r="A1762" s="169" t="s">
        <v>9212</v>
      </c>
      <c r="B1762" s="170">
        <f t="shared" si="36"/>
        <v>40261</v>
      </c>
      <c r="C1762" s="169" t="s">
        <v>28</v>
      </c>
      <c r="D1762" s="169" t="s">
        <v>9090</v>
      </c>
      <c r="E1762" s="169" t="s">
        <v>9095</v>
      </c>
      <c r="F1762" s="169" t="s">
        <v>9118</v>
      </c>
      <c r="G1762" s="169" t="s">
        <v>9086</v>
      </c>
      <c r="H1762" s="169" t="s">
        <v>28</v>
      </c>
    </row>
    <row r="1763" spans="1:8">
      <c r="A1763" s="169" t="s">
        <v>9213</v>
      </c>
      <c r="B1763" s="170">
        <f t="shared" si="36"/>
        <v>40260</v>
      </c>
      <c r="C1763" s="169" t="s">
        <v>28</v>
      </c>
      <c r="D1763" s="169" t="s">
        <v>9102</v>
      </c>
      <c r="E1763" s="169" t="s">
        <v>9086</v>
      </c>
      <c r="F1763" s="169" t="s">
        <v>9091</v>
      </c>
      <c r="G1763" s="169" t="s">
        <v>8944</v>
      </c>
      <c r="H1763" s="169" t="s">
        <v>28</v>
      </c>
    </row>
    <row r="1764" spans="1:8">
      <c r="A1764" s="169" t="s">
        <v>9214</v>
      </c>
      <c r="B1764" s="170">
        <f t="shared" si="36"/>
        <v>40259</v>
      </c>
      <c r="C1764" s="169" t="s">
        <v>28</v>
      </c>
      <c r="D1764" s="169" t="s">
        <v>8940</v>
      </c>
      <c r="E1764" s="169" t="s">
        <v>8940</v>
      </c>
      <c r="F1764" s="169" t="s">
        <v>8948</v>
      </c>
      <c r="G1764" s="169" t="s">
        <v>8956</v>
      </c>
      <c r="H1764" s="169" t="s">
        <v>28</v>
      </c>
    </row>
    <row r="1765" spans="1:8">
      <c r="A1765" s="169" t="s">
        <v>9215</v>
      </c>
      <c r="B1765" s="170">
        <f t="shared" si="36"/>
        <v>40256</v>
      </c>
      <c r="C1765" s="169" t="s">
        <v>28</v>
      </c>
      <c r="D1765" s="169" t="s">
        <v>8944</v>
      </c>
      <c r="E1765" s="169" t="s">
        <v>8948</v>
      </c>
      <c r="F1765" s="169" t="s">
        <v>9087</v>
      </c>
      <c r="G1765" s="169" t="s">
        <v>8932</v>
      </c>
      <c r="H1765" s="169" t="s">
        <v>28</v>
      </c>
    </row>
    <row r="1766" spans="1:8">
      <c r="A1766" s="169" t="s">
        <v>9216</v>
      </c>
      <c r="B1766" s="170">
        <f t="shared" si="36"/>
        <v>40255</v>
      </c>
      <c r="C1766" s="169" t="s">
        <v>28</v>
      </c>
      <c r="D1766" s="169" t="s">
        <v>8937</v>
      </c>
      <c r="E1766" s="169" t="s">
        <v>8943</v>
      </c>
      <c r="F1766" s="169" t="s">
        <v>9103</v>
      </c>
      <c r="G1766" s="169" t="s">
        <v>8930</v>
      </c>
      <c r="H1766" s="169" t="s">
        <v>28</v>
      </c>
    </row>
    <row r="1767" spans="1:8">
      <c r="A1767" s="169" t="s">
        <v>9217</v>
      </c>
      <c r="B1767" s="170">
        <f t="shared" si="36"/>
        <v>40254</v>
      </c>
      <c r="C1767" s="169" t="s">
        <v>28</v>
      </c>
      <c r="D1767" s="169" t="s">
        <v>9083</v>
      </c>
      <c r="E1767" s="169" t="s">
        <v>9107</v>
      </c>
      <c r="F1767" s="169" t="s">
        <v>9092</v>
      </c>
      <c r="G1767" s="169" t="s">
        <v>8936</v>
      </c>
      <c r="H1767" s="169" t="s">
        <v>28</v>
      </c>
    </row>
    <row r="1768" spans="1:8">
      <c r="A1768" s="169" t="s">
        <v>9218</v>
      </c>
      <c r="B1768" s="170">
        <f t="shared" si="36"/>
        <v>40253</v>
      </c>
      <c r="C1768" s="169" t="s">
        <v>28</v>
      </c>
      <c r="D1768" s="169" t="s">
        <v>9085</v>
      </c>
      <c r="E1768" s="169" t="s">
        <v>9087</v>
      </c>
      <c r="F1768" s="169" t="s">
        <v>9100</v>
      </c>
      <c r="G1768" s="169" t="s">
        <v>8943</v>
      </c>
      <c r="H1768" s="169" t="s">
        <v>28</v>
      </c>
    </row>
    <row r="1769" spans="1:8">
      <c r="A1769" s="169" t="s">
        <v>9219</v>
      </c>
      <c r="B1769" s="170">
        <f t="shared" si="36"/>
        <v>40252</v>
      </c>
      <c r="C1769" s="169" t="s">
        <v>28</v>
      </c>
      <c r="D1769" s="169" t="s">
        <v>9098</v>
      </c>
      <c r="E1769" s="169" t="s">
        <v>9098</v>
      </c>
      <c r="F1769" s="169" t="s">
        <v>9094</v>
      </c>
      <c r="G1769" s="169" t="s">
        <v>9107</v>
      </c>
      <c r="H1769" s="169" t="s">
        <v>28</v>
      </c>
    </row>
    <row r="1770" spans="1:8">
      <c r="A1770" s="169" t="s">
        <v>9220</v>
      </c>
      <c r="B1770" s="170">
        <f t="shared" si="36"/>
        <v>40249</v>
      </c>
      <c r="C1770" s="169" t="s">
        <v>28</v>
      </c>
      <c r="D1770" s="169" t="s">
        <v>9092</v>
      </c>
      <c r="E1770" s="169" t="s">
        <v>9086</v>
      </c>
      <c r="F1770" s="169" t="s">
        <v>9095</v>
      </c>
      <c r="G1770" s="169" t="s">
        <v>9107</v>
      </c>
      <c r="H1770" s="169" t="s">
        <v>28</v>
      </c>
    </row>
    <row r="1771" spans="1:8">
      <c r="A1771" s="169" t="s">
        <v>9221</v>
      </c>
      <c r="B1771" s="170">
        <f t="shared" si="36"/>
        <v>40248</v>
      </c>
      <c r="C1771" s="169" t="s">
        <v>28</v>
      </c>
      <c r="D1771" s="169" t="s">
        <v>9090</v>
      </c>
      <c r="E1771" s="169" t="s">
        <v>9091</v>
      </c>
      <c r="F1771" s="169" t="s">
        <v>9121</v>
      </c>
      <c r="G1771" s="169" t="s">
        <v>9098</v>
      </c>
      <c r="H1771" s="169" t="s">
        <v>28</v>
      </c>
    </row>
    <row r="1772" spans="1:8">
      <c r="A1772" s="169" t="s">
        <v>9222</v>
      </c>
      <c r="B1772" s="170">
        <f t="shared" si="36"/>
        <v>40247</v>
      </c>
      <c r="C1772" s="169" t="s">
        <v>28</v>
      </c>
      <c r="D1772" s="169" t="s">
        <v>9134</v>
      </c>
      <c r="E1772" s="169" t="s">
        <v>9122</v>
      </c>
      <c r="F1772" s="169" t="s">
        <v>9223</v>
      </c>
      <c r="G1772" s="169" t="s">
        <v>9125</v>
      </c>
      <c r="H1772" s="169" t="s">
        <v>28</v>
      </c>
    </row>
    <row r="1773" spans="1:8">
      <c r="A1773" s="169" t="s">
        <v>9224</v>
      </c>
      <c r="B1773" s="170">
        <f t="shared" si="36"/>
        <v>40246</v>
      </c>
      <c r="C1773" s="169" t="s">
        <v>28</v>
      </c>
      <c r="D1773" s="169" t="s">
        <v>9128</v>
      </c>
      <c r="E1773" s="169" t="s">
        <v>9134</v>
      </c>
      <c r="F1773" s="169" t="s">
        <v>9225</v>
      </c>
      <c r="G1773" s="169" t="s">
        <v>9138</v>
      </c>
      <c r="H1773" s="169" t="s">
        <v>28</v>
      </c>
    </row>
    <row r="1774" spans="1:8">
      <c r="A1774" s="169" t="s">
        <v>9226</v>
      </c>
      <c r="B1774" s="170">
        <f t="shared" si="36"/>
        <v>40245</v>
      </c>
      <c r="C1774" s="169" t="s">
        <v>28</v>
      </c>
      <c r="D1774" s="169" t="s">
        <v>9152</v>
      </c>
      <c r="E1774" s="169" t="s">
        <v>9129</v>
      </c>
      <c r="F1774" s="169" t="s">
        <v>9227</v>
      </c>
      <c r="G1774" s="169" t="s">
        <v>9123</v>
      </c>
      <c r="H1774" s="169" t="s">
        <v>28</v>
      </c>
    </row>
    <row r="1775" spans="1:8">
      <c r="A1775" s="169" t="s">
        <v>9228</v>
      </c>
      <c r="B1775" s="170">
        <f t="shared" si="36"/>
        <v>40242</v>
      </c>
      <c r="C1775" s="169" t="s">
        <v>28</v>
      </c>
      <c r="D1775" s="169" t="s">
        <v>9146</v>
      </c>
      <c r="E1775" s="169" t="s">
        <v>9129</v>
      </c>
      <c r="F1775" s="169" t="s">
        <v>9227</v>
      </c>
      <c r="G1775" s="169" t="s">
        <v>9122</v>
      </c>
      <c r="H1775" s="169" t="s">
        <v>28</v>
      </c>
    </row>
    <row r="1776" spans="1:8">
      <c r="A1776" s="169" t="s">
        <v>9229</v>
      </c>
      <c r="B1776" s="170">
        <f t="shared" si="36"/>
        <v>40241</v>
      </c>
      <c r="C1776" s="169" t="s">
        <v>28</v>
      </c>
      <c r="D1776" s="169" t="s">
        <v>9230</v>
      </c>
      <c r="E1776" s="169" t="s">
        <v>9146</v>
      </c>
      <c r="F1776" s="169" t="s">
        <v>9231</v>
      </c>
      <c r="G1776" s="169" t="s">
        <v>9123</v>
      </c>
      <c r="H1776" s="169" t="s">
        <v>28</v>
      </c>
    </row>
    <row r="1777" spans="1:8">
      <c r="A1777" s="169" t="s">
        <v>9232</v>
      </c>
      <c r="B1777" s="170">
        <f t="shared" si="36"/>
        <v>40240</v>
      </c>
      <c r="C1777" s="169" t="s">
        <v>28</v>
      </c>
      <c r="D1777" s="169" t="s">
        <v>9225</v>
      </c>
      <c r="E1777" s="169" t="s">
        <v>9225</v>
      </c>
      <c r="F1777" s="169" t="s">
        <v>9233</v>
      </c>
      <c r="G1777" s="169" t="s">
        <v>9129</v>
      </c>
      <c r="H1777" s="169" t="s">
        <v>28</v>
      </c>
    </row>
    <row r="1778" spans="1:8">
      <c r="A1778" s="169" t="s">
        <v>9234</v>
      </c>
      <c r="B1778" s="170">
        <f t="shared" si="36"/>
        <v>40239</v>
      </c>
      <c r="C1778" s="169" t="s">
        <v>28</v>
      </c>
      <c r="D1778" s="169" t="s">
        <v>9235</v>
      </c>
      <c r="E1778" s="169" t="s">
        <v>9227</v>
      </c>
      <c r="F1778" s="169" t="s">
        <v>9236</v>
      </c>
      <c r="G1778" s="169" t="s">
        <v>9237</v>
      </c>
      <c r="H1778" s="169" t="s">
        <v>28</v>
      </c>
    </row>
    <row r="1779" spans="1:8">
      <c r="A1779" s="169" t="s">
        <v>9238</v>
      </c>
      <c r="B1779" s="170">
        <f t="shared" si="36"/>
        <v>40235</v>
      </c>
      <c r="C1779" s="169" t="s">
        <v>28</v>
      </c>
      <c r="D1779" s="169" t="s">
        <v>9231</v>
      </c>
      <c r="E1779" s="169" t="s">
        <v>9231</v>
      </c>
      <c r="F1779" s="169" t="s">
        <v>9239</v>
      </c>
      <c r="G1779" s="169" t="s">
        <v>9223</v>
      </c>
      <c r="H1779" s="169" t="s">
        <v>28</v>
      </c>
    </row>
    <row r="1780" spans="1:8">
      <c r="A1780" s="169" t="s">
        <v>9240</v>
      </c>
      <c r="B1780" s="170">
        <f t="shared" si="36"/>
        <v>40234</v>
      </c>
      <c r="C1780" s="169" t="s">
        <v>28</v>
      </c>
      <c r="D1780" s="169" t="s">
        <v>9231</v>
      </c>
      <c r="E1780" s="169" t="s">
        <v>9231</v>
      </c>
      <c r="F1780" s="169" t="s">
        <v>9239</v>
      </c>
      <c r="G1780" s="169" t="s">
        <v>9223</v>
      </c>
      <c r="H1780" s="169" t="s">
        <v>28</v>
      </c>
    </row>
    <row r="1781" spans="1:8">
      <c r="A1781" s="169" t="s">
        <v>9241</v>
      </c>
      <c r="B1781" s="170">
        <f t="shared" si="36"/>
        <v>40233</v>
      </c>
      <c r="C1781" s="169" t="s">
        <v>28</v>
      </c>
      <c r="D1781" s="169" t="s">
        <v>9239</v>
      </c>
      <c r="E1781" s="169" t="s">
        <v>9239</v>
      </c>
      <c r="F1781" s="169" t="s">
        <v>9242</v>
      </c>
      <c r="G1781" s="169" t="s">
        <v>9243</v>
      </c>
      <c r="H1781" s="169" t="s">
        <v>28</v>
      </c>
    </row>
    <row r="1782" spans="1:8">
      <c r="A1782" s="169" t="s">
        <v>9244</v>
      </c>
      <c r="B1782" s="170">
        <f t="shared" si="36"/>
        <v>40232</v>
      </c>
      <c r="C1782" s="169" t="s">
        <v>28</v>
      </c>
      <c r="D1782" s="169" t="s">
        <v>9245</v>
      </c>
      <c r="E1782" s="169" t="s">
        <v>9246</v>
      </c>
      <c r="F1782" s="169" t="s">
        <v>9247</v>
      </c>
      <c r="G1782" s="169" t="s">
        <v>9236</v>
      </c>
      <c r="H1782" s="169" t="s">
        <v>28</v>
      </c>
    </row>
    <row r="1783" spans="1:8">
      <c r="A1783" s="169" t="s">
        <v>9248</v>
      </c>
      <c r="B1783" s="170">
        <f t="shared" si="36"/>
        <v>40231</v>
      </c>
      <c r="C1783" s="169" t="s">
        <v>28</v>
      </c>
      <c r="D1783" s="169" t="s">
        <v>9242</v>
      </c>
      <c r="E1783" s="169" t="s">
        <v>9249</v>
      </c>
      <c r="F1783" s="169" t="s">
        <v>9250</v>
      </c>
      <c r="G1783" s="169" t="s">
        <v>9251</v>
      </c>
      <c r="H1783" s="169" t="s">
        <v>28</v>
      </c>
    </row>
    <row r="1784" spans="1:8">
      <c r="A1784" s="169" t="s">
        <v>9252</v>
      </c>
      <c r="B1784" s="170">
        <f t="shared" si="36"/>
        <v>40228</v>
      </c>
      <c r="C1784" s="169" t="s">
        <v>28</v>
      </c>
      <c r="D1784" s="169" t="s">
        <v>9249</v>
      </c>
      <c r="E1784" s="169" t="s">
        <v>9249</v>
      </c>
      <c r="F1784" s="169" t="s">
        <v>9253</v>
      </c>
      <c r="G1784" s="169" t="s">
        <v>9251</v>
      </c>
      <c r="H1784" s="169" t="s">
        <v>28</v>
      </c>
    </row>
    <row r="1785" spans="1:8">
      <c r="A1785" s="169" t="s">
        <v>9254</v>
      </c>
      <c r="B1785" s="170">
        <f t="shared" si="36"/>
        <v>40227</v>
      </c>
      <c r="C1785" s="169" t="s">
        <v>28</v>
      </c>
      <c r="D1785" s="169" t="s">
        <v>9246</v>
      </c>
      <c r="E1785" s="169" t="s">
        <v>9246</v>
      </c>
      <c r="F1785" s="169" t="s">
        <v>9255</v>
      </c>
      <c r="G1785" s="169" t="s">
        <v>9236</v>
      </c>
      <c r="H1785" s="169" t="s">
        <v>28</v>
      </c>
    </row>
    <row r="1786" spans="1:8">
      <c r="A1786" s="169" t="s">
        <v>9256</v>
      </c>
      <c r="B1786" s="170">
        <f t="shared" si="36"/>
        <v>40226</v>
      </c>
      <c r="C1786" s="169" t="s">
        <v>28</v>
      </c>
      <c r="D1786" s="169" t="s">
        <v>9245</v>
      </c>
      <c r="E1786" s="169" t="s">
        <v>9245</v>
      </c>
      <c r="F1786" s="169" t="s">
        <v>9257</v>
      </c>
      <c r="G1786" s="169" t="s">
        <v>9258</v>
      </c>
      <c r="H1786" s="169" t="s">
        <v>28</v>
      </c>
    </row>
    <row r="1787" spans="1:8">
      <c r="A1787" s="169" t="s">
        <v>9259</v>
      </c>
      <c r="B1787" s="170">
        <f t="shared" si="36"/>
        <v>40225</v>
      </c>
      <c r="C1787" s="169" t="s">
        <v>28</v>
      </c>
      <c r="D1787" s="169" t="s">
        <v>9260</v>
      </c>
      <c r="E1787" s="169" t="s">
        <v>9245</v>
      </c>
      <c r="F1787" s="169" t="s">
        <v>9247</v>
      </c>
      <c r="G1787" s="169" t="s">
        <v>9251</v>
      </c>
      <c r="H1787" s="169" t="s">
        <v>28</v>
      </c>
    </row>
    <row r="1788" spans="1:8">
      <c r="A1788" s="169" t="s">
        <v>9261</v>
      </c>
      <c r="B1788" s="170">
        <f t="shared" si="36"/>
        <v>40221</v>
      </c>
      <c r="C1788" s="169" t="s">
        <v>28</v>
      </c>
      <c r="D1788" s="169" t="s">
        <v>9245</v>
      </c>
      <c r="E1788" s="169" t="s">
        <v>9246</v>
      </c>
      <c r="F1788" s="169" t="s">
        <v>9255</v>
      </c>
      <c r="G1788" s="169" t="s">
        <v>9258</v>
      </c>
      <c r="H1788" s="169" t="s">
        <v>28</v>
      </c>
    </row>
    <row r="1789" spans="1:8">
      <c r="A1789" s="169" t="s">
        <v>9262</v>
      </c>
      <c r="B1789" s="170">
        <f t="shared" si="36"/>
        <v>40220</v>
      </c>
      <c r="C1789" s="169" t="s">
        <v>28</v>
      </c>
      <c r="D1789" s="169" t="s">
        <v>9263</v>
      </c>
      <c r="E1789" s="169" t="s">
        <v>9242</v>
      </c>
      <c r="F1789" s="169" t="s">
        <v>9253</v>
      </c>
      <c r="G1789" s="169" t="s">
        <v>9246</v>
      </c>
      <c r="H1789" s="169" t="s">
        <v>28</v>
      </c>
    </row>
    <row r="1790" spans="1:8">
      <c r="A1790" s="169" t="s">
        <v>9264</v>
      </c>
      <c r="B1790" s="170">
        <f t="shared" si="36"/>
        <v>40219</v>
      </c>
      <c r="C1790" s="169" t="s">
        <v>28</v>
      </c>
      <c r="D1790" s="169" t="s">
        <v>9250</v>
      </c>
      <c r="E1790" s="169" t="s">
        <v>9253</v>
      </c>
      <c r="F1790" s="169" t="s">
        <v>9265</v>
      </c>
      <c r="G1790" s="169" t="s">
        <v>9255</v>
      </c>
      <c r="H1790" s="169" t="s">
        <v>28</v>
      </c>
    </row>
    <row r="1791" spans="1:8">
      <c r="A1791" s="169" t="s">
        <v>9266</v>
      </c>
      <c r="B1791" s="170">
        <f t="shared" si="36"/>
        <v>40218</v>
      </c>
      <c r="C1791" s="169" t="s">
        <v>28</v>
      </c>
      <c r="D1791" s="169" t="s">
        <v>9250</v>
      </c>
      <c r="E1791" s="169" t="s">
        <v>9253</v>
      </c>
      <c r="F1791" s="169" t="s">
        <v>9265</v>
      </c>
      <c r="G1791" s="169" t="s">
        <v>9257</v>
      </c>
      <c r="H1791" s="169" t="s">
        <v>28</v>
      </c>
    </row>
    <row r="1792" spans="1:8">
      <c r="A1792" s="169" t="s">
        <v>9267</v>
      </c>
      <c r="B1792" s="170">
        <f t="shared" si="36"/>
        <v>40217</v>
      </c>
      <c r="C1792" s="169" t="s">
        <v>28</v>
      </c>
      <c r="D1792" s="169" t="s">
        <v>9253</v>
      </c>
      <c r="E1792" s="169" t="s">
        <v>9268</v>
      </c>
      <c r="F1792" s="169" t="s">
        <v>9269</v>
      </c>
      <c r="G1792" s="169" t="s">
        <v>9270</v>
      </c>
      <c r="H1792" s="169" t="s">
        <v>28</v>
      </c>
    </row>
    <row r="1793" spans="1:8">
      <c r="A1793" s="169" t="s">
        <v>9271</v>
      </c>
      <c r="B1793" s="170">
        <f t="shared" si="36"/>
        <v>40214</v>
      </c>
      <c r="C1793" s="169" t="s">
        <v>28</v>
      </c>
      <c r="D1793" s="169" t="s">
        <v>9247</v>
      </c>
      <c r="E1793" s="169" t="s">
        <v>9257</v>
      </c>
      <c r="F1793" s="169" t="s">
        <v>9272</v>
      </c>
      <c r="G1793" s="169" t="s">
        <v>9242</v>
      </c>
      <c r="H1793" s="169" t="s">
        <v>28</v>
      </c>
    </row>
    <row r="1794" spans="1:8">
      <c r="A1794" s="169" t="s">
        <v>9273</v>
      </c>
      <c r="B1794" s="170">
        <f t="shared" si="36"/>
        <v>40213</v>
      </c>
      <c r="C1794" s="169" t="s">
        <v>28</v>
      </c>
      <c r="D1794" s="169" t="s">
        <v>9274</v>
      </c>
      <c r="E1794" s="169" t="s">
        <v>9272</v>
      </c>
      <c r="F1794" s="169" t="s">
        <v>9275</v>
      </c>
      <c r="G1794" s="169" t="s">
        <v>9247</v>
      </c>
      <c r="H1794" s="169" t="s">
        <v>28</v>
      </c>
    </row>
    <row r="1795" spans="1:8">
      <c r="A1795" s="169" t="s">
        <v>9276</v>
      </c>
      <c r="B1795" s="170">
        <f t="shared" si="36"/>
        <v>40212</v>
      </c>
      <c r="C1795" s="169" t="s">
        <v>28</v>
      </c>
      <c r="D1795" s="169" t="s">
        <v>9269</v>
      </c>
      <c r="E1795" s="169" t="s">
        <v>9265</v>
      </c>
      <c r="F1795" s="169" t="s">
        <v>9277</v>
      </c>
      <c r="G1795" s="169" t="s">
        <v>9268</v>
      </c>
      <c r="H1795" s="169" t="s">
        <v>28</v>
      </c>
    </row>
    <row r="1796" spans="1:8">
      <c r="A1796" s="169" t="s">
        <v>9278</v>
      </c>
      <c r="B1796" s="170">
        <f t="shared" si="36"/>
        <v>40211</v>
      </c>
      <c r="C1796" s="169" t="s">
        <v>28</v>
      </c>
      <c r="D1796" s="169" t="s">
        <v>9269</v>
      </c>
      <c r="E1796" s="169" t="s">
        <v>9279</v>
      </c>
      <c r="F1796" s="169" t="s">
        <v>9280</v>
      </c>
      <c r="G1796" s="169" t="s">
        <v>9268</v>
      </c>
      <c r="H1796" s="169" t="s">
        <v>28</v>
      </c>
    </row>
    <row r="1797" spans="1:8">
      <c r="A1797" s="169" t="s">
        <v>9281</v>
      </c>
      <c r="B1797" s="170">
        <f t="shared" ref="B1797:B1860" si="37">DATE((LEFT(A1797,4)),(RIGHT(LEFT(A1797,7),2)),RIGHT(A1797,2))</f>
        <v>40210</v>
      </c>
      <c r="C1797" s="169" t="s">
        <v>28</v>
      </c>
      <c r="D1797" s="169" t="s">
        <v>9279</v>
      </c>
      <c r="E1797" s="169" t="s">
        <v>9282</v>
      </c>
      <c r="F1797" s="169" t="s">
        <v>9283</v>
      </c>
      <c r="G1797" s="169" t="s">
        <v>9250</v>
      </c>
      <c r="H1797" s="169" t="s">
        <v>28</v>
      </c>
    </row>
    <row r="1798" spans="1:8">
      <c r="A1798" s="169" t="s">
        <v>9284</v>
      </c>
      <c r="B1798" s="170">
        <f t="shared" si="37"/>
        <v>40207</v>
      </c>
      <c r="C1798" s="169" t="s">
        <v>28</v>
      </c>
      <c r="D1798" s="169" t="s">
        <v>9269</v>
      </c>
      <c r="E1798" s="169" t="s">
        <v>9279</v>
      </c>
      <c r="F1798" s="169" t="s">
        <v>9277</v>
      </c>
      <c r="G1798" s="169" t="s">
        <v>9247</v>
      </c>
      <c r="H1798" s="169" t="s">
        <v>28</v>
      </c>
    </row>
    <row r="1799" spans="1:8">
      <c r="A1799" s="169" t="s">
        <v>9285</v>
      </c>
      <c r="B1799" s="170">
        <f t="shared" si="37"/>
        <v>40206</v>
      </c>
      <c r="C1799" s="169" t="s">
        <v>28</v>
      </c>
      <c r="D1799" s="169" t="s">
        <v>9275</v>
      </c>
      <c r="E1799" s="169" t="s">
        <v>9280</v>
      </c>
      <c r="F1799" s="169" t="s">
        <v>9286</v>
      </c>
      <c r="G1799" s="169" t="s">
        <v>9287</v>
      </c>
      <c r="H1799" s="169" t="s">
        <v>28</v>
      </c>
    </row>
    <row r="1800" spans="1:8">
      <c r="A1800" s="169" t="s">
        <v>9288</v>
      </c>
      <c r="B1800" s="170">
        <f t="shared" si="37"/>
        <v>40205</v>
      </c>
      <c r="C1800" s="169" t="s">
        <v>28</v>
      </c>
      <c r="D1800" s="169" t="s">
        <v>9272</v>
      </c>
      <c r="E1800" s="169" t="s">
        <v>9265</v>
      </c>
      <c r="F1800" s="169" t="s">
        <v>9275</v>
      </c>
      <c r="G1800" s="169" t="s">
        <v>9257</v>
      </c>
      <c r="H1800" s="169" t="s">
        <v>28</v>
      </c>
    </row>
    <row r="1801" spans="1:8">
      <c r="A1801" s="169" t="s">
        <v>9289</v>
      </c>
      <c r="B1801" s="170">
        <f t="shared" si="37"/>
        <v>40204</v>
      </c>
      <c r="C1801" s="169" t="s">
        <v>28</v>
      </c>
      <c r="D1801" s="169" t="s">
        <v>9290</v>
      </c>
      <c r="E1801" s="169" t="s">
        <v>9272</v>
      </c>
      <c r="F1801" s="169" t="s">
        <v>9279</v>
      </c>
      <c r="G1801" s="169" t="s">
        <v>9263</v>
      </c>
      <c r="H1801" s="169" t="s">
        <v>28</v>
      </c>
    </row>
    <row r="1802" spans="1:8">
      <c r="A1802" s="169" t="s">
        <v>9291</v>
      </c>
      <c r="B1802" s="170">
        <f t="shared" si="37"/>
        <v>40203</v>
      </c>
      <c r="C1802" s="169" t="s">
        <v>28</v>
      </c>
      <c r="D1802" s="169" t="s">
        <v>9265</v>
      </c>
      <c r="E1802" s="169" t="s">
        <v>9282</v>
      </c>
      <c r="F1802" s="169" t="s">
        <v>9280</v>
      </c>
      <c r="G1802" s="169" t="s">
        <v>9268</v>
      </c>
      <c r="H1802" s="169" t="s">
        <v>28</v>
      </c>
    </row>
    <row r="1803" spans="1:8">
      <c r="A1803" s="169" t="s">
        <v>9292</v>
      </c>
      <c r="B1803" s="170">
        <f t="shared" si="37"/>
        <v>40200</v>
      </c>
      <c r="C1803" s="169" t="s">
        <v>28</v>
      </c>
      <c r="D1803" s="169" t="s">
        <v>9269</v>
      </c>
      <c r="E1803" s="169" t="s">
        <v>9293</v>
      </c>
      <c r="F1803" s="169" t="s">
        <v>9277</v>
      </c>
      <c r="G1803" s="169" t="s">
        <v>9257</v>
      </c>
      <c r="H1803" s="169" t="s">
        <v>28</v>
      </c>
    </row>
    <row r="1804" spans="1:8">
      <c r="A1804" s="169" t="s">
        <v>9294</v>
      </c>
      <c r="B1804" s="170">
        <f t="shared" si="37"/>
        <v>40199</v>
      </c>
      <c r="C1804" s="169" t="s">
        <v>28</v>
      </c>
      <c r="D1804" s="169" t="s">
        <v>9265</v>
      </c>
      <c r="E1804" s="169" t="s">
        <v>9282</v>
      </c>
      <c r="F1804" s="169" t="s">
        <v>9295</v>
      </c>
      <c r="G1804" s="169" t="s">
        <v>9247</v>
      </c>
      <c r="H1804" s="169" t="s">
        <v>28</v>
      </c>
    </row>
    <row r="1805" spans="1:8">
      <c r="A1805" s="169" t="s">
        <v>9296</v>
      </c>
      <c r="B1805" s="170">
        <f t="shared" si="37"/>
        <v>40198</v>
      </c>
      <c r="C1805" s="169" t="s">
        <v>28</v>
      </c>
      <c r="D1805" s="169" t="s">
        <v>9269</v>
      </c>
      <c r="E1805" s="169" t="s">
        <v>9293</v>
      </c>
      <c r="F1805" s="169" t="s">
        <v>9295</v>
      </c>
      <c r="G1805" s="169" t="s">
        <v>9257</v>
      </c>
      <c r="H1805" s="169" t="s">
        <v>28</v>
      </c>
    </row>
    <row r="1806" spans="1:8">
      <c r="A1806" s="169" t="s">
        <v>9297</v>
      </c>
      <c r="B1806" s="170">
        <f t="shared" si="37"/>
        <v>40197</v>
      </c>
      <c r="C1806" s="169" t="s">
        <v>28</v>
      </c>
      <c r="D1806" s="169" t="s">
        <v>9269</v>
      </c>
      <c r="E1806" s="169" t="s">
        <v>9293</v>
      </c>
      <c r="F1806" s="169" t="s">
        <v>9295</v>
      </c>
      <c r="G1806" s="169" t="s">
        <v>9255</v>
      </c>
      <c r="H1806" s="169" t="s">
        <v>28</v>
      </c>
    </row>
    <row r="1807" spans="1:8">
      <c r="A1807" s="169" t="s">
        <v>9298</v>
      </c>
      <c r="B1807" s="170">
        <f t="shared" si="37"/>
        <v>40196</v>
      </c>
      <c r="C1807" s="169" t="s">
        <v>28</v>
      </c>
      <c r="D1807" s="169" t="s">
        <v>9282</v>
      </c>
      <c r="E1807" s="169" t="s">
        <v>9295</v>
      </c>
      <c r="F1807" s="169" t="s">
        <v>9299</v>
      </c>
      <c r="G1807" s="169" t="s">
        <v>9268</v>
      </c>
      <c r="H1807" s="169" t="s">
        <v>28</v>
      </c>
    </row>
    <row r="1808" spans="1:8">
      <c r="A1808" s="169" t="s">
        <v>9300</v>
      </c>
      <c r="B1808" s="170">
        <f t="shared" si="37"/>
        <v>40193</v>
      </c>
      <c r="C1808" s="169" t="s">
        <v>28</v>
      </c>
      <c r="D1808" s="169" t="s">
        <v>9265</v>
      </c>
      <c r="E1808" s="169" t="s">
        <v>9282</v>
      </c>
      <c r="F1808" s="169" t="s">
        <v>9301</v>
      </c>
      <c r="G1808" s="169" t="s">
        <v>9270</v>
      </c>
      <c r="H1808" s="169" t="s">
        <v>28</v>
      </c>
    </row>
    <row r="1809" spans="1:8">
      <c r="A1809" s="169" t="s">
        <v>9302</v>
      </c>
      <c r="B1809" s="170">
        <f t="shared" si="37"/>
        <v>40192</v>
      </c>
      <c r="C1809" s="169" t="s">
        <v>28</v>
      </c>
      <c r="D1809" s="169" t="s">
        <v>9274</v>
      </c>
      <c r="E1809" s="169" t="s">
        <v>9265</v>
      </c>
      <c r="F1809" s="169" t="s">
        <v>9280</v>
      </c>
      <c r="G1809" s="169" t="s">
        <v>9242</v>
      </c>
      <c r="H1809" s="169" t="s">
        <v>28</v>
      </c>
    </row>
    <row r="1810" spans="1:8">
      <c r="A1810" s="169" t="s">
        <v>9303</v>
      </c>
      <c r="B1810" s="170">
        <f t="shared" si="37"/>
        <v>40191</v>
      </c>
      <c r="C1810" s="169" t="s">
        <v>28</v>
      </c>
      <c r="D1810" s="169" t="s">
        <v>9265</v>
      </c>
      <c r="E1810" s="169" t="s">
        <v>9282</v>
      </c>
      <c r="F1810" s="169" t="s">
        <v>9301</v>
      </c>
      <c r="G1810" s="169" t="s">
        <v>9255</v>
      </c>
      <c r="H1810" s="169" t="s">
        <v>28</v>
      </c>
    </row>
    <row r="1811" spans="1:8">
      <c r="A1811" s="169" t="s">
        <v>9304</v>
      </c>
      <c r="B1811" s="170">
        <f t="shared" si="37"/>
        <v>40190</v>
      </c>
      <c r="C1811" s="169" t="s">
        <v>28</v>
      </c>
      <c r="D1811" s="169" t="s">
        <v>9265</v>
      </c>
      <c r="E1811" s="169" t="s">
        <v>9282</v>
      </c>
      <c r="F1811" s="169" t="s">
        <v>9301</v>
      </c>
      <c r="G1811" s="169" t="s">
        <v>9270</v>
      </c>
      <c r="H1811" s="169" t="s">
        <v>28</v>
      </c>
    </row>
    <row r="1812" spans="1:8">
      <c r="A1812" s="169" t="s">
        <v>9305</v>
      </c>
      <c r="B1812" s="170">
        <f t="shared" si="37"/>
        <v>40189</v>
      </c>
      <c r="C1812" s="169" t="s">
        <v>28</v>
      </c>
      <c r="D1812" s="169" t="s">
        <v>9275</v>
      </c>
      <c r="E1812" s="169" t="s">
        <v>9295</v>
      </c>
      <c r="F1812" s="169" t="s">
        <v>9306</v>
      </c>
      <c r="G1812" s="169" t="s">
        <v>9268</v>
      </c>
      <c r="H1812" s="169" t="s">
        <v>28</v>
      </c>
    </row>
    <row r="1813" spans="1:8">
      <c r="A1813" s="169" t="s">
        <v>9307</v>
      </c>
      <c r="B1813" s="170">
        <f t="shared" si="37"/>
        <v>40186</v>
      </c>
      <c r="C1813" s="169" t="s">
        <v>28</v>
      </c>
      <c r="D1813" s="169" t="s">
        <v>9301</v>
      </c>
      <c r="E1813" s="169" t="s">
        <v>9308</v>
      </c>
      <c r="F1813" s="169" t="s">
        <v>9309</v>
      </c>
      <c r="G1813" s="169" t="s">
        <v>9287</v>
      </c>
      <c r="H1813" s="169" t="s">
        <v>28</v>
      </c>
    </row>
    <row r="1814" spans="1:8">
      <c r="A1814" s="169" t="s">
        <v>9310</v>
      </c>
      <c r="B1814" s="170">
        <f t="shared" si="37"/>
        <v>40185</v>
      </c>
      <c r="C1814" s="169" t="s">
        <v>28</v>
      </c>
      <c r="D1814" s="169" t="s">
        <v>9282</v>
      </c>
      <c r="E1814" s="169" t="s">
        <v>9295</v>
      </c>
      <c r="F1814" s="169" t="s">
        <v>9306</v>
      </c>
      <c r="G1814" s="169" t="s">
        <v>9270</v>
      </c>
      <c r="H1814" s="169" t="s">
        <v>28</v>
      </c>
    </row>
    <row r="1815" spans="1:8">
      <c r="A1815" s="169" t="s">
        <v>9311</v>
      </c>
      <c r="B1815" s="170">
        <f t="shared" si="37"/>
        <v>40184</v>
      </c>
      <c r="C1815" s="169" t="s">
        <v>28</v>
      </c>
      <c r="D1815" s="169" t="s">
        <v>9308</v>
      </c>
      <c r="E1815" s="169" t="s">
        <v>9312</v>
      </c>
      <c r="F1815" s="169" t="s">
        <v>9313</v>
      </c>
      <c r="G1815" s="169" t="s">
        <v>9269</v>
      </c>
      <c r="H1815" s="169" t="s">
        <v>28</v>
      </c>
    </row>
    <row r="1816" spans="1:8">
      <c r="A1816" s="169" t="s">
        <v>9314</v>
      </c>
      <c r="B1816" s="170">
        <f t="shared" si="37"/>
        <v>40183</v>
      </c>
      <c r="C1816" s="169" t="s">
        <v>28</v>
      </c>
      <c r="D1816" s="169" t="s">
        <v>9283</v>
      </c>
      <c r="E1816" s="169" t="s">
        <v>9308</v>
      </c>
      <c r="F1816" s="169" t="s">
        <v>9309</v>
      </c>
      <c r="G1816" s="169" t="s">
        <v>9253</v>
      </c>
      <c r="H1816" s="169" t="s">
        <v>28</v>
      </c>
    </row>
    <row r="1817" spans="1:8">
      <c r="A1817" s="169" t="s">
        <v>9315</v>
      </c>
      <c r="B1817" s="170">
        <f t="shared" si="37"/>
        <v>40182</v>
      </c>
      <c r="C1817" s="169" t="s">
        <v>28</v>
      </c>
      <c r="D1817" s="169" t="s">
        <v>9316</v>
      </c>
      <c r="E1817" s="169" t="s">
        <v>9317</v>
      </c>
      <c r="F1817" s="169" t="s">
        <v>9318</v>
      </c>
      <c r="G1817" s="169" t="s">
        <v>9279</v>
      </c>
      <c r="H1817" s="169" t="s">
        <v>28</v>
      </c>
    </row>
    <row r="1818" spans="1:8">
      <c r="A1818" s="169" t="s">
        <v>9319</v>
      </c>
      <c r="B1818" s="170">
        <f t="shared" si="37"/>
        <v>40178</v>
      </c>
      <c r="C1818" s="169" t="s">
        <v>28</v>
      </c>
      <c r="D1818" s="169" t="s">
        <v>9320</v>
      </c>
      <c r="E1818" s="169" t="s">
        <v>9321</v>
      </c>
      <c r="F1818" s="169" t="s">
        <v>9322</v>
      </c>
      <c r="G1818" s="169" t="s">
        <v>9287</v>
      </c>
      <c r="H1818" s="169" t="s">
        <v>28</v>
      </c>
    </row>
    <row r="1819" spans="1:8">
      <c r="A1819" s="169" t="s">
        <v>9323</v>
      </c>
      <c r="B1819" s="170">
        <f t="shared" si="37"/>
        <v>40177</v>
      </c>
      <c r="C1819" s="169" t="s">
        <v>28</v>
      </c>
      <c r="D1819" s="169" t="s">
        <v>9320</v>
      </c>
      <c r="E1819" s="169" t="s">
        <v>9321</v>
      </c>
      <c r="F1819" s="169" t="s">
        <v>9322</v>
      </c>
      <c r="G1819" s="169" t="s">
        <v>9287</v>
      </c>
      <c r="H1819" s="169" t="s">
        <v>28</v>
      </c>
    </row>
    <row r="1820" spans="1:8">
      <c r="A1820" s="169" t="s">
        <v>9324</v>
      </c>
      <c r="B1820" s="170">
        <f t="shared" si="37"/>
        <v>40176</v>
      </c>
      <c r="C1820" s="169" t="s">
        <v>28</v>
      </c>
      <c r="D1820" s="169" t="s">
        <v>9301</v>
      </c>
      <c r="E1820" s="169" t="s">
        <v>9308</v>
      </c>
      <c r="F1820" s="169" t="s">
        <v>9317</v>
      </c>
      <c r="G1820" s="169" t="s">
        <v>9250</v>
      </c>
      <c r="H1820" s="169" t="s">
        <v>28</v>
      </c>
    </row>
    <row r="1821" spans="1:8">
      <c r="A1821" s="169" t="s">
        <v>9325</v>
      </c>
      <c r="B1821" s="170">
        <f t="shared" si="37"/>
        <v>40175</v>
      </c>
      <c r="C1821" s="169" t="s">
        <v>28</v>
      </c>
      <c r="D1821" s="169" t="s">
        <v>9280</v>
      </c>
      <c r="E1821" s="169" t="s">
        <v>9286</v>
      </c>
      <c r="F1821" s="169" t="s">
        <v>9326</v>
      </c>
      <c r="G1821" s="169" t="s">
        <v>9247</v>
      </c>
      <c r="H1821" s="169" t="s">
        <v>28</v>
      </c>
    </row>
    <row r="1822" spans="1:8">
      <c r="A1822" s="169" t="s">
        <v>9327</v>
      </c>
      <c r="B1822" s="170">
        <f t="shared" si="37"/>
        <v>40171</v>
      </c>
      <c r="C1822" s="169" t="s">
        <v>28</v>
      </c>
      <c r="D1822" s="169" t="s">
        <v>9282</v>
      </c>
      <c r="E1822" s="169" t="s">
        <v>9295</v>
      </c>
      <c r="F1822" s="169" t="s">
        <v>9321</v>
      </c>
      <c r="G1822" s="169" t="s">
        <v>9270</v>
      </c>
      <c r="H1822" s="169" t="s">
        <v>28</v>
      </c>
    </row>
    <row r="1823" spans="1:8">
      <c r="A1823" s="169" t="s">
        <v>9328</v>
      </c>
      <c r="B1823" s="170">
        <f t="shared" si="37"/>
        <v>40170</v>
      </c>
      <c r="C1823" s="169" t="s">
        <v>28</v>
      </c>
      <c r="D1823" s="169" t="s">
        <v>9265</v>
      </c>
      <c r="E1823" s="169" t="s">
        <v>9275</v>
      </c>
      <c r="F1823" s="169" t="s">
        <v>9299</v>
      </c>
      <c r="G1823" s="169" t="s">
        <v>9249</v>
      </c>
      <c r="H1823" s="169" t="s">
        <v>28</v>
      </c>
    </row>
    <row r="1824" spans="1:8">
      <c r="A1824" s="169" t="s">
        <v>9329</v>
      </c>
      <c r="B1824" s="170">
        <f t="shared" si="37"/>
        <v>40169</v>
      </c>
      <c r="C1824" s="169" t="s">
        <v>28</v>
      </c>
      <c r="D1824" s="169" t="s">
        <v>9282</v>
      </c>
      <c r="E1824" s="169" t="s">
        <v>9295</v>
      </c>
      <c r="F1824" s="169" t="s">
        <v>9306</v>
      </c>
      <c r="G1824" s="169" t="s">
        <v>9270</v>
      </c>
      <c r="H1824" s="169" t="s">
        <v>28</v>
      </c>
    </row>
    <row r="1825" spans="1:8">
      <c r="A1825" s="169" t="s">
        <v>9330</v>
      </c>
      <c r="B1825" s="170">
        <f t="shared" si="37"/>
        <v>40168</v>
      </c>
      <c r="C1825" s="169" t="s">
        <v>28</v>
      </c>
      <c r="D1825" s="169" t="s">
        <v>9257</v>
      </c>
      <c r="E1825" s="169" t="s">
        <v>9290</v>
      </c>
      <c r="F1825" s="169" t="s">
        <v>9293</v>
      </c>
      <c r="G1825" s="169" t="s">
        <v>9331</v>
      </c>
      <c r="H1825" s="169" t="s">
        <v>28</v>
      </c>
    </row>
    <row r="1826" spans="1:8">
      <c r="A1826" s="169" t="s">
        <v>9332</v>
      </c>
      <c r="B1826" s="170">
        <f t="shared" si="37"/>
        <v>40165</v>
      </c>
      <c r="C1826" s="169" t="s">
        <v>28</v>
      </c>
      <c r="D1826" s="169" t="s">
        <v>9255</v>
      </c>
      <c r="E1826" s="169" t="s">
        <v>9253</v>
      </c>
      <c r="F1826" s="169" t="s">
        <v>9265</v>
      </c>
      <c r="G1826" s="169" t="s">
        <v>9333</v>
      </c>
      <c r="H1826" s="169" t="s">
        <v>28</v>
      </c>
    </row>
    <row r="1827" spans="1:8">
      <c r="A1827" s="169" t="s">
        <v>9334</v>
      </c>
      <c r="B1827" s="170">
        <f t="shared" si="37"/>
        <v>40164</v>
      </c>
      <c r="C1827" s="169" t="s">
        <v>28</v>
      </c>
      <c r="D1827" s="169" t="s">
        <v>9253</v>
      </c>
      <c r="E1827" s="169" t="s">
        <v>9274</v>
      </c>
      <c r="F1827" s="169" t="s">
        <v>9275</v>
      </c>
      <c r="G1827" s="169" t="s">
        <v>9258</v>
      </c>
      <c r="H1827" s="169" t="s">
        <v>28</v>
      </c>
    </row>
    <row r="1828" spans="1:8">
      <c r="A1828" s="169" t="s">
        <v>9335</v>
      </c>
      <c r="B1828" s="170">
        <f t="shared" si="37"/>
        <v>40163</v>
      </c>
      <c r="C1828" s="169" t="s">
        <v>28</v>
      </c>
      <c r="D1828" s="169" t="s">
        <v>9268</v>
      </c>
      <c r="E1828" s="169" t="s">
        <v>9287</v>
      </c>
      <c r="F1828" s="169" t="s">
        <v>9275</v>
      </c>
      <c r="G1828" s="169" t="s">
        <v>9239</v>
      </c>
      <c r="H1828" s="169" t="s">
        <v>28</v>
      </c>
    </row>
    <row r="1829" spans="1:8">
      <c r="A1829" s="169" t="s">
        <v>9336</v>
      </c>
      <c r="B1829" s="170">
        <f t="shared" si="37"/>
        <v>40162</v>
      </c>
      <c r="C1829" s="169" t="s">
        <v>28</v>
      </c>
      <c r="D1829" s="169" t="s">
        <v>9263</v>
      </c>
      <c r="E1829" s="169" t="s">
        <v>9247</v>
      </c>
      <c r="F1829" s="169" t="s">
        <v>9269</v>
      </c>
      <c r="G1829" s="169" t="s">
        <v>9233</v>
      </c>
      <c r="H1829" s="169" t="s">
        <v>28</v>
      </c>
    </row>
    <row r="1830" spans="1:8">
      <c r="A1830" s="169" t="s">
        <v>9337</v>
      </c>
      <c r="B1830" s="170">
        <f t="shared" si="37"/>
        <v>40161</v>
      </c>
      <c r="C1830" s="169" t="s">
        <v>28</v>
      </c>
      <c r="D1830" s="169" t="s">
        <v>9290</v>
      </c>
      <c r="E1830" s="169" t="s">
        <v>9265</v>
      </c>
      <c r="F1830" s="169" t="s">
        <v>9280</v>
      </c>
      <c r="G1830" s="169" t="s">
        <v>9338</v>
      </c>
      <c r="H1830" s="169" t="s">
        <v>28</v>
      </c>
    </row>
    <row r="1831" spans="1:8">
      <c r="A1831" s="169" t="s">
        <v>9339</v>
      </c>
      <c r="B1831" s="170">
        <f t="shared" si="37"/>
        <v>40158</v>
      </c>
      <c r="C1831" s="169" t="s">
        <v>28</v>
      </c>
      <c r="D1831" s="169" t="s">
        <v>9290</v>
      </c>
      <c r="E1831" s="169" t="s">
        <v>9265</v>
      </c>
      <c r="F1831" s="169" t="s">
        <v>9280</v>
      </c>
      <c r="G1831" s="169" t="s">
        <v>9338</v>
      </c>
      <c r="H1831" s="169" t="s">
        <v>28</v>
      </c>
    </row>
    <row r="1832" spans="1:8">
      <c r="A1832" s="169" t="s">
        <v>9340</v>
      </c>
      <c r="B1832" s="170">
        <f t="shared" si="37"/>
        <v>40157</v>
      </c>
      <c r="C1832" s="169" t="s">
        <v>28</v>
      </c>
      <c r="D1832" s="169" t="s">
        <v>9274</v>
      </c>
      <c r="E1832" s="169" t="s">
        <v>9293</v>
      </c>
      <c r="F1832" s="169" t="s">
        <v>9283</v>
      </c>
      <c r="G1832" s="169" t="s">
        <v>9246</v>
      </c>
      <c r="H1832" s="169" t="s">
        <v>28</v>
      </c>
    </row>
    <row r="1833" spans="1:8">
      <c r="A1833" s="169" t="s">
        <v>9341</v>
      </c>
      <c r="B1833" s="170">
        <f t="shared" si="37"/>
        <v>40156</v>
      </c>
      <c r="C1833" s="169" t="s">
        <v>28</v>
      </c>
      <c r="D1833" s="169" t="s">
        <v>9270</v>
      </c>
      <c r="E1833" s="169" t="s">
        <v>9253</v>
      </c>
      <c r="F1833" s="169" t="s">
        <v>9269</v>
      </c>
      <c r="G1833" s="169" t="s">
        <v>9233</v>
      </c>
      <c r="H1833" s="169" t="s">
        <v>28</v>
      </c>
    </row>
    <row r="1834" spans="1:8">
      <c r="A1834" s="169" t="s">
        <v>9342</v>
      </c>
      <c r="B1834" s="170">
        <f t="shared" si="37"/>
        <v>40155</v>
      </c>
      <c r="C1834" s="169" t="s">
        <v>28</v>
      </c>
      <c r="D1834" s="169" t="s">
        <v>9270</v>
      </c>
      <c r="E1834" s="169" t="s">
        <v>9253</v>
      </c>
      <c r="F1834" s="169" t="s">
        <v>9269</v>
      </c>
      <c r="G1834" s="169" t="s">
        <v>9233</v>
      </c>
      <c r="H1834" s="169" t="s">
        <v>28</v>
      </c>
    </row>
    <row r="1835" spans="1:8">
      <c r="A1835" s="169" t="s">
        <v>9343</v>
      </c>
      <c r="B1835" s="170">
        <f t="shared" si="37"/>
        <v>40154</v>
      </c>
      <c r="C1835" s="169" t="s">
        <v>28</v>
      </c>
      <c r="D1835" s="169" t="s">
        <v>9250</v>
      </c>
      <c r="E1835" s="169" t="s">
        <v>9265</v>
      </c>
      <c r="F1835" s="169" t="s">
        <v>9277</v>
      </c>
      <c r="G1835" s="169" t="s">
        <v>9251</v>
      </c>
      <c r="H1835" s="169" t="s">
        <v>28</v>
      </c>
    </row>
    <row r="1836" spans="1:8">
      <c r="A1836" s="169" t="s">
        <v>9344</v>
      </c>
      <c r="B1836" s="170">
        <f t="shared" si="37"/>
        <v>40151</v>
      </c>
      <c r="C1836" s="169" t="s">
        <v>28</v>
      </c>
      <c r="D1836" s="169" t="s">
        <v>9263</v>
      </c>
      <c r="E1836" s="169" t="s">
        <v>9268</v>
      </c>
      <c r="F1836" s="169" t="s">
        <v>9272</v>
      </c>
      <c r="G1836" s="169" t="s">
        <v>9345</v>
      </c>
      <c r="H1836" s="169" t="s">
        <v>28</v>
      </c>
    </row>
    <row r="1837" spans="1:8">
      <c r="A1837" s="169" t="s">
        <v>9346</v>
      </c>
      <c r="B1837" s="170">
        <f t="shared" si="37"/>
        <v>40150</v>
      </c>
      <c r="C1837" s="169" t="s">
        <v>28</v>
      </c>
      <c r="D1837" s="169" t="s">
        <v>9246</v>
      </c>
      <c r="E1837" s="169" t="s">
        <v>9263</v>
      </c>
      <c r="F1837" s="169" t="s">
        <v>9250</v>
      </c>
      <c r="G1837" s="169" t="s">
        <v>9227</v>
      </c>
      <c r="H1837" s="169" t="s">
        <v>28</v>
      </c>
    </row>
    <row r="1838" spans="1:8">
      <c r="A1838" s="169" t="s">
        <v>9347</v>
      </c>
      <c r="B1838" s="170">
        <f t="shared" si="37"/>
        <v>40149</v>
      </c>
      <c r="C1838" s="169" t="s">
        <v>28</v>
      </c>
      <c r="D1838" s="169" t="s">
        <v>9245</v>
      </c>
      <c r="E1838" s="169" t="s">
        <v>9270</v>
      </c>
      <c r="F1838" s="169" t="s">
        <v>9290</v>
      </c>
      <c r="G1838" s="169" t="s">
        <v>9235</v>
      </c>
      <c r="H1838" s="169" t="s">
        <v>28</v>
      </c>
    </row>
    <row r="1839" spans="1:8">
      <c r="A1839" s="169" t="s">
        <v>9348</v>
      </c>
      <c r="B1839" s="170">
        <f t="shared" si="37"/>
        <v>40148</v>
      </c>
      <c r="C1839" s="169" t="s">
        <v>28</v>
      </c>
      <c r="D1839" s="169" t="s">
        <v>9236</v>
      </c>
      <c r="E1839" s="169" t="s">
        <v>9349</v>
      </c>
      <c r="F1839" s="169" t="s">
        <v>9263</v>
      </c>
      <c r="G1839" s="169" t="s">
        <v>9230</v>
      </c>
      <c r="H1839" s="169" t="s">
        <v>28</v>
      </c>
    </row>
    <row r="1840" spans="1:8">
      <c r="A1840" s="169" t="s">
        <v>9350</v>
      </c>
      <c r="B1840" s="170">
        <f t="shared" si="37"/>
        <v>40147</v>
      </c>
      <c r="C1840" s="169" t="s">
        <v>28</v>
      </c>
      <c r="D1840" s="169" t="s">
        <v>9338</v>
      </c>
      <c r="E1840" s="169" t="s">
        <v>9249</v>
      </c>
      <c r="F1840" s="169" t="s">
        <v>9247</v>
      </c>
      <c r="G1840" s="169" t="s">
        <v>9351</v>
      </c>
      <c r="H1840" s="169" t="s">
        <v>28</v>
      </c>
    </row>
    <row r="1841" spans="1:8">
      <c r="A1841" s="169" t="s">
        <v>9352</v>
      </c>
      <c r="B1841" s="170">
        <f t="shared" si="37"/>
        <v>40144</v>
      </c>
      <c r="C1841" s="169" t="s">
        <v>28</v>
      </c>
      <c r="D1841" s="169" t="s">
        <v>9236</v>
      </c>
      <c r="E1841" s="169" t="s">
        <v>9349</v>
      </c>
      <c r="F1841" s="169" t="s">
        <v>9263</v>
      </c>
      <c r="G1841" s="169" t="s">
        <v>9237</v>
      </c>
      <c r="H1841" s="169" t="s">
        <v>28</v>
      </c>
    </row>
    <row r="1842" spans="1:8">
      <c r="A1842" s="169" t="s">
        <v>9353</v>
      </c>
      <c r="B1842" s="170">
        <f t="shared" si="37"/>
        <v>40143</v>
      </c>
      <c r="C1842" s="169" t="s">
        <v>28</v>
      </c>
      <c r="D1842" s="169" t="s">
        <v>9270</v>
      </c>
      <c r="E1842" s="169" t="s">
        <v>9253</v>
      </c>
      <c r="F1842" s="169" t="s">
        <v>9269</v>
      </c>
      <c r="G1842" s="169" t="s">
        <v>9233</v>
      </c>
      <c r="H1842" s="169" t="s">
        <v>28</v>
      </c>
    </row>
    <row r="1843" spans="1:8">
      <c r="A1843" s="169" t="s">
        <v>9354</v>
      </c>
      <c r="B1843" s="170">
        <f t="shared" si="37"/>
        <v>40142</v>
      </c>
      <c r="C1843" s="169" t="s">
        <v>28</v>
      </c>
      <c r="D1843" s="169" t="s">
        <v>9268</v>
      </c>
      <c r="E1843" s="169" t="s">
        <v>9274</v>
      </c>
      <c r="F1843" s="169" t="s">
        <v>9282</v>
      </c>
      <c r="G1843" s="169" t="s">
        <v>9239</v>
      </c>
      <c r="H1843" s="169" t="s">
        <v>28</v>
      </c>
    </row>
    <row r="1844" spans="1:8">
      <c r="A1844" s="169" t="s">
        <v>9355</v>
      </c>
      <c r="B1844" s="170">
        <f t="shared" si="37"/>
        <v>40141</v>
      </c>
      <c r="C1844" s="169" t="s">
        <v>28</v>
      </c>
      <c r="D1844" s="169" t="s">
        <v>9250</v>
      </c>
      <c r="E1844" s="169" t="s">
        <v>9269</v>
      </c>
      <c r="F1844" s="169" t="s">
        <v>9277</v>
      </c>
      <c r="G1844" s="169" t="s">
        <v>9251</v>
      </c>
      <c r="H1844" s="169" t="s">
        <v>28</v>
      </c>
    </row>
    <row r="1845" spans="1:8">
      <c r="A1845" s="169" t="s">
        <v>9356</v>
      </c>
      <c r="B1845" s="170">
        <f t="shared" si="37"/>
        <v>40140</v>
      </c>
      <c r="C1845" s="169" t="s">
        <v>28</v>
      </c>
      <c r="D1845" s="169" t="s">
        <v>9274</v>
      </c>
      <c r="E1845" s="169" t="s">
        <v>9293</v>
      </c>
      <c r="F1845" s="169" t="s">
        <v>9283</v>
      </c>
      <c r="G1845" s="169" t="s">
        <v>9246</v>
      </c>
      <c r="H1845" s="169" t="s">
        <v>28</v>
      </c>
    </row>
    <row r="1846" spans="1:8">
      <c r="A1846" s="169" t="s">
        <v>9357</v>
      </c>
      <c r="B1846" s="170">
        <f t="shared" si="37"/>
        <v>40137</v>
      </c>
      <c r="C1846" s="169" t="s">
        <v>28</v>
      </c>
      <c r="D1846" s="169" t="s">
        <v>9253</v>
      </c>
      <c r="E1846" s="169" t="s">
        <v>9272</v>
      </c>
      <c r="F1846" s="169" t="s">
        <v>9275</v>
      </c>
      <c r="G1846" s="169" t="s">
        <v>9258</v>
      </c>
      <c r="H1846" s="169" t="s">
        <v>28</v>
      </c>
    </row>
    <row r="1847" spans="1:8">
      <c r="A1847" s="169" t="s">
        <v>9358</v>
      </c>
      <c r="B1847" s="170">
        <f t="shared" si="37"/>
        <v>40136</v>
      </c>
      <c r="C1847" s="169" t="s">
        <v>28</v>
      </c>
      <c r="D1847" s="169" t="s">
        <v>9250</v>
      </c>
      <c r="E1847" s="169" t="s">
        <v>9269</v>
      </c>
      <c r="F1847" s="169" t="s">
        <v>9277</v>
      </c>
      <c r="G1847" s="169" t="s">
        <v>9258</v>
      </c>
      <c r="H1847" s="169" t="s">
        <v>28</v>
      </c>
    </row>
    <row r="1848" spans="1:8">
      <c r="A1848" s="169" t="s">
        <v>9359</v>
      </c>
      <c r="B1848" s="170">
        <f t="shared" si="37"/>
        <v>40135</v>
      </c>
      <c r="C1848" s="169" t="s">
        <v>28</v>
      </c>
      <c r="D1848" s="169" t="s">
        <v>9265</v>
      </c>
      <c r="E1848" s="169" t="s">
        <v>9277</v>
      </c>
      <c r="F1848" s="169" t="s">
        <v>9299</v>
      </c>
      <c r="G1848" s="169" t="s">
        <v>9245</v>
      </c>
      <c r="H1848" s="169" t="s">
        <v>28</v>
      </c>
    </row>
    <row r="1849" spans="1:8">
      <c r="A1849" s="169" t="s">
        <v>9360</v>
      </c>
      <c r="B1849" s="170">
        <f t="shared" si="37"/>
        <v>40134</v>
      </c>
      <c r="C1849" s="169" t="s">
        <v>28</v>
      </c>
      <c r="D1849" s="169" t="s">
        <v>9274</v>
      </c>
      <c r="E1849" s="169" t="s">
        <v>9293</v>
      </c>
      <c r="F1849" s="169" t="s">
        <v>9286</v>
      </c>
      <c r="G1849" s="169" t="s">
        <v>9349</v>
      </c>
      <c r="H1849" s="169" t="s">
        <v>28</v>
      </c>
    </row>
    <row r="1850" spans="1:8">
      <c r="A1850" s="169" t="s">
        <v>9361</v>
      </c>
      <c r="B1850" s="170">
        <f t="shared" si="37"/>
        <v>40133</v>
      </c>
      <c r="C1850" s="169" t="s">
        <v>28</v>
      </c>
      <c r="D1850" s="169" t="s">
        <v>9277</v>
      </c>
      <c r="E1850" s="169" t="s">
        <v>9320</v>
      </c>
      <c r="F1850" s="169" t="s">
        <v>9326</v>
      </c>
      <c r="G1850" s="169" t="s">
        <v>9270</v>
      </c>
      <c r="H1850" s="169" t="s">
        <v>28</v>
      </c>
    </row>
    <row r="1851" spans="1:8">
      <c r="A1851" s="169" t="s">
        <v>9362</v>
      </c>
      <c r="B1851" s="170">
        <f t="shared" si="37"/>
        <v>40130</v>
      </c>
      <c r="C1851" s="169" t="s">
        <v>28</v>
      </c>
      <c r="D1851" s="169" t="s">
        <v>9279</v>
      </c>
      <c r="E1851" s="169" t="s">
        <v>9295</v>
      </c>
      <c r="F1851" s="169" t="s">
        <v>9308</v>
      </c>
      <c r="G1851" s="169" t="s">
        <v>9260</v>
      </c>
      <c r="H1851" s="169" t="s">
        <v>28</v>
      </c>
    </row>
    <row r="1852" spans="1:8">
      <c r="A1852" s="169" t="s">
        <v>9363</v>
      </c>
      <c r="B1852" s="170">
        <f t="shared" si="37"/>
        <v>40129</v>
      </c>
      <c r="C1852" s="169" t="s">
        <v>28</v>
      </c>
      <c r="D1852" s="169" t="s">
        <v>9279</v>
      </c>
      <c r="E1852" s="169" t="s">
        <v>9295</v>
      </c>
      <c r="F1852" s="169" t="s">
        <v>9308</v>
      </c>
      <c r="G1852" s="169" t="s">
        <v>9260</v>
      </c>
      <c r="H1852" s="169" t="s">
        <v>28</v>
      </c>
    </row>
    <row r="1853" spans="1:8">
      <c r="A1853" s="169" t="s">
        <v>9364</v>
      </c>
      <c r="B1853" s="170">
        <f t="shared" si="37"/>
        <v>40128</v>
      </c>
      <c r="C1853" s="169" t="s">
        <v>28</v>
      </c>
      <c r="D1853" s="169" t="s">
        <v>9301</v>
      </c>
      <c r="E1853" s="169" t="s">
        <v>9321</v>
      </c>
      <c r="F1853" s="169" t="s">
        <v>9317</v>
      </c>
      <c r="G1853" s="169" t="s">
        <v>9253</v>
      </c>
      <c r="H1853" s="169" t="s">
        <v>28</v>
      </c>
    </row>
    <row r="1854" spans="1:8">
      <c r="A1854" s="169" t="s">
        <v>9365</v>
      </c>
      <c r="B1854" s="170">
        <f t="shared" si="37"/>
        <v>40127</v>
      </c>
      <c r="C1854" s="169" t="s">
        <v>28</v>
      </c>
      <c r="D1854" s="169" t="s">
        <v>9320</v>
      </c>
      <c r="E1854" s="169" t="s">
        <v>9312</v>
      </c>
      <c r="F1854" s="169" t="s">
        <v>9322</v>
      </c>
      <c r="G1854" s="169" t="s">
        <v>9290</v>
      </c>
      <c r="H1854" s="169" t="s">
        <v>28</v>
      </c>
    </row>
    <row r="1855" spans="1:8">
      <c r="A1855" s="169" t="s">
        <v>9366</v>
      </c>
      <c r="B1855" s="170">
        <f t="shared" si="37"/>
        <v>40126</v>
      </c>
      <c r="C1855" s="169" t="s">
        <v>28</v>
      </c>
      <c r="D1855" s="169" t="s">
        <v>9312</v>
      </c>
      <c r="E1855" s="169" t="s">
        <v>9322</v>
      </c>
      <c r="F1855" s="169" t="s">
        <v>9367</v>
      </c>
      <c r="G1855" s="169" t="s">
        <v>9279</v>
      </c>
      <c r="H1855" s="169" t="s">
        <v>28</v>
      </c>
    </row>
    <row r="1856" spans="1:8">
      <c r="A1856" s="169" t="s">
        <v>9368</v>
      </c>
      <c r="B1856" s="170">
        <f t="shared" si="37"/>
        <v>40123</v>
      </c>
      <c r="C1856" s="169" t="s">
        <v>28</v>
      </c>
      <c r="D1856" s="169" t="s">
        <v>9316</v>
      </c>
      <c r="E1856" s="169" t="s">
        <v>9322</v>
      </c>
      <c r="F1856" s="169" t="s">
        <v>9369</v>
      </c>
      <c r="G1856" s="169" t="s">
        <v>9265</v>
      </c>
      <c r="H1856" s="169" t="s">
        <v>28</v>
      </c>
    </row>
    <row r="1857" spans="1:8">
      <c r="A1857" s="169" t="s">
        <v>9370</v>
      </c>
      <c r="B1857" s="170">
        <f t="shared" si="37"/>
        <v>40122</v>
      </c>
      <c r="C1857" s="169" t="s">
        <v>28</v>
      </c>
      <c r="D1857" s="169" t="s">
        <v>9321</v>
      </c>
      <c r="E1857" s="169" t="s">
        <v>9371</v>
      </c>
      <c r="F1857" s="169" t="s">
        <v>9369</v>
      </c>
      <c r="G1857" s="169" t="s">
        <v>9269</v>
      </c>
      <c r="H1857" s="169" t="s">
        <v>28</v>
      </c>
    </row>
    <row r="1858" spans="1:8">
      <c r="A1858" s="169" t="s">
        <v>9372</v>
      </c>
      <c r="B1858" s="170">
        <f t="shared" si="37"/>
        <v>40121</v>
      </c>
      <c r="C1858" s="169" t="s">
        <v>28</v>
      </c>
      <c r="D1858" s="169" t="s">
        <v>9312</v>
      </c>
      <c r="E1858" s="169" t="s">
        <v>9322</v>
      </c>
      <c r="F1858" s="169" t="s">
        <v>9367</v>
      </c>
      <c r="G1858" s="169" t="s">
        <v>9279</v>
      </c>
      <c r="H1858" s="169" t="s">
        <v>28</v>
      </c>
    </row>
    <row r="1859" spans="1:8">
      <c r="A1859" s="169" t="s">
        <v>9373</v>
      </c>
      <c r="B1859" s="170">
        <f t="shared" si="37"/>
        <v>40120</v>
      </c>
      <c r="C1859" s="169" t="s">
        <v>28</v>
      </c>
      <c r="D1859" s="169" t="s">
        <v>9299</v>
      </c>
      <c r="E1859" s="169" t="s">
        <v>9326</v>
      </c>
      <c r="F1859" s="169" t="s">
        <v>9322</v>
      </c>
      <c r="G1859" s="169" t="s">
        <v>9274</v>
      </c>
      <c r="H1859" s="169" t="s">
        <v>28</v>
      </c>
    </row>
    <row r="1860" spans="1:8">
      <c r="A1860" s="169" t="s">
        <v>9374</v>
      </c>
      <c r="B1860" s="170">
        <f t="shared" si="37"/>
        <v>40119</v>
      </c>
      <c r="C1860" s="169" t="s">
        <v>28</v>
      </c>
      <c r="D1860" s="169" t="s">
        <v>9299</v>
      </c>
      <c r="E1860" s="169" t="s">
        <v>9326</v>
      </c>
      <c r="F1860" s="169" t="s">
        <v>9322</v>
      </c>
      <c r="G1860" s="169" t="s">
        <v>9274</v>
      </c>
      <c r="H1860" s="169" t="s">
        <v>28</v>
      </c>
    </row>
    <row r="1861" spans="1:8">
      <c r="A1861" s="169" t="s">
        <v>9375</v>
      </c>
      <c r="B1861" s="170">
        <f t="shared" ref="B1861:B1924" si="38">DATE((LEFT(A1861,4)),(RIGHT(LEFT(A1861,7),2)),RIGHT(A1861,2))</f>
        <v>40116</v>
      </c>
      <c r="C1861" s="169" t="s">
        <v>9318</v>
      </c>
      <c r="D1861" s="169" t="s">
        <v>9306</v>
      </c>
      <c r="E1861" s="169" t="s">
        <v>9376</v>
      </c>
      <c r="F1861" s="169" t="s">
        <v>9377</v>
      </c>
      <c r="G1861" s="169" t="s">
        <v>9269</v>
      </c>
      <c r="H1861" s="169" t="s">
        <v>28</v>
      </c>
    </row>
    <row r="1862" spans="1:8">
      <c r="A1862" s="169" t="s">
        <v>9378</v>
      </c>
      <c r="B1862" s="170">
        <f t="shared" si="38"/>
        <v>40115</v>
      </c>
      <c r="C1862" s="169" t="s">
        <v>9317</v>
      </c>
      <c r="D1862" s="169" t="s">
        <v>9306</v>
      </c>
      <c r="E1862" s="169" t="s">
        <v>9376</v>
      </c>
      <c r="F1862" s="169" t="s">
        <v>9377</v>
      </c>
      <c r="G1862" s="169" t="s">
        <v>9269</v>
      </c>
      <c r="H1862" s="169" t="s">
        <v>28</v>
      </c>
    </row>
    <row r="1863" spans="1:8">
      <c r="A1863" s="169" t="s">
        <v>9379</v>
      </c>
      <c r="B1863" s="170">
        <f t="shared" si="38"/>
        <v>40114</v>
      </c>
      <c r="C1863" s="169" t="s">
        <v>9367</v>
      </c>
      <c r="D1863" s="169" t="s">
        <v>9376</v>
      </c>
      <c r="E1863" s="169" t="s">
        <v>9377</v>
      </c>
      <c r="F1863" s="169" t="s">
        <v>9380</v>
      </c>
      <c r="G1863" s="169" t="s">
        <v>9275</v>
      </c>
      <c r="H1863" s="169" t="s">
        <v>28</v>
      </c>
    </row>
    <row r="1864" spans="1:8">
      <c r="A1864" s="169" t="s">
        <v>9381</v>
      </c>
      <c r="B1864" s="170">
        <f t="shared" si="38"/>
        <v>40113</v>
      </c>
      <c r="C1864" s="169" t="s">
        <v>9382</v>
      </c>
      <c r="D1864" s="169" t="s">
        <v>9322</v>
      </c>
      <c r="E1864" s="169" t="s">
        <v>9367</v>
      </c>
      <c r="F1864" s="169" t="s">
        <v>9383</v>
      </c>
      <c r="G1864" s="169" t="s">
        <v>9301</v>
      </c>
      <c r="H1864" s="169" t="s">
        <v>28</v>
      </c>
    </row>
    <row r="1865" spans="1:8">
      <c r="A1865" s="169" t="s">
        <v>9384</v>
      </c>
      <c r="B1865" s="170">
        <f t="shared" si="38"/>
        <v>40112</v>
      </c>
      <c r="C1865" s="169" t="s">
        <v>9385</v>
      </c>
      <c r="D1865" s="169" t="s">
        <v>9386</v>
      </c>
      <c r="E1865" s="169" t="s">
        <v>9387</v>
      </c>
      <c r="F1865" s="169" t="s">
        <v>9388</v>
      </c>
      <c r="G1865" s="169" t="s">
        <v>9312</v>
      </c>
      <c r="H1865" s="169" t="s">
        <v>28</v>
      </c>
    </row>
    <row r="1866" spans="1:8">
      <c r="A1866" s="169" t="s">
        <v>9389</v>
      </c>
      <c r="B1866" s="170">
        <f t="shared" si="38"/>
        <v>40109</v>
      </c>
      <c r="C1866" s="169" t="s">
        <v>9390</v>
      </c>
      <c r="D1866" s="169" t="s">
        <v>9318</v>
      </c>
      <c r="E1866" s="169" t="s">
        <v>9383</v>
      </c>
      <c r="F1866" s="169" t="s">
        <v>9391</v>
      </c>
      <c r="G1866" s="169" t="s">
        <v>9306</v>
      </c>
      <c r="H1866" s="169" t="s">
        <v>28</v>
      </c>
    </row>
    <row r="1867" spans="1:8">
      <c r="A1867" s="169" t="s">
        <v>9392</v>
      </c>
      <c r="B1867" s="170">
        <f t="shared" si="38"/>
        <v>40108</v>
      </c>
      <c r="C1867" s="169" t="s">
        <v>9393</v>
      </c>
      <c r="D1867" s="169" t="s">
        <v>9371</v>
      </c>
      <c r="E1867" s="169" t="s">
        <v>9369</v>
      </c>
      <c r="F1867" s="169" t="s">
        <v>9383</v>
      </c>
      <c r="G1867" s="169" t="s">
        <v>9301</v>
      </c>
      <c r="H1867" s="169" t="s">
        <v>28</v>
      </c>
    </row>
    <row r="1868" spans="1:8">
      <c r="A1868" s="169" t="s">
        <v>9394</v>
      </c>
      <c r="B1868" s="170">
        <f t="shared" si="38"/>
        <v>40107</v>
      </c>
      <c r="C1868" s="169" t="s">
        <v>9367</v>
      </c>
      <c r="D1868" s="169" t="s">
        <v>9317</v>
      </c>
      <c r="E1868" s="169" t="s">
        <v>9313</v>
      </c>
      <c r="F1868" s="169" t="s">
        <v>9380</v>
      </c>
      <c r="G1868" s="169" t="s">
        <v>9283</v>
      </c>
      <c r="H1868" s="169" t="s">
        <v>28</v>
      </c>
    </row>
    <row r="1869" spans="1:8">
      <c r="A1869" s="169" t="s">
        <v>9395</v>
      </c>
      <c r="B1869" s="170">
        <f t="shared" si="38"/>
        <v>40106</v>
      </c>
      <c r="C1869" s="169" t="s">
        <v>9380</v>
      </c>
      <c r="D1869" s="169" t="s">
        <v>9371</v>
      </c>
      <c r="E1869" s="169" t="s">
        <v>9369</v>
      </c>
      <c r="F1869" s="169" t="s">
        <v>9393</v>
      </c>
      <c r="G1869" s="169" t="s">
        <v>9301</v>
      </c>
      <c r="H1869" s="169" t="s">
        <v>28</v>
      </c>
    </row>
    <row r="1870" spans="1:8">
      <c r="A1870" s="169" t="s">
        <v>9396</v>
      </c>
      <c r="B1870" s="170">
        <f t="shared" si="38"/>
        <v>40105</v>
      </c>
      <c r="C1870" s="169" t="s">
        <v>9318</v>
      </c>
      <c r="D1870" s="169" t="s">
        <v>9317</v>
      </c>
      <c r="E1870" s="169" t="s">
        <v>9369</v>
      </c>
      <c r="F1870" s="169" t="s">
        <v>9318</v>
      </c>
      <c r="G1870" s="169" t="s">
        <v>9283</v>
      </c>
      <c r="H1870" s="169" t="s">
        <v>28</v>
      </c>
    </row>
    <row r="1871" spans="1:8">
      <c r="A1871" s="169" t="s">
        <v>9397</v>
      </c>
      <c r="B1871" s="170">
        <f t="shared" si="38"/>
        <v>40102</v>
      </c>
      <c r="C1871" s="169" t="s">
        <v>9318</v>
      </c>
      <c r="D1871" s="169" t="s">
        <v>9309</v>
      </c>
      <c r="E1871" s="169" t="s">
        <v>9313</v>
      </c>
      <c r="F1871" s="169" t="s">
        <v>9367</v>
      </c>
      <c r="G1871" s="169" t="s">
        <v>9283</v>
      </c>
      <c r="H1871" s="169" t="s">
        <v>28</v>
      </c>
    </row>
    <row r="1872" spans="1:8">
      <c r="A1872" s="169" t="s">
        <v>9398</v>
      </c>
      <c r="B1872" s="170">
        <f t="shared" si="38"/>
        <v>40101</v>
      </c>
      <c r="C1872" s="169" t="s">
        <v>9376</v>
      </c>
      <c r="D1872" s="169" t="s">
        <v>9299</v>
      </c>
      <c r="E1872" s="169" t="s">
        <v>9312</v>
      </c>
      <c r="F1872" s="169" t="s">
        <v>9309</v>
      </c>
      <c r="G1872" s="169" t="s">
        <v>9269</v>
      </c>
      <c r="H1872" s="169" t="s">
        <v>28</v>
      </c>
    </row>
    <row r="1873" spans="1:8">
      <c r="A1873" s="169" t="s">
        <v>9399</v>
      </c>
      <c r="B1873" s="170">
        <f t="shared" si="38"/>
        <v>40100</v>
      </c>
      <c r="C1873" s="169" t="s">
        <v>9316</v>
      </c>
      <c r="D1873" s="169" t="s">
        <v>9286</v>
      </c>
      <c r="E1873" s="169" t="s">
        <v>9321</v>
      </c>
      <c r="F1873" s="169" t="s">
        <v>9312</v>
      </c>
      <c r="G1873" s="169" t="s">
        <v>9274</v>
      </c>
      <c r="H1873" s="169" t="s">
        <v>28</v>
      </c>
    </row>
    <row r="1874" spans="1:8">
      <c r="A1874" s="169" t="s">
        <v>9400</v>
      </c>
      <c r="B1874" s="170">
        <f t="shared" si="38"/>
        <v>40099</v>
      </c>
      <c r="C1874" s="169" t="s">
        <v>9316</v>
      </c>
      <c r="D1874" s="169" t="s">
        <v>9286</v>
      </c>
      <c r="E1874" s="169" t="s">
        <v>9321</v>
      </c>
      <c r="F1874" s="169" t="s">
        <v>9312</v>
      </c>
      <c r="G1874" s="169" t="s">
        <v>9274</v>
      </c>
      <c r="H1874" s="169" t="s">
        <v>28</v>
      </c>
    </row>
    <row r="1875" spans="1:8">
      <c r="A1875" s="169" t="s">
        <v>9401</v>
      </c>
      <c r="B1875" s="170">
        <f t="shared" si="38"/>
        <v>40098</v>
      </c>
      <c r="C1875" s="169" t="s">
        <v>9326</v>
      </c>
      <c r="D1875" s="169" t="s">
        <v>9308</v>
      </c>
      <c r="E1875" s="169" t="s">
        <v>9326</v>
      </c>
      <c r="F1875" s="169" t="s">
        <v>9309</v>
      </c>
      <c r="G1875" s="169" t="s">
        <v>9265</v>
      </c>
      <c r="H1875" s="169" t="s">
        <v>28</v>
      </c>
    </row>
    <row r="1876" spans="1:8">
      <c r="A1876" s="169" t="s">
        <v>9402</v>
      </c>
      <c r="B1876" s="170">
        <f t="shared" si="38"/>
        <v>40095</v>
      </c>
      <c r="C1876" s="169" t="s">
        <v>9316</v>
      </c>
      <c r="D1876" s="169" t="s">
        <v>9275</v>
      </c>
      <c r="E1876" s="169" t="s">
        <v>9301</v>
      </c>
      <c r="F1876" s="169" t="s">
        <v>9320</v>
      </c>
      <c r="G1876" s="169" t="s">
        <v>9247</v>
      </c>
      <c r="H1876" s="169" t="s">
        <v>28</v>
      </c>
    </row>
    <row r="1877" spans="1:8">
      <c r="A1877" s="169" t="s">
        <v>9403</v>
      </c>
      <c r="B1877" s="170">
        <f t="shared" si="38"/>
        <v>40094</v>
      </c>
      <c r="C1877" s="169" t="s">
        <v>9322</v>
      </c>
      <c r="D1877" s="169" t="s">
        <v>9301</v>
      </c>
      <c r="E1877" s="169" t="s">
        <v>9306</v>
      </c>
      <c r="F1877" s="169" t="s">
        <v>9312</v>
      </c>
      <c r="G1877" s="169" t="s">
        <v>9287</v>
      </c>
      <c r="H1877" s="169" t="s">
        <v>28</v>
      </c>
    </row>
    <row r="1878" spans="1:8">
      <c r="A1878" s="169" t="s">
        <v>9404</v>
      </c>
      <c r="B1878" s="170">
        <f t="shared" si="38"/>
        <v>40093</v>
      </c>
      <c r="C1878" s="169" t="s">
        <v>9371</v>
      </c>
      <c r="D1878" s="169" t="s">
        <v>9283</v>
      </c>
      <c r="E1878" s="169" t="s">
        <v>9308</v>
      </c>
      <c r="F1878" s="169" t="s">
        <v>9316</v>
      </c>
      <c r="G1878" s="169" t="s">
        <v>9287</v>
      </c>
      <c r="H1878" s="169" t="s">
        <v>28</v>
      </c>
    </row>
    <row r="1879" spans="1:8">
      <c r="A1879" s="169" t="s">
        <v>9405</v>
      </c>
      <c r="B1879" s="170">
        <f t="shared" si="38"/>
        <v>40092</v>
      </c>
      <c r="C1879" s="169" t="s">
        <v>9317</v>
      </c>
      <c r="D1879" s="169" t="s">
        <v>9320</v>
      </c>
      <c r="E1879" s="169" t="s">
        <v>9316</v>
      </c>
      <c r="F1879" s="169" t="s">
        <v>9376</v>
      </c>
      <c r="G1879" s="169" t="s">
        <v>9269</v>
      </c>
      <c r="H1879" s="169" t="s">
        <v>28</v>
      </c>
    </row>
    <row r="1880" spans="1:8">
      <c r="A1880" s="169" t="s">
        <v>9406</v>
      </c>
      <c r="B1880" s="170">
        <f t="shared" si="38"/>
        <v>40091</v>
      </c>
      <c r="C1880" s="169" t="s">
        <v>9299</v>
      </c>
      <c r="D1880" s="169" t="s">
        <v>9275</v>
      </c>
      <c r="E1880" s="169" t="s">
        <v>9283</v>
      </c>
      <c r="F1880" s="169" t="s">
        <v>9320</v>
      </c>
      <c r="G1880" s="169" t="s">
        <v>9268</v>
      </c>
      <c r="H1880" s="169" t="s">
        <v>28</v>
      </c>
    </row>
    <row r="1881" spans="1:8">
      <c r="A1881" s="169" t="s">
        <v>9407</v>
      </c>
      <c r="B1881" s="170">
        <f t="shared" si="38"/>
        <v>40087</v>
      </c>
      <c r="C1881" s="169" t="s">
        <v>9321</v>
      </c>
      <c r="D1881" s="169" t="s">
        <v>9280</v>
      </c>
      <c r="E1881" s="169" t="s">
        <v>9286</v>
      </c>
      <c r="F1881" s="169" t="s">
        <v>9306</v>
      </c>
      <c r="G1881" s="169" t="s">
        <v>9250</v>
      </c>
      <c r="H1881" s="169" t="s">
        <v>28</v>
      </c>
    </row>
    <row r="1882" spans="1:8">
      <c r="A1882" s="169" t="s">
        <v>9408</v>
      </c>
      <c r="B1882" s="170">
        <f t="shared" si="38"/>
        <v>40086</v>
      </c>
      <c r="C1882" s="169" t="s">
        <v>9376</v>
      </c>
      <c r="D1882" s="169" t="s">
        <v>9301</v>
      </c>
      <c r="E1882" s="169" t="s">
        <v>9306</v>
      </c>
      <c r="F1882" s="169" t="s">
        <v>9312</v>
      </c>
      <c r="G1882" s="169" t="s">
        <v>9287</v>
      </c>
      <c r="H1882" s="169" t="s">
        <v>28</v>
      </c>
    </row>
    <row r="1883" spans="1:8">
      <c r="A1883" s="169" t="s">
        <v>9409</v>
      </c>
      <c r="B1883" s="170">
        <f t="shared" si="38"/>
        <v>40085</v>
      </c>
      <c r="C1883" s="169" t="s">
        <v>9322</v>
      </c>
      <c r="D1883" s="169" t="s">
        <v>9299</v>
      </c>
      <c r="E1883" s="169" t="s">
        <v>9312</v>
      </c>
      <c r="F1883" s="169" t="s">
        <v>9317</v>
      </c>
      <c r="G1883" s="169" t="s">
        <v>9269</v>
      </c>
      <c r="H1883" s="169" t="s">
        <v>28</v>
      </c>
    </row>
    <row r="1884" spans="1:8">
      <c r="A1884" s="169" t="s">
        <v>9410</v>
      </c>
      <c r="B1884" s="170">
        <f t="shared" si="38"/>
        <v>40084</v>
      </c>
      <c r="C1884" s="169" t="s">
        <v>9309</v>
      </c>
      <c r="D1884" s="169" t="s">
        <v>9286</v>
      </c>
      <c r="E1884" s="169" t="s">
        <v>9321</v>
      </c>
      <c r="F1884" s="169" t="s">
        <v>9326</v>
      </c>
      <c r="G1884" s="169" t="s">
        <v>9287</v>
      </c>
      <c r="H1884" s="169" t="s">
        <v>28</v>
      </c>
    </row>
    <row r="1885" spans="1:8">
      <c r="A1885" s="169" t="s">
        <v>9411</v>
      </c>
      <c r="B1885" s="170">
        <f t="shared" si="38"/>
        <v>40081</v>
      </c>
      <c r="C1885" s="169" t="s">
        <v>9326</v>
      </c>
      <c r="D1885" s="169" t="s">
        <v>9301</v>
      </c>
      <c r="E1885" s="169" t="s">
        <v>9306</v>
      </c>
      <c r="F1885" s="169" t="s">
        <v>9312</v>
      </c>
      <c r="G1885" s="169" t="s">
        <v>9290</v>
      </c>
      <c r="H1885" s="169" t="s">
        <v>28</v>
      </c>
    </row>
    <row r="1886" spans="1:8">
      <c r="A1886" s="169" t="s">
        <v>9412</v>
      </c>
      <c r="B1886" s="170">
        <f t="shared" si="38"/>
        <v>40080</v>
      </c>
      <c r="C1886" s="169" t="s">
        <v>9309</v>
      </c>
      <c r="D1886" s="169" t="s">
        <v>9320</v>
      </c>
      <c r="E1886" s="169" t="s">
        <v>9312</v>
      </c>
      <c r="F1886" s="169" t="s">
        <v>9309</v>
      </c>
      <c r="G1886" s="169" t="s">
        <v>9274</v>
      </c>
      <c r="H1886" s="169" t="s">
        <v>28</v>
      </c>
    </row>
    <row r="1887" spans="1:8">
      <c r="A1887" s="169" t="s">
        <v>9413</v>
      </c>
      <c r="B1887" s="170">
        <f t="shared" si="38"/>
        <v>40079</v>
      </c>
      <c r="C1887" s="169" t="s">
        <v>9369</v>
      </c>
      <c r="D1887" s="169" t="s">
        <v>9316</v>
      </c>
      <c r="E1887" s="169" t="s">
        <v>9317</v>
      </c>
      <c r="F1887" s="169" t="s">
        <v>9377</v>
      </c>
      <c r="G1887" s="169" t="s">
        <v>9293</v>
      </c>
      <c r="H1887" s="169" t="s">
        <v>28</v>
      </c>
    </row>
    <row r="1888" spans="1:8">
      <c r="A1888" s="169" t="s">
        <v>9414</v>
      </c>
      <c r="B1888" s="170">
        <f t="shared" si="38"/>
        <v>40078</v>
      </c>
      <c r="C1888" s="169" t="s">
        <v>9313</v>
      </c>
      <c r="D1888" s="169" t="s">
        <v>9376</v>
      </c>
      <c r="E1888" s="169" t="s">
        <v>9313</v>
      </c>
      <c r="F1888" s="169" t="s">
        <v>9318</v>
      </c>
      <c r="G1888" s="169" t="s">
        <v>9277</v>
      </c>
      <c r="H1888" s="169" t="s">
        <v>28</v>
      </c>
    </row>
    <row r="1889" spans="1:8">
      <c r="A1889" s="169" t="s">
        <v>9415</v>
      </c>
      <c r="B1889" s="170">
        <f t="shared" si="38"/>
        <v>40077</v>
      </c>
      <c r="C1889" s="169" t="s">
        <v>9309</v>
      </c>
      <c r="D1889" s="169" t="s">
        <v>9306</v>
      </c>
      <c r="E1889" s="169" t="s">
        <v>9376</v>
      </c>
      <c r="F1889" s="169" t="s">
        <v>9377</v>
      </c>
      <c r="G1889" s="169" t="s">
        <v>9265</v>
      </c>
      <c r="H1889" s="169" t="s">
        <v>28</v>
      </c>
    </row>
    <row r="1890" spans="1:8">
      <c r="A1890" s="169" t="s">
        <v>9416</v>
      </c>
      <c r="B1890" s="170">
        <f t="shared" si="38"/>
        <v>40074</v>
      </c>
      <c r="C1890" s="169" t="s">
        <v>9312</v>
      </c>
      <c r="D1890" s="169" t="s">
        <v>9283</v>
      </c>
      <c r="E1890" s="169" t="s">
        <v>9308</v>
      </c>
      <c r="F1890" s="169" t="s">
        <v>9326</v>
      </c>
      <c r="G1890" s="169" t="s">
        <v>9250</v>
      </c>
      <c r="H1890" s="169" t="s">
        <v>28</v>
      </c>
    </row>
    <row r="1891" spans="1:8">
      <c r="A1891" s="169" t="s">
        <v>9417</v>
      </c>
      <c r="B1891" s="170">
        <f t="shared" si="38"/>
        <v>40073</v>
      </c>
      <c r="C1891" s="169" t="s">
        <v>9326</v>
      </c>
      <c r="D1891" s="169" t="s">
        <v>9308</v>
      </c>
      <c r="E1891" s="169" t="s">
        <v>9326</v>
      </c>
      <c r="F1891" s="169" t="s">
        <v>9371</v>
      </c>
      <c r="G1891" s="169" t="s">
        <v>9272</v>
      </c>
      <c r="H1891" s="169" t="s">
        <v>28</v>
      </c>
    </row>
    <row r="1892" spans="1:8">
      <c r="A1892" s="169" t="s">
        <v>9418</v>
      </c>
      <c r="B1892" s="170">
        <f t="shared" si="38"/>
        <v>40072</v>
      </c>
      <c r="C1892" s="169" t="s">
        <v>9313</v>
      </c>
      <c r="D1892" s="169" t="s">
        <v>9316</v>
      </c>
      <c r="E1892" s="169" t="s">
        <v>9317</v>
      </c>
      <c r="F1892" s="169" t="s">
        <v>9367</v>
      </c>
      <c r="G1892" s="169" t="s">
        <v>9279</v>
      </c>
      <c r="H1892" s="169" t="s">
        <v>28</v>
      </c>
    </row>
    <row r="1893" spans="1:8">
      <c r="A1893" s="169" t="s">
        <v>9419</v>
      </c>
      <c r="B1893" s="170">
        <f t="shared" si="38"/>
        <v>40071</v>
      </c>
      <c r="C1893" s="169" t="s">
        <v>9393</v>
      </c>
      <c r="D1893" s="169" t="s">
        <v>9377</v>
      </c>
      <c r="E1893" s="169" t="s">
        <v>9318</v>
      </c>
      <c r="F1893" s="169" t="s">
        <v>9390</v>
      </c>
      <c r="G1893" s="169" t="s">
        <v>9301</v>
      </c>
      <c r="H1893" s="169" t="s">
        <v>28</v>
      </c>
    </row>
    <row r="1894" spans="1:8">
      <c r="A1894" s="169" t="s">
        <v>9420</v>
      </c>
      <c r="B1894" s="170">
        <f t="shared" si="38"/>
        <v>40070</v>
      </c>
      <c r="C1894" s="169" t="s">
        <v>9383</v>
      </c>
      <c r="D1894" s="169" t="s">
        <v>9380</v>
      </c>
      <c r="E1894" s="169" t="s">
        <v>9382</v>
      </c>
      <c r="F1894" s="169" t="s">
        <v>9421</v>
      </c>
      <c r="G1894" s="169" t="s">
        <v>9306</v>
      </c>
      <c r="H1894" s="169" t="s">
        <v>28</v>
      </c>
    </row>
    <row r="1895" spans="1:8">
      <c r="A1895" s="169" t="s">
        <v>9422</v>
      </c>
      <c r="B1895" s="170">
        <f t="shared" si="38"/>
        <v>40067</v>
      </c>
      <c r="C1895" s="169" t="s">
        <v>9390</v>
      </c>
      <c r="D1895" s="169" t="s">
        <v>9318</v>
      </c>
      <c r="E1895" s="169" t="s">
        <v>9383</v>
      </c>
      <c r="F1895" s="169" t="s">
        <v>9385</v>
      </c>
      <c r="G1895" s="169" t="s">
        <v>9306</v>
      </c>
      <c r="H1895" s="169" t="s">
        <v>28</v>
      </c>
    </row>
    <row r="1896" spans="1:8">
      <c r="A1896" s="169" t="s">
        <v>9423</v>
      </c>
      <c r="B1896" s="170">
        <f t="shared" si="38"/>
        <v>40066</v>
      </c>
      <c r="C1896" s="169" t="s">
        <v>9383</v>
      </c>
      <c r="D1896" s="169" t="s">
        <v>9393</v>
      </c>
      <c r="E1896" s="169" t="s">
        <v>9390</v>
      </c>
      <c r="F1896" s="169" t="s">
        <v>9421</v>
      </c>
      <c r="G1896" s="169" t="s">
        <v>9316</v>
      </c>
      <c r="H1896" s="169" t="s">
        <v>28</v>
      </c>
    </row>
    <row r="1897" spans="1:8">
      <c r="A1897" s="169" t="s">
        <v>9424</v>
      </c>
      <c r="B1897" s="170">
        <f t="shared" si="38"/>
        <v>40065</v>
      </c>
      <c r="C1897" s="169" t="s">
        <v>9321</v>
      </c>
      <c r="D1897" s="169" t="s">
        <v>9306</v>
      </c>
      <c r="E1897" s="169" t="s">
        <v>9376</v>
      </c>
      <c r="F1897" s="169" t="s">
        <v>9322</v>
      </c>
      <c r="G1897" s="169" t="s">
        <v>9265</v>
      </c>
      <c r="H1897" s="169" t="s">
        <v>28</v>
      </c>
    </row>
    <row r="1898" spans="1:8">
      <c r="A1898" s="169" t="s">
        <v>9425</v>
      </c>
      <c r="B1898" s="170">
        <f t="shared" si="38"/>
        <v>40064</v>
      </c>
      <c r="C1898" s="169" t="s">
        <v>9377</v>
      </c>
      <c r="D1898" s="169" t="s">
        <v>9312</v>
      </c>
      <c r="E1898" s="169" t="s">
        <v>9371</v>
      </c>
      <c r="F1898" s="169" t="s">
        <v>9369</v>
      </c>
      <c r="G1898" s="169" t="s">
        <v>9293</v>
      </c>
      <c r="H1898" s="169" t="s">
        <v>28</v>
      </c>
    </row>
    <row r="1899" spans="1:8">
      <c r="A1899" s="169" t="s">
        <v>9426</v>
      </c>
      <c r="B1899" s="170">
        <f t="shared" si="38"/>
        <v>40063</v>
      </c>
      <c r="C1899" s="169" t="s">
        <v>9317</v>
      </c>
      <c r="D1899" s="169" t="s">
        <v>9376</v>
      </c>
      <c r="E1899" s="169" t="s">
        <v>9377</v>
      </c>
      <c r="F1899" s="169" t="s">
        <v>9318</v>
      </c>
      <c r="G1899" s="169" t="s">
        <v>9275</v>
      </c>
      <c r="H1899" s="169" t="s">
        <v>28</v>
      </c>
    </row>
    <row r="1900" spans="1:8">
      <c r="A1900" s="169" t="s">
        <v>9427</v>
      </c>
      <c r="B1900" s="170">
        <f t="shared" si="38"/>
        <v>40060</v>
      </c>
      <c r="C1900" s="169" t="s">
        <v>9376</v>
      </c>
      <c r="D1900" s="169" t="s">
        <v>9321</v>
      </c>
      <c r="E1900" s="169" t="s">
        <v>9309</v>
      </c>
      <c r="F1900" s="169" t="s">
        <v>9313</v>
      </c>
      <c r="G1900" s="169" t="s">
        <v>9265</v>
      </c>
      <c r="H1900" s="169" t="s">
        <v>28</v>
      </c>
    </row>
    <row r="1901" spans="1:8">
      <c r="A1901" s="169" t="s">
        <v>9428</v>
      </c>
      <c r="B1901" s="170">
        <f t="shared" si="38"/>
        <v>40059</v>
      </c>
      <c r="C1901" s="169" t="s">
        <v>9326</v>
      </c>
      <c r="D1901" s="169" t="s">
        <v>9321</v>
      </c>
      <c r="E1901" s="169" t="s">
        <v>9376</v>
      </c>
      <c r="F1901" s="169" t="s">
        <v>9313</v>
      </c>
      <c r="G1901" s="169" t="s">
        <v>9265</v>
      </c>
      <c r="H1901" s="169" t="s">
        <v>28</v>
      </c>
    </row>
    <row r="1902" spans="1:8">
      <c r="A1902" s="169" t="s">
        <v>9429</v>
      </c>
      <c r="B1902" s="170">
        <f t="shared" si="38"/>
        <v>40058</v>
      </c>
      <c r="C1902" s="169" t="s">
        <v>9377</v>
      </c>
      <c r="D1902" s="169" t="s">
        <v>9376</v>
      </c>
      <c r="E1902" s="169" t="s">
        <v>9322</v>
      </c>
      <c r="F1902" s="169" t="s">
        <v>9380</v>
      </c>
      <c r="G1902" s="169" t="s">
        <v>9275</v>
      </c>
      <c r="H1902" s="169" t="s">
        <v>28</v>
      </c>
    </row>
    <row r="1903" spans="1:8">
      <c r="A1903" s="169" t="s">
        <v>9430</v>
      </c>
      <c r="B1903" s="170">
        <f t="shared" si="38"/>
        <v>40057</v>
      </c>
      <c r="C1903" s="169" t="s">
        <v>9318</v>
      </c>
      <c r="D1903" s="169" t="s">
        <v>9369</v>
      </c>
      <c r="E1903" s="169" t="s">
        <v>9386</v>
      </c>
      <c r="F1903" s="169" t="s">
        <v>9391</v>
      </c>
      <c r="G1903" s="169" t="s">
        <v>9286</v>
      </c>
      <c r="H1903" s="169" t="s">
        <v>28</v>
      </c>
    </row>
    <row r="1904" spans="1:8">
      <c r="A1904" s="169" t="s">
        <v>9431</v>
      </c>
      <c r="B1904" s="170">
        <f t="shared" si="38"/>
        <v>40056</v>
      </c>
      <c r="C1904" s="169" t="s">
        <v>9318</v>
      </c>
      <c r="D1904" s="169" t="s">
        <v>9313</v>
      </c>
      <c r="E1904" s="169" t="s">
        <v>9393</v>
      </c>
      <c r="F1904" s="169" t="s">
        <v>9391</v>
      </c>
      <c r="G1904" s="169" t="s">
        <v>9301</v>
      </c>
      <c r="H1904" s="169" t="s">
        <v>28</v>
      </c>
    </row>
    <row r="1905" spans="1:8">
      <c r="A1905" s="169" t="s">
        <v>9432</v>
      </c>
      <c r="B1905" s="170">
        <f t="shared" si="38"/>
        <v>40053</v>
      </c>
      <c r="C1905" s="169" t="s">
        <v>9313</v>
      </c>
      <c r="D1905" s="169" t="s">
        <v>9322</v>
      </c>
      <c r="E1905" s="169" t="s">
        <v>9367</v>
      </c>
      <c r="F1905" s="169" t="s">
        <v>9390</v>
      </c>
      <c r="G1905" s="169" t="s">
        <v>9295</v>
      </c>
      <c r="H1905" s="169" t="s">
        <v>28</v>
      </c>
    </row>
    <row r="1906" spans="1:8">
      <c r="A1906" s="169" t="s">
        <v>9433</v>
      </c>
      <c r="B1906" s="170">
        <f t="shared" si="38"/>
        <v>40052</v>
      </c>
      <c r="C1906" s="169" t="s">
        <v>9317</v>
      </c>
      <c r="D1906" s="169" t="s">
        <v>9316</v>
      </c>
      <c r="E1906" s="169" t="s">
        <v>9309</v>
      </c>
      <c r="F1906" s="169" t="s">
        <v>9318</v>
      </c>
      <c r="G1906" s="169" t="s">
        <v>9265</v>
      </c>
      <c r="H1906" s="169" t="s">
        <v>28</v>
      </c>
    </row>
    <row r="1907" spans="1:8">
      <c r="A1907" s="169" t="s">
        <v>9434</v>
      </c>
      <c r="B1907" s="170">
        <f t="shared" si="38"/>
        <v>40051</v>
      </c>
      <c r="C1907" s="169" t="s">
        <v>9377</v>
      </c>
      <c r="D1907" s="169" t="s">
        <v>9376</v>
      </c>
      <c r="E1907" s="169" t="s">
        <v>9322</v>
      </c>
      <c r="F1907" s="169" t="s">
        <v>9386</v>
      </c>
      <c r="G1907" s="169" t="s">
        <v>9282</v>
      </c>
      <c r="H1907" s="169" t="s">
        <v>28</v>
      </c>
    </row>
    <row r="1908" spans="1:8">
      <c r="A1908" s="169" t="s">
        <v>9435</v>
      </c>
      <c r="B1908" s="170">
        <f t="shared" si="38"/>
        <v>40050</v>
      </c>
      <c r="C1908" s="169" t="s">
        <v>9369</v>
      </c>
      <c r="D1908" s="169" t="s">
        <v>9321</v>
      </c>
      <c r="E1908" s="169" t="s">
        <v>9309</v>
      </c>
      <c r="F1908" s="169" t="s">
        <v>9367</v>
      </c>
      <c r="G1908" s="169" t="s">
        <v>9269</v>
      </c>
      <c r="H1908" s="169" t="s">
        <v>28</v>
      </c>
    </row>
    <row r="1909" spans="1:8">
      <c r="A1909" s="169" t="s">
        <v>9436</v>
      </c>
      <c r="B1909" s="170">
        <f t="shared" si="38"/>
        <v>40049</v>
      </c>
      <c r="C1909" s="169" t="s">
        <v>9386</v>
      </c>
      <c r="D1909" s="169" t="s">
        <v>9317</v>
      </c>
      <c r="E1909" s="169" t="s">
        <v>9369</v>
      </c>
      <c r="F1909" s="169" t="s">
        <v>9383</v>
      </c>
      <c r="G1909" s="169" t="s">
        <v>9277</v>
      </c>
      <c r="H1909" s="169" t="s">
        <v>28</v>
      </c>
    </row>
    <row r="1910" spans="1:8">
      <c r="A1910" s="169" t="s">
        <v>9437</v>
      </c>
      <c r="B1910" s="170">
        <f t="shared" si="38"/>
        <v>40046</v>
      </c>
      <c r="C1910" s="169" t="s">
        <v>9369</v>
      </c>
      <c r="D1910" s="169" t="s">
        <v>9321</v>
      </c>
      <c r="E1910" s="169" t="s">
        <v>9309</v>
      </c>
      <c r="F1910" s="169" t="s">
        <v>9369</v>
      </c>
      <c r="G1910" s="169" t="s">
        <v>9269</v>
      </c>
      <c r="H1910" s="169" t="s">
        <v>28</v>
      </c>
    </row>
    <row r="1911" spans="1:8">
      <c r="A1911" s="169" t="s">
        <v>9438</v>
      </c>
      <c r="B1911" s="170">
        <f t="shared" si="38"/>
        <v>40045</v>
      </c>
      <c r="C1911" s="169" t="s">
        <v>9386</v>
      </c>
      <c r="D1911" s="169" t="s">
        <v>9371</v>
      </c>
      <c r="E1911" s="169" t="s">
        <v>9367</v>
      </c>
      <c r="F1911" s="169" t="s">
        <v>9382</v>
      </c>
      <c r="G1911" s="169" t="s">
        <v>9295</v>
      </c>
      <c r="H1911" s="169" t="s">
        <v>28</v>
      </c>
    </row>
    <row r="1912" spans="1:8">
      <c r="A1912" s="169" t="s">
        <v>9439</v>
      </c>
      <c r="B1912" s="170">
        <f t="shared" si="38"/>
        <v>40044</v>
      </c>
      <c r="C1912" s="169" t="s">
        <v>9390</v>
      </c>
      <c r="D1912" s="169" t="s">
        <v>9309</v>
      </c>
      <c r="E1912" s="169" t="s">
        <v>9377</v>
      </c>
      <c r="F1912" s="169" t="s">
        <v>9393</v>
      </c>
      <c r="G1912" s="169" t="s">
        <v>9280</v>
      </c>
      <c r="H1912" s="169" t="s">
        <v>28</v>
      </c>
    </row>
    <row r="1913" spans="1:8">
      <c r="A1913" s="169" t="s">
        <v>9440</v>
      </c>
      <c r="B1913" s="170">
        <f t="shared" si="38"/>
        <v>40043</v>
      </c>
      <c r="C1913" s="169" t="s">
        <v>9441</v>
      </c>
      <c r="D1913" s="169" t="s">
        <v>9390</v>
      </c>
      <c r="E1913" s="169" t="s">
        <v>9441</v>
      </c>
      <c r="F1913" s="169" t="s">
        <v>9442</v>
      </c>
      <c r="G1913" s="169" t="s">
        <v>9309</v>
      </c>
      <c r="H1913" s="169" t="s">
        <v>28</v>
      </c>
    </row>
    <row r="1914" spans="1:8">
      <c r="A1914" s="169" t="s">
        <v>9443</v>
      </c>
      <c r="B1914" s="170">
        <f t="shared" si="38"/>
        <v>40042</v>
      </c>
      <c r="C1914" s="169" t="s">
        <v>9444</v>
      </c>
      <c r="D1914" s="169" t="s">
        <v>9393</v>
      </c>
      <c r="E1914" s="169" t="s">
        <v>9387</v>
      </c>
      <c r="F1914" s="169" t="s">
        <v>9421</v>
      </c>
      <c r="G1914" s="169" t="s">
        <v>9316</v>
      </c>
      <c r="H1914" s="169" t="s">
        <v>28</v>
      </c>
    </row>
    <row r="1915" spans="1:8">
      <c r="A1915" s="169" t="s">
        <v>9445</v>
      </c>
      <c r="B1915" s="170">
        <f t="shared" si="38"/>
        <v>40039</v>
      </c>
      <c r="C1915" s="169" t="s">
        <v>9446</v>
      </c>
      <c r="D1915" s="169" t="s">
        <v>9442</v>
      </c>
      <c r="E1915" s="169" t="s">
        <v>9447</v>
      </c>
      <c r="F1915" s="169" t="s">
        <v>9448</v>
      </c>
      <c r="G1915" s="169" t="s">
        <v>9380</v>
      </c>
      <c r="H1915" s="169" t="s">
        <v>28</v>
      </c>
    </row>
    <row r="1916" spans="1:8">
      <c r="A1916" s="169" t="s">
        <v>9449</v>
      </c>
      <c r="B1916" s="170">
        <f t="shared" si="38"/>
        <v>40038</v>
      </c>
      <c r="C1916" s="169" t="s">
        <v>9444</v>
      </c>
      <c r="D1916" s="169" t="s">
        <v>9441</v>
      </c>
      <c r="E1916" s="169" t="s">
        <v>9444</v>
      </c>
      <c r="F1916" s="169" t="s">
        <v>9450</v>
      </c>
      <c r="G1916" s="169" t="s">
        <v>9369</v>
      </c>
      <c r="H1916" s="169" t="s">
        <v>28</v>
      </c>
    </row>
    <row r="1917" spans="1:8">
      <c r="A1917" s="169" t="s">
        <v>9451</v>
      </c>
      <c r="B1917" s="170">
        <f t="shared" si="38"/>
        <v>40037</v>
      </c>
      <c r="C1917" s="169" t="s">
        <v>9452</v>
      </c>
      <c r="D1917" s="169" t="s">
        <v>9391</v>
      </c>
      <c r="E1917" s="169" t="s">
        <v>9452</v>
      </c>
      <c r="F1917" s="169" t="s">
        <v>9453</v>
      </c>
      <c r="G1917" s="169" t="s">
        <v>9322</v>
      </c>
      <c r="H1917" s="169" t="s">
        <v>28</v>
      </c>
    </row>
    <row r="1918" spans="1:8">
      <c r="A1918" s="169" t="s">
        <v>9454</v>
      </c>
      <c r="B1918" s="170">
        <f t="shared" si="38"/>
        <v>40036</v>
      </c>
      <c r="C1918" s="169" t="s">
        <v>9388</v>
      </c>
      <c r="D1918" s="169" t="s">
        <v>9455</v>
      </c>
      <c r="E1918" s="169" t="s">
        <v>9441</v>
      </c>
      <c r="F1918" s="169" t="s">
        <v>9456</v>
      </c>
      <c r="G1918" s="169" t="s">
        <v>9317</v>
      </c>
      <c r="H1918" s="169" t="s">
        <v>28</v>
      </c>
    </row>
    <row r="1919" spans="1:8">
      <c r="A1919" s="169" t="s">
        <v>9457</v>
      </c>
      <c r="B1919" s="170">
        <f t="shared" si="38"/>
        <v>40035</v>
      </c>
      <c r="C1919" s="169" t="s">
        <v>9450</v>
      </c>
      <c r="D1919" s="169" t="s">
        <v>9421</v>
      </c>
      <c r="E1919" s="169" t="s">
        <v>9456</v>
      </c>
      <c r="F1919" s="169" t="s">
        <v>9450</v>
      </c>
      <c r="G1919" s="169" t="s">
        <v>9313</v>
      </c>
      <c r="H1919" s="169" t="s">
        <v>28</v>
      </c>
    </row>
    <row r="1920" spans="1:8">
      <c r="A1920" s="169" t="s">
        <v>9458</v>
      </c>
      <c r="B1920" s="170">
        <f t="shared" si="38"/>
        <v>40032</v>
      </c>
      <c r="C1920" s="169" t="s">
        <v>9453</v>
      </c>
      <c r="D1920" s="169" t="s">
        <v>9387</v>
      </c>
      <c r="E1920" s="169" t="s">
        <v>9388</v>
      </c>
      <c r="F1920" s="169" t="s">
        <v>9456</v>
      </c>
      <c r="G1920" s="169" t="s">
        <v>9371</v>
      </c>
      <c r="H1920" s="169" t="s">
        <v>28</v>
      </c>
    </row>
    <row r="1921" spans="1:8">
      <c r="A1921" s="169" t="s">
        <v>9459</v>
      </c>
      <c r="B1921" s="170">
        <f t="shared" si="38"/>
        <v>40031</v>
      </c>
      <c r="C1921" s="169" t="s">
        <v>9444</v>
      </c>
      <c r="D1921" s="169" t="s">
        <v>9391</v>
      </c>
      <c r="E1921" s="169" t="s">
        <v>9452</v>
      </c>
      <c r="F1921" s="169" t="s">
        <v>9444</v>
      </c>
      <c r="G1921" s="169" t="s">
        <v>9377</v>
      </c>
      <c r="H1921" s="169" t="s">
        <v>28</v>
      </c>
    </row>
    <row r="1922" spans="1:8">
      <c r="A1922" s="169" t="s">
        <v>9460</v>
      </c>
      <c r="B1922" s="170">
        <f t="shared" si="38"/>
        <v>40030</v>
      </c>
      <c r="C1922" s="169" t="s">
        <v>9452</v>
      </c>
      <c r="D1922" s="169" t="s">
        <v>9455</v>
      </c>
      <c r="E1922" s="169" t="s">
        <v>9441</v>
      </c>
      <c r="F1922" s="169" t="s">
        <v>9442</v>
      </c>
      <c r="G1922" s="169" t="s">
        <v>9317</v>
      </c>
      <c r="H1922" s="169" t="s">
        <v>28</v>
      </c>
    </row>
    <row r="1923" spans="1:8">
      <c r="A1923" s="169" t="s">
        <v>9461</v>
      </c>
      <c r="B1923" s="170">
        <f t="shared" si="38"/>
        <v>40029</v>
      </c>
      <c r="C1923" s="169" t="s">
        <v>9388</v>
      </c>
      <c r="D1923" s="169" t="s">
        <v>9380</v>
      </c>
      <c r="E1923" s="169" t="s">
        <v>9390</v>
      </c>
      <c r="F1923" s="169" t="s">
        <v>9385</v>
      </c>
      <c r="G1923" s="169" t="s">
        <v>9316</v>
      </c>
      <c r="H1923" s="169" t="s">
        <v>28</v>
      </c>
    </row>
    <row r="1924" spans="1:8">
      <c r="A1924" s="169" t="s">
        <v>9462</v>
      </c>
      <c r="B1924" s="170">
        <f t="shared" si="38"/>
        <v>40028</v>
      </c>
      <c r="C1924" s="169" t="s">
        <v>9421</v>
      </c>
      <c r="D1924" s="169" t="s">
        <v>9386</v>
      </c>
      <c r="E1924" s="169" t="s">
        <v>9387</v>
      </c>
      <c r="F1924" s="169" t="s">
        <v>9441</v>
      </c>
      <c r="G1924" s="169" t="s">
        <v>9326</v>
      </c>
      <c r="H1924" s="169" t="s">
        <v>28</v>
      </c>
    </row>
    <row r="1925" spans="1:8">
      <c r="A1925" s="169" t="s">
        <v>9463</v>
      </c>
      <c r="B1925" s="170">
        <f t="shared" ref="B1925:B1988" si="39">DATE((LEFT(A1925,4)),(RIGHT(LEFT(A1925,7),2)),RIGHT(A1925,2))</f>
        <v>40025</v>
      </c>
      <c r="C1925" s="169" t="s">
        <v>9380</v>
      </c>
      <c r="D1925" s="169" t="s">
        <v>9371</v>
      </c>
      <c r="E1925" s="169" t="s">
        <v>9367</v>
      </c>
      <c r="F1925" s="169" t="s">
        <v>9386</v>
      </c>
      <c r="G1925" s="169" t="s">
        <v>9283</v>
      </c>
      <c r="H1925" s="169" t="s">
        <v>28</v>
      </c>
    </row>
    <row r="1926" spans="1:8">
      <c r="A1926" s="169" t="s">
        <v>9464</v>
      </c>
      <c r="B1926" s="170">
        <f t="shared" si="39"/>
        <v>40024</v>
      </c>
      <c r="C1926" s="169" t="s">
        <v>9309</v>
      </c>
      <c r="D1926" s="169" t="s">
        <v>9299</v>
      </c>
      <c r="E1926" s="169" t="s">
        <v>9312</v>
      </c>
      <c r="F1926" s="169" t="s">
        <v>9317</v>
      </c>
      <c r="G1926" s="169" t="s">
        <v>9269</v>
      </c>
      <c r="H1926" s="169" t="s">
        <v>28</v>
      </c>
    </row>
    <row r="1927" spans="1:8">
      <c r="A1927" s="169" t="s">
        <v>9465</v>
      </c>
      <c r="B1927" s="170">
        <f t="shared" si="39"/>
        <v>40023</v>
      </c>
      <c r="C1927" s="169" t="s">
        <v>9322</v>
      </c>
      <c r="D1927" s="169" t="s">
        <v>9316</v>
      </c>
      <c r="E1927" s="169" t="s">
        <v>9317</v>
      </c>
      <c r="F1927" s="169" t="s">
        <v>9313</v>
      </c>
      <c r="G1927" s="169" t="s">
        <v>9293</v>
      </c>
      <c r="H1927" s="169" t="s">
        <v>28</v>
      </c>
    </row>
    <row r="1928" spans="1:8">
      <c r="A1928" s="169" t="s">
        <v>9466</v>
      </c>
      <c r="B1928" s="170">
        <f t="shared" si="39"/>
        <v>40022</v>
      </c>
      <c r="C1928" s="169" t="s">
        <v>9309</v>
      </c>
      <c r="D1928" s="169" t="s">
        <v>9316</v>
      </c>
      <c r="E1928" s="169" t="s">
        <v>9317</v>
      </c>
      <c r="F1928" s="169" t="s">
        <v>9313</v>
      </c>
      <c r="G1928" s="169" t="s">
        <v>9293</v>
      </c>
      <c r="H1928" s="169" t="s">
        <v>28</v>
      </c>
    </row>
    <row r="1929" spans="1:8">
      <c r="A1929" s="169" t="s">
        <v>9467</v>
      </c>
      <c r="B1929" s="170">
        <f t="shared" si="39"/>
        <v>40021</v>
      </c>
      <c r="C1929" s="169" t="s">
        <v>9322</v>
      </c>
      <c r="D1929" s="169" t="s">
        <v>9376</v>
      </c>
      <c r="E1929" s="169" t="s">
        <v>9322</v>
      </c>
      <c r="F1929" s="169" t="s">
        <v>9318</v>
      </c>
      <c r="G1929" s="169" t="s">
        <v>9277</v>
      </c>
      <c r="H1929" s="169" t="s">
        <v>28</v>
      </c>
    </row>
    <row r="1930" spans="1:8">
      <c r="A1930" s="169" t="s">
        <v>9468</v>
      </c>
      <c r="B1930" s="170">
        <f t="shared" si="39"/>
        <v>40018</v>
      </c>
      <c r="C1930" s="169" t="s">
        <v>9369</v>
      </c>
      <c r="D1930" s="169" t="s">
        <v>9312</v>
      </c>
      <c r="E1930" s="169" t="s">
        <v>9371</v>
      </c>
      <c r="F1930" s="169" t="s">
        <v>9369</v>
      </c>
      <c r="G1930" s="169" t="s">
        <v>9282</v>
      </c>
      <c r="H1930" s="169" t="s">
        <v>28</v>
      </c>
    </row>
    <row r="1931" spans="1:8">
      <c r="A1931" s="169" t="s">
        <v>9469</v>
      </c>
      <c r="B1931" s="170">
        <f t="shared" si="39"/>
        <v>40017</v>
      </c>
      <c r="C1931" s="169" t="s">
        <v>9322</v>
      </c>
      <c r="D1931" s="169" t="s">
        <v>9312</v>
      </c>
      <c r="E1931" s="169" t="s">
        <v>9371</v>
      </c>
      <c r="F1931" s="169" t="s">
        <v>9369</v>
      </c>
      <c r="G1931" s="169" t="s">
        <v>9282</v>
      </c>
      <c r="H1931" s="169" t="s">
        <v>28</v>
      </c>
    </row>
    <row r="1932" spans="1:8">
      <c r="A1932" s="169" t="s">
        <v>9470</v>
      </c>
      <c r="B1932" s="170">
        <f t="shared" si="39"/>
        <v>40016</v>
      </c>
      <c r="C1932" s="169" t="s">
        <v>9377</v>
      </c>
      <c r="D1932" s="169" t="s">
        <v>9371</v>
      </c>
      <c r="E1932" s="169" t="s">
        <v>9367</v>
      </c>
      <c r="F1932" s="169" t="s">
        <v>9386</v>
      </c>
      <c r="G1932" s="169" t="s">
        <v>9283</v>
      </c>
      <c r="H1932" s="169" t="s">
        <v>28</v>
      </c>
    </row>
    <row r="1933" spans="1:8">
      <c r="A1933" s="169" t="s">
        <v>9471</v>
      </c>
      <c r="B1933" s="170">
        <f t="shared" si="39"/>
        <v>40015</v>
      </c>
      <c r="C1933" s="169" t="s">
        <v>9376</v>
      </c>
      <c r="D1933" s="169" t="s">
        <v>9316</v>
      </c>
      <c r="E1933" s="169" t="s">
        <v>9317</v>
      </c>
      <c r="F1933" s="169" t="s">
        <v>9313</v>
      </c>
      <c r="G1933" s="169" t="s">
        <v>9279</v>
      </c>
      <c r="H1933" s="169" t="s">
        <v>28</v>
      </c>
    </row>
    <row r="1934" spans="1:8">
      <c r="A1934" s="169" t="s">
        <v>9472</v>
      </c>
      <c r="B1934" s="170">
        <f t="shared" si="39"/>
        <v>40014</v>
      </c>
      <c r="C1934" s="169" t="s">
        <v>9309</v>
      </c>
      <c r="D1934" s="169" t="s">
        <v>9309</v>
      </c>
      <c r="E1934" s="169" t="s">
        <v>9313</v>
      </c>
      <c r="F1934" s="169" t="s">
        <v>9380</v>
      </c>
      <c r="G1934" s="169" t="s">
        <v>9277</v>
      </c>
      <c r="H1934" s="169" t="s">
        <v>28</v>
      </c>
    </row>
    <row r="1935" spans="1:8">
      <c r="A1935" s="169" t="s">
        <v>9473</v>
      </c>
      <c r="B1935" s="170">
        <f t="shared" si="39"/>
        <v>40011</v>
      </c>
      <c r="C1935" s="169" t="s">
        <v>9299</v>
      </c>
      <c r="D1935" s="169" t="s">
        <v>9301</v>
      </c>
      <c r="E1935" s="169" t="s">
        <v>9321</v>
      </c>
      <c r="F1935" s="169" t="s">
        <v>9326</v>
      </c>
      <c r="G1935" s="169" t="s">
        <v>9290</v>
      </c>
      <c r="H1935" s="169" t="s">
        <v>28</v>
      </c>
    </row>
    <row r="1936" spans="1:8">
      <c r="A1936" s="169" t="s">
        <v>9474</v>
      </c>
      <c r="B1936" s="170">
        <f t="shared" si="39"/>
        <v>40010</v>
      </c>
      <c r="C1936" s="169" t="s">
        <v>9277</v>
      </c>
      <c r="D1936" s="169" t="s">
        <v>9269</v>
      </c>
      <c r="E1936" s="169" t="s">
        <v>9275</v>
      </c>
      <c r="F1936" s="169" t="s">
        <v>9283</v>
      </c>
      <c r="G1936" s="169" t="s">
        <v>9242</v>
      </c>
      <c r="H1936" s="169" t="s">
        <v>28</v>
      </c>
    </row>
    <row r="1937" spans="1:8">
      <c r="A1937" s="169" t="s">
        <v>9475</v>
      </c>
      <c r="B1937" s="170">
        <f t="shared" si="39"/>
        <v>40009</v>
      </c>
      <c r="C1937" s="169" t="s">
        <v>9293</v>
      </c>
      <c r="D1937" s="169" t="s">
        <v>9265</v>
      </c>
      <c r="E1937" s="169" t="s">
        <v>9275</v>
      </c>
      <c r="F1937" s="169" t="s">
        <v>9283</v>
      </c>
      <c r="G1937" s="169" t="s">
        <v>9263</v>
      </c>
      <c r="H1937" s="169" t="s">
        <v>28</v>
      </c>
    </row>
    <row r="1938" spans="1:8">
      <c r="A1938" s="169" t="s">
        <v>9476</v>
      </c>
      <c r="B1938" s="170">
        <f t="shared" si="39"/>
        <v>40008</v>
      </c>
      <c r="C1938" s="169" t="s">
        <v>9272</v>
      </c>
      <c r="D1938" s="169" t="s">
        <v>9290</v>
      </c>
      <c r="E1938" s="169" t="s">
        <v>9265</v>
      </c>
      <c r="F1938" s="169" t="s">
        <v>9275</v>
      </c>
      <c r="G1938" s="169" t="s">
        <v>9246</v>
      </c>
      <c r="H1938" s="169" t="s">
        <v>28</v>
      </c>
    </row>
    <row r="1939" spans="1:8">
      <c r="A1939" s="169" t="s">
        <v>9477</v>
      </c>
      <c r="B1939" s="170">
        <f t="shared" si="39"/>
        <v>40007</v>
      </c>
      <c r="C1939" s="169" t="s">
        <v>9274</v>
      </c>
      <c r="D1939" s="169" t="s">
        <v>9253</v>
      </c>
      <c r="E1939" s="169" t="s">
        <v>9274</v>
      </c>
      <c r="F1939" s="169" t="s">
        <v>9293</v>
      </c>
      <c r="G1939" s="169" t="s">
        <v>9251</v>
      </c>
      <c r="H1939" s="169" t="s">
        <v>28</v>
      </c>
    </row>
    <row r="1940" spans="1:8">
      <c r="A1940" s="169" t="s">
        <v>9478</v>
      </c>
      <c r="B1940" s="170">
        <f t="shared" si="39"/>
        <v>40004</v>
      </c>
      <c r="C1940" s="169" t="s">
        <v>9272</v>
      </c>
      <c r="D1940" s="169" t="s">
        <v>9270</v>
      </c>
      <c r="E1940" s="169" t="s">
        <v>9253</v>
      </c>
      <c r="F1940" s="169" t="s">
        <v>9274</v>
      </c>
      <c r="G1940" s="169" t="s">
        <v>9331</v>
      </c>
      <c r="H1940" s="169" t="s">
        <v>28</v>
      </c>
    </row>
    <row r="1941" spans="1:8">
      <c r="A1941" s="169" t="s">
        <v>9479</v>
      </c>
      <c r="B1941" s="170">
        <f t="shared" si="39"/>
        <v>40003</v>
      </c>
      <c r="C1941" s="169" t="s">
        <v>9293</v>
      </c>
      <c r="D1941" s="169" t="s">
        <v>9287</v>
      </c>
      <c r="E1941" s="169" t="s">
        <v>9279</v>
      </c>
      <c r="F1941" s="169" t="s">
        <v>9277</v>
      </c>
      <c r="G1941" s="169" t="s">
        <v>9245</v>
      </c>
      <c r="H1941" s="169" t="s">
        <v>28</v>
      </c>
    </row>
    <row r="1942" spans="1:8">
      <c r="A1942" s="169" t="s">
        <v>9480</v>
      </c>
      <c r="B1942" s="170">
        <f t="shared" si="39"/>
        <v>40002</v>
      </c>
      <c r="C1942" s="169" t="s">
        <v>9283</v>
      </c>
      <c r="D1942" s="169" t="s">
        <v>9282</v>
      </c>
      <c r="E1942" s="169" t="s">
        <v>9295</v>
      </c>
      <c r="F1942" s="169" t="s">
        <v>9320</v>
      </c>
      <c r="G1942" s="169" t="s">
        <v>9257</v>
      </c>
      <c r="H1942" s="169" t="s">
        <v>28</v>
      </c>
    </row>
    <row r="1943" spans="1:8">
      <c r="A1943" s="169" t="s">
        <v>9481</v>
      </c>
      <c r="B1943" s="170">
        <f t="shared" si="39"/>
        <v>40001</v>
      </c>
      <c r="C1943" s="169" t="s">
        <v>9301</v>
      </c>
      <c r="D1943" s="169" t="s">
        <v>9283</v>
      </c>
      <c r="E1943" s="169" t="s">
        <v>9299</v>
      </c>
      <c r="F1943" s="169" t="s">
        <v>9312</v>
      </c>
      <c r="G1943" s="169" t="s">
        <v>9287</v>
      </c>
      <c r="H1943" s="169" t="s">
        <v>28</v>
      </c>
    </row>
    <row r="1944" spans="1:8">
      <c r="A1944" s="169" t="s">
        <v>9482</v>
      </c>
      <c r="B1944" s="170">
        <f t="shared" si="39"/>
        <v>40000</v>
      </c>
      <c r="C1944" s="169" t="s">
        <v>9275</v>
      </c>
      <c r="D1944" s="169" t="s">
        <v>9282</v>
      </c>
      <c r="E1944" s="169" t="s">
        <v>9280</v>
      </c>
      <c r="F1944" s="169" t="s">
        <v>9299</v>
      </c>
      <c r="G1944" s="169" t="s">
        <v>9247</v>
      </c>
      <c r="H1944" s="169" t="s">
        <v>28</v>
      </c>
    </row>
    <row r="1945" spans="1:8">
      <c r="A1945" s="169" t="s">
        <v>9483</v>
      </c>
      <c r="B1945" s="170">
        <f t="shared" si="39"/>
        <v>39997</v>
      </c>
      <c r="C1945" s="169" t="s">
        <v>9282</v>
      </c>
      <c r="D1945" s="169" t="s">
        <v>9269</v>
      </c>
      <c r="E1945" s="169" t="s">
        <v>9293</v>
      </c>
      <c r="F1945" s="169" t="s">
        <v>9283</v>
      </c>
      <c r="G1945" s="169" t="s">
        <v>9270</v>
      </c>
      <c r="H1945" s="169" t="s">
        <v>28</v>
      </c>
    </row>
    <row r="1946" spans="1:8">
      <c r="A1946" s="169" t="s">
        <v>9484</v>
      </c>
      <c r="B1946" s="170">
        <f t="shared" si="39"/>
        <v>39996</v>
      </c>
      <c r="C1946" s="169" t="s">
        <v>9277</v>
      </c>
      <c r="D1946" s="169" t="s">
        <v>9269</v>
      </c>
      <c r="E1946" s="169" t="s">
        <v>9293</v>
      </c>
      <c r="F1946" s="169" t="s">
        <v>9295</v>
      </c>
      <c r="G1946" s="169" t="s">
        <v>9263</v>
      </c>
      <c r="H1946" s="169" t="s">
        <v>28</v>
      </c>
    </row>
    <row r="1947" spans="1:8">
      <c r="A1947" s="169" t="s">
        <v>9485</v>
      </c>
      <c r="B1947" s="170">
        <f t="shared" si="39"/>
        <v>39995</v>
      </c>
      <c r="C1947" s="169" t="s">
        <v>9306</v>
      </c>
      <c r="D1947" s="169" t="s">
        <v>9279</v>
      </c>
      <c r="E1947" s="169" t="s">
        <v>9277</v>
      </c>
      <c r="F1947" s="169" t="s">
        <v>9301</v>
      </c>
      <c r="G1947" s="169" t="s">
        <v>9257</v>
      </c>
      <c r="H1947" s="169" t="s">
        <v>28</v>
      </c>
    </row>
    <row r="1948" spans="1:8">
      <c r="A1948" s="169" t="s">
        <v>9486</v>
      </c>
      <c r="B1948" s="170">
        <f t="shared" si="39"/>
        <v>39994</v>
      </c>
      <c r="C1948" s="169" t="s">
        <v>9306</v>
      </c>
      <c r="D1948" s="169" t="s">
        <v>9283</v>
      </c>
      <c r="E1948" s="169" t="s">
        <v>9299</v>
      </c>
      <c r="F1948" s="169" t="s">
        <v>9312</v>
      </c>
      <c r="G1948" s="169" t="s">
        <v>9287</v>
      </c>
      <c r="H1948" s="169" t="s">
        <v>28</v>
      </c>
    </row>
    <row r="1949" spans="1:8">
      <c r="A1949" s="169" t="s">
        <v>9487</v>
      </c>
      <c r="B1949" s="170">
        <f t="shared" si="39"/>
        <v>39993</v>
      </c>
      <c r="C1949" s="169" t="s">
        <v>9308</v>
      </c>
      <c r="D1949" s="169" t="s">
        <v>9282</v>
      </c>
      <c r="E1949" s="169" t="s">
        <v>9283</v>
      </c>
      <c r="F1949" s="169" t="s">
        <v>9299</v>
      </c>
      <c r="G1949" s="169" t="s">
        <v>9257</v>
      </c>
      <c r="H1949" s="169" t="s">
        <v>28</v>
      </c>
    </row>
    <row r="1950" spans="1:8">
      <c r="A1950" s="169" t="s">
        <v>9488</v>
      </c>
      <c r="B1950" s="170">
        <f t="shared" si="39"/>
        <v>39990</v>
      </c>
      <c r="C1950" s="169" t="s">
        <v>9316</v>
      </c>
      <c r="D1950" s="169" t="s">
        <v>9301</v>
      </c>
      <c r="E1950" s="169" t="s">
        <v>9308</v>
      </c>
      <c r="F1950" s="169" t="s">
        <v>9326</v>
      </c>
      <c r="G1950" s="169" t="s">
        <v>9290</v>
      </c>
      <c r="H1950" s="169" t="s">
        <v>28</v>
      </c>
    </row>
    <row r="1951" spans="1:8">
      <c r="A1951" s="169" t="s">
        <v>9489</v>
      </c>
      <c r="B1951" s="170">
        <f t="shared" si="39"/>
        <v>39989</v>
      </c>
      <c r="C1951" s="169" t="s">
        <v>9376</v>
      </c>
      <c r="D1951" s="169" t="s">
        <v>9299</v>
      </c>
      <c r="E1951" s="169" t="s">
        <v>9316</v>
      </c>
      <c r="F1951" s="169" t="s">
        <v>9371</v>
      </c>
      <c r="G1951" s="169" t="s">
        <v>9272</v>
      </c>
      <c r="H1951" s="169" t="s">
        <v>28</v>
      </c>
    </row>
    <row r="1952" spans="1:8">
      <c r="A1952" s="169" t="s">
        <v>9490</v>
      </c>
      <c r="B1952" s="170">
        <f t="shared" si="39"/>
        <v>39988</v>
      </c>
      <c r="C1952" s="169" t="s">
        <v>9316</v>
      </c>
      <c r="D1952" s="169" t="s">
        <v>9277</v>
      </c>
      <c r="E1952" s="169" t="s">
        <v>9286</v>
      </c>
      <c r="F1952" s="169" t="s">
        <v>9316</v>
      </c>
      <c r="G1952" s="169" t="s">
        <v>9257</v>
      </c>
      <c r="H1952" s="169" t="s">
        <v>28</v>
      </c>
    </row>
    <row r="1953" spans="1:8">
      <c r="A1953" s="169" t="s">
        <v>9491</v>
      </c>
      <c r="B1953" s="170">
        <f t="shared" si="39"/>
        <v>39987</v>
      </c>
      <c r="C1953" s="169" t="s">
        <v>9316</v>
      </c>
      <c r="D1953" s="169" t="s">
        <v>9286</v>
      </c>
      <c r="E1953" s="169" t="s">
        <v>9321</v>
      </c>
      <c r="F1953" s="169" t="s">
        <v>9317</v>
      </c>
      <c r="G1953" s="169" t="s">
        <v>9253</v>
      </c>
      <c r="H1953" s="169" t="s">
        <v>28</v>
      </c>
    </row>
    <row r="1954" spans="1:8">
      <c r="A1954" s="169" t="s">
        <v>9492</v>
      </c>
      <c r="B1954" s="170">
        <f t="shared" si="39"/>
        <v>39986</v>
      </c>
      <c r="C1954" s="169" t="s">
        <v>9317</v>
      </c>
      <c r="D1954" s="169" t="s">
        <v>9306</v>
      </c>
      <c r="E1954" s="169" t="s">
        <v>9309</v>
      </c>
      <c r="F1954" s="169" t="s">
        <v>9313</v>
      </c>
      <c r="G1954" s="169" t="s">
        <v>9272</v>
      </c>
      <c r="H1954" s="169" t="s">
        <v>28</v>
      </c>
    </row>
    <row r="1955" spans="1:8">
      <c r="A1955" s="169" t="s">
        <v>9493</v>
      </c>
      <c r="B1955" s="170">
        <f t="shared" si="39"/>
        <v>39983</v>
      </c>
      <c r="C1955" s="169" t="s">
        <v>9317</v>
      </c>
      <c r="D1955" s="169" t="s">
        <v>9299</v>
      </c>
      <c r="E1955" s="169" t="s">
        <v>9326</v>
      </c>
      <c r="F1955" s="169" t="s">
        <v>9371</v>
      </c>
      <c r="G1955" s="169" t="s">
        <v>9290</v>
      </c>
      <c r="H1955" s="169" t="s">
        <v>28</v>
      </c>
    </row>
    <row r="1956" spans="1:8">
      <c r="A1956" s="169" t="s">
        <v>9494</v>
      </c>
      <c r="B1956" s="170">
        <f t="shared" si="39"/>
        <v>39982</v>
      </c>
      <c r="C1956" s="169" t="s">
        <v>9317</v>
      </c>
      <c r="D1956" s="169" t="s">
        <v>9286</v>
      </c>
      <c r="E1956" s="169" t="s">
        <v>9312</v>
      </c>
      <c r="F1956" s="169" t="s">
        <v>9317</v>
      </c>
      <c r="G1956" s="169" t="s">
        <v>9253</v>
      </c>
      <c r="H1956" s="169" t="s">
        <v>28</v>
      </c>
    </row>
    <row r="1957" spans="1:8">
      <c r="A1957" s="169" t="s">
        <v>9495</v>
      </c>
      <c r="B1957" s="170">
        <f t="shared" si="39"/>
        <v>39981</v>
      </c>
      <c r="C1957" s="169" t="s">
        <v>9313</v>
      </c>
      <c r="D1957" s="169" t="s">
        <v>9326</v>
      </c>
      <c r="E1957" s="169" t="s">
        <v>9377</v>
      </c>
      <c r="F1957" s="169" t="s">
        <v>9380</v>
      </c>
      <c r="G1957" s="169" t="s">
        <v>9279</v>
      </c>
      <c r="H1957" s="169" t="s">
        <v>28</v>
      </c>
    </row>
    <row r="1958" spans="1:8">
      <c r="A1958" s="169" t="s">
        <v>9496</v>
      </c>
      <c r="B1958" s="170">
        <f t="shared" si="39"/>
        <v>39980</v>
      </c>
      <c r="C1958" s="169" t="s">
        <v>9318</v>
      </c>
      <c r="D1958" s="169" t="s">
        <v>9309</v>
      </c>
      <c r="E1958" s="169" t="s">
        <v>9369</v>
      </c>
      <c r="F1958" s="169" t="s">
        <v>9386</v>
      </c>
      <c r="G1958" s="169" t="s">
        <v>9275</v>
      </c>
      <c r="H1958" s="169" t="s">
        <v>28</v>
      </c>
    </row>
    <row r="1959" spans="1:8">
      <c r="A1959" s="169" t="s">
        <v>9497</v>
      </c>
      <c r="B1959" s="170">
        <f t="shared" si="39"/>
        <v>39979</v>
      </c>
      <c r="C1959" s="169" t="s">
        <v>9382</v>
      </c>
      <c r="D1959" s="169" t="s">
        <v>9377</v>
      </c>
      <c r="E1959" s="169" t="s">
        <v>9380</v>
      </c>
      <c r="F1959" s="169" t="s">
        <v>9455</v>
      </c>
      <c r="G1959" s="169" t="s">
        <v>9301</v>
      </c>
      <c r="H1959" s="169" t="s">
        <v>28</v>
      </c>
    </row>
    <row r="1960" spans="1:8">
      <c r="A1960" s="169" t="s">
        <v>9498</v>
      </c>
      <c r="B1960" s="170">
        <f t="shared" si="39"/>
        <v>39976</v>
      </c>
      <c r="C1960" s="169" t="s">
        <v>9382</v>
      </c>
      <c r="D1960" s="169" t="s">
        <v>9367</v>
      </c>
      <c r="E1960" s="169" t="s">
        <v>9383</v>
      </c>
      <c r="F1960" s="169" t="s">
        <v>9385</v>
      </c>
      <c r="G1960" s="169" t="s">
        <v>9320</v>
      </c>
      <c r="H1960" s="169" t="s">
        <v>28</v>
      </c>
    </row>
    <row r="1961" spans="1:8">
      <c r="A1961" s="169" t="s">
        <v>9499</v>
      </c>
      <c r="B1961" s="170">
        <f t="shared" si="39"/>
        <v>39975</v>
      </c>
      <c r="C1961" s="169" t="s">
        <v>9382</v>
      </c>
      <c r="D1961" s="169" t="s">
        <v>9386</v>
      </c>
      <c r="E1961" s="169" t="s">
        <v>9455</v>
      </c>
      <c r="F1961" s="169" t="s">
        <v>9452</v>
      </c>
      <c r="G1961" s="169" t="s">
        <v>9316</v>
      </c>
      <c r="H1961" s="169" t="s">
        <v>28</v>
      </c>
    </row>
    <row r="1962" spans="1:8">
      <c r="A1962" s="169" t="s">
        <v>9500</v>
      </c>
      <c r="B1962" s="170">
        <f t="shared" si="39"/>
        <v>39974</v>
      </c>
      <c r="C1962" s="169" t="s">
        <v>9308</v>
      </c>
      <c r="D1962" s="169" t="s">
        <v>9299</v>
      </c>
      <c r="E1962" s="169" t="s">
        <v>9316</v>
      </c>
      <c r="F1962" s="169" t="s">
        <v>9377</v>
      </c>
      <c r="G1962" s="169" t="s">
        <v>9287</v>
      </c>
      <c r="H1962" s="169" t="s">
        <v>28</v>
      </c>
    </row>
    <row r="1963" spans="1:8">
      <c r="A1963" s="169" t="s">
        <v>9501</v>
      </c>
      <c r="B1963" s="170">
        <f t="shared" si="39"/>
        <v>39973</v>
      </c>
      <c r="C1963" s="169" t="s">
        <v>9306</v>
      </c>
      <c r="D1963" s="169" t="s">
        <v>9286</v>
      </c>
      <c r="E1963" s="169" t="s">
        <v>9308</v>
      </c>
      <c r="F1963" s="169" t="s">
        <v>9371</v>
      </c>
      <c r="G1963" s="169" t="s">
        <v>9290</v>
      </c>
      <c r="H1963" s="169" t="s">
        <v>28</v>
      </c>
    </row>
    <row r="1964" spans="1:8">
      <c r="A1964" s="169" t="s">
        <v>9502</v>
      </c>
      <c r="B1964" s="170">
        <f t="shared" si="39"/>
        <v>39972</v>
      </c>
      <c r="C1964" s="169" t="s">
        <v>9280</v>
      </c>
      <c r="D1964" s="169" t="s">
        <v>9301</v>
      </c>
      <c r="E1964" s="169" t="s">
        <v>9308</v>
      </c>
      <c r="F1964" s="169" t="s">
        <v>9317</v>
      </c>
      <c r="G1964" s="169" t="s">
        <v>9250</v>
      </c>
      <c r="H1964" s="169" t="s">
        <v>28</v>
      </c>
    </row>
    <row r="1965" spans="1:8">
      <c r="A1965" s="169" t="s">
        <v>9503</v>
      </c>
      <c r="B1965" s="170">
        <f t="shared" si="39"/>
        <v>39969</v>
      </c>
      <c r="C1965" s="169" t="s">
        <v>9290</v>
      </c>
      <c r="D1965" s="169" t="s">
        <v>9287</v>
      </c>
      <c r="E1965" s="169" t="s">
        <v>9265</v>
      </c>
      <c r="F1965" s="169" t="s">
        <v>9283</v>
      </c>
      <c r="G1965" s="169" t="s">
        <v>9349</v>
      </c>
      <c r="H1965" s="169" t="s">
        <v>28</v>
      </c>
    </row>
    <row r="1966" spans="1:8">
      <c r="A1966" s="169" t="s">
        <v>9504</v>
      </c>
      <c r="B1966" s="170">
        <f t="shared" si="39"/>
        <v>39968</v>
      </c>
      <c r="C1966" s="169" t="s">
        <v>9268</v>
      </c>
      <c r="D1966" s="169" t="s">
        <v>9287</v>
      </c>
      <c r="E1966" s="169" t="s">
        <v>9265</v>
      </c>
      <c r="F1966" s="169" t="s">
        <v>9283</v>
      </c>
      <c r="G1966" s="169" t="s">
        <v>9349</v>
      </c>
      <c r="H1966" s="169" t="s">
        <v>28</v>
      </c>
    </row>
    <row r="1967" spans="1:8">
      <c r="A1967" s="169" t="s">
        <v>9505</v>
      </c>
      <c r="B1967" s="170">
        <f t="shared" si="39"/>
        <v>39967</v>
      </c>
      <c r="C1967" s="169" t="s">
        <v>9290</v>
      </c>
      <c r="D1967" s="169" t="s">
        <v>9269</v>
      </c>
      <c r="E1967" s="169" t="s">
        <v>9282</v>
      </c>
      <c r="F1967" s="169" t="s">
        <v>9286</v>
      </c>
      <c r="G1967" s="169" t="s">
        <v>9245</v>
      </c>
      <c r="H1967" s="169" t="s">
        <v>28</v>
      </c>
    </row>
    <row r="1968" spans="1:8">
      <c r="A1968" s="169" t="s">
        <v>9506</v>
      </c>
      <c r="B1968" s="170">
        <f t="shared" si="39"/>
        <v>39966</v>
      </c>
      <c r="C1968" s="169" t="s">
        <v>9293</v>
      </c>
      <c r="D1968" s="169" t="s">
        <v>9282</v>
      </c>
      <c r="E1968" s="169" t="s">
        <v>9295</v>
      </c>
      <c r="F1968" s="169" t="s">
        <v>9306</v>
      </c>
      <c r="G1968" s="169" t="s">
        <v>9255</v>
      </c>
      <c r="H1968" s="169" t="s">
        <v>28</v>
      </c>
    </row>
    <row r="1969" spans="1:8">
      <c r="A1969" s="169" t="s">
        <v>9507</v>
      </c>
      <c r="B1969" s="170">
        <f t="shared" si="39"/>
        <v>39965</v>
      </c>
      <c r="C1969" s="169" t="s">
        <v>9274</v>
      </c>
      <c r="D1969" s="169" t="s">
        <v>9265</v>
      </c>
      <c r="E1969" s="169" t="s">
        <v>9275</v>
      </c>
      <c r="F1969" s="169" t="s">
        <v>9320</v>
      </c>
      <c r="G1969" s="169" t="s">
        <v>9249</v>
      </c>
      <c r="H1969" s="169" t="s">
        <v>28</v>
      </c>
    </row>
    <row r="1970" spans="1:8">
      <c r="A1970" s="169" t="s">
        <v>9508</v>
      </c>
      <c r="B1970" s="170">
        <f t="shared" si="39"/>
        <v>39962</v>
      </c>
      <c r="C1970" s="169" t="s">
        <v>9279</v>
      </c>
      <c r="D1970" s="169" t="s">
        <v>9293</v>
      </c>
      <c r="E1970" s="169" t="s">
        <v>9280</v>
      </c>
      <c r="F1970" s="169" t="s">
        <v>9308</v>
      </c>
      <c r="G1970" s="169" t="s">
        <v>9270</v>
      </c>
      <c r="H1970" s="169" t="s">
        <v>28</v>
      </c>
    </row>
    <row r="1971" spans="1:8">
      <c r="A1971" s="169" t="s">
        <v>9509</v>
      </c>
      <c r="B1971" s="170">
        <f t="shared" si="39"/>
        <v>39961</v>
      </c>
      <c r="C1971" s="169" t="s">
        <v>9275</v>
      </c>
      <c r="D1971" s="169" t="s">
        <v>9277</v>
      </c>
      <c r="E1971" s="169" t="s">
        <v>9283</v>
      </c>
      <c r="F1971" s="169" t="s">
        <v>9316</v>
      </c>
      <c r="G1971" s="169" t="s">
        <v>9257</v>
      </c>
      <c r="H1971" s="169" t="s">
        <v>28</v>
      </c>
    </row>
    <row r="1972" spans="1:8">
      <c r="A1972" s="169" t="s">
        <v>9510</v>
      </c>
      <c r="B1972" s="170">
        <f t="shared" si="39"/>
        <v>39960</v>
      </c>
      <c r="C1972" s="169" t="s">
        <v>9272</v>
      </c>
      <c r="D1972" s="169" t="s">
        <v>9272</v>
      </c>
      <c r="E1972" s="169" t="s">
        <v>9279</v>
      </c>
      <c r="F1972" s="169" t="s">
        <v>9286</v>
      </c>
      <c r="G1972" s="169" t="s">
        <v>9246</v>
      </c>
      <c r="H1972" s="169" t="s">
        <v>28</v>
      </c>
    </row>
    <row r="1973" spans="1:8">
      <c r="A1973" s="169" t="s">
        <v>9511</v>
      </c>
      <c r="B1973" s="170">
        <f t="shared" si="39"/>
        <v>39959</v>
      </c>
      <c r="C1973" s="169" t="s">
        <v>9274</v>
      </c>
      <c r="D1973" s="169" t="s">
        <v>9250</v>
      </c>
      <c r="E1973" s="169" t="s">
        <v>9274</v>
      </c>
      <c r="F1973" s="169" t="s">
        <v>9280</v>
      </c>
      <c r="G1973" s="169" t="s">
        <v>9258</v>
      </c>
      <c r="H1973" s="169" t="s">
        <v>28</v>
      </c>
    </row>
    <row r="1974" spans="1:8">
      <c r="A1974" s="169" t="s">
        <v>9512</v>
      </c>
      <c r="B1974" s="170">
        <f t="shared" si="39"/>
        <v>39958</v>
      </c>
      <c r="C1974" s="169" t="s">
        <v>9265</v>
      </c>
      <c r="D1974" s="169" t="s">
        <v>9250</v>
      </c>
      <c r="E1974" s="169" t="s">
        <v>9274</v>
      </c>
      <c r="F1974" s="169" t="s">
        <v>9280</v>
      </c>
      <c r="G1974" s="169" t="s">
        <v>9258</v>
      </c>
      <c r="H1974" s="169" t="s">
        <v>28</v>
      </c>
    </row>
    <row r="1975" spans="1:8">
      <c r="A1975" s="169" t="s">
        <v>9513</v>
      </c>
      <c r="B1975" s="170">
        <f t="shared" si="39"/>
        <v>39955</v>
      </c>
      <c r="C1975" s="169" t="s">
        <v>9280</v>
      </c>
      <c r="D1975" s="169" t="s">
        <v>9274</v>
      </c>
      <c r="E1975" s="169" t="s">
        <v>9265</v>
      </c>
      <c r="F1975" s="169" t="s">
        <v>9301</v>
      </c>
      <c r="G1975" s="169" t="s">
        <v>9349</v>
      </c>
      <c r="H1975" s="169" t="s">
        <v>28</v>
      </c>
    </row>
    <row r="1976" spans="1:8">
      <c r="A1976" s="169" t="s">
        <v>9514</v>
      </c>
      <c r="B1976" s="170">
        <f t="shared" si="39"/>
        <v>39954</v>
      </c>
      <c r="C1976" s="169" t="s">
        <v>9275</v>
      </c>
      <c r="D1976" s="169" t="s">
        <v>9287</v>
      </c>
      <c r="E1976" s="169" t="s">
        <v>9279</v>
      </c>
      <c r="F1976" s="169" t="s">
        <v>9295</v>
      </c>
      <c r="G1976" s="169" t="s">
        <v>9251</v>
      </c>
      <c r="H1976" s="169" t="s">
        <v>28</v>
      </c>
    </row>
    <row r="1977" spans="1:8">
      <c r="A1977" s="169" t="s">
        <v>9515</v>
      </c>
      <c r="B1977" s="170">
        <f t="shared" si="39"/>
        <v>39953</v>
      </c>
      <c r="C1977" s="169" t="s">
        <v>9295</v>
      </c>
      <c r="D1977" s="169" t="s">
        <v>9269</v>
      </c>
      <c r="E1977" s="169" t="s">
        <v>9277</v>
      </c>
      <c r="F1977" s="169" t="s">
        <v>9320</v>
      </c>
      <c r="G1977" s="169" t="s">
        <v>9246</v>
      </c>
      <c r="H1977" s="169" t="s">
        <v>28</v>
      </c>
    </row>
    <row r="1978" spans="1:8">
      <c r="A1978" s="169" t="s">
        <v>9516</v>
      </c>
      <c r="B1978" s="170">
        <f t="shared" si="39"/>
        <v>39952</v>
      </c>
      <c r="C1978" s="169" t="s">
        <v>9283</v>
      </c>
      <c r="D1978" s="169" t="s">
        <v>9272</v>
      </c>
      <c r="E1978" s="169" t="s">
        <v>9277</v>
      </c>
      <c r="F1978" s="169" t="s">
        <v>9320</v>
      </c>
      <c r="G1978" s="169" t="s">
        <v>9251</v>
      </c>
      <c r="H1978" s="169" t="s">
        <v>28</v>
      </c>
    </row>
    <row r="1979" spans="1:8">
      <c r="A1979" s="169" t="s">
        <v>9517</v>
      </c>
      <c r="B1979" s="170">
        <f t="shared" si="39"/>
        <v>39951</v>
      </c>
      <c r="C1979" s="169" t="s">
        <v>9269</v>
      </c>
      <c r="D1979" s="169" t="s">
        <v>9257</v>
      </c>
      <c r="E1979" s="169" t="s">
        <v>9287</v>
      </c>
      <c r="F1979" s="169" t="s">
        <v>9275</v>
      </c>
      <c r="G1979" s="169" t="s">
        <v>9243</v>
      </c>
      <c r="H1979" s="169" t="s">
        <v>28</v>
      </c>
    </row>
    <row r="1980" spans="1:8">
      <c r="A1980" s="169" t="s">
        <v>9518</v>
      </c>
      <c r="B1980" s="170">
        <f t="shared" si="39"/>
        <v>39948</v>
      </c>
      <c r="C1980" s="169" t="s">
        <v>9282</v>
      </c>
      <c r="D1980" s="169" t="s">
        <v>9272</v>
      </c>
      <c r="E1980" s="169" t="s">
        <v>9275</v>
      </c>
      <c r="F1980" s="169" t="s">
        <v>9320</v>
      </c>
      <c r="G1980" s="169" t="s">
        <v>9338</v>
      </c>
      <c r="H1980" s="169" t="s">
        <v>28</v>
      </c>
    </row>
    <row r="1981" spans="1:8">
      <c r="A1981" s="169" t="s">
        <v>9519</v>
      </c>
      <c r="B1981" s="170">
        <f t="shared" si="39"/>
        <v>39947</v>
      </c>
      <c r="C1981" s="169" t="s">
        <v>9277</v>
      </c>
      <c r="D1981" s="169" t="s">
        <v>9272</v>
      </c>
      <c r="E1981" s="169" t="s">
        <v>9277</v>
      </c>
      <c r="F1981" s="169" t="s">
        <v>9320</v>
      </c>
      <c r="G1981" s="169" t="s">
        <v>9251</v>
      </c>
      <c r="H1981" s="169" t="s">
        <v>28</v>
      </c>
    </row>
    <row r="1982" spans="1:8">
      <c r="A1982" s="169" t="s">
        <v>9520</v>
      </c>
      <c r="B1982" s="170">
        <f t="shared" si="39"/>
        <v>39946</v>
      </c>
      <c r="C1982" s="169" t="s">
        <v>9377</v>
      </c>
      <c r="D1982" s="169" t="s">
        <v>9295</v>
      </c>
      <c r="E1982" s="169" t="s">
        <v>9306</v>
      </c>
      <c r="F1982" s="169" t="s">
        <v>9317</v>
      </c>
      <c r="G1982" s="169" t="s">
        <v>9263</v>
      </c>
      <c r="H1982" s="169" t="s">
        <v>28</v>
      </c>
    </row>
    <row r="1983" spans="1:8">
      <c r="A1983" s="169" t="s">
        <v>9521</v>
      </c>
      <c r="B1983" s="170">
        <f t="shared" si="39"/>
        <v>39945</v>
      </c>
      <c r="C1983" s="169" t="s">
        <v>9383</v>
      </c>
      <c r="D1983" s="169" t="s">
        <v>9283</v>
      </c>
      <c r="E1983" s="169" t="s">
        <v>9321</v>
      </c>
      <c r="F1983" s="169" t="s">
        <v>9317</v>
      </c>
      <c r="G1983" s="169" t="s">
        <v>9263</v>
      </c>
      <c r="H1983" s="169" t="s">
        <v>28</v>
      </c>
    </row>
    <row r="1984" spans="1:8">
      <c r="A1984" s="169" t="s">
        <v>9522</v>
      </c>
      <c r="B1984" s="170">
        <f t="shared" si="39"/>
        <v>39944</v>
      </c>
      <c r="C1984" s="169" t="s">
        <v>9421</v>
      </c>
      <c r="D1984" s="169" t="s">
        <v>9371</v>
      </c>
      <c r="E1984" s="169" t="s">
        <v>9393</v>
      </c>
      <c r="F1984" s="169" t="s">
        <v>9391</v>
      </c>
      <c r="G1984" s="169" t="s">
        <v>9272</v>
      </c>
      <c r="H1984" s="169" t="s">
        <v>28</v>
      </c>
    </row>
    <row r="1985" spans="1:8">
      <c r="A1985" s="169" t="s">
        <v>9523</v>
      </c>
      <c r="B1985" s="170">
        <f t="shared" si="39"/>
        <v>39941</v>
      </c>
      <c r="C1985" s="169" t="s">
        <v>9391</v>
      </c>
      <c r="D1985" s="169" t="s">
        <v>9322</v>
      </c>
      <c r="E1985" s="169" t="s">
        <v>9383</v>
      </c>
      <c r="F1985" s="169" t="s">
        <v>9441</v>
      </c>
      <c r="G1985" s="169" t="s">
        <v>9272</v>
      </c>
      <c r="H1985" s="169" t="s">
        <v>28</v>
      </c>
    </row>
    <row r="1986" spans="1:8">
      <c r="A1986" s="169" t="s">
        <v>9524</v>
      </c>
      <c r="B1986" s="170">
        <f t="shared" si="39"/>
        <v>39940</v>
      </c>
      <c r="C1986" s="169" t="s">
        <v>9385</v>
      </c>
      <c r="D1986" s="169" t="s">
        <v>9386</v>
      </c>
      <c r="E1986" s="169" t="s">
        <v>9421</v>
      </c>
      <c r="F1986" s="169" t="s">
        <v>9444</v>
      </c>
      <c r="G1986" s="169" t="s">
        <v>9283</v>
      </c>
      <c r="H1986" s="169" t="s">
        <v>28</v>
      </c>
    </row>
    <row r="1987" spans="1:8">
      <c r="A1987" s="169" t="s">
        <v>9525</v>
      </c>
      <c r="B1987" s="170">
        <f t="shared" si="39"/>
        <v>39939</v>
      </c>
      <c r="C1987" s="169" t="s">
        <v>9382</v>
      </c>
      <c r="D1987" s="169" t="s">
        <v>9317</v>
      </c>
      <c r="E1987" s="169" t="s">
        <v>9318</v>
      </c>
      <c r="F1987" s="169" t="s">
        <v>9387</v>
      </c>
      <c r="G1987" s="169" t="s">
        <v>9265</v>
      </c>
      <c r="H1987" s="169" t="s">
        <v>28</v>
      </c>
    </row>
    <row r="1988" spans="1:8">
      <c r="A1988" s="169" t="s">
        <v>9526</v>
      </c>
      <c r="B1988" s="170">
        <f t="shared" si="39"/>
        <v>39937</v>
      </c>
      <c r="C1988" s="169" t="s">
        <v>9390</v>
      </c>
      <c r="D1988" s="169" t="s">
        <v>9313</v>
      </c>
      <c r="E1988" s="169" t="s">
        <v>9382</v>
      </c>
      <c r="F1988" s="169" t="s">
        <v>9452</v>
      </c>
      <c r="G1988" s="169" t="s">
        <v>9265</v>
      </c>
      <c r="H1988" s="169" t="s">
        <v>28</v>
      </c>
    </row>
    <row r="1989" spans="1:8">
      <c r="A1989" s="169" t="s">
        <v>9527</v>
      </c>
      <c r="B1989" s="170">
        <f t="shared" ref="B1989:B2052" si="40">DATE((LEFT(A1989,4)),(RIGHT(LEFT(A1989,7),2)),RIGHT(A1989,2))</f>
        <v>39933</v>
      </c>
      <c r="C1989" s="169" t="s">
        <v>9376</v>
      </c>
      <c r="D1989" s="169" t="s">
        <v>9280</v>
      </c>
      <c r="E1989" s="169" t="s">
        <v>9308</v>
      </c>
      <c r="F1989" s="169" t="s">
        <v>9322</v>
      </c>
      <c r="G1989" s="169" t="s">
        <v>9246</v>
      </c>
      <c r="H1989" s="169" t="s">
        <v>28</v>
      </c>
    </row>
    <row r="1990" spans="1:8">
      <c r="A1990" s="169" t="s">
        <v>9528</v>
      </c>
      <c r="B1990" s="170">
        <f t="shared" si="40"/>
        <v>39932</v>
      </c>
      <c r="C1990" s="169" t="s">
        <v>9321</v>
      </c>
      <c r="D1990" s="169" t="s">
        <v>9279</v>
      </c>
      <c r="E1990" s="169" t="s">
        <v>9283</v>
      </c>
      <c r="F1990" s="169" t="s">
        <v>9312</v>
      </c>
      <c r="G1990" s="169" t="s">
        <v>9251</v>
      </c>
      <c r="H1990" s="169" t="s">
        <v>28</v>
      </c>
    </row>
    <row r="1991" spans="1:8">
      <c r="A1991" s="169" t="s">
        <v>9529</v>
      </c>
      <c r="B1991" s="170">
        <f t="shared" si="40"/>
        <v>39931</v>
      </c>
      <c r="C1991" s="169" t="s">
        <v>9312</v>
      </c>
      <c r="D1991" s="169" t="s">
        <v>9293</v>
      </c>
      <c r="E1991" s="169" t="s">
        <v>9301</v>
      </c>
      <c r="F1991" s="169" t="s">
        <v>9316</v>
      </c>
      <c r="G1991" s="169" t="s">
        <v>9349</v>
      </c>
      <c r="H1991" s="169" t="s">
        <v>28</v>
      </c>
    </row>
    <row r="1992" spans="1:8">
      <c r="A1992" s="169" t="s">
        <v>9530</v>
      </c>
      <c r="B1992" s="170">
        <f t="shared" si="40"/>
        <v>39930</v>
      </c>
      <c r="C1992" s="169" t="s">
        <v>9322</v>
      </c>
      <c r="D1992" s="169" t="s">
        <v>9321</v>
      </c>
      <c r="E1992" s="169" t="s">
        <v>9322</v>
      </c>
      <c r="F1992" s="169" t="s">
        <v>9393</v>
      </c>
      <c r="G1992" s="169" t="s">
        <v>9268</v>
      </c>
      <c r="H1992" s="169" t="s">
        <v>28</v>
      </c>
    </row>
    <row r="1993" spans="1:8">
      <c r="A1993" s="169" t="s">
        <v>9531</v>
      </c>
      <c r="B1993" s="170">
        <f t="shared" si="40"/>
        <v>39927</v>
      </c>
      <c r="C1993" s="169" t="s">
        <v>9390</v>
      </c>
      <c r="D1993" s="169" t="s">
        <v>9312</v>
      </c>
      <c r="E1993" s="169" t="s">
        <v>9322</v>
      </c>
      <c r="F1993" s="169" t="s">
        <v>9393</v>
      </c>
      <c r="G1993" s="169" t="s">
        <v>9274</v>
      </c>
      <c r="H1993" s="169" t="s">
        <v>28</v>
      </c>
    </row>
    <row r="1994" spans="1:8">
      <c r="A1994" s="169" t="s">
        <v>9532</v>
      </c>
      <c r="B1994" s="170">
        <f t="shared" si="40"/>
        <v>39926</v>
      </c>
      <c r="C1994" s="169" t="s">
        <v>9442</v>
      </c>
      <c r="D1994" s="169" t="s">
        <v>9380</v>
      </c>
      <c r="E1994" s="169" t="s">
        <v>9391</v>
      </c>
      <c r="F1994" s="169" t="s">
        <v>9442</v>
      </c>
      <c r="G1994" s="169" t="s">
        <v>9295</v>
      </c>
      <c r="H1994" s="169" t="s">
        <v>28</v>
      </c>
    </row>
    <row r="1995" spans="1:8">
      <c r="A1995" s="169" t="s">
        <v>9533</v>
      </c>
      <c r="B1995" s="170">
        <f t="shared" si="40"/>
        <v>39925</v>
      </c>
      <c r="C1995" s="169" t="s">
        <v>9452</v>
      </c>
      <c r="D1995" s="169" t="s">
        <v>9455</v>
      </c>
      <c r="E1995" s="169" t="s">
        <v>9442</v>
      </c>
      <c r="F1995" s="169" t="s">
        <v>9447</v>
      </c>
      <c r="G1995" s="169" t="s">
        <v>9306</v>
      </c>
      <c r="H1995" s="169" t="s">
        <v>28</v>
      </c>
    </row>
    <row r="1996" spans="1:8">
      <c r="A1996" s="169" t="s">
        <v>9534</v>
      </c>
      <c r="B1996" s="170">
        <f t="shared" si="40"/>
        <v>39924</v>
      </c>
      <c r="C1996" s="169" t="s">
        <v>9442</v>
      </c>
      <c r="D1996" s="169" t="s">
        <v>9382</v>
      </c>
      <c r="E1996" s="169" t="s">
        <v>9421</v>
      </c>
      <c r="F1996" s="169" t="s">
        <v>9456</v>
      </c>
      <c r="G1996" s="169" t="s">
        <v>9312</v>
      </c>
      <c r="H1996" s="169" t="s">
        <v>28</v>
      </c>
    </row>
    <row r="1997" spans="1:8">
      <c r="A1997" s="169" t="s">
        <v>9535</v>
      </c>
      <c r="B1997" s="170">
        <f t="shared" si="40"/>
        <v>39923</v>
      </c>
      <c r="C1997" s="169" t="s">
        <v>9456</v>
      </c>
      <c r="D1997" s="169" t="s">
        <v>9391</v>
      </c>
      <c r="E1997" s="169" t="s">
        <v>9442</v>
      </c>
      <c r="F1997" s="169" t="s">
        <v>9450</v>
      </c>
      <c r="G1997" s="169" t="s">
        <v>9309</v>
      </c>
      <c r="H1997" s="169" t="s">
        <v>28</v>
      </c>
    </row>
    <row r="1998" spans="1:8">
      <c r="A1998" s="169" t="s">
        <v>9536</v>
      </c>
      <c r="B1998" s="170">
        <f t="shared" si="40"/>
        <v>39920</v>
      </c>
      <c r="C1998" s="169" t="s">
        <v>9537</v>
      </c>
      <c r="D1998" s="169" t="s">
        <v>9441</v>
      </c>
      <c r="E1998" s="169" t="s">
        <v>9453</v>
      </c>
      <c r="F1998" s="169" t="s">
        <v>9448</v>
      </c>
      <c r="G1998" s="169" t="s">
        <v>9322</v>
      </c>
      <c r="H1998" s="169" t="s">
        <v>28</v>
      </c>
    </row>
    <row r="1999" spans="1:8">
      <c r="A1999" s="169" t="s">
        <v>9538</v>
      </c>
      <c r="B1999" s="170">
        <f t="shared" si="40"/>
        <v>39919</v>
      </c>
      <c r="C1999" s="169" t="s">
        <v>9446</v>
      </c>
      <c r="D1999" s="169" t="s">
        <v>9539</v>
      </c>
      <c r="E1999" s="169" t="s">
        <v>9540</v>
      </c>
      <c r="F1999" s="169" t="s">
        <v>9541</v>
      </c>
      <c r="G1999" s="169" t="s">
        <v>9393</v>
      </c>
      <c r="H1999" s="169" t="s">
        <v>28</v>
      </c>
    </row>
    <row r="2000" spans="1:8">
      <c r="A2000" s="169" t="s">
        <v>9542</v>
      </c>
      <c r="B2000" s="170">
        <f t="shared" si="40"/>
        <v>39918</v>
      </c>
      <c r="C2000" s="169" t="s">
        <v>9446</v>
      </c>
      <c r="D2000" s="169" t="s">
        <v>9453</v>
      </c>
      <c r="E2000" s="169" t="s">
        <v>9537</v>
      </c>
      <c r="F2000" s="169" t="s">
        <v>9543</v>
      </c>
      <c r="G2000" s="169" t="s">
        <v>9380</v>
      </c>
      <c r="H2000" s="169" t="s">
        <v>28</v>
      </c>
    </row>
    <row r="2001" spans="1:8">
      <c r="A2001" s="169" t="s">
        <v>9544</v>
      </c>
      <c r="B2001" s="170">
        <f t="shared" si="40"/>
        <v>39917</v>
      </c>
      <c r="C2001" s="169" t="s">
        <v>9545</v>
      </c>
      <c r="D2001" s="169" t="s">
        <v>9537</v>
      </c>
      <c r="E2001" s="169" t="s">
        <v>9541</v>
      </c>
      <c r="F2001" s="169" t="s">
        <v>9545</v>
      </c>
      <c r="G2001" s="169" t="s">
        <v>9391</v>
      </c>
      <c r="H2001" s="169" t="s">
        <v>28</v>
      </c>
    </row>
    <row r="2002" spans="1:8">
      <c r="A2002" s="169" t="s">
        <v>9546</v>
      </c>
      <c r="B2002" s="170">
        <f t="shared" si="40"/>
        <v>39916</v>
      </c>
      <c r="C2002" s="169" t="s">
        <v>9547</v>
      </c>
      <c r="D2002" s="169" t="s">
        <v>9541</v>
      </c>
      <c r="E2002" s="169" t="s">
        <v>9548</v>
      </c>
      <c r="F2002" s="169" t="s">
        <v>9549</v>
      </c>
      <c r="G2002" s="169" t="s">
        <v>9456</v>
      </c>
      <c r="H2002" s="169" t="s">
        <v>28</v>
      </c>
    </row>
    <row r="2003" spans="1:8">
      <c r="A2003" s="169" t="s">
        <v>9550</v>
      </c>
      <c r="B2003" s="170">
        <f t="shared" si="40"/>
        <v>39913</v>
      </c>
      <c r="C2003" s="169" t="s">
        <v>9549</v>
      </c>
      <c r="D2003" s="169" t="s">
        <v>9551</v>
      </c>
      <c r="E2003" s="169" t="s">
        <v>9552</v>
      </c>
      <c r="F2003" s="169" t="s">
        <v>9553</v>
      </c>
      <c r="G2003" s="169" t="s">
        <v>9446</v>
      </c>
      <c r="H2003" s="169" t="s">
        <v>28</v>
      </c>
    </row>
    <row r="2004" spans="1:8">
      <c r="A2004" s="169" t="s">
        <v>9554</v>
      </c>
      <c r="B2004" s="170">
        <f t="shared" si="40"/>
        <v>39912</v>
      </c>
      <c r="C2004" s="169" t="s">
        <v>9555</v>
      </c>
      <c r="D2004" s="169" t="s">
        <v>9547</v>
      </c>
      <c r="E2004" s="169" t="s">
        <v>9549</v>
      </c>
      <c r="F2004" s="169" t="s">
        <v>9549</v>
      </c>
      <c r="G2004" s="169" t="s">
        <v>9450</v>
      </c>
      <c r="H2004" s="169" t="s">
        <v>28</v>
      </c>
    </row>
    <row r="2005" spans="1:8">
      <c r="A2005" s="169" t="s">
        <v>9556</v>
      </c>
      <c r="B2005" s="170">
        <f t="shared" si="40"/>
        <v>39911</v>
      </c>
      <c r="C2005" s="169" t="s">
        <v>9557</v>
      </c>
      <c r="D2005" s="169" t="s">
        <v>9558</v>
      </c>
      <c r="E2005" s="169" t="s">
        <v>9559</v>
      </c>
      <c r="F2005" s="169" t="s">
        <v>9559</v>
      </c>
      <c r="G2005" s="169" t="s">
        <v>9560</v>
      </c>
      <c r="H2005" s="169" t="s">
        <v>28</v>
      </c>
    </row>
    <row r="2006" spans="1:8">
      <c r="A2006" s="169" t="s">
        <v>9561</v>
      </c>
      <c r="B2006" s="170">
        <f t="shared" si="40"/>
        <v>39910</v>
      </c>
      <c r="C2006" s="169" t="s">
        <v>9562</v>
      </c>
      <c r="D2006" s="169" t="s">
        <v>9563</v>
      </c>
      <c r="E2006" s="169" t="s">
        <v>9562</v>
      </c>
      <c r="F2006" s="169" t="s">
        <v>9564</v>
      </c>
      <c r="G2006" s="169" t="s">
        <v>9565</v>
      </c>
      <c r="H2006" s="169" t="s">
        <v>28</v>
      </c>
    </row>
    <row r="2007" spans="1:8">
      <c r="A2007" s="169" t="s">
        <v>9566</v>
      </c>
      <c r="B2007" s="170">
        <f t="shared" si="40"/>
        <v>39909</v>
      </c>
      <c r="C2007" s="169" t="s">
        <v>9567</v>
      </c>
      <c r="D2007" s="169" t="s">
        <v>9557</v>
      </c>
      <c r="E2007" s="169" t="s">
        <v>9568</v>
      </c>
      <c r="F2007" s="169" t="s">
        <v>9568</v>
      </c>
      <c r="G2007" s="169" t="s">
        <v>9549</v>
      </c>
      <c r="H2007" s="169" t="s">
        <v>28</v>
      </c>
    </row>
    <row r="2008" spans="1:8">
      <c r="A2008" s="169" t="s">
        <v>9569</v>
      </c>
      <c r="B2008" s="170">
        <f t="shared" si="40"/>
        <v>39906</v>
      </c>
      <c r="C2008" s="169" t="s">
        <v>9570</v>
      </c>
      <c r="D2008" s="169" t="s">
        <v>9565</v>
      </c>
      <c r="E2008" s="169" t="s">
        <v>9552</v>
      </c>
      <c r="F2008" s="169" t="s">
        <v>9549</v>
      </c>
      <c r="G2008" s="169" t="s">
        <v>9571</v>
      </c>
      <c r="H2008" s="169" t="s">
        <v>28</v>
      </c>
    </row>
    <row r="2009" spans="1:8">
      <c r="A2009" s="169" t="s">
        <v>9572</v>
      </c>
      <c r="B2009" s="170">
        <f t="shared" si="40"/>
        <v>39905</v>
      </c>
      <c r="C2009" s="169" t="s">
        <v>9557</v>
      </c>
      <c r="D2009" s="169" t="s">
        <v>9573</v>
      </c>
      <c r="E2009" s="169" t="s">
        <v>9548</v>
      </c>
      <c r="F2009" s="169" t="s">
        <v>9551</v>
      </c>
      <c r="G2009" s="169" t="s">
        <v>9543</v>
      </c>
      <c r="H2009" s="169" t="s">
        <v>28</v>
      </c>
    </row>
    <row r="2010" spans="1:8">
      <c r="A2010" s="169" t="s">
        <v>9574</v>
      </c>
      <c r="B2010" s="170">
        <f t="shared" si="40"/>
        <v>39904</v>
      </c>
      <c r="C2010" s="169" t="s">
        <v>9567</v>
      </c>
      <c r="D2010" s="169" t="s">
        <v>9565</v>
      </c>
      <c r="E2010" s="169" t="s">
        <v>9552</v>
      </c>
      <c r="F2010" s="169" t="s">
        <v>9548</v>
      </c>
      <c r="G2010" s="169" t="s">
        <v>9541</v>
      </c>
      <c r="H2010" s="169" t="s">
        <v>28</v>
      </c>
    </row>
    <row r="2011" spans="1:8">
      <c r="A2011" s="169" t="s">
        <v>9575</v>
      </c>
      <c r="B2011" s="170">
        <f t="shared" si="40"/>
        <v>39903</v>
      </c>
      <c r="C2011" s="169" t="s">
        <v>9576</v>
      </c>
      <c r="D2011" s="169" t="s">
        <v>9564</v>
      </c>
      <c r="E2011" s="169" t="s">
        <v>9577</v>
      </c>
      <c r="F2011" s="169" t="s">
        <v>9570</v>
      </c>
      <c r="G2011" s="169" t="s">
        <v>9559</v>
      </c>
      <c r="H2011" s="169" t="s">
        <v>28</v>
      </c>
    </row>
    <row r="2012" spans="1:8">
      <c r="A2012" s="169" t="s">
        <v>9578</v>
      </c>
      <c r="B2012" s="170">
        <f t="shared" si="40"/>
        <v>39902</v>
      </c>
      <c r="C2012" s="169" t="s">
        <v>9576</v>
      </c>
      <c r="D2012" s="169" t="s">
        <v>9570</v>
      </c>
      <c r="E2012" s="169" t="s">
        <v>9577</v>
      </c>
      <c r="F2012" s="169" t="s">
        <v>9579</v>
      </c>
      <c r="G2012" s="169" t="s">
        <v>9559</v>
      </c>
      <c r="H2012" s="169" t="s">
        <v>28</v>
      </c>
    </row>
    <row r="2013" spans="1:8">
      <c r="A2013" s="169" t="s">
        <v>9580</v>
      </c>
      <c r="B2013" s="170">
        <f t="shared" si="40"/>
        <v>39899</v>
      </c>
      <c r="C2013" s="169" t="s">
        <v>9581</v>
      </c>
      <c r="D2013" s="169" t="s">
        <v>9559</v>
      </c>
      <c r="E2013" s="169" t="s">
        <v>9564</v>
      </c>
      <c r="F2013" s="169" t="s">
        <v>9549</v>
      </c>
      <c r="G2013" s="169" t="s">
        <v>9549</v>
      </c>
      <c r="H2013" s="169" t="s">
        <v>28</v>
      </c>
    </row>
    <row r="2014" spans="1:8">
      <c r="A2014" s="169" t="s">
        <v>9582</v>
      </c>
      <c r="B2014" s="170">
        <f t="shared" si="40"/>
        <v>39898</v>
      </c>
      <c r="C2014" s="169" t="s">
        <v>9577</v>
      </c>
      <c r="D2014" s="169" t="s">
        <v>9579</v>
      </c>
      <c r="E2014" s="169" t="s">
        <v>9568</v>
      </c>
      <c r="F2014" s="169" t="s">
        <v>9555</v>
      </c>
      <c r="G2014" s="169" t="s">
        <v>9555</v>
      </c>
      <c r="H2014" s="169" t="s">
        <v>28</v>
      </c>
    </row>
    <row r="2015" spans="1:8">
      <c r="A2015" s="169" t="s">
        <v>9583</v>
      </c>
      <c r="B2015" s="170">
        <f t="shared" si="40"/>
        <v>39897</v>
      </c>
      <c r="C2015" s="169" t="s">
        <v>9568</v>
      </c>
      <c r="D2015" s="169" t="s">
        <v>9549</v>
      </c>
      <c r="E2015" s="169" t="s">
        <v>9563</v>
      </c>
      <c r="F2015" s="169" t="s">
        <v>9558</v>
      </c>
      <c r="G2015" s="169" t="s">
        <v>9558</v>
      </c>
      <c r="H2015" s="169" t="s">
        <v>28</v>
      </c>
    </row>
    <row r="2016" spans="1:8">
      <c r="A2016" s="169" t="s">
        <v>9584</v>
      </c>
      <c r="B2016" s="170">
        <f t="shared" si="40"/>
        <v>39896</v>
      </c>
      <c r="C2016" s="169" t="s">
        <v>9564</v>
      </c>
      <c r="D2016" s="169" t="s">
        <v>9549</v>
      </c>
      <c r="E2016" s="169" t="s">
        <v>9563</v>
      </c>
      <c r="F2016" s="169" t="s">
        <v>9565</v>
      </c>
      <c r="G2016" s="169" t="s">
        <v>9558</v>
      </c>
      <c r="H2016" s="169" t="s">
        <v>28</v>
      </c>
    </row>
    <row r="2017" spans="1:8">
      <c r="A2017" s="169" t="s">
        <v>9585</v>
      </c>
      <c r="B2017" s="170">
        <f t="shared" si="40"/>
        <v>39895</v>
      </c>
      <c r="C2017" s="169" t="s">
        <v>9555</v>
      </c>
      <c r="D2017" s="169" t="s">
        <v>9541</v>
      </c>
      <c r="E2017" s="169" t="s">
        <v>9565</v>
      </c>
      <c r="F2017" s="169" t="s">
        <v>9571</v>
      </c>
      <c r="G2017" s="169" t="s">
        <v>9540</v>
      </c>
      <c r="H2017" s="169" t="s">
        <v>28</v>
      </c>
    </row>
    <row r="2018" spans="1:8">
      <c r="A2018" s="169" t="s">
        <v>9586</v>
      </c>
      <c r="B2018" s="170">
        <f t="shared" si="40"/>
        <v>39892</v>
      </c>
      <c r="C2018" s="169" t="s">
        <v>9553</v>
      </c>
      <c r="D2018" s="169" t="s">
        <v>9537</v>
      </c>
      <c r="E2018" s="169" t="s">
        <v>9587</v>
      </c>
      <c r="F2018" s="169" t="s">
        <v>9450</v>
      </c>
      <c r="G2018" s="169" t="s">
        <v>9447</v>
      </c>
      <c r="H2018" s="169" t="s">
        <v>28</v>
      </c>
    </row>
    <row r="2019" spans="1:8">
      <c r="A2019" s="169" t="s">
        <v>9588</v>
      </c>
      <c r="B2019" s="170">
        <f t="shared" si="40"/>
        <v>39891</v>
      </c>
      <c r="C2019" s="169" t="s">
        <v>9552</v>
      </c>
      <c r="D2019" s="169" t="s">
        <v>9447</v>
      </c>
      <c r="E2019" s="169" t="s">
        <v>9587</v>
      </c>
      <c r="F2019" s="169" t="s">
        <v>9444</v>
      </c>
      <c r="G2019" s="169" t="s">
        <v>9453</v>
      </c>
      <c r="H2019" s="169" t="s">
        <v>28</v>
      </c>
    </row>
    <row r="2020" spans="1:8">
      <c r="A2020" s="169" t="s">
        <v>9589</v>
      </c>
      <c r="B2020" s="170">
        <f t="shared" si="40"/>
        <v>39890</v>
      </c>
      <c r="C2020" s="169" t="s">
        <v>9568</v>
      </c>
      <c r="D2020" s="169" t="s">
        <v>9558</v>
      </c>
      <c r="E2020" s="169" t="s">
        <v>9563</v>
      </c>
      <c r="F2020" s="169" t="s">
        <v>9547</v>
      </c>
      <c r="G2020" s="169" t="s">
        <v>9551</v>
      </c>
      <c r="H2020" s="169" t="s">
        <v>28</v>
      </c>
    </row>
    <row r="2021" spans="1:8">
      <c r="A2021" s="169" t="s">
        <v>9590</v>
      </c>
      <c r="B2021" s="170">
        <f t="shared" si="40"/>
        <v>39889</v>
      </c>
      <c r="C2021" s="169" t="s">
        <v>9591</v>
      </c>
      <c r="D2021" s="169" t="s">
        <v>9565</v>
      </c>
      <c r="E2021" s="169" t="s">
        <v>9563</v>
      </c>
      <c r="F2021" s="169" t="s">
        <v>9541</v>
      </c>
      <c r="G2021" s="169" t="s">
        <v>9573</v>
      </c>
      <c r="H2021" s="169" t="s">
        <v>28</v>
      </c>
    </row>
    <row r="2022" spans="1:8">
      <c r="A2022" s="169" t="s">
        <v>9592</v>
      </c>
      <c r="B2022" s="170">
        <f t="shared" si="40"/>
        <v>39888</v>
      </c>
      <c r="C2022" s="169" t="s">
        <v>9593</v>
      </c>
      <c r="D2022" s="169" t="s">
        <v>9594</v>
      </c>
      <c r="E2022" s="169" t="s">
        <v>9593</v>
      </c>
      <c r="F2022" s="169" t="s">
        <v>9557</v>
      </c>
      <c r="G2022" s="169" t="s">
        <v>9564</v>
      </c>
      <c r="H2022" s="169" t="s">
        <v>28</v>
      </c>
    </row>
    <row r="2023" spans="1:8">
      <c r="A2023" s="169" t="s">
        <v>9595</v>
      </c>
      <c r="B2023" s="170">
        <f t="shared" si="40"/>
        <v>39885</v>
      </c>
      <c r="C2023" s="169" t="s">
        <v>9596</v>
      </c>
      <c r="D2023" s="169" t="s">
        <v>9563</v>
      </c>
      <c r="E2023" s="169" t="s">
        <v>9567</v>
      </c>
      <c r="F2023" s="169" t="s">
        <v>9552</v>
      </c>
      <c r="G2023" s="169" t="s">
        <v>9553</v>
      </c>
      <c r="H2023" s="169" t="s">
        <v>28</v>
      </c>
    </row>
    <row r="2024" spans="1:8">
      <c r="A2024" s="169" t="s">
        <v>9597</v>
      </c>
      <c r="B2024" s="170">
        <f t="shared" si="40"/>
        <v>39884</v>
      </c>
      <c r="C2024" s="169" t="s">
        <v>9598</v>
      </c>
      <c r="D2024" s="169" t="s">
        <v>9549</v>
      </c>
      <c r="E2024" s="169" t="s">
        <v>9570</v>
      </c>
      <c r="F2024" s="169" t="s">
        <v>9573</v>
      </c>
      <c r="G2024" s="169" t="s">
        <v>9558</v>
      </c>
      <c r="H2024" s="169" t="s">
        <v>28</v>
      </c>
    </row>
    <row r="2025" spans="1:8">
      <c r="A2025" s="169" t="s">
        <v>9599</v>
      </c>
      <c r="B2025" s="170">
        <f t="shared" si="40"/>
        <v>39883</v>
      </c>
      <c r="C2025" s="169" t="s">
        <v>9576</v>
      </c>
      <c r="D2025" s="169" t="s">
        <v>9562</v>
      </c>
      <c r="E2025" s="169" t="s">
        <v>9591</v>
      </c>
      <c r="F2025" s="169" t="s">
        <v>9559</v>
      </c>
      <c r="G2025" s="169" t="s">
        <v>9568</v>
      </c>
      <c r="H2025" s="169" t="s">
        <v>28</v>
      </c>
    </row>
    <row r="2026" spans="1:8">
      <c r="A2026" s="169" t="s">
        <v>9600</v>
      </c>
      <c r="B2026" s="170">
        <f t="shared" si="40"/>
        <v>39882</v>
      </c>
      <c r="C2026" s="169" t="s">
        <v>9601</v>
      </c>
      <c r="D2026" s="169" t="s">
        <v>9570</v>
      </c>
      <c r="E2026" s="169" t="s">
        <v>9567</v>
      </c>
      <c r="F2026" s="169" t="s">
        <v>9549</v>
      </c>
      <c r="G2026" s="169" t="s">
        <v>9562</v>
      </c>
      <c r="H2026" s="169" t="s">
        <v>28</v>
      </c>
    </row>
    <row r="2027" spans="1:8">
      <c r="A2027" s="169" t="s">
        <v>9602</v>
      </c>
      <c r="B2027" s="170">
        <f t="shared" si="40"/>
        <v>39881</v>
      </c>
      <c r="C2027" s="169" t="s">
        <v>9603</v>
      </c>
      <c r="D2027" s="169" t="s">
        <v>9604</v>
      </c>
      <c r="E2027" s="169" t="s">
        <v>9605</v>
      </c>
      <c r="F2027" s="169" t="s">
        <v>9581</v>
      </c>
      <c r="G2027" s="169" t="s">
        <v>9604</v>
      </c>
      <c r="H2027" s="169" t="s">
        <v>28</v>
      </c>
    </row>
    <row r="2028" spans="1:8">
      <c r="A2028" s="169" t="s">
        <v>9606</v>
      </c>
      <c r="B2028" s="170">
        <f t="shared" si="40"/>
        <v>39878</v>
      </c>
      <c r="C2028" s="169" t="s">
        <v>9607</v>
      </c>
      <c r="D2028" s="169" t="s">
        <v>9608</v>
      </c>
      <c r="E2028" s="169" t="s">
        <v>9601</v>
      </c>
      <c r="F2028" s="169" t="s">
        <v>9594</v>
      </c>
      <c r="G2028" s="169" t="s">
        <v>9593</v>
      </c>
      <c r="H2028" s="169" t="s">
        <v>28</v>
      </c>
    </row>
    <row r="2029" spans="1:8">
      <c r="A2029" s="169" t="s">
        <v>9609</v>
      </c>
      <c r="B2029" s="170">
        <f t="shared" si="40"/>
        <v>39877</v>
      </c>
      <c r="C2029" s="169" t="s">
        <v>9610</v>
      </c>
      <c r="D2029" s="169" t="s">
        <v>9611</v>
      </c>
      <c r="E2029" s="169" t="s">
        <v>9612</v>
      </c>
      <c r="F2029" s="169" t="s">
        <v>9613</v>
      </c>
      <c r="G2029" s="169" t="s">
        <v>9607</v>
      </c>
      <c r="H2029" s="169" t="s">
        <v>28</v>
      </c>
    </row>
    <row r="2030" spans="1:8">
      <c r="A2030" s="169" t="s">
        <v>9614</v>
      </c>
      <c r="B2030" s="170">
        <f t="shared" si="40"/>
        <v>39876</v>
      </c>
      <c r="C2030" s="169" t="s">
        <v>9615</v>
      </c>
      <c r="D2030" s="169" t="s">
        <v>9605</v>
      </c>
      <c r="E2030" s="169" t="s">
        <v>9616</v>
      </c>
      <c r="F2030" s="169" t="s">
        <v>9608</v>
      </c>
      <c r="G2030" s="169" t="s">
        <v>9611</v>
      </c>
      <c r="H2030" s="169" t="s">
        <v>28</v>
      </c>
    </row>
    <row r="2031" spans="1:8">
      <c r="A2031" s="169" t="s">
        <v>9617</v>
      </c>
      <c r="B2031" s="170">
        <f t="shared" si="40"/>
        <v>39875</v>
      </c>
      <c r="C2031" s="169" t="s">
        <v>9618</v>
      </c>
      <c r="D2031" s="169" t="s">
        <v>9612</v>
      </c>
      <c r="E2031" s="169" t="s">
        <v>9618</v>
      </c>
      <c r="F2031" s="169" t="s">
        <v>9601</v>
      </c>
      <c r="G2031" s="169" t="s">
        <v>9619</v>
      </c>
      <c r="H2031" s="169" t="s">
        <v>28</v>
      </c>
    </row>
    <row r="2032" spans="1:8">
      <c r="A2032" s="169" t="s">
        <v>9620</v>
      </c>
      <c r="B2032" s="170">
        <f t="shared" si="40"/>
        <v>39874</v>
      </c>
      <c r="C2032" s="169" t="s">
        <v>9621</v>
      </c>
      <c r="D2032" s="169" t="s">
        <v>9622</v>
      </c>
      <c r="E2032" s="169" t="s">
        <v>9623</v>
      </c>
      <c r="F2032" s="169" t="s">
        <v>9616</v>
      </c>
      <c r="G2032" s="169" t="s">
        <v>9616</v>
      </c>
      <c r="H2032" s="169" t="s">
        <v>28</v>
      </c>
    </row>
    <row r="2033" spans="1:8">
      <c r="A2033" s="169" t="s">
        <v>9624</v>
      </c>
      <c r="B2033" s="170">
        <f t="shared" si="40"/>
        <v>39871</v>
      </c>
      <c r="C2033" s="169" t="s">
        <v>9623</v>
      </c>
      <c r="D2033" s="169" t="s">
        <v>9625</v>
      </c>
      <c r="E2033" s="169" t="s">
        <v>9626</v>
      </c>
      <c r="F2033" s="169" t="s">
        <v>9627</v>
      </c>
      <c r="G2033" s="169" t="s">
        <v>9619</v>
      </c>
      <c r="H2033" s="169" t="s">
        <v>28</v>
      </c>
    </row>
    <row r="2034" spans="1:8">
      <c r="A2034" s="169" t="s">
        <v>9628</v>
      </c>
      <c r="B2034" s="170">
        <f t="shared" si="40"/>
        <v>39870</v>
      </c>
      <c r="C2034" s="169" t="s">
        <v>9629</v>
      </c>
      <c r="D2034" s="169" t="s">
        <v>9630</v>
      </c>
      <c r="E2034" s="169" t="s">
        <v>9621</v>
      </c>
      <c r="F2034" s="169" t="s">
        <v>9612</v>
      </c>
      <c r="G2034" s="169" t="s">
        <v>9616</v>
      </c>
      <c r="H2034" s="169" t="s">
        <v>28</v>
      </c>
    </row>
    <row r="2035" spans="1:8">
      <c r="A2035" s="169" t="s">
        <v>9631</v>
      </c>
      <c r="B2035" s="170">
        <f t="shared" si="40"/>
        <v>39869</v>
      </c>
      <c r="C2035" s="169" t="s">
        <v>9629</v>
      </c>
      <c r="D2035" s="169" t="s">
        <v>9632</v>
      </c>
      <c r="E2035" s="169" t="s">
        <v>9633</v>
      </c>
      <c r="F2035" s="169" t="s">
        <v>9634</v>
      </c>
      <c r="G2035" s="169" t="s">
        <v>9635</v>
      </c>
      <c r="H2035" s="169" t="s">
        <v>28</v>
      </c>
    </row>
    <row r="2036" spans="1:8">
      <c r="A2036" s="169" t="s">
        <v>9636</v>
      </c>
      <c r="B2036" s="170">
        <f t="shared" si="40"/>
        <v>39868</v>
      </c>
      <c r="C2036" s="169" t="s">
        <v>9637</v>
      </c>
      <c r="D2036" s="169" t="s">
        <v>9626</v>
      </c>
      <c r="E2036" s="169" t="s">
        <v>9638</v>
      </c>
      <c r="F2036" s="169" t="s">
        <v>9630</v>
      </c>
      <c r="G2036" s="169" t="s">
        <v>9622</v>
      </c>
      <c r="H2036" s="169" t="s">
        <v>28</v>
      </c>
    </row>
    <row r="2037" spans="1:8">
      <c r="A2037" s="169" t="s">
        <v>9639</v>
      </c>
      <c r="B2037" s="170">
        <f t="shared" si="40"/>
        <v>39867</v>
      </c>
      <c r="C2037" s="169" t="s">
        <v>9640</v>
      </c>
      <c r="D2037" s="169" t="s">
        <v>9618</v>
      </c>
      <c r="E2037" s="169" t="s">
        <v>9638</v>
      </c>
      <c r="F2037" s="169" t="s">
        <v>9630</v>
      </c>
      <c r="G2037" s="169" t="s">
        <v>9641</v>
      </c>
      <c r="H2037" s="169" t="s">
        <v>28</v>
      </c>
    </row>
    <row r="2038" spans="1:8">
      <c r="A2038" s="169" t="s">
        <v>9642</v>
      </c>
      <c r="B2038" s="170">
        <f t="shared" si="40"/>
        <v>39864</v>
      </c>
      <c r="C2038" s="169" t="s">
        <v>9643</v>
      </c>
      <c r="D2038" s="169" t="s">
        <v>9638</v>
      </c>
      <c r="E2038" s="169" t="s">
        <v>9629</v>
      </c>
      <c r="F2038" s="169" t="s">
        <v>9644</v>
      </c>
      <c r="G2038" s="169" t="s">
        <v>9623</v>
      </c>
      <c r="H2038" s="169" t="s">
        <v>28</v>
      </c>
    </row>
    <row r="2039" spans="1:8">
      <c r="A2039" s="169" t="s">
        <v>9645</v>
      </c>
      <c r="B2039" s="170">
        <f t="shared" si="40"/>
        <v>39863</v>
      </c>
      <c r="C2039" s="169" t="s">
        <v>9637</v>
      </c>
      <c r="D2039" s="169" t="s">
        <v>9621</v>
      </c>
      <c r="E2039" s="169" t="s">
        <v>9646</v>
      </c>
      <c r="F2039" s="169" t="s">
        <v>9618</v>
      </c>
      <c r="G2039" s="169" t="s">
        <v>9647</v>
      </c>
      <c r="H2039" s="169" t="s">
        <v>28</v>
      </c>
    </row>
    <row r="2040" spans="1:8">
      <c r="A2040" s="169" t="s">
        <v>9648</v>
      </c>
      <c r="B2040" s="170">
        <f t="shared" si="40"/>
        <v>39862</v>
      </c>
      <c r="C2040" s="169" t="s">
        <v>9649</v>
      </c>
      <c r="D2040" s="169" t="s">
        <v>9650</v>
      </c>
      <c r="E2040" s="169" t="s">
        <v>9651</v>
      </c>
      <c r="F2040" s="169" t="s">
        <v>9623</v>
      </c>
      <c r="G2040" s="169" t="s">
        <v>9633</v>
      </c>
      <c r="H2040" s="169" t="s">
        <v>28</v>
      </c>
    </row>
    <row r="2041" spans="1:8">
      <c r="A2041" s="169" t="s">
        <v>9652</v>
      </c>
      <c r="B2041" s="170">
        <f t="shared" si="40"/>
        <v>39861</v>
      </c>
      <c r="C2041" s="169" t="s">
        <v>9649</v>
      </c>
      <c r="D2041" s="169" t="s">
        <v>9653</v>
      </c>
      <c r="E2041" s="169" t="s">
        <v>9654</v>
      </c>
      <c r="F2041" s="169" t="s">
        <v>9633</v>
      </c>
      <c r="G2041" s="169" t="s">
        <v>9629</v>
      </c>
      <c r="H2041" s="169" t="s">
        <v>28</v>
      </c>
    </row>
    <row r="2042" spans="1:8">
      <c r="A2042" s="169" t="s">
        <v>9655</v>
      </c>
      <c r="B2042" s="170">
        <f t="shared" si="40"/>
        <v>39860</v>
      </c>
      <c r="C2042" s="169" t="s">
        <v>9656</v>
      </c>
      <c r="D2042" s="169" t="s">
        <v>9647</v>
      </c>
      <c r="E2042" s="169" t="s">
        <v>9638</v>
      </c>
      <c r="F2042" s="169" t="s">
        <v>9641</v>
      </c>
      <c r="G2042" s="169" t="s">
        <v>9635</v>
      </c>
      <c r="H2042" s="169" t="s">
        <v>28</v>
      </c>
    </row>
    <row r="2043" spans="1:8">
      <c r="A2043" s="169" t="s">
        <v>9657</v>
      </c>
      <c r="B2043" s="170">
        <f t="shared" si="40"/>
        <v>39857</v>
      </c>
      <c r="C2043" s="169" t="s">
        <v>9658</v>
      </c>
      <c r="D2043" s="169" t="s">
        <v>9656</v>
      </c>
      <c r="E2043" s="169" t="s">
        <v>9647</v>
      </c>
      <c r="F2043" s="169" t="s">
        <v>9607</v>
      </c>
      <c r="G2043" s="169" t="s">
        <v>9656</v>
      </c>
      <c r="H2043" s="169" t="s">
        <v>28</v>
      </c>
    </row>
    <row r="2044" spans="1:8">
      <c r="A2044" s="169" t="s">
        <v>9659</v>
      </c>
      <c r="B2044" s="170">
        <f t="shared" si="40"/>
        <v>39856</v>
      </c>
      <c r="C2044" s="169" t="s">
        <v>9616</v>
      </c>
      <c r="D2044" s="169" t="s">
        <v>9660</v>
      </c>
      <c r="E2044" s="169" t="s">
        <v>9661</v>
      </c>
      <c r="F2044" s="169" t="s">
        <v>9612</v>
      </c>
      <c r="G2044" s="169" t="s">
        <v>9634</v>
      </c>
      <c r="H2044" s="169" t="s">
        <v>28</v>
      </c>
    </row>
    <row r="2045" spans="1:8">
      <c r="A2045" s="169" t="s">
        <v>9662</v>
      </c>
      <c r="B2045" s="170">
        <f t="shared" si="40"/>
        <v>39855</v>
      </c>
      <c r="C2045" s="169" t="s">
        <v>9647</v>
      </c>
      <c r="D2045" s="169" t="s">
        <v>9632</v>
      </c>
      <c r="E2045" s="169" t="s">
        <v>9650</v>
      </c>
      <c r="F2045" s="169" t="s">
        <v>9610</v>
      </c>
      <c r="G2045" s="169" t="s">
        <v>9621</v>
      </c>
      <c r="H2045" s="169" t="s">
        <v>28</v>
      </c>
    </row>
    <row r="2046" spans="1:8">
      <c r="A2046" s="169" t="s">
        <v>9663</v>
      </c>
      <c r="B2046" s="170">
        <f t="shared" si="40"/>
        <v>39854</v>
      </c>
      <c r="C2046" s="169" t="s">
        <v>9647</v>
      </c>
      <c r="D2046" s="169" t="s">
        <v>9664</v>
      </c>
      <c r="E2046" s="169" t="s">
        <v>9665</v>
      </c>
      <c r="F2046" s="169" t="s">
        <v>9630</v>
      </c>
      <c r="G2046" s="169" t="s">
        <v>9664</v>
      </c>
      <c r="H2046" s="169" t="s">
        <v>28</v>
      </c>
    </row>
    <row r="2047" spans="1:8">
      <c r="A2047" s="169" t="s">
        <v>9666</v>
      </c>
      <c r="B2047" s="170">
        <f t="shared" si="40"/>
        <v>39853</v>
      </c>
      <c r="C2047" s="169" t="s">
        <v>9618</v>
      </c>
      <c r="D2047" s="169" t="s">
        <v>9661</v>
      </c>
      <c r="E2047" s="169" t="s">
        <v>9667</v>
      </c>
      <c r="F2047" s="169" t="s">
        <v>9622</v>
      </c>
      <c r="G2047" s="169" t="s">
        <v>9668</v>
      </c>
      <c r="H2047" s="169" t="s">
        <v>28</v>
      </c>
    </row>
    <row r="2048" spans="1:8">
      <c r="A2048" s="169" t="s">
        <v>9669</v>
      </c>
      <c r="B2048" s="170">
        <f t="shared" si="40"/>
        <v>39850</v>
      </c>
      <c r="C2048" s="169" t="s">
        <v>9670</v>
      </c>
      <c r="D2048" s="169" t="s">
        <v>9668</v>
      </c>
      <c r="E2048" s="169" t="s">
        <v>9629</v>
      </c>
      <c r="F2048" s="169" t="s">
        <v>9660</v>
      </c>
      <c r="G2048" s="169" t="s">
        <v>9671</v>
      </c>
      <c r="H2048" s="169" t="s">
        <v>28</v>
      </c>
    </row>
    <row r="2049" spans="1:8">
      <c r="A2049" s="169" t="s">
        <v>9672</v>
      </c>
      <c r="B2049" s="170">
        <f t="shared" si="40"/>
        <v>39849</v>
      </c>
      <c r="C2049" s="169" t="s">
        <v>9621</v>
      </c>
      <c r="D2049" s="169" t="s">
        <v>9629</v>
      </c>
      <c r="E2049" s="169" t="s">
        <v>9673</v>
      </c>
      <c r="F2049" s="169" t="s">
        <v>9638</v>
      </c>
      <c r="G2049" s="169" t="s">
        <v>9643</v>
      </c>
      <c r="H2049" s="169" t="s">
        <v>28</v>
      </c>
    </row>
    <row r="2050" spans="1:8">
      <c r="A2050" s="169" t="s">
        <v>9674</v>
      </c>
      <c r="B2050" s="170">
        <f t="shared" si="40"/>
        <v>39848</v>
      </c>
      <c r="C2050" s="169" t="s">
        <v>9641</v>
      </c>
      <c r="D2050" s="169" t="s">
        <v>9640</v>
      </c>
      <c r="E2050" s="169" t="s">
        <v>9665</v>
      </c>
      <c r="F2050" s="169" t="s">
        <v>9632</v>
      </c>
      <c r="G2050" s="169" t="s">
        <v>9650</v>
      </c>
      <c r="H2050" s="169" t="s">
        <v>28</v>
      </c>
    </row>
    <row r="2051" spans="1:8">
      <c r="A2051" s="169" t="s">
        <v>9675</v>
      </c>
      <c r="B2051" s="170">
        <f t="shared" si="40"/>
        <v>39847</v>
      </c>
      <c r="C2051" s="169" t="s">
        <v>9635</v>
      </c>
      <c r="D2051" s="169" t="s">
        <v>9637</v>
      </c>
      <c r="E2051" s="169" t="s">
        <v>9665</v>
      </c>
      <c r="F2051" s="169" t="s">
        <v>9664</v>
      </c>
      <c r="G2051" s="169" t="s">
        <v>9676</v>
      </c>
      <c r="H2051" s="169" t="s">
        <v>28</v>
      </c>
    </row>
    <row r="2052" spans="1:8">
      <c r="A2052" s="169" t="s">
        <v>9677</v>
      </c>
      <c r="B2052" s="170">
        <f t="shared" si="40"/>
        <v>39846</v>
      </c>
      <c r="C2052" s="169" t="s">
        <v>9607</v>
      </c>
      <c r="D2052" s="169" t="s">
        <v>9632</v>
      </c>
      <c r="E2052" s="169" t="s">
        <v>9638</v>
      </c>
      <c r="F2052" s="169" t="s">
        <v>9630</v>
      </c>
      <c r="G2052" s="169" t="s">
        <v>9678</v>
      </c>
      <c r="H2052" s="169" t="s">
        <v>28</v>
      </c>
    </row>
    <row r="2053" spans="1:8">
      <c r="A2053" s="169" t="s">
        <v>9679</v>
      </c>
      <c r="B2053" s="170">
        <f t="shared" ref="B2053:B2116" si="41">DATE((LEFT(A2053,4)),(RIGHT(LEFT(A2053,7),2)),RIGHT(A2053,2))</f>
        <v>39843</v>
      </c>
      <c r="C2053" s="169" t="s">
        <v>9552</v>
      </c>
      <c r="D2053" s="169" t="s">
        <v>9608</v>
      </c>
      <c r="E2053" s="169" t="s">
        <v>9605</v>
      </c>
      <c r="F2053" s="169" t="s">
        <v>9568</v>
      </c>
      <c r="G2053" s="169" t="s">
        <v>9608</v>
      </c>
      <c r="H2053" s="169" t="s">
        <v>28</v>
      </c>
    </row>
    <row r="2054" spans="1:8">
      <c r="A2054" s="169" t="s">
        <v>9680</v>
      </c>
      <c r="B2054" s="170">
        <f t="shared" si="41"/>
        <v>39842</v>
      </c>
      <c r="C2054" s="169" t="s">
        <v>9560</v>
      </c>
      <c r="D2054" s="169" t="s">
        <v>9548</v>
      </c>
      <c r="E2054" s="169" t="s">
        <v>9563</v>
      </c>
      <c r="F2054" s="169" t="s">
        <v>9545</v>
      </c>
      <c r="G2054" s="169" t="s">
        <v>9548</v>
      </c>
      <c r="H2054" s="169" t="s">
        <v>28</v>
      </c>
    </row>
    <row r="2055" spans="1:8">
      <c r="A2055" s="169" t="s">
        <v>9681</v>
      </c>
      <c r="B2055" s="170">
        <f t="shared" si="41"/>
        <v>39841</v>
      </c>
      <c r="C2055" s="169" t="s">
        <v>9450</v>
      </c>
      <c r="D2055" s="169" t="s">
        <v>9571</v>
      </c>
      <c r="E2055" s="169" t="s">
        <v>9573</v>
      </c>
      <c r="F2055" s="169" t="s">
        <v>9447</v>
      </c>
      <c r="G2055" s="169" t="s">
        <v>9587</v>
      </c>
      <c r="H2055" s="169" t="s">
        <v>28</v>
      </c>
    </row>
    <row r="2056" spans="1:8">
      <c r="A2056" s="169" t="s">
        <v>9682</v>
      </c>
      <c r="B2056" s="170">
        <f t="shared" si="41"/>
        <v>39836</v>
      </c>
      <c r="C2056" s="169" t="s">
        <v>9447</v>
      </c>
      <c r="D2056" s="169" t="s">
        <v>9543</v>
      </c>
      <c r="E2056" s="169" t="s">
        <v>9547</v>
      </c>
      <c r="F2056" s="169" t="s">
        <v>9537</v>
      </c>
      <c r="G2056" s="169" t="s">
        <v>9540</v>
      </c>
      <c r="H2056" s="169" t="s">
        <v>28</v>
      </c>
    </row>
    <row r="2057" spans="1:8">
      <c r="A2057" s="169" t="s">
        <v>9683</v>
      </c>
      <c r="B2057" s="170">
        <f t="shared" si="41"/>
        <v>39835</v>
      </c>
      <c r="C2057" s="169" t="s">
        <v>9446</v>
      </c>
      <c r="D2057" s="169" t="s">
        <v>9543</v>
      </c>
      <c r="E2057" s="169" t="s">
        <v>9543</v>
      </c>
      <c r="F2057" s="169" t="s">
        <v>9560</v>
      </c>
      <c r="G2057" s="169" t="s">
        <v>9571</v>
      </c>
      <c r="H2057" s="169" t="s">
        <v>28</v>
      </c>
    </row>
    <row r="2058" spans="1:8">
      <c r="A2058" s="169" t="s">
        <v>9684</v>
      </c>
      <c r="B2058" s="170">
        <f t="shared" si="41"/>
        <v>39834</v>
      </c>
      <c r="C2058" s="169" t="s">
        <v>9446</v>
      </c>
      <c r="D2058" s="169" t="s">
        <v>9540</v>
      </c>
      <c r="E2058" s="169" t="s">
        <v>9547</v>
      </c>
      <c r="F2058" s="169" t="s">
        <v>9560</v>
      </c>
      <c r="G2058" s="169" t="s">
        <v>9446</v>
      </c>
      <c r="H2058" s="169" t="s">
        <v>28</v>
      </c>
    </row>
    <row r="2059" spans="1:8">
      <c r="A2059" s="169" t="s">
        <v>9685</v>
      </c>
      <c r="B2059" s="170">
        <f t="shared" si="41"/>
        <v>39833</v>
      </c>
      <c r="C2059" s="169" t="s">
        <v>9537</v>
      </c>
      <c r="D2059" s="169" t="s">
        <v>9551</v>
      </c>
      <c r="E2059" s="169" t="s">
        <v>9559</v>
      </c>
      <c r="F2059" s="169" t="s">
        <v>9551</v>
      </c>
      <c r="G2059" s="169" t="s">
        <v>9571</v>
      </c>
      <c r="H2059" s="169" t="s">
        <v>28</v>
      </c>
    </row>
    <row r="2060" spans="1:8">
      <c r="A2060" s="169" t="s">
        <v>9686</v>
      </c>
      <c r="B2060" s="170">
        <f t="shared" si="41"/>
        <v>39832</v>
      </c>
      <c r="C2060" s="169" t="s">
        <v>9448</v>
      </c>
      <c r="D2060" s="169" t="s">
        <v>9447</v>
      </c>
      <c r="E2060" s="169" t="s">
        <v>9543</v>
      </c>
      <c r="F2060" s="169" t="s">
        <v>9446</v>
      </c>
      <c r="G2060" s="169" t="s">
        <v>9452</v>
      </c>
      <c r="H2060" s="169" t="s">
        <v>28</v>
      </c>
    </row>
    <row r="2061" spans="1:8">
      <c r="A2061" s="169" t="s">
        <v>9687</v>
      </c>
      <c r="B2061" s="170">
        <f t="shared" si="41"/>
        <v>39829</v>
      </c>
      <c r="C2061" s="169" t="s">
        <v>9446</v>
      </c>
      <c r="D2061" s="169" t="s">
        <v>9571</v>
      </c>
      <c r="E2061" s="169" t="s">
        <v>9558</v>
      </c>
      <c r="F2061" s="169" t="s">
        <v>9587</v>
      </c>
      <c r="G2061" s="169" t="s">
        <v>9450</v>
      </c>
      <c r="H2061" s="169" t="s">
        <v>28</v>
      </c>
    </row>
    <row r="2062" spans="1:8">
      <c r="A2062" s="169" t="s">
        <v>9688</v>
      </c>
      <c r="B2062" s="170">
        <f t="shared" si="41"/>
        <v>39828</v>
      </c>
      <c r="C2062" s="169" t="s">
        <v>9421</v>
      </c>
      <c r="D2062" s="169" t="s">
        <v>9444</v>
      </c>
      <c r="E2062" s="169" t="s">
        <v>9541</v>
      </c>
      <c r="F2062" s="169" t="s">
        <v>9539</v>
      </c>
      <c r="G2062" s="169" t="s">
        <v>9382</v>
      </c>
      <c r="H2062" s="169" t="s">
        <v>28</v>
      </c>
    </row>
    <row r="2063" spans="1:8">
      <c r="A2063" s="169" t="s">
        <v>9689</v>
      </c>
      <c r="B2063" s="170">
        <f t="shared" si="41"/>
        <v>39827</v>
      </c>
      <c r="C2063" s="169" t="s">
        <v>9322</v>
      </c>
      <c r="D2063" s="169" t="s">
        <v>9421</v>
      </c>
      <c r="E2063" s="169" t="s">
        <v>9444</v>
      </c>
      <c r="F2063" s="169" t="s">
        <v>9391</v>
      </c>
      <c r="G2063" s="169" t="s">
        <v>9382</v>
      </c>
      <c r="H2063" s="169" t="s">
        <v>28</v>
      </c>
    </row>
    <row r="2064" spans="1:8">
      <c r="A2064" s="169" t="s">
        <v>9690</v>
      </c>
      <c r="B2064" s="170">
        <f t="shared" si="41"/>
        <v>39826</v>
      </c>
      <c r="C2064" s="169" t="s">
        <v>9380</v>
      </c>
      <c r="D2064" s="169" t="s">
        <v>9447</v>
      </c>
      <c r="E2064" s="169" t="s">
        <v>9587</v>
      </c>
      <c r="F2064" s="169" t="s">
        <v>9539</v>
      </c>
      <c r="G2064" s="169" t="s">
        <v>9452</v>
      </c>
      <c r="H2064" s="169" t="s">
        <v>28</v>
      </c>
    </row>
    <row r="2065" spans="1:8">
      <c r="A2065" s="169" t="s">
        <v>9691</v>
      </c>
      <c r="B2065" s="170">
        <f t="shared" si="41"/>
        <v>39825</v>
      </c>
      <c r="C2065" s="169" t="s">
        <v>9393</v>
      </c>
      <c r="D2065" s="169" t="s">
        <v>9560</v>
      </c>
      <c r="E2065" s="169" t="s">
        <v>9565</v>
      </c>
      <c r="F2065" s="169" t="s">
        <v>9446</v>
      </c>
      <c r="G2065" s="169" t="s">
        <v>9444</v>
      </c>
      <c r="H2065" s="169" t="s">
        <v>28</v>
      </c>
    </row>
    <row r="2066" spans="1:8">
      <c r="A2066" s="169" t="s">
        <v>9692</v>
      </c>
      <c r="B2066" s="170">
        <f t="shared" si="41"/>
        <v>39822</v>
      </c>
      <c r="C2066" s="169" t="s">
        <v>9313</v>
      </c>
      <c r="D2066" s="169" t="s">
        <v>9446</v>
      </c>
      <c r="E2066" s="169" t="s">
        <v>9541</v>
      </c>
      <c r="F2066" s="169" t="s">
        <v>9456</v>
      </c>
      <c r="G2066" s="169" t="s">
        <v>9539</v>
      </c>
      <c r="H2066" s="169" t="s">
        <v>28</v>
      </c>
    </row>
    <row r="2067" spans="1:8">
      <c r="A2067" s="169" t="s">
        <v>9693</v>
      </c>
      <c r="B2067" s="170">
        <f t="shared" si="41"/>
        <v>39821</v>
      </c>
      <c r="C2067" s="169" t="s">
        <v>9308</v>
      </c>
      <c r="D2067" s="169" t="s">
        <v>9318</v>
      </c>
      <c r="E2067" s="169" t="s">
        <v>9455</v>
      </c>
      <c r="F2067" s="169" t="s">
        <v>9322</v>
      </c>
      <c r="G2067" s="169" t="s">
        <v>9313</v>
      </c>
      <c r="H2067" s="169" t="s">
        <v>28</v>
      </c>
    </row>
    <row r="2068" spans="1:8">
      <c r="A2068" s="169" t="s">
        <v>9694</v>
      </c>
      <c r="B2068" s="170">
        <f t="shared" si="41"/>
        <v>39820</v>
      </c>
      <c r="C2068" s="169" t="s">
        <v>9322</v>
      </c>
      <c r="D2068" s="169" t="s">
        <v>9444</v>
      </c>
      <c r="E2068" s="169" t="s">
        <v>9543</v>
      </c>
      <c r="F2068" s="169" t="s">
        <v>9421</v>
      </c>
      <c r="G2068" s="169" t="s">
        <v>9442</v>
      </c>
      <c r="H2068" s="169" t="s">
        <v>28</v>
      </c>
    </row>
    <row r="2069" spans="1:8">
      <c r="A2069" s="169" t="s">
        <v>9695</v>
      </c>
      <c r="B2069" s="170">
        <f t="shared" si="41"/>
        <v>39819</v>
      </c>
      <c r="C2069" s="169" t="s">
        <v>9309</v>
      </c>
      <c r="D2069" s="169" t="s">
        <v>9386</v>
      </c>
      <c r="E2069" s="169" t="s">
        <v>9441</v>
      </c>
      <c r="F2069" s="169" t="s">
        <v>9367</v>
      </c>
      <c r="G2069" s="169" t="s">
        <v>9313</v>
      </c>
      <c r="H2069" s="169" t="s">
        <v>28</v>
      </c>
    </row>
    <row r="2070" spans="1:8">
      <c r="A2070" s="169" t="s">
        <v>9696</v>
      </c>
      <c r="B2070" s="170">
        <f t="shared" si="41"/>
        <v>39818</v>
      </c>
      <c r="C2070" s="169" t="s">
        <v>9380</v>
      </c>
      <c r="D2070" s="169" t="s">
        <v>9383</v>
      </c>
      <c r="E2070" s="169" t="s">
        <v>9452</v>
      </c>
      <c r="F2070" s="169" t="s">
        <v>9386</v>
      </c>
      <c r="G2070" s="169" t="s">
        <v>9377</v>
      </c>
      <c r="H2070" s="169" t="s">
        <v>28</v>
      </c>
    </row>
    <row r="2071" spans="1:8">
      <c r="A2071" s="169" t="s">
        <v>9697</v>
      </c>
      <c r="B2071" s="170">
        <f t="shared" si="41"/>
        <v>39815</v>
      </c>
      <c r="C2071" s="169" t="s">
        <v>9391</v>
      </c>
      <c r="D2071" s="169" t="s">
        <v>9388</v>
      </c>
      <c r="E2071" s="169" t="s">
        <v>9450</v>
      </c>
      <c r="F2071" s="169" t="s">
        <v>9539</v>
      </c>
      <c r="G2071" s="169" t="s">
        <v>9380</v>
      </c>
      <c r="H2071" s="169" t="s">
        <v>28</v>
      </c>
    </row>
    <row r="2072" spans="1:8">
      <c r="A2072" s="169" t="s">
        <v>9698</v>
      </c>
      <c r="B2072" s="170">
        <f t="shared" si="41"/>
        <v>39813</v>
      </c>
      <c r="C2072" s="169" t="s">
        <v>9390</v>
      </c>
      <c r="D2072" s="169" t="s">
        <v>9456</v>
      </c>
      <c r="E2072" s="169" t="s">
        <v>9539</v>
      </c>
      <c r="F2072" s="169" t="s">
        <v>9537</v>
      </c>
      <c r="G2072" s="169" t="s">
        <v>9390</v>
      </c>
      <c r="H2072" s="169" t="s">
        <v>28</v>
      </c>
    </row>
    <row r="2073" spans="1:8">
      <c r="A2073" s="169" t="s">
        <v>9699</v>
      </c>
      <c r="B2073" s="170">
        <f t="shared" si="41"/>
        <v>39812</v>
      </c>
      <c r="C2073" s="169" t="s">
        <v>9453</v>
      </c>
      <c r="D2073" s="169" t="s">
        <v>9456</v>
      </c>
      <c r="E2073" s="169" t="s">
        <v>9539</v>
      </c>
      <c r="F2073" s="169" t="s">
        <v>9537</v>
      </c>
      <c r="G2073" s="169" t="s">
        <v>9390</v>
      </c>
      <c r="H2073" s="169" t="s">
        <v>28</v>
      </c>
    </row>
    <row r="2074" spans="1:8">
      <c r="A2074" s="169" t="s">
        <v>9700</v>
      </c>
      <c r="B2074" s="170">
        <f t="shared" si="41"/>
        <v>39811</v>
      </c>
      <c r="C2074" s="169" t="s">
        <v>9537</v>
      </c>
      <c r="D2074" s="169" t="s">
        <v>9548</v>
      </c>
      <c r="E2074" s="169" t="s">
        <v>9555</v>
      </c>
      <c r="F2074" s="169" t="s">
        <v>9570</v>
      </c>
      <c r="G2074" s="169" t="s">
        <v>9448</v>
      </c>
      <c r="H2074" s="169" t="s">
        <v>28</v>
      </c>
    </row>
    <row r="2075" spans="1:8">
      <c r="A2075" s="169" t="s">
        <v>9701</v>
      </c>
      <c r="B2075" s="170">
        <f t="shared" si="41"/>
        <v>39808</v>
      </c>
      <c r="C2075" s="169" t="s">
        <v>9540</v>
      </c>
      <c r="D2075" s="169" t="s">
        <v>9555</v>
      </c>
      <c r="E2075" s="169" t="s">
        <v>9562</v>
      </c>
      <c r="F2075" s="169" t="s">
        <v>9567</v>
      </c>
      <c r="G2075" s="169" t="s">
        <v>9540</v>
      </c>
      <c r="H2075" s="169" t="s">
        <v>28</v>
      </c>
    </row>
    <row r="2076" spans="1:8">
      <c r="A2076" s="169" t="s">
        <v>9702</v>
      </c>
      <c r="B2076" s="170">
        <f t="shared" si="41"/>
        <v>39806</v>
      </c>
      <c r="C2076" s="169" t="s">
        <v>9565</v>
      </c>
      <c r="D2076" s="169" t="s">
        <v>9570</v>
      </c>
      <c r="E2076" s="169" t="s">
        <v>9581</v>
      </c>
      <c r="F2076" s="169" t="s">
        <v>9608</v>
      </c>
      <c r="G2076" s="169" t="s">
        <v>9541</v>
      </c>
      <c r="H2076" s="169" t="s">
        <v>28</v>
      </c>
    </row>
    <row r="2077" spans="1:8">
      <c r="A2077" s="169" t="s">
        <v>9703</v>
      </c>
      <c r="B2077" s="170">
        <f t="shared" si="41"/>
        <v>39805</v>
      </c>
      <c r="C2077" s="169" t="s">
        <v>9551</v>
      </c>
      <c r="D2077" s="169" t="s">
        <v>9581</v>
      </c>
      <c r="E2077" s="169" t="s">
        <v>9604</v>
      </c>
      <c r="F2077" s="169" t="s">
        <v>9601</v>
      </c>
      <c r="G2077" s="169" t="s">
        <v>9565</v>
      </c>
      <c r="H2077" s="169" t="s">
        <v>28</v>
      </c>
    </row>
    <row r="2078" spans="1:8">
      <c r="A2078" s="169" t="s">
        <v>9704</v>
      </c>
      <c r="B2078" s="170">
        <f t="shared" si="41"/>
        <v>39804</v>
      </c>
      <c r="C2078" s="169" t="s">
        <v>9547</v>
      </c>
      <c r="D2078" s="169" t="s">
        <v>9594</v>
      </c>
      <c r="E2078" s="169" t="s">
        <v>9613</v>
      </c>
      <c r="F2078" s="169" t="s">
        <v>9604</v>
      </c>
      <c r="G2078" s="169" t="s">
        <v>9565</v>
      </c>
      <c r="H2078" s="169" t="s">
        <v>28</v>
      </c>
    </row>
    <row r="2079" spans="1:8">
      <c r="A2079" s="169" t="s">
        <v>9705</v>
      </c>
      <c r="B2079" s="170">
        <f t="shared" si="41"/>
        <v>39801</v>
      </c>
      <c r="C2079" s="169" t="s">
        <v>9539</v>
      </c>
      <c r="D2079" s="169" t="s">
        <v>9558</v>
      </c>
      <c r="E2079" s="169" t="s">
        <v>9555</v>
      </c>
      <c r="F2079" s="169" t="s">
        <v>9555</v>
      </c>
      <c r="G2079" s="169" t="s">
        <v>9537</v>
      </c>
      <c r="H2079" s="169" t="s">
        <v>28</v>
      </c>
    </row>
    <row r="2080" spans="1:8">
      <c r="A2080" s="169" t="s">
        <v>9706</v>
      </c>
      <c r="B2080" s="170">
        <f t="shared" si="41"/>
        <v>39800</v>
      </c>
      <c r="C2080" s="169" t="s">
        <v>9441</v>
      </c>
      <c r="D2080" s="169" t="s">
        <v>9587</v>
      </c>
      <c r="E2080" s="169" t="s">
        <v>9551</v>
      </c>
      <c r="F2080" s="169" t="s">
        <v>9551</v>
      </c>
      <c r="G2080" s="169" t="s">
        <v>9539</v>
      </c>
      <c r="H2080" s="169" t="s">
        <v>28</v>
      </c>
    </row>
    <row r="2081" spans="1:8">
      <c r="A2081" s="169" t="s">
        <v>9707</v>
      </c>
      <c r="B2081" s="170">
        <f t="shared" si="41"/>
        <v>39799</v>
      </c>
      <c r="C2081" s="169" t="s">
        <v>9386</v>
      </c>
      <c r="D2081" s="169" t="s">
        <v>9571</v>
      </c>
      <c r="E2081" s="169" t="s">
        <v>9551</v>
      </c>
      <c r="F2081" s="169" t="s">
        <v>9573</v>
      </c>
      <c r="G2081" s="169" t="s">
        <v>9444</v>
      </c>
      <c r="H2081" s="169" t="s">
        <v>28</v>
      </c>
    </row>
    <row r="2082" spans="1:8">
      <c r="A2082" s="169" t="s">
        <v>9708</v>
      </c>
      <c r="B2082" s="170">
        <f t="shared" si="41"/>
        <v>39798</v>
      </c>
      <c r="C2082" s="169" t="s">
        <v>9388</v>
      </c>
      <c r="D2082" s="169" t="s">
        <v>9587</v>
      </c>
      <c r="E2082" s="169" t="s">
        <v>9551</v>
      </c>
      <c r="F2082" s="169" t="s">
        <v>9565</v>
      </c>
      <c r="G2082" s="169" t="s">
        <v>9444</v>
      </c>
      <c r="H2082" s="169" t="s">
        <v>28</v>
      </c>
    </row>
    <row r="2083" spans="1:8">
      <c r="A2083" s="169" t="s">
        <v>9709</v>
      </c>
      <c r="B2083" s="170">
        <f t="shared" si="41"/>
        <v>39797</v>
      </c>
      <c r="C2083" s="169" t="s">
        <v>9540</v>
      </c>
      <c r="D2083" s="169" t="s">
        <v>9553</v>
      </c>
      <c r="E2083" s="169" t="s">
        <v>9555</v>
      </c>
      <c r="F2083" s="169" t="s">
        <v>9564</v>
      </c>
      <c r="G2083" s="169" t="s">
        <v>9545</v>
      </c>
      <c r="H2083" s="169" t="s">
        <v>28</v>
      </c>
    </row>
    <row r="2084" spans="1:8">
      <c r="A2084" s="169" t="s">
        <v>9710</v>
      </c>
      <c r="B2084" s="170">
        <f t="shared" si="41"/>
        <v>39794</v>
      </c>
      <c r="C2084" s="169" t="s">
        <v>9540</v>
      </c>
      <c r="D2084" s="169" t="s">
        <v>9555</v>
      </c>
      <c r="E2084" s="169" t="s">
        <v>9570</v>
      </c>
      <c r="F2084" s="169" t="s">
        <v>9568</v>
      </c>
      <c r="G2084" s="169" t="s">
        <v>9541</v>
      </c>
      <c r="H2084" s="169" t="s">
        <v>28</v>
      </c>
    </row>
    <row r="2085" spans="1:8">
      <c r="A2085" s="169" t="s">
        <v>9711</v>
      </c>
      <c r="B2085" s="170">
        <f t="shared" si="41"/>
        <v>39793</v>
      </c>
      <c r="C2085" s="169" t="s">
        <v>9547</v>
      </c>
      <c r="D2085" s="169" t="s">
        <v>9570</v>
      </c>
      <c r="E2085" s="169" t="s">
        <v>9567</v>
      </c>
      <c r="F2085" s="169" t="s">
        <v>9591</v>
      </c>
      <c r="G2085" s="169" t="s">
        <v>9551</v>
      </c>
      <c r="H2085" s="169" t="s">
        <v>28</v>
      </c>
    </row>
    <row r="2086" spans="1:8">
      <c r="A2086" s="169" t="s">
        <v>9712</v>
      </c>
      <c r="B2086" s="170">
        <f t="shared" si="41"/>
        <v>39792</v>
      </c>
      <c r="C2086" s="169" t="s">
        <v>9577</v>
      </c>
      <c r="D2086" s="169" t="s">
        <v>9605</v>
      </c>
      <c r="E2086" s="169" t="s">
        <v>9610</v>
      </c>
      <c r="F2086" s="169" t="s">
        <v>9627</v>
      </c>
      <c r="G2086" s="169" t="s">
        <v>9577</v>
      </c>
      <c r="H2086" s="169" t="s">
        <v>28</v>
      </c>
    </row>
    <row r="2087" spans="1:8">
      <c r="A2087" s="169" t="s">
        <v>9713</v>
      </c>
      <c r="B2087" s="170">
        <f t="shared" si="41"/>
        <v>39791</v>
      </c>
      <c r="C2087" s="169" t="s">
        <v>9564</v>
      </c>
      <c r="D2087" s="169" t="s">
        <v>9608</v>
      </c>
      <c r="E2087" s="169" t="s">
        <v>9611</v>
      </c>
      <c r="F2087" s="169" t="s">
        <v>9601</v>
      </c>
      <c r="G2087" s="169" t="s">
        <v>9563</v>
      </c>
      <c r="H2087" s="169" t="s">
        <v>28</v>
      </c>
    </row>
    <row r="2088" spans="1:8">
      <c r="A2088" s="169" t="s">
        <v>9714</v>
      </c>
      <c r="B2088" s="170">
        <f t="shared" si="41"/>
        <v>39790</v>
      </c>
      <c r="C2088" s="169" t="s">
        <v>9562</v>
      </c>
      <c r="D2088" s="169" t="s">
        <v>9576</v>
      </c>
      <c r="E2088" s="169" t="s">
        <v>9619</v>
      </c>
      <c r="F2088" s="169" t="s">
        <v>9607</v>
      </c>
      <c r="G2088" s="169" t="s">
        <v>9557</v>
      </c>
      <c r="H2088" s="169" t="s">
        <v>28</v>
      </c>
    </row>
    <row r="2089" spans="1:8">
      <c r="A2089" s="169" t="s">
        <v>9715</v>
      </c>
      <c r="B2089" s="170">
        <f t="shared" si="41"/>
        <v>39787</v>
      </c>
      <c r="C2089" s="169" t="s">
        <v>9563</v>
      </c>
      <c r="D2089" s="169" t="s">
        <v>9596</v>
      </c>
      <c r="E2089" s="169" t="s">
        <v>9601</v>
      </c>
      <c r="F2089" s="169" t="s">
        <v>9716</v>
      </c>
      <c r="G2089" s="169" t="s">
        <v>9553</v>
      </c>
      <c r="H2089" s="169" t="s">
        <v>28</v>
      </c>
    </row>
    <row r="2090" spans="1:8">
      <c r="A2090" s="169" t="s">
        <v>9717</v>
      </c>
      <c r="B2090" s="170">
        <f t="shared" si="41"/>
        <v>39786</v>
      </c>
      <c r="C2090" s="169" t="s">
        <v>9568</v>
      </c>
      <c r="D2090" s="169" t="s">
        <v>9601</v>
      </c>
      <c r="E2090" s="169" t="s">
        <v>9610</v>
      </c>
      <c r="F2090" s="169" t="s">
        <v>9612</v>
      </c>
      <c r="G2090" s="169" t="s">
        <v>9564</v>
      </c>
      <c r="H2090" s="169" t="s">
        <v>28</v>
      </c>
    </row>
    <row r="2091" spans="1:8">
      <c r="A2091" s="169" t="s">
        <v>9718</v>
      </c>
      <c r="B2091" s="170">
        <f t="shared" si="41"/>
        <v>39785</v>
      </c>
      <c r="C2091" s="169" t="s">
        <v>9563</v>
      </c>
      <c r="D2091" s="169" t="s">
        <v>9577</v>
      </c>
      <c r="E2091" s="169" t="s">
        <v>9598</v>
      </c>
      <c r="F2091" s="169" t="s">
        <v>9598</v>
      </c>
      <c r="G2091" s="169" t="s">
        <v>9558</v>
      </c>
      <c r="H2091" s="169" t="s">
        <v>28</v>
      </c>
    </row>
    <row r="2092" spans="1:8">
      <c r="A2092" s="169" t="s">
        <v>9719</v>
      </c>
      <c r="B2092" s="170">
        <f t="shared" si="41"/>
        <v>39784</v>
      </c>
      <c r="C2092" s="169" t="s">
        <v>9579</v>
      </c>
      <c r="D2092" s="169" t="s">
        <v>9611</v>
      </c>
      <c r="E2092" s="169" t="s">
        <v>9616</v>
      </c>
      <c r="F2092" s="169" t="s">
        <v>9616</v>
      </c>
      <c r="G2092" s="169" t="s">
        <v>9564</v>
      </c>
      <c r="H2092" s="169" t="s">
        <v>28</v>
      </c>
    </row>
    <row r="2093" spans="1:8">
      <c r="A2093" s="169" t="s">
        <v>9720</v>
      </c>
      <c r="B2093" s="170">
        <f t="shared" si="41"/>
        <v>39783</v>
      </c>
      <c r="C2093" s="169" t="s">
        <v>9564</v>
      </c>
      <c r="D2093" s="169" t="s">
        <v>9607</v>
      </c>
      <c r="E2093" s="169" t="s">
        <v>9615</v>
      </c>
      <c r="F2093" s="169" t="s">
        <v>9656</v>
      </c>
      <c r="G2093" s="169" t="s">
        <v>9562</v>
      </c>
      <c r="H2093" s="169" t="s">
        <v>28</v>
      </c>
    </row>
    <row r="2094" spans="1:8">
      <c r="A2094" s="169" t="s">
        <v>9721</v>
      </c>
      <c r="B2094" s="170">
        <f t="shared" si="41"/>
        <v>39780</v>
      </c>
      <c r="C2094" s="169" t="s">
        <v>9562</v>
      </c>
      <c r="D2094" s="169" t="s">
        <v>9610</v>
      </c>
      <c r="E2094" s="169" t="s">
        <v>9635</v>
      </c>
      <c r="F2094" s="169" t="s">
        <v>9660</v>
      </c>
      <c r="G2094" s="169" t="s">
        <v>9591</v>
      </c>
      <c r="H2094" s="169" t="s">
        <v>28</v>
      </c>
    </row>
    <row r="2095" spans="1:8">
      <c r="A2095" s="169" t="s">
        <v>9722</v>
      </c>
      <c r="B2095" s="170">
        <f t="shared" si="41"/>
        <v>39779</v>
      </c>
      <c r="C2095" s="169" t="s">
        <v>9553</v>
      </c>
      <c r="D2095" s="169" t="s">
        <v>9607</v>
      </c>
      <c r="E2095" s="169" t="s">
        <v>9656</v>
      </c>
      <c r="F2095" s="169" t="s">
        <v>9656</v>
      </c>
      <c r="G2095" s="169" t="s">
        <v>9562</v>
      </c>
      <c r="H2095" s="169" t="s">
        <v>28</v>
      </c>
    </row>
    <row r="2096" spans="1:8">
      <c r="A2096" s="169" t="s">
        <v>9723</v>
      </c>
      <c r="B2096" s="170">
        <f t="shared" si="41"/>
        <v>39778</v>
      </c>
      <c r="C2096" s="169" t="s">
        <v>9541</v>
      </c>
      <c r="D2096" s="169" t="s">
        <v>9576</v>
      </c>
      <c r="E2096" s="169" t="s">
        <v>9603</v>
      </c>
      <c r="F2096" s="169" t="s">
        <v>9627</v>
      </c>
      <c r="G2096" s="169" t="s">
        <v>9563</v>
      </c>
      <c r="H2096" s="169" t="s">
        <v>28</v>
      </c>
    </row>
    <row r="2097" spans="1:8">
      <c r="A2097" s="169" t="s">
        <v>9724</v>
      </c>
      <c r="B2097" s="170">
        <f t="shared" si="41"/>
        <v>39777</v>
      </c>
      <c r="C2097" s="169" t="s">
        <v>9547</v>
      </c>
      <c r="D2097" s="169" t="s">
        <v>9576</v>
      </c>
      <c r="E2097" s="169" t="s">
        <v>9658</v>
      </c>
      <c r="F2097" s="169" t="s">
        <v>9619</v>
      </c>
      <c r="G2097" s="169" t="s">
        <v>9555</v>
      </c>
      <c r="H2097" s="169" t="s">
        <v>28</v>
      </c>
    </row>
    <row r="2098" spans="1:8">
      <c r="A2098" s="169" t="s">
        <v>9725</v>
      </c>
      <c r="B2098" s="170">
        <f t="shared" si="41"/>
        <v>39776</v>
      </c>
      <c r="C2098" s="169" t="s">
        <v>9450</v>
      </c>
      <c r="D2098" s="169" t="s">
        <v>9562</v>
      </c>
      <c r="E2098" s="169" t="s">
        <v>9613</v>
      </c>
      <c r="F2098" s="169" t="s">
        <v>9608</v>
      </c>
      <c r="G2098" s="169" t="s">
        <v>9547</v>
      </c>
      <c r="H2098" s="169" t="s">
        <v>28</v>
      </c>
    </row>
    <row r="2099" spans="1:8">
      <c r="A2099" s="169" t="s">
        <v>9726</v>
      </c>
      <c r="B2099" s="170">
        <f t="shared" si="41"/>
        <v>39773</v>
      </c>
      <c r="C2099" s="169" t="s">
        <v>9421</v>
      </c>
      <c r="D2099" s="169" t="s">
        <v>9547</v>
      </c>
      <c r="E2099" s="169" t="s">
        <v>9552</v>
      </c>
      <c r="F2099" s="169" t="s">
        <v>9559</v>
      </c>
      <c r="G2099" s="169" t="s">
        <v>9442</v>
      </c>
      <c r="H2099" s="169" t="s">
        <v>28</v>
      </c>
    </row>
    <row r="2100" spans="1:8">
      <c r="A2100" s="169" t="s">
        <v>9727</v>
      </c>
      <c r="B2100" s="170">
        <f t="shared" si="41"/>
        <v>39772</v>
      </c>
      <c r="C2100" s="169" t="s">
        <v>9453</v>
      </c>
      <c r="D2100" s="169" t="s">
        <v>9552</v>
      </c>
      <c r="E2100" s="169" t="s">
        <v>9564</v>
      </c>
      <c r="F2100" s="169" t="s">
        <v>9562</v>
      </c>
      <c r="G2100" s="169" t="s">
        <v>9446</v>
      </c>
      <c r="H2100" s="169" t="s">
        <v>28</v>
      </c>
    </row>
    <row r="2101" spans="1:8">
      <c r="A2101" s="169" t="s">
        <v>9728</v>
      </c>
      <c r="B2101" s="170">
        <f t="shared" si="41"/>
        <v>39771</v>
      </c>
      <c r="C2101" s="169" t="s">
        <v>9453</v>
      </c>
      <c r="D2101" s="169" t="s">
        <v>9573</v>
      </c>
      <c r="E2101" s="169" t="s">
        <v>9555</v>
      </c>
      <c r="F2101" s="169" t="s">
        <v>9579</v>
      </c>
      <c r="G2101" s="169" t="s">
        <v>9452</v>
      </c>
      <c r="H2101" s="169" t="s">
        <v>28</v>
      </c>
    </row>
    <row r="2102" spans="1:8">
      <c r="A2102" s="169" t="s">
        <v>9729</v>
      </c>
      <c r="B2102" s="170">
        <f t="shared" si="41"/>
        <v>39770</v>
      </c>
      <c r="C2102" s="169" t="s">
        <v>9560</v>
      </c>
      <c r="D2102" s="169" t="s">
        <v>9557</v>
      </c>
      <c r="E2102" s="169" t="s">
        <v>9577</v>
      </c>
      <c r="F2102" s="169" t="s">
        <v>9613</v>
      </c>
      <c r="G2102" s="169" t="s">
        <v>9540</v>
      </c>
      <c r="H2102" s="169" t="s">
        <v>28</v>
      </c>
    </row>
    <row r="2103" spans="1:8">
      <c r="A2103" s="169" t="s">
        <v>9730</v>
      </c>
      <c r="B2103" s="170">
        <f t="shared" si="41"/>
        <v>39769</v>
      </c>
      <c r="C2103" s="169" t="s">
        <v>9450</v>
      </c>
      <c r="D2103" s="169" t="s">
        <v>9571</v>
      </c>
      <c r="E2103" s="169" t="s">
        <v>9558</v>
      </c>
      <c r="F2103" s="169" t="s">
        <v>9552</v>
      </c>
      <c r="G2103" s="169" t="s">
        <v>9385</v>
      </c>
      <c r="H2103" s="169" t="s">
        <v>28</v>
      </c>
    </row>
    <row r="2104" spans="1:8">
      <c r="A2104" s="169" t="s">
        <v>9731</v>
      </c>
      <c r="B2104" s="170">
        <f t="shared" si="41"/>
        <v>39766</v>
      </c>
      <c r="C2104" s="169" t="s">
        <v>9447</v>
      </c>
      <c r="D2104" s="169" t="s">
        <v>9549</v>
      </c>
      <c r="E2104" s="169" t="s">
        <v>9563</v>
      </c>
      <c r="F2104" s="169" t="s">
        <v>9594</v>
      </c>
      <c r="G2104" s="169" t="s">
        <v>9447</v>
      </c>
      <c r="H2104" s="169" t="s">
        <v>28</v>
      </c>
    </row>
    <row r="2105" spans="1:8">
      <c r="A2105" s="169" t="s">
        <v>9732</v>
      </c>
      <c r="B2105" s="170">
        <f t="shared" si="41"/>
        <v>39765</v>
      </c>
      <c r="C2105" s="169" t="s">
        <v>9380</v>
      </c>
      <c r="D2105" s="169" t="s">
        <v>9442</v>
      </c>
      <c r="E2105" s="169" t="s">
        <v>9450</v>
      </c>
      <c r="F2105" s="169" t="s">
        <v>9540</v>
      </c>
      <c r="G2105" s="169" t="s">
        <v>9369</v>
      </c>
      <c r="H2105" s="169" t="s">
        <v>28</v>
      </c>
    </row>
    <row r="2106" spans="1:8">
      <c r="A2106" s="169" t="s">
        <v>9733</v>
      </c>
      <c r="B2106" s="170">
        <f t="shared" si="41"/>
        <v>39764</v>
      </c>
      <c r="C2106" s="169" t="s">
        <v>9265</v>
      </c>
      <c r="D2106" s="169" t="s">
        <v>9306</v>
      </c>
      <c r="E2106" s="169" t="s">
        <v>9309</v>
      </c>
      <c r="F2106" s="169" t="s">
        <v>9369</v>
      </c>
      <c r="G2106" s="169" t="s">
        <v>9287</v>
      </c>
      <c r="H2106" s="169" t="s">
        <v>28</v>
      </c>
    </row>
    <row r="2107" spans="1:8">
      <c r="A2107" s="169" t="s">
        <v>9734</v>
      </c>
      <c r="B2107" s="170">
        <f t="shared" si="41"/>
        <v>39763</v>
      </c>
      <c r="C2107" s="169" t="s">
        <v>9279</v>
      </c>
      <c r="D2107" s="169" t="s">
        <v>9299</v>
      </c>
      <c r="E2107" s="169" t="s">
        <v>9326</v>
      </c>
      <c r="F2107" s="169" t="s">
        <v>9313</v>
      </c>
      <c r="G2107" s="169" t="s">
        <v>9250</v>
      </c>
      <c r="H2107" s="169" t="s">
        <v>28</v>
      </c>
    </row>
    <row r="2108" spans="1:8">
      <c r="A2108" s="169" t="s">
        <v>9735</v>
      </c>
      <c r="B2108" s="170">
        <f t="shared" si="41"/>
        <v>39762</v>
      </c>
      <c r="C2108" s="169" t="s">
        <v>9269</v>
      </c>
      <c r="D2108" s="169" t="s">
        <v>9286</v>
      </c>
      <c r="E2108" s="169" t="s">
        <v>9312</v>
      </c>
      <c r="F2108" s="169" t="s">
        <v>9322</v>
      </c>
      <c r="G2108" s="169" t="s">
        <v>9257</v>
      </c>
      <c r="H2108" s="169" t="s">
        <v>28</v>
      </c>
    </row>
    <row r="2109" spans="1:8">
      <c r="A2109" s="169" t="s">
        <v>9736</v>
      </c>
      <c r="B2109" s="170">
        <f t="shared" si="41"/>
        <v>39759</v>
      </c>
      <c r="C2109" s="169" t="s">
        <v>9233</v>
      </c>
      <c r="D2109" s="169" t="s">
        <v>9246</v>
      </c>
      <c r="E2109" s="169" t="s">
        <v>9263</v>
      </c>
      <c r="F2109" s="169" t="s">
        <v>9272</v>
      </c>
      <c r="G2109" s="169" t="s">
        <v>9223</v>
      </c>
      <c r="H2109" s="169" t="s">
        <v>28</v>
      </c>
    </row>
    <row r="2110" spans="1:8">
      <c r="A2110" s="169" t="s">
        <v>9737</v>
      </c>
      <c r="B2110" s="170">
        <f t="shared" si="41"/>
        <v>39758</v>
      </c>
      <c r="C2110" s="169" t="s">
        <v>9227</v>
      </c>
      <c r="D2110" s="169" t="s">
        <v>9225</v>
      </c>
      <c r="E2110" s="169" t="s">
        <v>9231</v>
      </c>
      <c r="F2110" s="169" t="s">
        <v>9251</v>
      </c>
      <c r="G2110" s="169" t="s">
        <v>9095</v>
      </c>
      <c r="H2110" s="169" t="s">
        <v>28</v>
      </c>
    </row>
    <row r="2111" spans="1:8">
      <c r="A2111" s="169" t="s">
        <v>9738</v>
      </c>
      <c r="B2111" s="170">
        <f t="shared" si="41"/>
        <v>39757</v>
      </c>
      <c r="C2111" s="169" t="s">
        <v>9739</v>
      </c>
      <c r="D2111" s="169" t="s">
        <v>9235</v>
      </c>
      <c r="E2111" s="169" t="s">
        <v>9236</v>
      </c>
      <c r="F2111" s="169" t="s">
        <v>9260</v>
      </c>
      <c r="G2111" s="169" t="s">
        <v>9135</v>
      </c>
      <c r="H2111" s="169" t="s">
        <v>28</v>
      </c>
    </row>
    <row r="2112" spans="1:8">
      <c r="A2112" s="169" t="s">
        <v>9740</v>
      </c>
      <c r="B2112" s="170">
        <f t="shared" si="41"/>
        <v>39756</v>
      </c>
      <c r="C2112" s="169" t="s">
        <v>9251</v>
      </c>
      <c r="D2112" s="169" t="s">
        <v>9331</v>
      </c>
      <c r="E2112" s="169" t="s">
        <v>9338</v>
      </c>
      <c r="F2112" s="169" t="s">
        <v>9268</v>
      </c>
      <c r="G2112" s="169" t="s">
        <v>9122</v>
      </c>
      <c r="H2112" s="169" t="s">
        <v>28</v>
      </c>
    </row>
    <row r="2113" spans="1:8">
      <c r="A2113" s="169" t="s">
        <v>9741</v>
      </c>
      <c r="B2113" s="170">
        <f t="shared" si="41"/>
        <v>39755</v>
      </c>
      <c r="C2113" s="169" t="s">
        <v>9245</v>
      </c>
      <c r="D2113" s="169" t="s">
        <v>9258</v>
      </c>
      <c r="E2113" s="169" t="s">
        <v>9260</v>
      </c>
      <c r="F2113" s="169" t="s">
        <v>9287</v>
      </c>
      <c r="G2113" s="169" t="s">
        <v>9123</v>
      </c>
      <c r="H2113" s="169" t="s">
        <v>28</v>
      </c>
    </row>
    <row r="2114" spans="1:8">
      <c r="A2114" s="169" t="s">
        <v>9742</v>
      </c>
      <c r="B2114" s="170">
        <f t="shared" si="41"/>
        <v>39752</v>
      </c>
      <c r="C2114" s="169" t="s">
        <v>9225</v>
      </c>
      <c r="D2114" s="169" t="s">
        <v>9345</v>
      </c>
      <c r="E2114" s="169" t="s">
        <v>9258</v>
      </c>
      <c r="F2114" s="169" t="s">
        <v>9270</v>
      </c>
      <c r="G2114" s="169" t="s">
        <v>9125</v>
      </c>
      <c r="H2114" s="169" t="s">
        <v>28</v>
      </c>
    </row>
    <row r="2115" spans="1:8">
      <c r="A2115" s="169" t="s">
        <v>9743</v>
      </c>
      <c r="B2115" s="170">
        <f t="shared" si="41"/>
        <v>39751</v>
      </c>
      <c r="C2115" s="169" t="s">
        <v>9134</v>
      </c>
      <c r="D2115" s="169" t="s">
        <v>9227</v>
      </c>
      <c r="E2115" s="169" t="s">
        <v>9233</v>
      </c>
      <c r="F2115" s="169" t="s">
        <v>9349</v>
      </c>
      <c r="G2115" s="169" t="s">
        <v>9116</v>
      </c>
      <c r="H2115" s="169" t="s">
        <v>28</v>
      </c>
    </row>
    <row r="2116" spans="1:8">
      <c r="A2116" s="169" t="s">
        <v>9744</v>
      </c>
      <c r="B2116" s="170">
        <f t="shared" si="41"/>
        <v>39750</v>
      </c>
      <c r="C2116" s="169" t="s">
        <v>9129</v>
      </c>
      <c r="D2116" s="169" t="s">
        <v>9231</v>
      </c>
      <c r="E2116" s="169" t="s">
        <v>9333</v>
      </c>
      <c r="F2116" s="169" t="s">
        <v>9245</v>
      </c>
      <c r="G2116" s="169" t="s">
        <v>9121</v>
      </c>
      <c r="H2116" s="169" t="s">
        <v>28</v>
      </c>
    </row>
    <row r="2117" spans="1:8">
      <c r="A2117" s="169" t="s">
        <v>9745</v>
      </c>
      <c r="B2117" s="170">
        <f t="shared" ref="B2117:B2180" si="42">DATE((LEFT(A2117,4)),(RIGHT(LEFT(A2117,7),2)),RIGHT(A2117,2))</f>
        <v>39749</v>
      </c>
      <c r="C2117" s="169" t="s">
        <v>9121</v>
      </c>
      <c r="D2117" s="169" t="s">
        <v>9223</v>
      </c>
      <c r="E2117" s="169" t="s">
        <v>9243</v>
      </c>
      <c r="F2117" s="169" t="s">
        <v>9239</v>
      </c>
      <c r="G2117" s="169" t="s">
        <v>9100</v>
      </c>
      <c r="H2117" s="169" t="s">
        <v>28</v>
      </c>
    </row>
    <row r="2118" spans="1:8">
      <c r="A2118" s="169" t="s">
        <v>9746</v>
      </c>
      <c r="B2118" s="170">
        <f t="shared" si="42"/>
        <v>39748</v>
      </c>
      <c r="C2118" s="169" t="s">
        <v>9098</v>
      </c>
      <c r="D2118" s="169" t="s">
        <v>9138</v>
      </c>
      <c r="E2118" s="169" t="s">
        <v>9146</v>
      </c>
      <c r="F2118" s="169" t="s">
        <v>9747</v>
      </c>
      <c r="G2118" s="169" t="s">
        <v>8944</v>
      </c>
      <c r="H2118" s="169" t="s">
        <v>28</v>
      </c>
    </row>
    <row r="2119" spans="1:8">
      <c r="A2119" s="169" t="s">
        <v>9748</v>
      </c>
      <c r="B2119" s="170">
        <f t="shared" si="42"/>
        <v>39745</v>
      </c>
      <c r="C2119" s="169" t="s">
        <v>9134</v>
      </c>
      <c r="D2119" s="169" t="s">
        <v>9231</v>
      </c>
      <c r="E2119" s="169" t="s">
        <v>9258</v>
      </c>
      <c r="F2119" s="169" t="s">
        <v>9242</v>
      </c>
      <c r="G2119" s="169" t="s">
        <v>9094</v>
      </c>
      <c r="H2119" s="169" t="s">
        <v>28</v>
      </c>
    </row>
    <row r="2120" spans="1:8">
      <c r="A2120" s="169" t="s">
        <v>9749</v>
      </c>
      <c r="B2120" s="170">
        <f t="shared" si="42"/>
        <v>39744</v>
      </c>
      <c r="C2120" s="169" t="s">
        <v>9116</v>
      </c>
      <c r="D2120" s="169" t="s">
        <v>9351</v>
      </c>
      <c r="E2120" s="169" t="s">
        <v>9333</v>
      </c>
      <c r="F2120" s="169" t="s">
        <v>9246</v>
      </c>
      <c r="G2120" s="169" t="s">
        <v>9100</v>
      </c>
      <c r="H2120" s="169" t="s">
        <v>28</v>
      </c>
    </row>
    <row r="2121" spans="1:8">
      <c r="A2121" s="169" t="s">
        <v>9750</v>
      </c>
      <c r="B2121" s="170">
        <f t="shared" si="42"/>
        <v>39743</v>
      </c>
      <c r="C2121" s="169" t="s">
        <v>9118</v>
      </c>
      <c r="D2121" s="169" t="s">
        <v>9129</v>
      </c>
      <c r="E2121" s="169" t="s">
        <v>9225</v>
      </c>
      <c r="F2121" s="169" t="s">
        <v>9333</v>
      </c>
      <c r="G2121" s="169" t="s">
        <v>9102</v>
      </c>
      <c r="H2121" s="169" t="s">
        <v>28</v>
      </c>
    </row>
    <row r="2122" spans="1:8">
      <c r="A2122" s="169" t="s">
        <v>9751</v>
      </c>
      <c r="B2122" s="170">
        <f t="shared" si="42"/>
        <v>39742</v>
      </c>
      <c r="C2122" s="169" t="s">
        <v>9125</v>
      </c>
      <c r="D2122" s="169" t="s">
        <v>9235</v>
      </c>
      <c r="E2122" s="169" t="s">
        <v>9236</v>
      </c>
      <c r="F2122" s="169" t="s">
        <v>9260</v>
      </c>
      <c r="G2122" s="169" t="s">
        <v>9095</v>
      </c>
      <c r="H2122" s="169" t="s">
        <v>28</v>
      </c>
    </row>
    <row r="2123" spans="1:8">
      <c r="A2123" s="169" t="s">
        <v>9752</v>
      </c>
      <c r="B2123" s="170">
        <f t="shared" si="42"/>
        <v>39741</v>
      </c>
      <c r="C2123" s="169" t="s">
        <v>9125</v>
      </c>
      <c r="D2123" s="169" t="s">
        <v>9351</v>
      </c>
      <c r="E2123" s="169" t="s">
        <v>9233</v>
      </c>
      <c r="F2123" s="169" t="s">
        <v>9349</v>
      </c>
      <c r="G2123" s="169" t="s">
        <v>9112</v>
      </c>
      <c r="H2123" s="169" t="s">
        <v>28</v>
      </c>
    </row>
    <row r="2124" spans="1:8">
      <c r="A2124" s="169" t="s">
        <v>9753</v>
      </c>
      <c r="B2124" s="170">
        <f t="shared" si="42"/>
        <v>39738</v>
      </c>
      <c r="C2124" s="169" t="s">
        <v>9118</v>
      </c>
      <c r="D2124" s="169" t="s">
        <v>9237</v>
      </c>
      <c r="E2124" s="169" t="s">
        <v>9243</v>
      </c>
      <c r="F2124" s="169" t="s">
        <v>9239</v>
      </c>
      <c r="G2124" s="169" t="s">
        <v>9096</v>
      </c>
      <c r="H2124" s="169" t="s">
        <v>28</v>
      </c>
    </row>
    <row r="2125" spans="1:8">
      <c r="A2125" s="169" t="s">
        <v>9754</v>
      </c>
      <c r="B2125" s="170">
        <f t="shared" si="42"/>
        <v>39737</v>
      </c>
      <c r="C2125" s="169" t="s">
        <v>9125</v>
      </c>
      <c r="D2125" s="169" t="s">
        <v>9739</v>
      </c>
      <c r="E2125" s="169" t="s">
        <v>9349</v>
      </c>
      <c r="F2125" s="169" t="s">
        <v>9270</v>
      </c>
      <c r="G2125" s="169" t="s">
        <v>9118</v>
      </c>
      <c r="H2125" s="169" t="s">
        <v>28</v>
      </c>
    </row>
    <row r="2126" spans="1:8">
      <c r="A2126" s="169" t="s">
        <v>9755</v>
      </c>
      <c r="B2126" s="170">
        <f t="shared" si="42"/>
        <v>39736</v>
      </c>
      <c r="C2126" s="169" t="s">
        <v>9092</v>
      </c>
      <c r="D2126" s="169" t="s">
        <v>9134</v>
      </c>
      <c r="E2126" s="169" t="s">
        <v>9756</v>
      </c>
      <c r="F2126" s="169" t="s">
        <v>9243</v>
      </c>
      <c r="G2126" s="169" t="s">
        <v>9107</v>
      </c>
      <c r="H2126" s="169" t="s">
        <v>28</v>
      </c>
    </row>
    <row r="2127" spans="1:8">
      <c r="A2127" s="169" t="s">
        <v>9757</v>
      </c>
      <c r="B2127" s="170">
        <f t="shared" si="42"/>
        <v>39735</v>
      </c>
      <c r="C2127" s="169" t="s">
        <v>9086</v>
      </c>
      <c r="D2127" s="169" t="s">
        <v>9128</v>
      </c>
      <c r="E2127" s="169" t="s">
        <v>9351</v>
      </c>
      <c r="F2127" s="169" t="s">
        <v>9233</v>
      </c>
      <c r="G2127" s="169" t="s">
        <v>9103</v>
      </c>
      <c r="H2127" s="169" t="s">
        <v>28</v>
      </c>
    </row>
    <row r="2128" spans="1:8">
      <c r="A2128" s="169" t="s">
        <v>9758</v>
      </c>
      <c r="B2128" s="170">
        <f t="shared" si="42"/>
        <v>39734</v>
      </c>
      <c r="C2128" s="169" t="s">
        <v>9087</v>
      </c>
      <c r="D2128" s="169" t="s">
        <v>9131</v>
      </c>
      <c r="E2128" s="169" t="s">
        <v>9225</v>
      </c>
      <c r="F2128" s="169" t="s">
        <v>9739</v>
      </c>
      <c r="G2128" s="169" t="s">
        <v>9103</v>
      </c>
      <c r="H2128" s="169" t="s">
        <v>28</v>
      </c>
    </row>
    <row r="2129" spans="1:8">
      <c r="A2129" s="169" t="s">
        <v>9759</v>
      </c>
      <c r="B2129" s="170">
        <f t="shared" si="42"/>
        <v>39731</v>
      </c>
      <c r="C2129" s="169" t="s">
        <v>8940</v>
      </c>
      <c r="D2129" s="169" t="s">
        <v>9095</v>
      </c>
      <c r="E2129" s="169" t="s">
        <v>9123</v>
      </c>
      <c r="F2129" s="169" t="s">
        <v>9230</v>
      </c>
      <c r="G2129" s="169" t="s">
        <v>8930</v>
      </c>
      <c r="H2129" s="169" t="s">
        <v>28</v>
      </c>
    </row>
    <row r="2130" spans="1:8">
      <c r="A2130" s="169" t="s">
        <v>9760</v>
      </c>
      <c r="B2130" s="170">
        <f t="shared" si="42"/>
        <v>39730</v>
      </c>
      <c r="C2130" s="169" t="s">
        <v>8955</v>
      </c>
      <c r="D2130" s="169" t="s">
        <v>9086</v>
      </c>
      <c r="E2130" s="169" t="s">
        <v>9095</v>
      </c>
      <c r="F2130" s="169" t="s">
        <v>9122</v>
      </c>
      <c r="G2130" s="169" t="s">
        <v>8914</v>
      </c>
      <c r="H2130" s="169" t="s">
        <v>28</v>
      </c>
    </row>
    <row r="2131" spans="1:8">
      <c r="A2131" s="169" t="s">
        <v>9761</v>
      </c>
      <c r="B2131" s="170">
        <f t="shared" si="42"/>
        <v>39729</v>
      </c>
      <c r="C2131" s="169" t="s">
        <v>8936</v>
      </c>
      <c r="D2131" s="169" t="s">
        <v>9116</v>
      </c>
      <c r="E2131" s="169" t="s">
        <v>9134</v>
      </c>
      <c r="F2131" s="169" t="s">
        <v>9225</v>
      </c>
      <c r="G2131" s="169" t="s">
        <v>8938</v>
      </c>
      <c r="H2131" s="169" t="s">
        <v>28</v>
      </c>
    </row>
    <row r="2132" spans="1:8">
      <c r="A2132" s="169" t="s">
        <v>9762</v>
      </c>
      <c r="B2132" s="170">
        <f t="shared" si="42"/>
        <v>39728</v>
      </c>
      <c r="C2132" s="169" t="s">
        <v>8930</v>
      </c>
      <c r="D2132" s="169" t="s">
        <v>9100</v>
      </c>
      <c r="E2132" s="169" t="s">
        <v>9125</v>
      </c>
      <c r="F2132" s="169" t="s">
        <v>9129</v>
      </c>
      <c r="G2132" s="169" t="s">
        <v>8916</v>
      </c>
      <c r="H2132" s="169" t="s">
        <v>28</v>
      </c>
    </row>
    <row r="2133" spans="1:8">
      <c r="A2133" s="169" t="s">
        <v>9763</v>
      </c>
      <c r="B2133" s="170">
        <f t="shared" si="42"/>
        <v>39727</v>
      </c>
      <c r="C2133" s="169" t="s">
        <v>8944</v>
      </c>
      <c r="D2133" s="169" t="s">
        <v>9135</v>
      </c>
      <c r="E2133" s="169" t="s">
        <v>9134</v>
      </c>
      <c r="F2133" s="169" t="s">
        <v>9756</v>
      </c>
      <c r="G2133" s="169" t="s">
        <v>8934</v>
      </c>
      <c r="H2133" s="169" t="s">
        <v>28</v>
      </c>
    </row>
    <row r="2134" spans="1:8">
      <c r="A2134" s="169" t="s">
        <v>9764</v>
      </c>
      <c r="B2134" s="170">
        <f t="shared" si="42"/>
        <v>39723</v>
      </c>
      <c r="C2134" s="169" t="s">
        <v>8929</v>
      </c>
      <c r="D2134" s="169" t="s">
        <v>9086</v>
      </c>
      <c r="E2134" s="169" t="s">
        <v>9095</v>
      </c>
      <c r="F2134" s="169" t="s">
        <v>9119</v>
      </c>
      <c r="G2134" s="169" t="s">
        <v>8909</v>
      </c>
      <c r="H2134" s="169" t="s">
        <v>28</v>
      </c>
    </row>
    <row r="2135" spans="1:8">
      <c r="A2135" s="169" t="s">
        <v>9765</v>
      </c>
      <c r="B2135" s="170">
        <f t="shared" si="42"/>
        <v>39722</v>
      </c>
      <c r="C2135" s="169" t="s">
        <v>8929</v>
      </c>
      <c r="D2135" s="169" t="s">
        <v>9085</v>
      </c>
      <c r="E2135" s="169" t="s">
        <v>9090</v>
      </c>
      <c r="F2135" s="169" t="s">
        <v>9125</v>
      </c>
      <c r="G2135" s="169" t="s">
        <v>8910</v>
      </c>
      <c r="H2135" s="169" t="s">
        <v>28</v>
      </c>
    </row>
    <row r="2136" spans="1:8">
      <c r="A2136" s="169" t="s">
        <v>9766</v>
      </c>
      <c r="B2136" s="170">
        <f t="shared" si="42"/>
        <v>39721</v>
      </c>
      <c r="C2136" s="169" t="s">
        <v>8936</v>
      </c>
      <c r="D2136" s="169" t="s">
        <v>8948</v>
      </c>
      <c r="E2136" s="169" t="s">
        <v>9092</v>
      </c>
      <c r="F2136" s="169" t="s">
        <v>9095</v>
      </c>
      <c r="G2136" s="169" t="s">
        <v>8904</v>
      </c>
      <c r="H2136" s="169" t="s">
        <v>28</v>
      </c>
    </row>
    <row r="2137" spans="1:8">
      <c r="A2137" s="169" t="s">
        <v>9767</v>
      </c>
      <c r="B2137" s="170">
        <f t="shared" si="42"/>
        <v>39720</v>
      </c>
      <c r="C2137" s="169" t="s">
        <v>8948</v>
      </c>
      <c r="D2137" s="169" t="s">
        <v>9089</v>
      </c>
      <c r="E2137" s="169" t="s">
        <v>9118</v>
      </c>
      <c r="F2137" s="169" t="s">
        <v>9128</v>
      </c>
      <c r="G2137" s="169" t="s">
        <v>8917</v>
      </c>
      <c r="H2137" s="169" t="s">
        <v>28</v>
      </c>
    </row>
    <row r="2138" spans="1:8">
      <c r="A2138" s="169" t="s">
        <v>9768</v>
      </c>
      <c r="B2138" s="170">
        <f t="shared" si="42"/>
        <v>39717</v>
      </c>
      <c r="C2138" s="169" t="s">
        <v>8938</v>
      </c>
      <c r="D2138" s="169" t="s">
        <v>9098</v>
      </c>
      <c r="E2138" s="169" t="s">
        <v>9094</v>
      </c>
      <c r="F2138" s="169" t="s">
        <v>9123</v>
      </c>
      <c r="G2138" s="169" t="s">
        <v>8913</v>
      </c>
      <c r="H2138" s="169" t="s">
        <v>28</v>
      </c>
    </row>
    <row r="2139" spans="1:8">
      <c r="A2139" s="169" t="s">
        <v>9769</v>
      </c>
      <c r="B2139" s="170">
        <f t="shared" si="42"/>
        <v>39716</v>
      </c>
      <c r="C2139" s="169" t="s">
        <v>8905</v>
      </c>
      <c r="D2139" s="169" t="s">
        <v>8932</v>
      </c>
      <c r="E2139" s="169" t="s">
        <v>8949</v>
      </c>
      <c r="F2139" s="169" t="s">
        <v>9092</v>
      </c>
      <c r="G2139" s="169" t="s">
        <v>8880</v>
      </c>
      <c r="H2139" s="169" t="s">
        <v>28</v>
      </c>
    </row>
    <row r="2140" spans="1:8">
      <c r="A2140" s="169" t="s">
        <v>9770</v>
      </c>
      <c r="B2140" s="170">
        <f t="shared" si="42"/>
        <v>39715</v>
      </c>
      <c r="C2140" s="169" t="s">
        <v>8863</v>
      </c>
      <c r="D2140" s="169" t="s">
        <v>8904</v>
      </c>
      <c r="E2140" s="169" t="s">
        <v>8909</v>
      </c>
      <c r="F2140" s="169" t="s">
        <v>8929</v>
      </c>
      <c r="G2140" s="169" t="s">
        <v>8844</v>
      </c>
      <c r="H2140" s="169" t="s">
        <v>28</v>
      </c>
    </row>
    <row r="2141" spans="1:8">
      <c r="A2141" s="169" t="s">
        <v>9771</v>
      </c>
      <c r="B2141" s="170">
        <f t="shared" si="42"/>
        <v>39714</v>
      </c>
      <c r="C2141" s="169" t="s">
        <v>8858</v>
      </c>
      <c r="D2141" s="169" t="s">
        <v>8866</v>
      </c>
      <c r="E2141" s="169" t="s">
        <v>8906</v>
      </c>
      <c r="F2141" s="169" t="s">
        <v>8909</v>
      </c>
      <c r="G2141" s="169" t="s">
        <v>8792</v>
      </c>
      <c r="H2141" s="169" t="s">
        <v>28</v>
      </c>
    </row>
    <row r="2142" spans="1:8">
      <c r="A2142" s="169" t="s">
        <v>9772</v>
      </c>
      <c r="B2142" s="170">
        <f t="shared" si="42"/>
        <v>39713</v>
      </c>
      <c r="C2142" s="169" t="s">
        <v>8845</v>
      </c>
      <c r="D2142" s="169" t="s">
        <v>8853</v>
      </c>
      <c r="E2142" s="169" t="s">
        <v>8880</v>
      </c>
      <c r="F2142" s="169" t="s">
        <v>8974</v>
      </c>
      <c r="G2142" s="169" t="s">
        <v>8762</v>
      </c>
      <c r="H2142" s="169" t="s">
        <v>28</v>
      </c>
    </row>
    <row r="2143" spans="1:8">
      <c r="A2143" s="169" t="s">
        <v>9773</v>
      </c>
      <c r="B2143" s="170">
        <f t="shared" si="42"/>
        <v>39710</v>
      </c>
      <c r="C2143" s="169" t="s">
        <v>8838</v>
      </c>
      <c r="D2143" s="169" t="s">
        <v>8846</v>
      </c>
      <c r="E2143" s="169" t="s">
        <v>8854</v>
      </c>
      <c r="F2143" s="169" t="s">
        <v>8880</v>
      </c>
      <c r="G2143" s="169" t="s">
        <v>8785</v>
      </c>
      <c r="H2143" s="169" t="s">
        <v>28</v>
      </c>
    </row>
    <row r="2144" spans="1:8">
      <c r="A2144" s="169" t="s">
        <v>9774</v>
      </c>
      <c r="B2144" s="170">
        <f t="shared" si="42"/>
        <v>39709</v>
      </c>
      <c r="C2144" s="169" t="s">
        <v>8850</v>
      </c>
      <c r="D2144" s="169" t="s">
        <v>8853</v>
      </c>
      <c r="E2144" s="169" t="s">
        <v>8864</v>
      </c>
      <c r="F2144" s="169" t="s">
        <v>8974</v>
      </c>
      <c r="G2144" s="169" t="s">
        <v>8765</v>
      </c>
      <c r="H2144" s="169" t="s">
        <v>28</v>
      </c>
    </row>
    <row r="2145" spans="1:8">
      <c r="A2145" s="169" t="s">
        <v>9775</v>
      </c>
      <c r="B2145" s="170">
        <f t="shared" si="42"/>
        <v>39708</v>
      </c>
      <c r="C2145" s="169" t="s">
        <v>8757</v>
      </c>
      <c r="D2145" s="169" t="s">
        <v>8763</v>
      </c>
      <c r="E2145" s="169" t="s">
        <v>8766</v>
      </c>
      <c r="F2145" s="169" t="s">
        <v>8833</v>
      </c>
      <c r="G2145" s="169" t="s">
        <v>8700</v>
      </c>
      <c r="H2145" s="169" t="s">
        <v>28</v>
      </c>
    </row>
    <row r="2146" spans="1:8">
      <c r="A2146" s="169" t="s">
        <v>9776</v>
      </c>
      <c r="B2146" s="170">
        <f t="shared" si="42"/>
        <v>39707</v>
      </c>
      <c r="C2146" s="169" t="s">
        <v>9777</v>
      </c>
      <c r="D2146" s="169" t="s">
        <v>9047</v>
      </c>
      <c r="E2146" s="169" t="s">
        <v>8785</v>
      </c>
      <c r="F2146" s="169" t="s">
        <v>8767</v>
      </c>
      <c r="G2146" s="169" t="s">
        <v>8669</v>
      </c>
      <c r="H2146" s="169" t="s">
        <v>28</v>
      </c>
    </row>
    <row r="2147" spans="1:8">
      <c r="A2147" s="169" t="s">
        <v>9778</v>
      </c>
      <c r="B2147" s="170">
        <f t="shared" si="42"/>
        <v>39703</v>
      </c>
      <c r="C2147" s="169" t="s">
        <v>8763</v>
      </c>
      <c r="D2147" s="169" t="s">
        <v>8769</v>
      </c>
      <c r="E2147" s="169" t="s">
        <v>8793</v>
      </c>
      <c r="F2147" s="169" t="s">
        <v>8839</v>
      </c>
      <c r="G2147" s="169" t="s">
        <v>8711</v>
      </c>
      <c r="H2147" s="169" t="s">
        <v>28</v>
      </c>
    </row>
    <row r="2148" spans="1:8">
      <c r="A2148" s="169" t="s">
        <v>9779</v>
      </c>
      <c r="B2148" s="170">
        <f t="shared" si="42"/>
        <v>39702</v>
      </c>
      <c r="C2148" s="169" t="s">
        <v>8763</v>
      </c>
      <c r="D2148" s="169" t="s">
        <v>8775</v>
      </c>
      <c r="E2148" s="169" t="s">
        <v>8835</v>
      </c>
      <c r="F2148" s="169" t="s">
        <v>8844</v>
      </c>
      <c r="G2148" s="169" t="s">
        <v>8708</v>
      </c>
      <c r="H2148" s="169" t="s">
        <v>28</v>
      </c>
    </row>
    <row r="2149" spans="1:8">
      <c r="A2149" s="169" t="s">
        <v>9780</v>
      </c>
      <c r="B2149" s="170">
        <f t="shared" si="42"/>
        <v>39701</v>
      </c>
      <c r="C2149" s="169" t="s">
        <v>8762</v>
      </c>
      <c r="D2149" s="169" t="s">
        <v>8792</v>
      </c>
      <c r="E2149" s="169" t="s">
        <v>8839</v>
      </c>
      <c r="F2149" s="169" t="s">
        <v>8849</v>
      </c>
      <c r="G2149" s="169" t="s">
        <v>8750</v>
      </c>
      <c r="H2149" s="169" t="s">
        <v>28</v>
      </c>
    </row>
    <row r="2150" spans="1:8">
      <c r="A2150" s="169" t="s">
        <v>9781</v>
      </c>
      <c r="B2150" s="170">
        <f t="shared" si="42"/>
        <v>39700</v>
      </c>
      <c r="C2150" s="169" t="s">
        <v>8767</v>
      </c>
      <c r="D2150" s="169" t="s">
        <v>8830</v>
      </c>
      <c r="E2150" s="169" t="s">
        <v>8844</v>
      </c>
      <c r="F2150" s="169" t="s">
        <v>8858</v>
      </c>
      <c r="G2150" s="169" t="s">
        <v>8754</v>
      </c>
      <c r="H2150" s="169" t="s">
        <v>28</v>
      </c>
    </row>
    <row r="2151" spans="1:8">
      <c r="A2151" s="169" t="s">
        <v>9782</v>
      </c>
      <c r="B2151" s="170">
        <f t="shared" si="42"/>
        <v>39699</v>
      </c>
      <c r="C2151" s="169" t="s">
        <v>8767</v>
      </c>
      <c r="D2151" s="169" t="s">
        <v>8833</v>
      </c>
      <c r="E2151" s="169" t="s">
        <v>8850</v>
      </c>
      <c r="F2151" s="169" t="s">
        <v>8858</v>
      </c>
      <c r="G2151" s="169" t="s">
        <v>8754</v>
      </c>
      <c r="H2151" s="169" t="s">
        <v>28</v>
      </c>
    </row>
    <row r="2152" spans="1:8">
      <c r="A2152" s="169" t="s">
        <v>9783</v>
      </c>
      <c r="B2152" s="170">
        <f t="shared" si="42"/>
        <v>39696</v>
      </c>
      <c r="C2152" s="169" t="s">
        <v>8789</v>
      </c>
      <c r="D2152" s="169" t="s">
        <v>8838</v>
      </c>
      <c r="E2152" s="169" t="s">
        <v>8855</v>
      </c>
      <c r="F2152" s="169" t="s">
        <v>8867</v>
      </c>
      <c r="G2152" s="169" t="s">
        <v>8759</v>
      </c>
      <c r="H2152" s="169" t="s">
        <v>28</v>
      </c>
    </row>
    <row r="2153" spans="1:8">
      <c r="A2153" s="169" t="s">
        <v>9784</v>
      </c>
      <c r="B2153" s="170">
        <f t="shared" si="42"/>
        <v>39695</v>
      </c>
      <c r="C2153" s="169" t="s">
        <v>8789</v>
      </c>
      <c r="D2153" s="169" t="s">
        <v>8999</v>
      </c>
      <c r="E2153" s="169" t="s">
        <v>8858</v>
      </c>
      <c r="F2153" s="169" t="s">
        <v>8866</v>
      </c>
      <c r="G2153" s="169" t="s">
        <v>8785</v>
      </c>
      <c r="H2153" s="169" t="s">
        <v>28</v>
      </c>
    </row>
    <row r="2154" spans="1:8">
      <c r="A2154" s="169" t="s">
        <v>9785</v>
      </c>
      <c r="B2154" s="170">
        <f t="shared" si="42"/>
        <v>39694</v>
      </c>
      <c r="C2154" s="169" t="s">
        <v>8840</v>
      </c>
      <c r="D2154" s="169" t="s">
        <v>8855</v>
      </c>
      <c r="E2154" s="169" t="s">
        <v>8864</v>
      </c>
      <c r="F2154" s="169" t="s">
        <v>8906</v>
      </c>
      <c r="G2154" s="169" t="s">
        <v>8762</v>
      </c>
      <c r="H2154" s="169" t="s">
        <v>28</v>
      </c>
    </row>
    <row r="2155" spans="1:8">
      <c r="A2155" s="169" t="s">
        <v>9786</v>
      </c>
      <c r="B2155" s="170">
        <f t="shared" si="42"/>
        <v>39693</v>
      </c>
      <c r="C2155" s="169" t="s">
        <v>8844</v>
      </c>
      <c r="D2155" s="169" t="s">
        <v>8864</v>
      </c>
      <c r="E2155" s="169" t="s">
        <v>8904</v>
      </c>
      <c r="F2155" s="169" t="s">
        <v>8908</v>
      </c>
      <c r="G2155" s="169" t="s">
        <v>8791</v>
      </c>
      <c r="H2155" s="169" t="s">
        <v>28</v>
      </c>
    </row>
    <row r="2156" spans="1:8">
      <c r="A2156" s="169" t="s">
        <v>9787</v>
      </c>
      <c r="B2156" s="170">
        <f t="shared" si="42"/>
        <v>39692</v>
      </c>
      <c r="C2156" s="169" t="s">
        <v>8830</v>
      </c>
      <c r="D2156" s="169" t="s">
        <v>8853</v>
      </c>
      <c r="E2156" s="169" t="s">
        <v>8880</v>
      </c>
      <c r="F2156" s="169" t="s">
        <v>8906</v>
      </c>
      <c r="G2156" s="169" t="s">
        <v>8769</v>
      </c>
      <c r="H2156" s="169" t="s">
        <v>28</v>
      </c>
    </row>
    <row r="2157" spans="1:8">
      <c r="A2157" s="169" t="s">
        <v>9788</v>
      </c>
      <c r="B2157" s="170">
        <f t="shared" si="42"/>
        <v>39689</v>
      </c>
      <c r="C2157" s="169" t="s">
        <v>8771</v>
      </c>
      <c r="D2157" s="169" t="s">
        <v>8840</v>
      </c>
      <c r="E2157" s="169" t="s">
        <v>8849</v>
      </c>
      <c r="F2157" s="169" t="s">
        <v>8861</v>
      </c>
      <c r="G2157" s="169" t="s">
        <v>8755</v>
      </c>
      <c r="H2157" s="169" t="s">
        <v>28</v>
      </c>
    </row>
    <row r="2158" spans="1:8">
      <c r="A2158" s="169" t="s">
        <v>9789</v>
      </c>
      <c r="B2158" s="170">
        <f t="shared" si="42"/>
        <v>39688</v>
      </c>
      <c r="C2158" s="169" t="s">
        <v>8763</v>
      </c>
      <c r="D2158" s="169" t="s">
        <v>8835</v>
      </c>
      <c r="E2158" s="169" t="s">
        <v>8848</v>
      </c>
      <c r="F2158" s="169" t="s">
        <v>8854</v>
      </c>
      <c r="G2158" s="169" t="s">
        <v>8817</v>
      </c>
      <c r="H2158" s="169" t="s">
        <v>28</v>
      </c>
    </row>
    <row r="2159" spans="1:8">
      <c r="A2159" s="169" t="s">
        <v>9790</v>
      </c>
      <c r="B2159" s="170">
        <f t="shared" si="42"/>
        <v>39687</v>
      </c>
      <c r="C2159" s="169" t="s">
        <v>8771</v>
      </c>
      <c r="D2159" s="169" t="s">
        <v>8999</v>
      </c>
      <c r="E2159" s="169" t="s">
        <v>8858</v>
      </c>
      <c r="F2159" s="169" t="s">
        <v>8866</v>
      </c>
      <c r="G2159" s="169" t="s">
        <v>8758</v>
      </c>
      <c r="H2159" s="169" t="s">
        <v>28</v>
      </c>
    </row>
    <row r="2160" spans="1:8">
      <c r="A2160" s="169" t="s">
        <v>9791</v>
      </c>
      <c r="B2160" s="170">
        <f t="shared" si="42"/>
        <v>39686</v>
      </c>
      <c r="C2160" s="169" t="s">
        <v>8771</v>
      </c>
      <c r="D2160" s="169" t="s">
        <v>8844</v>
      </c>
      <c r="E2160" s="169" t="s">
        <v>8870</v>
      </c>
      <c r="F2160" s="169" t="s">
        <v>8880</v>
      </c>
      <c r="G2160" s="169" t="s">
        <v>8763</v>
      </c>
      <c r="H2160" s="169" t="s">
        <v>28</v>
      </c>
    </row>
    <row r="2161" spans="1:8">
      <c r="A2161" s="169" t="s">
        <v>9792</v>
      </c>
      <c r="B2161" s="170">
        <f t="shared" si="42"/>
        <v>39685</v>
      </c>
      <c r="C2161" s="169" t="s">
        <v>8771</v>
      </c>
      <c r="D2161" s="169" t="s">
        <v>8848</v>
      </c>
      <c r="E2161" s="169" t="s">
        <v>8863</v>
      </c>
      <c r="F2161" s="169" t="s">
        <v>8979</v>
      </c>
      <c r="G2161" s="169" t="s">
        <v>8762</v>
      </c>
      <c r="H2161" s="169" t="s">
        <v>28</v>
      </c>
    </row>
    <row r="2162" spans="1:8">
      <c r="A2162" s="169" t="s">
        <v>9793</v>
      </c>
      <c r="B2162" s="170">
        <f t="shared" si="42"/>
        <v>39682</v>
      </c>
      <c r="C2162" s="169" t="s">
        <v>8817</v>
      </c>
      <c r="D2162" s="169" t="s">
        <v>8838</v>
      </c>
      <c r="E2162" s="169" t="s">
        <v>8855</v>
      </c>
      <c r="F2162" s="169" t="s">
        <v>8867</v>
      </c>
      <c r="G2162" s="169" t="s">
        <v>8785</v>
      </c>
      <c r="H2162" s="169" t="s">
        <v>28</v>
      </c>
    </row>
    <row r="2163" spans="1:8">
      <c r="A2163" s="169" t="s">
        <v>9794</v>
      </c>
      <c r="B2163" s="170">
        <f t="shared" si="42"/>
        <v>39681</v>
      </c>
      <c r="C2163" s="169" t="s">
        <v>8711</v>
      </c>
      <c r="D2163" s="169" t="s">
        <v>8789</v>
      </c>
      <c r="E2163" s="169" t="s">
        <v>8840</v>
      </c>
      <c r="F2163" s="169" t="s">
        <v>8845</v>
      </c>
      <c r="G2163" s="169" t="s">
        <v>9795</v>
      </c>
      <c r="H2163" s="169" t="s">
        <v>28</v>
      </c>
    </row>
    <row r="2164" spans="1:8">
      <c r="A2164" s="169" t="s">
        <v>9796</v>
      </c>
      <c r="B2164" s="170">
        <f t="shared" si="42"/>
        <v>39680</v>
      </c>
      <c r="C2164" s="169" t="s">
        <v>8707</v>
      </c>
      <c r="D2164" s="169" t="s">
        <v>8789</v>
      </c>
      <c r="E2164" s="169" t="s">
        <v>8840</v>
      </c>
      <c r="F2164" s="169" t="s">
        <v>8845</v>
      </c>
      <c r="G2164" s="169" t="s">
        <v>9795</v>
      </c>
      <c r="H2164" s="169" t="s">
        <v>28</v>
      </c>
    </row>
    <row r="2165" spans="1:8">
      <c r="A2165" s="169" t="s">
        <v>9797</v>
      </c>
      <c r="B2165" s="170">
        <f t="shared" si="42"/>
        <v>39679</v>
      </c>
      <c r="C2165" s="169" t="s">
        <v>8709</v>
      </c>
      <c r="D2165" s="169" t="s">
        <v>8791</v>
      </c>
      <c r="E2165" s="169" t="s">
        <v>8846</v>
      </c>
      <c r="F2165" s="169" t="s">
        <v>8855</v>
      </c>
      <c r="G2165" s="169" t="s">
        <v>9777</v>
      </c>
      <c r="H2165" s="169" t="s">
        <v>28</v>
      </c>
    </row>
    <row r="2166" spans="1:8">
      <c r="A2166" s="169" t="s">
        <v>9798</v>
      </c>
      <c r="B2166" s="170">
        <f t="shared" si="42"/>
        <v>39678</v>
      </c>
      <c r="C2166" s="169" t="s">
        <v>8708</v>
      </c>
      <c r="D2166" s="169" t="s">
        <v>8842</v>
      </c>
      <c r="E2166" s="169" t="s">
        <v>8849</v>
      </c>
      <c r="F2166" s="169" t="s">
        <v>8861</v>
      </c>
      <c r="G2166" s="169" t="s">
        <v>8817</v>
      </c>
      <c r="H2166" s="169" t="s">
        <v>28</v>
      </c>
    </row>
    <row r="2167" spans="1:8">
      <c r="A2167" s="169" t="s">
        <v>9799</v>
      </c>
      <c r="B2167" s="170">
        <f t="shared" si="42"/>
        <v>39674</v>
      </c>
      <c r="C2167" s="169" t="s">
        <v>8680</v>
      </c>
      <c r="D2167" s="169" t="s">
        <v>8792</v>
      </c>
      <c r="E2167" s="169" t="s">
        <v>8999</v>
      </c>
      <c r="F2167" s="169" t="s">
        <v>8848</v>
      </c>
      <c r="G2167" s="169" t="s">
        <v>9777</v>
      </c>
      <c r="H2167" s="169" t="s">
        <v>28</v>
      </c>
    </row>
    <row r="2168" spans="1:8">
      <c r="A2168" s="169" t="s">
        <v>9800</v>
      </c>
      <c r="B2168" s="170">
        <f t="shared" si="42"/>
        <v>39673</v>
      </c>
      <c r="C2168" s="169" t="s">
        <v>8670</v>
      </c>
      <c r="D2168" s="169" t="s">
        <v>8757</v>
      </c>
      <c r="E2168" s="169" t="s">
        <v>8767</v>
      </c>
      <c r="F2168" s="169" t="s">
        <v>8792</v>
      </c>
      <c r="G2168" s="169" t="s">
        <v>8672</v>
      </c>
      <c r="H2168" s="169" t="s">
        <v>28</v>
      </c>
    </row>
    <row r="2169" spans="1:8">
      <c r="A2169" s="169" t="s">
        <v>9801</v>
      </c>
      <c r="B2169" s="170">
        <f t="shared" si="42"/>
        <v>39672</v>
      </c>
      <c r="C2169" s="169" t="s">
        <v>8726</v>
      </c>
      <c r="D2169" s="169" t="s">
        <v>8748</v>
      </c>
      <c r="E2169" s="169" t="s">
        <v>8779</v>
      </c>
      <c r="F2169" s="169" t="s">
        <v>8769</v>
      </c>
      <c r="G2169" s="169" t="s">
        <v>8670</v>
      </c>
      <c r="H2169" s="169" t="s">
        <v>28</v>
      </c>
    </row>
    <row r="2170" spans="1:8">
      <c r="A2170" s="169" t="s">
        <v>9802</v>
      </c>
      <c r="B2170" s="170">
        <f t="shared" si="42"/>
        <v>39671</v>
      </c>
      <c r="C2170" s="169" t="s">
        <v>8653</v>
      </c>
      <c r="D2170" s="169" t="s">
        <v>8701</v>
      </c>
      <c r="E2170" s="169" t="s">
        <v>8748</v>
      </c>
      <c r="F2170" s="169" t="s">
        <v>8755</v>
      </c>
      <c r="G2170" s="169" t="s">
        <v>8650</v>
      </c>
      <c r="H2170" s="169" t="s">
        <v>28</v>
      </c>
    </row>
    <row r="2171" spans="1:8">
      <c r="A2171" s="169" t="s">
        <v>9803</v>
      </c>
      <c r="B2171" s="170">
        <f t="shared" si="42"/>
        <v>39668</v>
      </c>
      <c r="C2171" s="169" t="s">
        <v>8654</v>
      </c>
      <c r="D2171" s="169" t="s">
        <v>8678</v>
      </c>
      <c r="E2171" s="169" t="s">
        <v>9795</v>
      </c>
      <c r="F2171" s="169" t="s">
        <v>8754</v>
      </c>
      <c r="G2171" s="169" t="s">
        <v>8640</v>
      </c>
      <c r="H2171" s="169" t="s">
        <v>28</v>
      </c>
    </row>
    <row r="2172" spans="1:8">
      <c r="A2172" s="169" t="s">
        <v>9804</v>
      </c>
      <c r="B2172" s="170">
        <f t="shared" si="42"/>
        <v>39667</v>
      </c>
      <c r="C2172" s="169" t="s">
        <v>8641</v>
      </c>
      <c r="D2172" s="169" t="s">
        <v>8676</v>
      </c>
      <c r="E2172" s="169" t="s">
        <v>8707</v>
      </c>
      <c r="F2172" s="169" t="s">
        <v>8748</v>
      </c>
      <c r="G2172" s="169" t="s">
        <v>8555</v>
      </c>
      <c r="H2172" s="169" t="s">
        <v>28</v>
      </c>
    </row>
    <row r="2173" spans="1:8">
      <c r="A2173" s="169" t="s">
        <v>9805</v>
      </c>
      <c r="B2173" s="170">
        <f t="shared" si="42"/>
        <v>39666</v>
      </c>
      <c r="C2173" s="169" t="s">
        <v>8646</v>
      </c>
      <c r="D2173" s="169" t="s">
        <v>8680</v>
      </c>
      <c r="E2173" s="169" t="s">
        <v>8707</v>
      </c>
      <c r="F2173" s="169" t="s">
        <v>9047</v>
      </c>
      <c r="G2173" s="169" t="s">
        <v>9806</v>
      </c>
      <c r="H2173" s="169" t="s">
        <v>28</v>
      </c>
    </row>
    <row r="2174" spans="1:8">
      <c r="A2174" s="169" t="s">
        <v>9807</v>
      </c>
      <c r="B2174" s="170">
        <f t="shared" si="42"/>
        <v>39665</v>
      </c>
      <c r="C2174" s="169" t="s">
        <v>8656</v>
      </c>
      <c r="D2174" s="169" t="s">
        <v>8700</v>
      </c>
      <c r="E2174" s="169" t="s">
        <v>9795</v>
      </c>
      <c r="F2174" s="169" t="s">
        <v>8755</v>
      </c>
      <c r="G2174" s="169" t="s">
        <v>8647</v>
      </c>
      <c r="H2174" s="169" t="s">
        <v>28</v>
      </c>
    </row>
    <row r="2175" spans="1:8">
      <c r="A2175" s="169" t="s">
        <v>9808</v>
      </c>
      <c r="B2175" s="170">
        <f t="shared" si="42"/>
        <v>39664</v>
      </c>
      <c r="C2175" s="169" t="s">
        <v>8660</v>
      </c>
      <c r="D2175" s="169" t="s">
        <v>8698</v>
      </c>
      <c r="E2175" s="169" t="s">
        <v>9047</v>
      </c>
      <c r="F2175" s="169" t="s">
        <v>8785</v>
      </c>
      <c r="G2175" s="169" t="s">
        <v>8654</v>
      </c>
      <c r="H2175" s="169" t="s">
        <v>28</v>
      </c>
    </row>
    <row r="2176" spans="1:8">
      <c r="A2176" s="169" t="s">
        <v>9809</v>
      </c>
      <c r="B2176" s="170">
        <f t="shared" si="42"/>
        <v>39661</v>
      </c>
      <c r="C2176" s="169" t="s">
        <v>8639</v>
      </c>
      <c r="D2176" s="169" t="s">
        <v>8676</v>
      </c>
      <c r="E2176" s="169" t="s">
        <v>8707</v>
      </c>
      <c r="F2176" s="169" t="s">
        <v>8748</v>
      </c>
      <c r="G2176" s="169" t="s">
        <v>9806</v>
      </c>
      <c r="H2176" s="169" t="s">
        <v>28</v>
      </c>
    </row>
    <row r="2177" spans="1:8">
      <c r="A2177" s="169" t="s">
        <v>9810</v>
      </c>
      <c r="B2177" s="170">
        <f t="shared" si="42"/>
        <v>39660</v>
      </c>
      <c r="C2177" s="169" t="s">
        <v>8647</v>
      </c>
      <c r="D2177" s="169" t="s">
        <v>8700</v>
      </c>
      <c r="E2177" s="169" t="s">
        <v>8750</v>
      </c>
      <c r="F2177" s="169" t="s">
        <v>8755</v>
      </c>
      <c r="G2177" s="169" t="s">
        <v>8641</v>
      </c>
      <c r="H2177" s="169" t="s">
        <v>28</v>
      </c>
    </row>
    <row r="2178" spans="1:8">
      <c r="A2178" s="169" t="s">
        <v>9811</v>
      </c>
      <c r="B2178" s="170">
        <f t="shared" si="42"/>
        <v>39659</v>
      </c>
      <c r="C2178" s="169" t="s">
        <v>8553</v>
      </c>
      <c r="D2178" s="169" t="s">
        <v>8676</v>
      </c>
      <c r="E2178" s="169" t="s">
        <v>8709</v>
      </c>
      <c r="F2178" s="169" t="s">
        <v>8750</v>
      </c>
      <c r="G2178" s="169" t="s">
        <v>9806</v>
      </c>
      <c r="H2178" s="169" t="s">
        <v>28</v>
      </c>
    </row>
    <row r="2179" spans="1:8">
      <c r="A2179" s="169" t="s">
        <v>9812</v>
      </c>
      <c r="B2179" s="170">
        <f t="shared" si="42"/>
        <v>39658</v>
      </c>
      <c r="C2179" s="169" t="s">
        <v>8650</v>
      </c>
      <c r="D2179" s="169" t="s">
        <v>8676</v>
      </c>
      <c r="E2179" s="169" t="s">
        <v>8707</v>
      </c>
      <c r="F2179" s="169" t="s">
        <v>9777</v>
      </c>
      <c r="G2179" s="169" t="s">
        <v>9806</v>
      </c>
      <c r="H2179" s="169" t="s">
        <v>28</v>
      </c>
    </row>
    <row r="2180" spans="1:8">
      <c r="A2180" s="169" t="s">
        <v>9813</v>
      </c>
      <c r="B2180" s="170">
        <f t="shared" si="42"/>
        <v>39657</v>
      </c>
      <c r="C2180" s="169" t="s">
        <v>8654</v>
      </c>
      <c r="D2180" s="169" t="s">
        <v>8682</v>
      </c>
      <c r="E2180" s="169" t="s">
        <v>8708</v>
      </c>
      <c r="F2180" s="169" t="s">
        <v>8748</v>
      </c>
      <c r="G2180" s="169" t="s">
        <v>8640</v>
      </c>
      <c r="H2180" s="169" t="s">
        <v>28</v>
      </c>
    </row>
    <row r="2181" spans="1:8">
      <c r="A2181" s="169" t="s">
        <v>9814</v>
      </c>
      <c r="B2181" s="170">
        <f t="shared" ref="B2181:B2244" si="43">DATE((LEFT(A2181,4)),(RIGHT(LEFT(A2181,7),2)),RIGHT(A2181,2))</f>
        <v>39654</v>
      </c>
      <c r="C2181" s="169" t="s">
        <v>8640</v>
      </c>
      <c r="D2181" s="169" t="s">
        <v>8673</v>
      </c>
      <c r="E2181" s="169" t="s">
        <v>8679</v>
      </c>
      <c r="F2181" s="169" t="s">
        <v>8711</v>
      </c>
      <c r="G2181" s="169" t="s">
        <v>8548</v>
      </c>
      <c r="H2181" s="169" t="s">
        <v>28</v>
      </c>
    </row>
    <row r="2182" spans="1:8">
      <c r="A2182" s="169" t="s">
        <v>9815</v>
      </c>
      <c r="B2182" s="170">
        <f t="shared" si="43"/>
        <v>39653</v>
      </c>
      <c r="C2182" s="169" t="s">
        <v>8640</v>
      </c>
      <c r="D2182" s="169" t="s">
        <v>8672</v>
      </c>
      <c r="E2182" s="169" t="s">
        <v>8701</v>
      </c>
      <c r="F2182" s="169" t="s">
        <v>8708</v>
      </c>
      <c r="G2182" s="169" t="s">
        <v>8549</v>
      </c>
      <c r="H2182" s="169" t="s">
        <v>28</v>
      </c>
    </row>
    <row r="2183" spans="1:8">
      <c r="A2183" s="169" t="s">
        <v>9816</v>
      </c>
      <c r="B2183" s="170">
        <f t="shared" si="43"/>
        <v>39652</v>
      </c>
      <c r="C2183" s="169" t="s">
        <v>8654</v>
      </c>
      <c r="D2183" s="169" t="s">
        <v>8675</v>
      </c>
      <c r="E2183" s="169" t="s">
        <v>8707</v>
      </c>
      <c r="F2183" s="169" t="s">
        <v>9795</v>
      </c>
      <c r="G2183" s="169" t="s">
        <v>9806</v>
      </c>
      <c r="H2183" s="169" t="s">
        <v>28</v>
      </c>
    </row>
    <row r="2184" spans="1:8">
      <c r="A2184" s="169" t="s">
        <v>9817</v>
      </c>
      <c r="B2184" s="170">
        <f t="shared" si="43"/>
        <v>39651</v>
      </c>
      <c r="C2184" s="169" t="s">
        <v>8668</v>
      </c>
      <c r="D2184" s="169" t="s">
        <v>8679</v>
      </c>
      <c r="E2184" s="169" t="s">
        <v>9795</v>
      </c>
      <c r="F2184" s="169" t="s">
        <v>8754</v>
      </c>
      <c r="G2184" s="169" t="s">
        <v>8641</v>
      </c>
      <c r="H2184" s="169" t="s">
        <v>28</v>
      </c>
    </row>
    <row r="2185" spans="1:8">
      <c r="A2185" s="169" t="s">
        <v>9818</v>
      </c>
      <c r="B2185" s="170">
        <f t="shared" si="43"/>
        <v>39650</v>
      </c>
      <c r="C2185" s="169" t="s">
        <v>8690</v>
      </c>
      <c r="D2185" s="169" t="s">
        <v>8754</v>
      </c>
      <c r="E2185" s="169" t="s">
        <v>8763</v>
      </c>
      <c r="F2185" s="169" t="s">
        <v>8767</v>
      </c>
      <c r="G2185" s="169" t="s">
        <v>8668</v>
      </c>
      <c r="H2185" s="169" t="s">
        <v>28</v>
      </c>
    </row>
    <row r="2186" spans="1:8">
      <c r="A2186" s="169" t="s">
        <v>9819</v>
      </c>
      <c r="B2186" s="170">
        <f t="shared" si="43"/>
        <v>39647</v>
      </c>
      <c r="C2186" s="169" t="s">
        <v>8653</v>
      </c>
      <c r="D2186" s="169" t="s">
        <v>8711</v>
      </c>
      <c r="E2186" s="169" t="s">
        <v>8753</v>
      </c>
      <c r="F2186" s="169" t="s">
        <v>8785</v>
      </c>
      <c r="G2186" s="169" t="s">
        <v>8656</v>
      </c>
      <c r="H2186" s="169" t="s">
        <v>28</v>
      </c>
    </row>
    <row r="2187" spans="1:8">
      <c r="A2187" s="169" t="s">
        <v>9820</v>
      </c>
      <c r="B2187" s="170">
        <f t="shared" si="43"/>
        <v>39646</v>
      </c>
      <c r="C2187" s="169" t="s">
        <v>8664</v>
      </c>
      <c r="D2187" s="169" t="s">
        <v>8711</v>
      </c>
      <c r="E2187" s="169" t="s">
        <v>8753</v>
      </c>
      <c r="F2187" s="169" t="s">
        <v>8785</v>
      </c>
      <c r="G2187" s="169" t="s">
        <v>8654</v>
      </c>
      <c r="H2187" s="169" t="s">
        <v>28</v>
      </c>
    </row>
    <row r="2188" spans="1:8">
      <c r="A2188" s="169" t="s">
        <v>9821</v>
      </c>
      <c r="B2188" s="170">
        <f t="shared" si="43"/>
        <v>39645</v>
      </c>
      <c r="C2188" s="169" t="s">
        <v>8669</v>
      </c>
      <c r="D2188" s="169" t="s">
        <v>8708</v>
      </c>
      <c r="E2188" s="169" t="s">
        <v>8755</v>
      </c>
      <c r="F2188" s="169" t="s">
        <v>8779</v>
      </c>
      <c r="G2188" s="169" t="s">
        <v>8653</v>
      </c>
      <c r="H2188" s="169" t="s">
        <v>28</v>
      </c>
    </row>
    <row r="2189" spans="1:8">
      <c r="A2189" s="169" t="s">
        <v>9822</v>
      </c>
      <c r="B2189" s="170">
        <f t="shared" si="43"/>
        <v>39644</v>
      </c>
      <c r="C2189" s="169" t="s">
        <v>8690</v>
      </c>
      <c r="D2189" s="169" t="s">
        <v>8708</v>
      </c>
      <c r="E2189" s="169" t="s">
        <v>8755</v>
      </c>
      <c r="F2189" s="169" t="s">
        <v>8772</v>
      </c>
      <c r="G2189" s="169" t="s">
        <v>8653</v>
      </c>
      <c r="H2189" s="169" t="s">
        <v>28</v>
      </c>
    </row>
    <row r="2190" spans="1:8">
      <c r="A2190" s="169" t="s">
        <v>9823</v>
      </c>
      <c r="B2190" s="170">
        <f t="shared" si="43"/>
        <v>39643</v>
      </c>
      <c r="C2190" s="169" t="s">
        <v>8684</v>
      </c>
      <c r="D2190" s="169" t="s">
        <v>9824</v>
      </c>
      <c r="E2190" s="169" t="s">
        <v>8757</v>
      </c>
      <c r="F2190" s="169" t="s">
        <v>8761</v>
      </c>
      <c r="G2190" s="169" t="s">
        <v>8653</v>
      </c>
      <c r="H2190" s="169" t="s">
        <v>28</v>
      </c>
    </row>
    <row r="2191" spans="1:8">
      <c r="A2191" s="169" t="s">
        <v>9825</v>
      </c>
      <c r="B2191" s="170">
        <f t="shared" si="43"/>
        <v>39640</v>
      </c>
      <c r="C2191" s="169" t="s">
        <v>8673</v>
      </c>
      <c r="D2191" s="169" t="s">
        <v>8698</v>
      </c>
      <c r="E2191" s="169" t="s">
        <v>8754</v>
      </c>
      <c r="F2191" s="169" t="s">
        <v>8779</v>
      </c>
      <c r="G2191" s="169" t="s">
        <v>8641</v>
      </c>
      <c r="H2191" s="169" t="s">
        <v>28</v>
      </c>
    </row>
    <row r="2192" spans="1:8">
      <c r="A2192" s="169" t="s">
        <v>9826</v>
      </c>
      <c r="B2192" s="170">
        <f t="shared" si="43"/>
        <v>39639</v>
      </c>
      <c r="C2192" s="169" t="s">
        <v>8656</v>
      </c>
      <c r="D2192" s="169" t="s">
        <v>8690</v>
      </c>
      <c r="E2192" s="169" t="s">
        <v>8698</v>
      </c>
      <c r="F2192" s="169" t="s">
        <v>9824</v>
      </c>
      <c r="G2192" s="169" t="s">
        <v>8542</v>
      </c>
      <c r="H2192" s="169" t="s">
        <v>28</v>
      </c>
    </row>
    <row r="2193" spans="1:8">
      <c r="A2193" s="169" t="s">
        <v>9827</v>
      </c>
      <c r="B2193" s="170">
        <f t="shared" si="43"/>
        <v>39638</v>
      </c>
      <c r="C2193" s="169" t="s">
        <v>8647</v>
      </c>
      <c r="D2193" s="169" t="s">
        <v>8668</v>
      </c>
      <c r="E2193" s="169" t="s">
        <v>8679</v>
      </c>
      <c r="F2193" s="169" t="s">
        <v>8709</v>
      </c>
      <c r="G2193" s="169" t="s">
        <v>8546</v>
      </c>
      <c r="H2193" s="169" t="s">
        <v>28</v>
      </c>
    </row>
    <row r="2194" spans="1:8">
      <c r="A2194" s="169" t="s">
        <v>9828</v>
      </c>
      <c r="B2194" s="170">
        <f t="shared" si="43"/>
        <v>39637</v>
      </c>
      <c r="C2194" s="169" t="s">
        <v>8656</v>
      </c>
      <c r="D2194" s="169" t="s">
        <v>8690</v>
      </c>
      <c r="E2194" s="169" t="s">
        <v>8698</v>
      </c>
      <c r="F2194" s="169" t="s">
        <v>9795</v>
      </c>
      <c r="G2194" s="169" t="s">
        <v>8542</v>
      </c>
      <c r="H2194" s="169" t="s">
        <v>28</v>
      </c>
    </row>
    <row r="2195" spans="1:8">
      <c r="A2195" s="169" t="s">
        <v>9829</v>
      </c>
      <c r="B2195" s="170">
        <f t="shared" si="43"/>
        <v>39636</v>
      </c>
      <c r="C2195" s="169" t="s">
        <v>8653</v>
      </c>
      <c r="D2195" s="169" t="s">
        <v>8675</v>
      </c>
      <c r="E2195" s="169" t="s">
        <v>8709</v>
      </c>
      <c r="F2195" s="169" t="s">
        <v>8750</v>
      </c>
      <c r="G2195" s="169" t="s">
        <v>8552</v>
      </c>
      <c r="H2195" s="169" t="s">
        <v>28</v>
      </c>
    </row>
    <row r="2196" spans="1:8">
      <c r="A2196" s="169" t="s">
        <v>9830</v>
      </c>
      <c r="B2196" s="170">
        <f t="shared" si="43"/>
        <v>39633</v>
      </c>
      <c r="C2196" s="169" t="s">
        <v>8653</v>
      </c>
      <c r="D2196" s="169" t="s">
        <v>8675</v>
      </c>
      <c r="E2196" s="169" t="s">
        <v>8707</v>
      </c>
      <c r="F2196" s="169" t="s">
        <v>8750</v>
      </c>
      <c r="G2196" s="169" t="s">
        <v>8549</v>
      </c>
      <c r="H2196" s="169" t="s">
        <v>28</v>
      </c>
    </row>
    <row r="2197" spans="1:8">
      <c r="A2197" s="169" t="s">
        <v>9831</v>
      </c>
      <c r="B2197" s="170">
        <f t="shared" si="43"/>
        <v>39632</v>
      </c>
      <c r="C2197" s="169" t="s">
        <v>8665</v>
      </c>
      <c r="D2197" s="169" t="s">
        <v>8676</v>
      </c>
      <c r="E2197" s="169" t="s">
        <v>8709</v>
      </c>
      <c r="F2197" s="169" t="s">
        <v>8748</v>
      </c>
      <c r="G2197" s="169" t="s">
        <v>8549</v>
      </c>
      <c r="H2197" s="169" t="s">
        <v>28</v>
      </c>
    </row>
    <row r="2198" spans="1:8">
      <c r="A2198" s="169" t="s">
        <v>9832</v>
      </c>
      <c r="B2198" s="170">
        <f t="shared" si="43"/>
        <v>39631</v>
      </c>
      <c r="C2198" s="169" t="s">
        <v>8643</v>
      </c>
      <c r="D2198" s="169" t="s">
        <v>8726</v>
      </c>
      <c r="E2198" s="169" t="s">
        <v>8682</v>
      </c>
      <c r="F2198" s="169" t="s">
        <v>8698</v>
      </c>
      <c r="G2198" s="169" t="s">
        <v>8539</v>
      </c>
      <c r="H2198" s="169" t="s">
        <v>28</v>
      </c>
    </row>
    <row r="2199" spans="1:8">
      <c r="A2199" s="169" t="s">
        <v>9833</v>
      </c>
      <c r="B2199" s="170">
        <f t="shared" si="43"/>
        <v>39630</v>
      </c>
      <c r="C2199" s="169" t="s">
        <v>8542</v>
      </c>
      <c r="D2199" s="169" t="s">
        <v>8647</v>
      </c>
      <c r="E2199" s="169" t="s">
        <v>8664</v>
      </c>
      <c r="F2199" s="169" t="s">
        <v>8690</v>
      </c>
      <c r="G2199" s="169" t="s">
        <v>8518</v>
      </c>
      <c r="H2199" s="169" t="s">
        <v>28</v>
      </c>
    </row>
    <row r="2200" spans="1:8">
      <c r="A2200" s="169" t="s">
        <v>9834</v>
      </c>
      <c r="B2200" s="170">
        <f t="shared" si="43"/>
        <v>39629</v>
      </c>
      <c r="C2200" s="169" t="s">
        <v>8542</v>
      </c>
      <c r="D2200" s="169" t="s">
        <v>8650</v>
      </c>
      <c r="E2200" s="169" t="s">
        <v>8668</v>
      </c>
      <c r="F2200" s="169" t="s">
        <v>8675</v>
      </c>
      <c r="G2200" s="169" t="s">
        <v>8525</v>
      </c>
      <c r="H2200" s="169" t="s">
        <v>28</v>
      </c>
    </row>
    <row r="2201" spans="1:8">
      <c r="A2201" s="169" t="s">
        <v>9835</v>
      </c>
      <c r="B2201" s="170">
        <f t="shared" si="43"/>
        <v>39626</v>
      </c>
      <c r="C2201" s="169" t="s">
        <v>8521</v>
      </c>
      <c r="D2201" s="169" t="s">
        <v>8548</v>
      </c>
      <c r="E2201" s="169" t="s">
        <v>8646</v>
      </c>
      <c r="F2201" s="169" t="s">
        <v>8653</v>
      </c>
      <c r="G2201" s="169" t="s">
        <v>8490</v>
      </c>
      <c r="H2201" s="169" t="s">
        <v>28</v>
      </c>
    </row>
    <row r="2202" spans="1:8">
      <c r="A2202" s="169" t="s">
        <v>9836</v>
      </c>
      <c r="B2202" s="170">
        <f t="shared" si="43"/>
        <v>39625</v>
      </c>
      <c r="C2202" s="169" t="s">
        <v>8529</v>
      </c>
      <c r="D2202" s="169" t="s">
        <v>8541</v>
      </c>
      <c r="E2202" s="169" t="s">
        <v>8643</v>
      </c>
      <c r="F2202" s="169" t="s">
        <v>8656</v>
      </c>
      <c r="G2202" s="169" t="s">
        <v>8487</v>
      </c>
      <c r="H2202" s="169" t="s">
        <v>28</v>
      </c>
    </row>
    <row r="2203" spans="1:8">
      <c r="A2203" s="169" t="s">
        <v>9837</v>
      </c>
      <c r="B2203" s="170">
        <f t="shared" si="43"/>
        <v>39624</v>
      </c>
      <c r="C2203" s="169" t="s">
        <v>8530</v>
      </c>
      <c r="D2203" s="169" t="s">
        <v>8555</v>
      </c>
      <c r="E2203" s="169" t="s">
        <v>8660</v>
      </c>
      <c r="F2203" s="169" t="s">
        <v>8664</v>
      </c>
      <c r="G2203" s="169" t="s">
        <v>8503</v>
      </c>
      <c r="H2203" s="169" t="s">
        <v>28</v>
      </c>
    </row>
    <row r="2204" spans="1:8">
      <c r="A2204" s="169" t="s">
        <v>9838</v>
      </c>
      <c r="B2204" s="170">
        <f t="shared" si="43"/>
        <v>39623</v>
      </c>
      <c r="C2204" s="169" t="s">
        <v>8539</v>
      </c>
      <c r="D2204" s="169" t="s">
        <v>8639</v>
      </c>
      <c r="E2204" s="169" t="s">
        <v>8662</v>
      </c>
      <c r="F2204" s="169" t="s">
        <v>8668</v>
      </c>
      <c r="G2204" s="169" t="s">
        <v>8501</v>
      </c>
      <c r="H2204" s="169" t="s">
        <v>28</v>
      </c>
    </row>
    <row r="2205" spans="1:8">
      <c r="A2205" s="169" t="s">
        <v>9839</v>
      </c>
      <c r="B2205" s="170">
        <f t="shared" si="43"/>
        <v>39622</v>
      </c>
      <c r="C2205" s="169" t="s">
        <v>8546</v>
      </c>
      <c r="D2205" s="169" t="s">
        <v>8643</v>
      </c>
      <c r="E2205" s="169" t="s">
        <v>8664</v>
      </c>
      <c r="F2205" s="169" t="s">
        <v>8669</v>
      </c>
      <c r="G2205" s="169" t="s">
        <v>8513</v>
      </c>
      <c r="H2205" s="169" t="s">
        <v>28</v>
      </c>
    </row>
    <row r="2206" spans="1:8">
      <c r="A2206" s="169" t="s">
        <v>9840</v>
      </c>
      <c r="B2206" s="170">
        <f t="shared" si="43"/>
        <v>39619</v>
      </c>
      <c r="C2206" s="169" t="s">
        <v>8513</v>
      </c>
      <c r="D2206" s="169" t="s">
        <v>8530</v>
      </c>
      <c r="E2206" s="169" t="s">
        <v>9806</v>
      </c>
      <c r="F2206" s="169" t="s">
        <v>8647</v>
      </c>
      <c r="G2206" s="169" t="s">
        <v>9841</v>
      </c>
      <c r="H2206" s="169" t="s">
        <v>28</v>
      </c>
    </row>
    <row r="2207" spans="1:8">
      <c r="A2207" s="169" t="s">
        <v>9842</v>
      </c>
      <c r="B2207" s="170">
        <f t="shared" si="43"/>
        <v>39618</v>
      </c>
      <c r="C2207" s="169" t="s">
        <v>8500</v>
      </c>
      <c r="D2207" s="169" t="s">
        <v>8529</v>
      </c>
      <c r="E2207" s="169" t="s">
        <v>8548</v>
      </c>
      <c r="F2207" s="169" t="s">
        <v>9806</v>
      </c>
      <c r="G2207" s="169" t="s">
        <v>8472</v>
      </c>
      <c r="H2207" s="169" t="s">
        <v>28</v>
      </c>
    </row>
    <row r="2208" spans="1:8">
      <c r="A2208" s="169" t="s">
        <v>9843</v>
      </c>
      <c r="B2208" s="170">
        <f t="shared" si="43"/>
        <v>39617</v>
      </c>
      <c r="C2208" s="169" t="s">
        <v>8498</v>
      </c>
      <c r="D2208" s="169" t="s">
        <v>8534</v>
      </c>
      <c r="E2208" s="169" t="s">
        <v>8549</v>
      </c>
      <c r="F2208" s="169" t="s">
        <v>8643</v>
      </c>
      <c r="G2208" s="169" t="s">
        <v>8481</v>
      </c>
      <c r="H2208" s="169" t="s">
        <v>28</v>
      </c>
    </row>
    <row r="2209" spans="1:8">
      <c r="A2209" s="169" t="s">
        <v>9844</v>
      </c>
      <c r="B2209" s="170">
        <f t="shared" si="43"/>
        <v>39616</v>
      </c>
      <c r="C2209" s="169" t="s">
        <v>8496</v>
      </c>
      <c r="D2209" s="169" t="s">
        <v>8528</v>
      </c>
      <c r="E2209" s="169" t="s">
        <v>8552</v>
      </c>
      <c r="F2209" s="169" t="s">
        <v>8639</v>
      </c>
      <c r="G2209" s="169" t="s">
        <v>8472</v>
      </c>
      <c r="H2209" s="169" t="s">
        <v>28</v>
      </c>
    </row>
    <row r="2210" spans="1:8">
      <c r="A2210" s="169" t="s">
        <v>9845</v>
      </c>
      <c r="B2210" s="170">
        <f t="shared" si="43"/>
        <v>39615</v>
      </c>
      <c r="C2210" s="169" t="s">
        <v>8498</v>
      </c>
      <c r="D2210" s="169" t="s">
        <v>8539</v>
      </c>
      <c r="E2210" s="169" t="s">
        <v>8640</v>
      </c>
      <c r="F2210" s="169" t="s">
        <v>8650</v>
      </c>
      <c r="G2210" s="169" t="s">
        <v>8478</v>
      </c>
      <c r="H2210" s="169" t="s">
        <v>28</v>
      </c>
    </row>
    <row r="2211" spans="1:8">
      <c r="A2211" s="169" t="s">
        <v>9846</v>
      </c>
      <c r="B2211" s="170">
        <f t="shared" si="43"/>
        <v>39612</v>
      </c>
      <c r="C2211" s="169" t="s">
        <v>8513</v>
      </c>
      <c r="D2211" s="169" t="s">
        <v>8543</v>
      </c>
      <c r="E2211" s="169" t="s">
        <v>8646</v>
      </c>
      <c r="F2211" s="169" t="s">
        <v>8660</v>
      </c>
      <c r="G2211" s="169" t="s">
        <v>8485</v>
      </c>
      <c r="H2211" s="169" t="s">
        <v>28</v>
      </c>
    </row>
    <row r="2212" spans="1:8">
      <c r="A2212" s="169" t="s">
        <v>9847</v>
      </c>
      <c r="B2212" s="170">
        <f t="shared" si="43"/>
        <v>39611</v>
      </c>
      <c r="C2212" s="169" t="s">
        <v>8515</v>
      </c>
      <c r="D2212" s="169" t="s">
        <v>8548</v>
      </c>
      <c r="E2212" s="169" t="s">
        <v>8654</v>
      </c>
      <c r="F2212" s="169" t="s">
        <v>8665</v>
      </c>
      <c r="G2212" s="169" t="s">
        <v>8487</v>
      </c>
      <c r="H2212" s="169" t="s">
        <v>28</v>
      </c>
    </row>
    <row r="2213" spans="1:8">
      <c r="A2213" s="169" t="s">
        <v>9848</v>
      </c>
      <c r="B2213" s="170">
        <f t="shared" si="43"/>
        <v>39610</v>
      </c>
      <c r="C2213" s="169" t="s">
        <v>8508</v>
      </c>
      <c r="D2213" s="169" t="s">
        <v>8548</v>
      </c>
      <c r="E2213" s="169" t="s">
        <v>8654</v>
      </c>
      <c r="F2213" s="169" t="s">
        <v>8665</v>
      </c>
      <c r="G2213" s="169" t="s">
        <v>8487</v>
      </c>
      <c r="H2213" s="169" t="s">
        <v>28</v>
      </c>
    </row>
    <row r="2214" spans="1:8">
      <c r="A2214" s="169" t="s">
        <v>9849</v>
      </c>
      <c r="B2214" s="170">
        <f t="shared" si="43"/>
        <v>39609</v>
      </c>
      <c r="C2214" s="169" t="s">
        <v>8508</v>
      </c>
      <c r="D2214" s="169" t="s">
        <v>8553</v>
      </c>
      <c r="E2214" s="169" t="s">
        <v>8653</v>
      </c>
      <c r="F2214" s="169" t="s">
        <v>8670</v>
      </c>
      <c r="G2214" s="169" t="s">
        <v>8500</v>
      </c>
      <c r="H2214" s="169" t="s">
        <v>28</v>
      </c>
    </row>
    <row r="2215" spans="1:8">
      <c r="A2215" s="169" t="s">
        <v>9850</v>
      </c>
      <c r="B2215" s="170">
        <f t="shared" si="43"/>
        <v>39608</v>
      </c>
      <c r="C2215" s="169" t="s">
        <v>8490</v>
      </c>
      <c r="D2215" s="169" t="s">
        <v>8539</v>
      </c>
      <c r="E2215" s="169" t="s">
        <v>8639</v>
      </c>
      <c r="F2215" s="169" t="s">
        <v>8650</v>
      </c>
      <c r="G2215" s="169" t="s">
        <v>9841</v>
      </c>
      <c r="H2215" s="169" t="s">
        <v>28</v>
      </c>
    </row>
    <row r="2216" spans="1:8">
      <c r="A2216" s="169" t="s">
        <v>9851</v>
      </c>
      <c r="B2216" s="170">
        <f t="shared" si="43"/>
        <v>39604</v>
      </c>
      <c r="C2216" s="169" t="s">
        <v>8458</v>
      </c>
      <c r="D2216" s="169" t="s">
        <v>8503</v>
      </c>
      <c r="E2216" s="169" t="s">
        <v>8524</v>
      </c>
      <c r="F2216" s="169" t="s">
        <v>8539</v>
      </c>
      <c r="G2216" s="169" t="s">
        <v>8433</v>
      </c>
      <c r="H2216" s="169" t="s">
        <v>28</v>
      </c>
    </row>
    <row r="2217" spans="1:8">
      <c r="A2217" s="169" t="s">
        <v>9852</v>
      </c>
      <c r="B2217" s="170">
        <f t="shared" si="43"/>
        <v>39603</v>
      </c>
      <c r="C2217" s="169" t="s">
        <v>8469</v>
      </c>
      <c r="D2217" s="169" t="s">
        <v>8498</v>
      </c>
      <c r="E2217" s="169" t="s">
        <v>8529</v>
      </c>
      <c r="F2217" s="169" t="s">
        <v>8546</v>
      </c>
      <c r="G2217" s="169" t="s">
        <v>9853</v>
      </c>
      <c r="H2217" s="169" t="s">
        <v>28</v>
      </c>
    </row>
    <row r="2218" spans="1:8">
      <c r="A2218" s="169" t="s">
        <v>9854</v>
      </c>
      <c r="B2218" s="170">
        <f t="shared" si="43"/>
        <v>39602</v>
      </c>
      <c r="C2218" s="169" t="s">
        <v>8466</v>
      </c>
      <c r="D2218" s="169" t="s">
        <v>8507</v>
      </c>
      <c r="E2218" s="169" t="s">
        <v>8528</v>
      </c>
      <c r="F2218" s="169" t="s">
        <v>8544</v>
      </c>
      <c r="G2218" s="169" t="s">
        <v>8449</v>
      </c>
      <c r="H2218" s="169" t="s">
        <v>28</v>
      </c>
    </row>
    <row r="2219" spans="1:8">
      <c r="A2219" s="169" t="s">
        <v>9855</v>
      </c>
      <c r="B2219" s="170">
        <f t="shared" si="43"/>
        <v>39601</v>
      </c>
      <c r="C2219" s="169" t="s">
        <v>8463</v>
      </c>
      <c r="D2219" s="169" t="s">
        <v>8507</v>
      </c>
      <c r="E2219" s="169" t="s">
        <v>8528</v>
      </c>
      <c r="F2219" s="169" t="s">
        <v>8544</v>
      </c>
      <c r="G2219" s="169" t="s">
        <v>8449</v>
      </c>
      <c r="H2219" s="169" t="s">
        <v>28</v>
      </c>
    </row>
    <row r="2220" spans="1:8">
      <c r="A2220" s="169" t="s">
        <v>9856</v>
      </c>
      <c r="B2220" s="170">
        <f t="shared" si="43"/>
        <v>39598</v>
      </c>
      <c r="C2220" s="169" t="s">
        <v>8451</v>
      </c>
      <c r="D2220" s="169" t="s">
        <v>8493</v>
      </c>
      <c r="E2220" s="169" t="s">
        <v>8510</v>
      </c>
      <c r="F2220" s="169" t="s">
        <v>8529</v>
      </c>
      <c r="G2220" s="169" t="s">
        <v>8051</v>
      </c>
      <c r="H2220" s="169" t="s">
        <v>28</v>
      </c>
    </row>
    <row r="2221" spans="1:8">
      <c r="A2221" s="169" t="s">
        <v>9857</v>
      </c>
      <c r="B2221" s="170">
        <f t="shared" si="43"/>
        <v>39597</v>
      </c>
      <c r="C2221" s="169" t="s">
        <v>8449</v>
      </c>
      <c r="D2221" s="169" t="s">
        <v>8489</v>
      </c>
      <c r="E2221" s="169" t="s">
        <v>8515</v>
      </c>
      <c r="F2221" s="169" t="s">
        <v>8521</v>
      </c>
      <c r="G2221" s="169" t="s">
        <v>8064</v>
      </c>
      <c r="H2221" s="169" t="s">
        <v>28</v>
      </c>
    </row>
    <row r="2222" spans="1:8">
      <c r="A2222" s="169" t="s">
        <v>9858</v>
      </c>
      <c r="B2222" s="170">
        <f t="shared" si="43"/>
        <v>39596</v>
      </c>
      <c r="C2222" s="169" t="s">
        <v>8055</v>
      </c>
      <c r="D2222" s="169" t="s">
        <v>8474</v>
      </c>
      <c r="E2222" s="169" t="s">
        <v>8496</v>
      </c>
      <c r="F2222" s="169" t="s">
        <v>8515</v>
      </c>
      <c r="G2222" s="169" t="s">
        <v>8011</v>
      </c>
      <c r="H2222" s="169" t="s">
        <v>28</v>
      </c>
    </row>
    <row r="2223" spans="1:8">
      <c r="A2223" s="169" t="s">
        <v>9859</v>
      </c>
      <c r="B2223" s="170">
        <f t="shared" si="43"/>
        <v>39595</v>
      </c>
      <c r="C2223" s="169" t="s">
        <v>9853</v>
      </c>
      <c r="D2223" s="169" t="s">
        <v>8477</v>
      </c>
      <c r="E2223" s="169" t="s">
        <v>8500</v>
      </c>
      <c r="F2223" s="169" t="s">
        <v>8508</v>
      </c>
      <c r="G2223" s="169" t="s">
        <v>8012</v>
      </c>
      <c r="H2223" s="169" t="s">
        <v>28</v>
      </c>
    </row>
    <row r="2224" spans="1:8">
      <c r="A2224" s="169" t="s">
        <v>9860</v>
      </c>
      <c r="B2224" s="170">
        <f t="shared" si="43"/>
        <v>39594</v>
      </c>
      <c r="C2224" s="169" t="s">
        <v>9853</v>
      </c>
      <c r="D2224" s="169" t="s">
        <v>8485</v>
      </c>
      <c r="E2224" s="169" t="s">
        <v>8515</v>
      </c>
      <c r="F2224" s="169" t="s">
        <v>8524</v>
      </c>
      <c r="G2224" s="169" t="s">
        <v>8023</v>
      </c>
      <c r="H2224" s="169" t="s">
        <v>28</v>
      </c>
    </row>
    <row r="2225" spans="1:8">
      <c r="A2225" s="169" t="s">
        <v>9861</v>
      </c>
      <c r="B2225" s="170">
        <f t="shared" si="43"/>
        <v>39591</v>
      </c>
      <c r="C2225" s="169" t="s">
        <v>8114</v>
      </c>
      <c r="D2225" s="169" t="s">
        <v>8482</v>
      </c>
      <c r="E2225" s="169" t="s">
        <v>8501</v>
      </c>
      <c r="F2225" s="169" t="s">
        <v>8519</v>
      </c>
      <c r="G2225" s="169" t="s">
        <v>8015</v>
      </c>
      <c r="H2225" s="169" t="s">
        <v>28</v>
      </c>
    </row>
    <row r="2226" spans="1:8">
      <c r="A2226" s="169" t="s">
        <v>9862</v>
      </c>
      <c r="B2226" s="170">
        <f t="shared" si="43"/>
        <v>39590</v>
      </c>
      <c r="C2226" s="169" t="s">
        <v>8055</v>
      </c>
      <c r="D2226" s="169" t="s">
        <v>8472</v>
      </c>
      <c r="E2226" s="169" t="s">
        <v>8494</v>
      </c>
      <c r="F2226" s="169" t="s">
        <v>8515</v>
      </c>
      <c r="G2226" s="169" t="s">
        <v>8004</v>
      </c>
      <c r="H2226" s="169" t="s">
        <v>28</v>
      </c>
    </row>
    <row r="2227" spans="1:8">
      <c r="A2227" s="169" t="s">
        <v>9863</v>
      </c>
      <c r="B2227" s="170">
        <f t="shared" si="43"/>
        <v>39589</v>
      </c>
      <c r="C2227" s="169" t="s">
        <v>8070</v>
      </c>
      <c r="D2227" s="169" t="s">
        <v>8481</v>
      </c>
      <c r="E2227" s="169" t="s">
        <v>8503</v>
      </c>
      <c r="F2227" s="169" t="s">
        <v>8518</v>
      </c>
      <c r="G2227" s="169" t="s">
        <v>8012</v>
      </c>
      <c r="H2227" s="169" t="s">
        <v>28</v>
      </c>
    </row>
    <row r="2228" spans="1:8">
      <c r="A2228" s="169" t="s">
        <v>9864</v>
      </c>
      <c r="B2228" s="170">
        <f t="shared" si="43"/>
        <v>39588</v>
      </c>
      <c r="C2228" s="169" t="s">
        <v>8054</v>
      </c>
      <c r="D2228" s="169" t="s">
        <v>8463</v>
      </c>
      <c r="E2228" s="169" t="s">
        <v>8493</v>
      </c>
      <c r="F2228" s="169" t="s">
        <v>8507</v>
      </c>
      <c r="G2228" s="169" t="s">
        <v>8008</v>
      </c>
      <c r="H2228" s="169" t="s">
        <v>28</v>
      </c>
    </row>
    <row r="2229" spans="1:8">
      <c r="A2229" s="169" t="s">
        <v>9865</v>
      </c>
      <c r="B2229" s="170">
        <f t="shared" si="43"/>
        <v>39587</v>
      </c>
      <c r="C2229" s="169" t="s">
        <v>8451</v>
      </c>
      <c r="D2229" s="169" t="s">
        <v>9866</v>
      </c>
      <c r="E2229" s="169" t="s">
        <v>8513</v>
      </c>
      <c r="F2229" s="169" t="s">
        <v>8521</v>
      </c>
      <c r="G2229" s="169" t="s">
        <v>8021</v>
      </c>
      <c r="H2229" s="169" t="s">
        <v>28</v>
      </c>
    </row>
    <row r="2230" spans="1:8">
      <c r="A2230" s="169" t="s">
        <v>9867</v>
      </c>
      <c r="B2230" s="170">
        <f t="shared" si="43"/>
        <v>39584</v>
      </c>
      <c r="C2230" s="169" t="s">
        <v>8046</v>
      </c>
      <c r="D2230" s="169" t="s">
        <v>8460</v>
      </c>
      <c r="E2230" s="169" t="s">
        <v>8482</v>
      </c>
      <c r="F2230" s="169" t="s">
        <v>8494</v>
      </c>
      <c r="G2230" s="169" t="s">
        <v>9868</v>
      </c>
      <c r="H2230" s="169" t="s">
        <v>28</v>
      </c>
    </row>
    <row r="2231" spans="1:8">
      <c r="A2231" s="169" t="s">
        <v>9869</v>
      </c>
      <c r="B2231" s="170">
        <f t="shared" si="43"/>
        <v>39583</v>
      </c>
      <c r="C2231" s="169" t="s">
        <v>8019</v>
      </c>
      <c r="D2231" s="169" t="s">
        <v>8433</v>
      </c>
      <c r="E2231" s="169" t="s">
        <v>8472</v>
      </c>
      <c r="F2231" s="169" t="s">
        <v>9866</v>
      </c>
      <c r="G2231" s="169" t="s">
        <v>8408</v>
      </c>
      <c r="H2231" s="169" t="s">
        <v>28</v>
      </c>
    </row>
    <row r="2232" spans="1:8">
      <c r="A2232" s="169" t="s">
        <v>9870</v>
      </c>
      <c r="B2232" s="170">
        <f t="shared" si="43"/>
        <v>39582</v>
      </c>
      <c r="C2232" s="169" t="s">
        <v>8024</v>
      </c>
      <c r="D2232" s="169" t="s">
        <v>8449</v>
      </c>
      <c r="E2232" s="169" t="s">
        <v>8477</v>
      </c>
      <c r="F2232" s="169" t="s">
        <v>8489</v>
      </c>
      <c r="G2232" s="169" t="s">
        <v>8411</v>
      </c>
      <c r="H2232" s="169" t="s">
        <v>28</v>
      </c>
    </row>
    <row r="2233" spans="1:8">
      <c r="A2233" s="169" t="s">
        <v>9871</v>
      </c>
      <c r="B2233" s="170">
        <f t="shared" si="43"/>
        <v>39581</v>
      </c>
      <c r="C2233" s="169" t="s">
        <v>8021</v>
      </c>
      <c r="D2233" s="169" t="s">
        <v>8451</v>
      </c>
      <c r="E2233" s="169" t="s">
        <v>8481</v>
      </c>
      <c r="F2233" s="169" t="s">
        <v>8493</v>
      </c>
      <c r="G2233" s="169" t="s">
        <v>8415</v>
      </c>
      <c r="H2233" s="169" t="s">
        <v>28</v>
      </c>
    </row>
    <row r="2234" spans="1:8">
      <c r="A2234" s="169" t="s">
        <v>9872</v>
      </c>
      <c r="B2234" s="170">
        <f t="shared" si="43"/>
        <v>39577</v>
      </c>
      <c r="C2234" s="169" t="s">
        <v>8003</v>
      </c>
      <c r="D2234" s="169" t="s">
        <v>8074</v>
      </c>
      <c r="E2234" s="169" t="s">
        <v>8466</v>
      </c>
      <c r="F2234" s="169" t="s">
        <v>8478</v>
      </c>
      <c r="G2234" s="169" t="s">
        <v>8136</v>
      </c>
      <c r="H2234" s="169" t="s">
        <v>28</v>
      </c>
    </row>
    <row r="2235" spans="1:8">
      <c r="A2235" s="169" t="s">
        <v>9873</v>
      </c>
      <c r="B2235" s="170">
        <f t="shared" si="43"/>
        <v>39576</v>
      </c>
      <c r="C2235" s="169" t="s">
        <v>8008</v>
      </c>
      <c r="D2235" s="169" t="s">
        <v>8074</v>
      </c>
      <c r="E2235" s="169" t="s">
        <v>8466</v>
      </c>
      <c r="F2235" s="169" t="s">
        <v>8478</v>
      </c>
      <c r="G2235" s="169" t="s">
        <v>8136</v>
      </c>
      <c r="H2235" s="169" t="s">
        <v>28</v>
      </c>
    </row>
    <row r="2236" spans="1:8">
      <c r="A2236" s="169" t="s">
        <v>9874</v>
      </c>
      <c r="B2236" s="170">
        <f t="shared" si="43"/>
        <v>39575</v>
      </c>
      <c r="C2236" s="169" t="s">
        <v>8133</v>
      </c>
      <c r="D2236" s="169" t="s">
        <v>8040</v>
      </c>
      <c r="E2236" s="169" t="s">
        <v>8023</v>
      </c>
      <c r="F2236" s="169" t="s">
        <v>8055</v>
      </c>
      <c r="G2236" s="169" t="s">
        <v>8258</v>
      </c>
      <c r="H2236" s="169" t="s">
        <v>28</v>
      </c>
    </row>
    <row r="2237" spans="1:8">
      <c r="A2237" s="169" t="s">
        <v>9875</v>
      </c>
      <c r="B2237" s="170">
        <f t="shared" si="43"/>
        <v>39574</v>
      </c>
      <c r="C2237" s="169" t="s">
        <v>8141</v>
      </c>
      <c r="D2237" s="169" t="s">
        <v>8415</v>
      </c>
      <c r="E2237" s="169" t="s">
        <v>8011</v>
      </c>
      <c r="F2237" s="169" t="s">
        <v>8064</v>
      </c>
      <c r="G2237" s="169" t="s">
        <v>8161</v>
      </c>
      <c r="H2237" s="169" t="s">
        <v>28</v>
      </c>
    </row>
    <row r="2238" spans="1:8">
      <c r="A2238" s="169" t="s">
        <v>9876</v>
      </c>
      <c r="B2238" s="170">
        <f t="shared" si="43"/>
        <v>39570</v>
      </c>
      <c r="C2238" s="169" t="s">
        <v>8143</v>
      </c>
      <c r="D2238" s="169" t="s">
        <v>8412</v>
      </c>
      <c r="E2238" s="169" t="s">
        <v>8017</v>
      </c>
      <c r="F2238" s="169" t="s">
        <v>8024</v>
      </c>
      <c r="G2238" s="169" t="s">
        <v>8213</v>
      </c>
      <c r="H2238" s="169" t="s">
        <v>28</v>
      </c>
    </row>
    <row r="2239" spans="1:8">
      <c r="A2239" s="169" t="s">
        <v>9877</v>
      </c>
      <c r="B2239" s="170">
        <f t="shared" si="43"/>
        <v>39568</v>
      </c>
      <c r="C2239" s="169" t="s">
        <v>8149</v>
      </c>
      <c r="D2239" s="169" t="s">
        <v>8411</v>
      </c>
      <c r="E2239" s="169" t="s">
        <v>8004</v>
      </c>
      <c r="F2239" s="169" t="s">
        <v>8021</v>
      </c>
      <c r="G2239" s="169" t="s">
        <v>8160</v>
      </c>
      <c r="H2239" s="169" t="s">
        <v>28</v>
      </c>
    </row>
    <row r="2240" spans="1:8">
      <c r="A2240" s="169" t="s">
        <v>9878</v>
      </c>
      <c r="B2240" s="170">
        <f t="shared" si="43"/>
        <v>39567</v>
      </c>
      <c r="C2240" s="169" t="s">
        <v>8143</v>
      </c>
      <c r="D2240" s="169" t="s">
        <v>8413</v>
      </c>
      <c r="E2240" s="169" t="s">
        <v>8005</v>
      </c>
      <c r="F2240" s="169" t="s">
        <v>8023</v>
      </c>
      <c r="G2240" s="169" t="s">
        <v>8159</v>
      </c>
      <c r="H2240" s="169" t="s">
        <v>28</v>
      </c>
    </row>
    <row r="2241" spans="1:8">
      <c r="A2241" s="169" t="s">
        <v>9879</v>
      </c>
      <c r="B2241" s="170">
        <f t="shared" si="43"/>
        <v>39566</v>
      </c>
      <c r="C2241" s="169" t="s">
        <v>8143</v>
      </c>
      <c r="D2241" s="169" t="s">
        <v>8412</v>
      </c>
      <c r="E2241" s="169" t="s">
        <v>8017</v>
      </c>
      <c r="F2241" s="169" t="s">
        <v>8024</v>
      </c>
      <c r="G2241" s="169" t="s">
        <v>8213</v>
      </c>
      <c r="H2241" s="169" t="s">
        <v>28</v>
      </c>
    </row>
    <row r="2242" spans="1:8">
      <c r="A2242" s="169" t="s">
        <v>9880</v>
      </c>
      <c r="B2242" s="170">
        <f t="shared" si="43"/>
        <v>39563</v>
      </c>
      <c r="C2242" s="169" t="s">
        <v>8143</v>
      </c>
      <c r="D2242" s="169" t="s">
        <v>8118</v>
      </c>
      <c r="E2242" s="169" t="s">
        <v>8011</v>
      </c>
      <c r="F2242" s="169" t="s">
        <v>8064</v>
      </c>
      <c r="G2242" s="169" t="s">
        <v>8241</v>
      </c>
      <c r="H2242" s="169" t="s">
        <v>28</v>
      </c>
    </row>
    <row r="2243" spans="1:8">
      <c r="A2243" s="169" t="s">
        <v>9881</v>
      </c>
      <c r="B2243" s="170">
        <f t="shared" si="43"/>
        <v>39562</v>
      </c>
      <c r="C2243" s="169" t="s">
        <v>8149</v>
      </c>
      <c r="D2243" s="169" t="s">
        <v>8413</v>
      </c>
      <c r="E2243" s="169" t="s">
        <v>8005</v>
      </c>
      <c r="F2243" s="169" t="s">
        <v>8023</v>
      </c>
      <c r="G2243" s="169" t="s">
        <v>8213</v>
      </c>
      <c r="H2243" s="169" t="s">
        <v>28</v>
      </c>
    </row>
    <row r="2244" spans="1:8">
      <c r="A2244" s="169" t="s">
        <v>9882</v>
      </c>
      <c r="B2244" s="170">
        <f t="shared" si="43"/>
        <v>39561</v>
      </c>
      <c r="C2244" s="169" t="s">
        <v>8149</v>
      </c>
      <c r="D2244" s="169" t="s">
        <v>8412</v>
      </c>
      <c r="E2244" s="169" t="s">
        <v>8017</v>
      </c>
      <c r="F2244" s="169" t="s">
        <v>8024</v>
      </c>
      <c r="G2244" s="169" t="s">
        <v>8241</v>
      </c>
      <c r="H2244" s="169" t="s">
        <v>28</v>
      </c>
    </row>
    <row r="2245" spans="1:8">
      <c r="A2245" s="169" t="s">
        <v>9883</v>
      </c>
      <c r="B2245" s="170">
        <f t="shared" ref="B2245:B2308" si="44">DATE((LEFT(A2245,4)),(RIGHT(LEFT(A2245,7),2)),RIGHT(A2245,2))</f>
        <v>39560</v>
      </c>
      <c r="C2245" s="169" t="s">
        <v>8150</v>
      </c>
      <c r="D2245" s="169" t="s">
        <v>8411</v>
      </c>
      <c r="E2245" s="169" t="s">
        <v>8004</v>
      </c>
      <c r="F2245" s="169" t="s">
        <v>8021</v>
      </c>
      <c r="G2245" s="169" t="s">
        <v>8213</v>
      </c>
      <c r="H2245" s="169" t="s">
        <v>28</v>
      </c>
    </row>
    <row r="2246" spans="1:8">
      <c r="A2246" s="169" t="s">
        <v>9884</v>
      </c>
      <c r="B2246" s="170">
        <f t="shared" si="44"/>
        <v>39559</v>
      </c>
      <c r="C2246" s="169" t="s">
        <v>8144</v>
      </c>
      <c r="D2246" s="169" t="s">
        <v>8415</v>
      </c>
      <c r="E2246" s="169" t="s">
        <v>8012</v>
      </c>
      <c r="F2246" s="169" t="s">
        <v>8046</v>
      </c>
      <c r="G2246" s="169" t="s">
        <v>8252</v>
      </c>
      <c r="H2246" s="169" t="s">
        <v>28</v>
      </c>
    </row>
    <row r="2247" spans="1:8">
      <c r="A2247" s="169" t="s">
        <v>9885</v>
      </c>
      <c r="B2247" s="170">
        <f t="shared" si="44"/>
        <v>39556</v>
      </c>
      <c r="C2247" s="169" t="s">
        <v>8144</v>
      </c>
      <c r="D2247" s="169" t="s">
        <v>8415</v>
      </c>
      <c r="E2247" s="169" t="s">
        <v>8012</v>
      </c>
      <c r="F2247" s="169" t="s">
        <v>8046</v>
      </c>
      <c r="G2247" s="169" t="s">
        <v>8252</v>
      </c>
      <c r="H2247" s="169" t="s">
        <v>28</v>
      </c>
    </row>
    <row r="2248" spans="1:8">
      <c r="A2248" s="169" t="s">
        <v>9886</v>
      </c>
      <c r="B2248" s="170">
        <f t="shared" si="44"/>
        <v>39555</v>
      </c>
      <c r="C2248" s="169" t="s">
        <v>8269</v>
      </c>
      <c r="D2248" s="169" t="s">
        <v>8411</v>
      </c>
      <c r="E2248" s="169" t="s">
        <v>8003</v>
      </c>
      <c r="F2248" s="169" t="s">
        <v>8021</v>
      </c>
      <c r="G2248" s="169" t="s">
        <v>8213</v>
      </c>
      <c r="H2248" s="169" t="s">
        <v>28</v>
      </c>
    </row>
    <row r="2249" spans="1:8">
      <c r="A2249" s="169" t="s">
        <v>9887</v>
      </c>
      <c r="B2249" s="170">
        <f t="shared" si="44"/>
        <v>39554</v>
      </c>
      <c r="C2249" s="169" t="s">
        <v>8155</v>
      </c>
      <c r="D2249" s="169" t="s">
        <v>8137</v>
      </c>
      <c r="E2249" s="169" t="s">
        <v>8009</v>
      </c>
      <c r="F2249" s="169" t="s">
        <v>8015</v>
      </c>
      <c r="G2249" s="169" t="s">
        <v>8159</v>
      </c>
      <c r="H2249" s="169" t="s">
        <v>28</v>
      </c>
    </row>
    <row r="2250" spans="1:8">
      <c r="A2250" s="169" t="s">
        <v>9888</v>
      </c>
      <c r="B2250" s="170">
        <f t="shared" si="44"/>
        <v>39553</v>
      </c>
      <c r="C2250" s="169" t="s">
        <v>8269</v>
      </c>
      <c r="D2250" s="169" t="s">
        <v>8137</v>
      </c>
      <c r="E2250" s="169" t="s">
        <v>8009</v>
      </c>
      <c r="F2250" s="169" t="s">
        <v>8013</v>
      </c>
      <c r="G2250" s="169" t="s">
        <v>8160</v>
      </c>
      <c r="H2250" s="169" t="s">
        <v>28</v>
      </c>
    </row>
    <row r="2251" spans="1:8">
      <c r="A2251" s="169" t="s">
        <v>9889</v>
      </c>
      <c r="B2251" s="170">
        <f t="shared" si="44"/>
        <v>39552</v>
      </c>
      <c r="C2251" s="169" t="s">
        <v>8150</v>
      </c>
      <c r="D2251" s="169" t="s">
        <v>8408</v>
      </c>
      <c r="E2251" s="169" t="s">
        <v>8003</v>
      </c>
      <c r="F2251" s="169" t="s">
        <v>8019</v>
      </c>
      <c r="G2251" s="169" t="s">
        <v>8159</v>
      </c>
      <c r="H2251" s="169" t="s">
        <v>28</v>
      </c>
    </row>
    <row r="2252" spans="1:8">
      <c r="A2252" s="169" t="s">
        <v>9890</v>
      </c>
      <c r="B2252" s="170">
        <f t="shared" si="44"/>
        <v>39549</v>
      </c>
      <c r="C2252" s="169" t="s">
        <v>8155</v>
      </c>
      <c r="D2252" s="169" t="s">
        <v>8137</v>
      </c>
      <c r="E2252" s="169" t="s">
        <v>8008</v>
      </c>
      <c r="F2252" s="169" t="s">
        <v>8015</v>
      </c>
      <c r="G2252" s="169" t="s">
        <v>8160</v>
      </c>
      <c r="H2252" s="169" t="s">
        <v>28</v>
      </c>
    </row>
    <row r="2253" spans="1:8">
      <c r="A2253" s="169" t="s">
        <v>9891</v>
      </c>
      <c r="B2253" s="170">
        <f t="shared" si="44"/>
        <v>39548</v>
      </c>
      <c r="C2253" s="169" t="s">
        <v>8154</v>
      </c>
      <c r="D2253" s="169" t="s">
        <v>8129</v>
      </c>
      <c r="E2253" s="169" t="s">
        <v>8041</v>
      </c>
      <c r="F2253" s="169" t="s">
        <v>8012</v>
      </c>
      <c r="G2253" s="169" t="s">
        <v>8175</v>
      </c>
      <c r="H2253" s="169" t="s">
        <v>28</v>
      </c>
    </row>
    <row r="2254" spans="1:8">
      <c r="A2254" s="169" t="s">
        <v>9892</v>
      </c>
      <c r="B2254" s="170">
        <f t="shared" si="44"/>
        <v>39546</v>
      </c>
      <c r="C2254" s="169" t="s">
        <v>8147</v>
      </c>
      <c r="D2254" s="169" t="s">
        <v>8412</v>
      </c>
      <c r="E2254" s="169" t="s">
        <v>8017</v>
      </c>
      <c r="F2254" s="169" t="s">
        <v>8046</v>
      </c>
      <c r="G2254" s="169" t="s">
        <v>8161</v>
      </c>
      <c r="H2254" s="169" t="s">
        <v>28</v>
      </c>
    </row>
    <row r="2255" spans="1:8">
      <c r="A2255" s="169" t="s">
        <v>9893</v>
      </c>
      <c r="B2255" s="170">
        <f t="shared" si="44"/>
        <v>39545</v>
      </c>
      <c r="C2255" s="169" t="s">
        <v>8133</v>
      </c>
      <c r="D2255" s="169" t="s">
        <v>8038</v>
      </c>
      <c r="E2255" s="169" t="s">
        <v>8021</v>
      </c>
      <c r="F2255" s="169" t="s">
        <v>8068</v>
      </c>
      <c r="G2255" s="169" t="s">
        <v>8154</v>
      </c>
      <c r="H2255" s="169" t="s">
        <v>28</v>
      </c>
    </row>
    <row r="2256" spans="1:8">
      <c r="A2256" s="169" t="s">
        <v>9894</v>
      </c>
      <c r="B2256" s="170">
        <f t="shared" si="44"/>
        <v>39542</v>
      </c>
      <c r="C2256" s="169" t="s">
        <v>8133</v>
      </c>
      <c r="D2256" s="169" t="s">
        <v>8038</v>
      </c>
      <c r="E2256" s="169" t="s">
        <v>8019</v>
      </c>
      <c r="F2256" s="169" t="s">
        <v>8068</v>
      </c>
      <c r="G2256" s="169" t="s">
        <v>8154</v>
      </c>
      <c r="H2256" s="169" t="s">
        <v>28</v>
      </c>
    </row>
    <row r="2257" spans="1:8">
      <c r="A2257" s="169" t="s">
        <v>9895</v>
      </c>
      <c r="B2257" s="170">
        <f t="shared" si="44"/>
        <v>39541</v>
      </c>
      <c r="C2257" s="169" t="s">
        <v>8133</v>
      </c>
      <c r="D2257" s="169" t="s">
        <v>8040</v>
      </c>
      <c r="E2257" s="169" t="s">
        <v>8019</v>
      </c>
      <c r="F2257" s="169" t="s">
        <v>8055</v>
      </c>
      <c r="G2257" s="169" t="s">
        <v>8154</v>
      </c>
      <c r="H2257" s="169" t="s">
        <v>28</v>
      </c>
    </row>
    <row r="2258" spans="1:8">
      <c r="A2258" s="169" t="s">
        <v>9896</v>
      </c>
      <c r="B2258" s="170">
        <f t="shared" si="44"/>
        <v>39540</v>
      </c>
      <c r="C2258" s="169" t="s">
        <v>8125</v>
      </c>
      <c r="D2258" s="169" t="s">
        <v>8117</v>
      </c>
      <c r="E2258" s="169" t="s">
        <v>8011</v>
      </c>
      <c r="F2258" s="169" t="s">
        <v>8065</v>
      </c>
      <c r="G2258" s="169" t="s">
        <v>8254</v>
      </c>
      <c r="H2258" s="169" t="s">
        <v>28</v>
      </c>
    </row>
    <row r="2259" spans="1:8">
      <c r="A2259" s="169" t="s">
        <v>9897</v>
      </c>
      <c r="B2259" s="170">
        <f t="shared" si="44"/>
        <v>39539</v>
      </c>
      <c r="C2259" s="169" t="s">
        <v>8132</v>
      </c>
      <c r="D2259" s="169" t="s">
        <v>9868</v>
      </c>
      <c r="E2259" s="169" t="s">
        <v>8013</v>
      </c>
      <c r="F2259" s="169" t="s">
        <v>8051</v>
      </c>
      <c r="G2259" s="169" t="s">
        <v>8251</v>
      </c>
      <c r="H2259" s="169" t="s">
        <v>28</v>
      </c>
    </row>
    <row r="2260" spans="1:8">
      <c r="A2260" s="169" t="s">
        <v>9898</v>
      </c>
      <c r="B2260" s="170">
        <f t="shared" si="44"/>
        <v>39538</v>
      </c>
      <c r="C2260" s="169" t="s">
        <v>8132</v>
      </c>
      <c r="D2260" s="169" t="s">
        <v>8118</v>
      </c>
      <c r="E2260" s="169" t="s">
        <v>8012</v>
      </c>
      <c r="F2260" s="169" t="s">
        <v>8064</v>
      </c>
      <c r="G2260" s="169" t="s">
        <v>8252</v>
      </c>
      <c r="H2260" s="169" t="s">
        <v>28</v>
      </c>
    </row>
    <row r="2261" spans="1:8">
      <c r="A2261" s="169" t="s">
        <v>9899</v>
      </c>
      <c r="B2261" s="170">
        <f t="shared" si="44"/>
        <v>39535</v>
      </c>
      <c r="C2261" s="169" t="s">
        <v>8124</v>
      </c>
      <c r="D2261" s="169" t="s">
        <v>8038</v>
      </c>
      <c r="E2261" s="169" t="s">
        <v>8021</v>
      </c>
      <c r="F2261" s="169" t="s">
        <v>8068</v>
      </c>
      <c r="G2261" s="169" t="s">
        <v>8153</v>
      </c>
      <c r="H2261" s="169" t="s">
        <v>28</v>
      </c>
    </row>
    <row r="2262" spans="1:8">
      <c r="A2262" s="169" t="s">
        <v>9900</v>
      </c>
      <c r="B2262" s="170">
        <f t="shared" si="44"/>
        <v>39534</v>
      </c>
      <c r="C2262" s="169" t="s">
        <v>8136</v>
      </c>
      <c r="D2262" s="169" t="s">
        <v>8040</v>
      </c>
      <c r="E2262" s="169" t="s">
        <v>8019</v>
      </c>
      <c r="F2262" s="169" t="s">
        <v>8068</v>
      </c>
      <c r="G2262" s="169" t="s">
        <v>8257</v>
      </c>
      <c r="H2262" s="169" t="s">
        <v>28</v>
      </c>
    </row>
    <row r="2263" spans="1:8">
      <c r="A2263" s="169" t="s">
        <v>9901</v>
      </c>
      <c r="B2263" s="170">
        <f t="shared" si="44"/>
        <v>39533</v>
      </c>
      <c r="C2263" s="169" t="s">
        <v>8136</v>
      </c>
      <c r="D2263" s="169" t="s">
        <v>8017</v>
      </c>
      <c r="E2263" s="169" t="s">
        <v>8050</v>
      </c>
      <c r="F2263" s="169" t="s">
        <v>8451</v>
      </c>
      <c r="G2263" s="169" t="s">
        <v>8143</v>
      </c>
      <c r="H2263" s="169" t="s">
        <v>28</v>
      </c>
    </row>
    <row r="2264" spans="1:8">
      <c r="A2264" s="169" t="s">
        <v>9902</v>
      </c>
      <c r="B2264" s="170">
        <f t="shared" si="44"/>
        <v>39532</v>
      </c>
      <c r="C2264" s="169" t="s">
        <v>8411</v>
      </c>
      <c r="D2264" s="169" t="s">
        <v>8003</v>
      </c>
      <c r="E2264" s="169" t="s">
        <v>8064</v>
      </c>
      <c r="F2264" s="169" t="s">
        <v>9853</v>
      </c>
      <c r="G2264" s="169" t="s">
        <v>8269</v>
      </c>
      <c r="H2264" s="169" t="s">
        <v>28</v>
      </c>
    </row>
    <row r="2265" spans="1:8">
      <c r="A2265" s="169" t="s">
        <v>9903</v>
      </c>
      <c r="B2265" s="170">
        <f t="shared" si="44"/>
        <v>39531</v>
      </c>
      <c r="C2265" s="169" t="s">
        <v>8137</v>
      </c>
      <c r="D2265" s="169" t="s">
        <v>8004</v>
      </c>
      <c r="E2265" s="169" t="s">
        <v>8065</v>
      </c>
      <c r="F2265" s="169" t="s">
        <v>8449</v>
      </c>
      <c r="G2265" s="169" t="s">
        <v>8269</v>
      </c>
      <c r="H2265" s="169" t="s">
        <v>28</v>
      </c>
    </row>
    <row r="2266" spans="1:8">
      <c r="A2266" s="169" t="s">
        <v>9904</v>
      </c>
      <c r="B2266" s="170">
        <f t="shared" si="44"/>
        <v>39528</v>
      </c>
      <c r="C2266" s="169" t="s">
        <v>8133</v>
      </c>
      <c r="D2266" s="169" t="s">
        <v>8415</v>
      </c>
      <c r="E2266" s="169" t="s">
        <v>8017</v>
      </c>
      <c r="F2266" s="169" t="s">
        <v>8065</v>
      </c>
      <c r="G2266" s="169" t="s">
        <v>8161</v>
      </c>
      <c r="H2266" s="169" t="s">
        <v>28</v>
      </c>
    </row>
    <row r="2267" spans="1:8">
      <c r="A2267" s="169" t="s">
        <v>9905</v>
      </c>
      <c r="B2267" s="170">
        <f t="shared" si="44"/>
        <v>39527</v>
      </c>
      <c r="C2267" s="169" t="s">
        <v>8408</v>
      </c>
      <c r="D2267" s="169" t="s">
        <v>8415</v>
      </c>
      <c r="E2267" s="169" t="s">
        <v>8017</v>
      </c>
      <c r="F2267" s="169" t="s">
        <v>8050</v>
      </c>
      <c r="G2267" s="169" t="s">
        <v>8161</v>
      </c>
      <c r="H2267" s="169" t="s">
        <v>28</v>
      </c>
    </row>
    <row r="2268" spans="1:8">
      <c r="A2268" s="169" t="s">
        <v>9906</v>
      </c>
      <c r="B2268" s="170">
        <f t="shared" si="44"/>
        <v>39526</v>
      </c>
      <c r="C2268" s="169" t="s">
        <v>8136</v>
      </c>
      <c r="D2268" s="169" t="s">
        <v>9868</v>
      </c>
      <c r="E2268" s="169" t="s">
        <v>8015</v>
      </c>
      <c r="F2268" s="169" t="s">
        <v>8055</v>
      </c>
      <c r="G2268" s="169" t="s">
        <v>8161</v>
      </c>
      <c r="H2268" s="169" t="s">
        <v>28</v>
      </c>
    </row>
    <row r="2269" spans="1:8">
      <c r="A2269" s="169" t="s">
        <v>9907</v>
      </c>
      <c r="B2269" s="170">
        <f t="shared" si="44"/>
        <v>39525</v>
      </c>
      <c r="C2269" s="169" t="s">
        <v>8122</v>
      </c>
      <c r="D2269" s="169" t="s">
        <v>8130</v>
      </c>
      <c r="E2269" s="169" t="s">
        <v>8117</v>
      </c>
      <c r="F2269" s="169" t="s">
        <v>8012</v>
      </c>
      <c r="G2269" s="169" t="s">
        <v>8182</v>
      </c>
      <c r="H2269" s="169" t="s">
        <v>28</v>
      </c>
    </row>
    <row r="2270" spans="1:8">
      <c r="A2270" s="169" t="s">
        <v>9908</v>
      </c>
      <c r="B2270" s="170">
        <f t="shared" si="44"/>
        <v>39524</v>
      </c>
      <c r="C2270" s="169" t="s">
        <v>9868</v>
      </c>
      <c r="D2270" s="169" t="s">
        <v>8009</v>
      </c>
      <c r="E2270" s="169" t="s">
        <v>8024</v>
      </c>
      <c r="F2270" s="169" t="s">
        <v>8433</v>
      </c>
      <c r="G2270" s="169" t="s">
        <v>8257</v>
      </c>
      <c r="H2270" s="169" t="s">
        <v>28</v>
      </c>
    </row>
    <row r="2271" spans="1:8">
      <c r="A2271" s="169" t="s">
        <v>9909</v>
      </c>
      <c r="B2271" s="170">
        <f t="shared" si="44"/>
        <v>39521</v>
      </c>
      <c r="C2271" s="169" t="s">
        <v>8413</v>
      </c>
      <c r="D2271" s="169" t="s">
        <v>8412</v>
      </c>
      <c r="E2271" s="169" t="s">
        <v>8005</v>
      </c>
      <c r="F2271" s="169" t="s">
        <v>8065</v>
      </c>
      <c r="G2271" s="169" t="s">
        <v>8160</v>
      </c>
      <c r="H2271" s="169" t="s">
        <v>28</v>
      </c>
    </row>
    <row r="2272" spans="1:8">
      <c r="A2272" s="169" t="s">
        <v>9910</v>
      </c>
      <c r="B2272" s="170">
        <f t="shared" si="44"/>
        <v>39520</v>
      </c>
      <c r="C2272" s="169" t="s">
        <v>8411</v>
      </c>
      <c r="D2272" s="169" t="s">
        <v>8118</v>
      </c>
      <c r="E2272" s="169" t="s">
        <v>8012</v>
      </c>
      <c r="F2272" s="169" t="s">
        <v>8051</v>
      </c>
      <c r="G2272" s="169" t="s">
        <v>8161</v>
      </c>
      <c r="H2272" s="169" t="s">
        <v>28</v>
      </c>
    </row>
    <row r="2273" spans="1:8">
      <c r="A2273" s="169" t="s">
        <v>9911</v>
      </c>
      <c r="B2273" s="170">
        <f t="shared" si="44"/>
        <v>39519</v>
      </c>
      <c r="C2273" s="169" t="s">
        <v>8120</v>
      </c>
      <c r="D2273" s="169" t="s">
        <v>8122</v>
      </c>
      <c r="E2273" s="169" t="s">
        <v>8117</v>
      </c>
      <c r="F2273" s="169" t="s">
        <v>8011</v>
      </c>
      <c r="G2273" s="169" t="s">
        <v>8174</v>
      </c>
      <c r="H2273" s="169" t="s">
        <v>28</v>
      </c>
    </row>
    <row r="2274" spans="1:8">
      <c r="A2274" s="169" t="s">
        <v>9912</v>
      </c>
      <c r="B2274" s="170">
        <f t="shared" si="44"/>
        <v>39518</v>
      </c>
      <c r="C2274" s="169" t="s">
        <v>8120</v>
      </c>
      <c r="D2274" s="169" t="s">
        <v>8129</v>
      </c>
      <c r="E2274" s="169" t="s">
        <v>9868</v>
      </c>
      <c r="F2274" s="169" t="s">
        <v>8015</v>
      </c>
      <c r="G2274" s="169" t="s">
        <v>8173</v>
      </c>
      <c r="H2274" s="169" t="s">
        <v>28</v>
      </c>
    </row>
    <row r="2275" spans="1:8">
      <c r="A2275" s="169" t="s">
        <v>9913</v>
      </c>
      <c r="B2275" s="170">
        <f t="shared" si="44"/>
        <v>39517</v>
      </c>
      <c r="C2275" s="169" t="s">
        <v>8121</v>
      </c>
      <c r="D2275" s="169" t="s">
        <v>8122</v>
      </c>
      <c r="E2275" s="169" t="s">
        <v>8117</v>
      </c>
      <c r="F2275" s="169" t="s">
        <v>8013</v>
      </c>
      <c r="G2275" s="169" t="s">
        <v>8174</v>
      </c>
      <c r="H2275" s="169" t="s">
        <v>28</v>
      </c>
    </row>
    <row r="2276" spans="1:8">
      <c r="A2276" s="169" t="s">
        <v>9914</v>
      </c>
      <c r="B2276" s="170">
        <f t="shared" si="44"/>
        <v>39514</v>
      </c>
      <c r="C2276" s="169" t="s">
        <v>8149</v>
      </c>
      <c r="D2276" s="169" t="s">
        <v>8149</v>
      </c>
      <c r="E2276" s="169" t="s">
        <v>8120</v>
      </c>
      <c r="F2276" s="169" t="s">
        <v>8117</v>
      </c>
      <c r="G2276" s="169" t="s">
        <v>8192</v>
      </c>
      <c r="H2276" s="169" t="s">
        <v>28</v>
      </c>
    </row>
    <row r="2277" spans="1:8">
      <c r="A2277" s="169" t="s">
        <v>9915</v>
      </c>
      <c r="B2277" s="170">
        <f t="shared" si="44"/>
        <v>39513</v>
      </c>
      <c r="C2277" s="169" t="s">
        <v>8155</v>
      </c>
      <c r="D2277" s="169" t="s">
        <v>8154</v>
      </c>
      <c r="E2277" s="169" t="s">
        <v>8144</v>
      </c>
      <c r="F2277" s="169" t="s">
        <v>8413</v>
      </c>
      <c r="G2277" s="169" t="s">
        <v>9916</v>
      </c>
      <c r="H2277" s="169" t="s">
        <v>28</v>
      </c>
    </row>
    <row r="2278" spans="1:8">
      <c r="A2278" s="169" t="s">
        <v>9917</v>
      </c>
      <c r="B2278" s="170">
        <f t="shared" si="44"/>
        <v>39512</v>
      </c>
      <c r="C2278" s="169" t="s">
        <v>8156</v>
      </c>
      <c r="D2278" s="169" t="s">
        <v>8153</v>
      </c>
      <c r="E2278" s="169" t="s">
        <v>8133</v>
      </c>
      <c r="F2278" s="169" t="s">
        <v>8137</v>
      </c>
      <c r="G2278" s="169" t="s">
        <v>9918</v>
      </c>
      <c r="H2278" s="169" t="s">
        <v>28</v>
      </c>
    </row>
    <row r="2279" spans="1:8">
      <c r="A2279" s="169" t="s">
        <v>9919</v>
      </c>
      <c r="B2279" s="170">
        <f t="shared" si="44"/>
        <v>39511</v>
      </c>
      <c r="C2279" s="169" t="s">
        <v>8155</v>
      </c>
      <c r="D2279" s="169" t="s">
        <v>8153</v>
      </c>
      <c r="E2279" s="169" t="s">
        <v>8120</v>
      </c>
      <c r="F2279" s="169" t="s">
        <v>8137</v>
      </c>
      <c r="G2279" s="169" t="s">
        <v>9918</v>
      </c>
      <c r="H2279" s="169" t="s">
        <v>28</v>
      </c>
    </row>
    <row r="2280" spans="1:8">
      <c r="A2280" s="169" t="s">
        <v>9920</v>
      </c>
      <c r="B2280" s="170">
        <f t="shared" si="44"/>
        <v>39510</v>
      </c>
      <c r="C2280" s="169" t="s">
        <v>8156</v>
      </c>
      <c r="D2280" s="169" t="s">
        <v>8154</v>
      </c>
      <c r="E2280" s="169" t="s">
        <v>8121</v>
      </c>
      <c r="F2280" s="169" t="s">
        <v>8407</v>
      </c>
      <c r="G2280" s="169" t="s">
        <v>9921</v>
      </c>
      <c r="H2280" s="169" t="s">
        <v>28</v>
      </c>
    </row>
    <row r="2281" spans="1:8">
      <c r="A2281" s="169" t="s">
        <v>9922</v>
      </c>
      <c r="B2281" s="170">
        <f t="shared" si="44"/>
        <v>39507</v>
      </c>
      <c r="C2281" s="169" t="s">
        <v>8144</v>
      </c>
      <c r="D2281" s="169" t="s">
        <v>8269</v>
      </c>
      <c r="E2281" s="169" t="s">
        <v>8122</v>
      </c>
      <c r="F2281" s="169" t="s">
        <v>8413</v>
      </c>
      <c r="G2281" s="169" t="s">
        <v>9916</v>
      </c>
      <c r="H2281" s="169" t="s">
        <v>28</v>
      </c>
    </row>
    <row r="2282" spans="1:8">
      <c r="A2282" s="169" t="s">
        <v>9923</v>
      </c>
      <c r="B2282" s="170">
        <f t="shared" si="44"/>
        <v>39506</v>
      </c>
      <c r="C2282" s="169" t="s">
        <v>8124</v>
      </c>
      <c r="D2282" s="169" t="s">
        <v>8143</v>
      </c>
      <c r="E2282" s="169" t="s">
        <v>8136</v>
      </c>
      <c r="F2282" s="169" t="s">
        <v>8118</v>
      </c>
      <c r="G2282" s="169" t="s">
        <v>8192</v>
      </c>
      <c r="H2282" s="169" t="s">
        <v>28</v>
      </c>
    </row>
    <row r="2283" spans="1:8">
      <c r="A2283" s="169" t="s">
        <v>9924</v>
      </c>
      <c r="B2283" s="170">
        <f t="shared" si="44"/>
        <v>39505</v>
      </c>
      <c r="C2283" s="169" t="s">
        <v>8128</v>
      </c>
      <c r="D2283" s="169" t="s">
        <v>8141</v>
      </c>
      <c r="E2283" s="169" t="s">
        <v>8408</v>
      </c>
      <c r="F2283" s="169" t="s">
        <v>8117</v>
      </c>
      <c r="G2283" s="169" t="s">
        <v>8191</v>
      </c>
      <c r="H2283" s="169" t="s">
        <v>28</v>
      </c>
    </row>
    <row r="2284" spans="1:8">
      <c r="A2284" s="169" t="s">
        <v>9925</v>
      </c>
      <c r="B2284" s="170">
        <f t="shared" si="44"/>
        <v>39504</v>
      </c>
      <c r="C2284" s="169" t="s">
        <v>8138</v>
      </c>
      <c r="D2284" s="169" t="s">
        <v>8126</v>
      </c>
      <c r="E2284" s="169" t="s">
        <v>8413</v>
      </c>
      <c r="F2284" s="169" t="s">
        <v>8041</v>
      </c>
      <c r="G2284" s="169" t="s">
        <v>8194</v>
      </c>
      <c r="H2284" s="169" t="s">
        <v>28</v>
      </c>
    </row>
    <row r="2285" spans="1:8">
      <c r="A2285" s="169" t="s">
        <v>9926</v>
      </c>
      <c r="B2285" s="170">
        <f t="shared" si="44"/>
        <v>39503</v>
      </c>
      <c r="C2285" s="169" t="s">
        <v>8130</v>
      </c>
      <c r="D2285" s="169" t="s">
        <v>8141</v>
      </c>
      <c r="E2285" s="169" t="s">
        <v>8411</v>
      </c>
      <c r="F2285" s="169" t="s">
        <v>8117</v>
      </c>
      <c r="G2285" s="169" t="s">
        <v>8193</v>
      </c>
      <c r="H2285" s="169" t="s">
        <v>28</v>
      </c>
    </row>
    <row r="2286" spans="1:8">
      <c r="A2286" s="169" t="s">
        <v>9927</v>
      </c>
      <c r="B2286" s="170">
        <f t="shared" si="44"/>
        <v>39500</v>
      </c>
      <c r="C2286" s="169" t="s">
        <v>8408</v>
      </c>
      <c r="D2286" s="169" t="s">
        <v>8144</v>
      </c>
      <c r="E2286" s="169" t="s">
        <v>8407</v>
      </c>
      <c r="F2286" s="169" t="s">
        <v>8412</v>
      </c>
      <c r="G2286" s="169" t="s">
        <v>8192</v>
      </c>
      <c r="H2286" s="169" t="s">
        <v>28</v>
      </c>
    </row>
    <row r="2287" spans="1:8">
      <c r="A2287" s="169" t="s">
        <v>9928</v>
      </c>
      <c r="B2287" s="170">
        <f t="shared" si="44"/>
        <v>39499</v>
      </c>
      <c r="C2287" s="169" t="s">
        <v>8136</v>
      </c>
      <c r="D2287" s="169" t="s">
        <v>8124</v>
      </c>
      <c r="E2287" s="169" t="s">
        <v>8118</v>
      </c>
      <c r="F2287" s="169" t="s">
        <v>8040</v>
      </c>
      <c r="G2287" s="169" t="s">
        <v>8200</v>
      </c>
      <c r="H2287" s="169" t="s">
        <v>28</v>
      </c>
    </row>
    <row r="2288" spans="1:8">
      <c r="A2288" s="169" t="s">
        <v>9929</v>
      </c>
      <c r="B2288" s="170">
        <f t="shared" si="44"/>
        <v>39498</v>
      </c>
      <c r="C2288" s="169" t="s">
        <v>8138</v>
      </c>
      <c r="D2288" s="169" t="s">
        <v>8150</v>
      </c>
      <c r="E2288" s="169" t="s">
        <v>8136</v>
      </c>
      <c r="F2288" s="169" t="s">
        <v>8413</v>
      </c>
      <c r="G2288" s="169" t="s">
        <v>9916</v>
      </c>
      <c r="H2288" s="169" t="s">
        <v>28</v>
      </c>
    </row>
    <row r="2289" spans="1:8">
      <c r="A2289" s="169" t="s">
        <v>9930</v>
      </c>
      <c r="B2289" s="170">
        <f t="shared" si="44"/>
        <v>39497</v>
      </c>
      <c r="C2289" s="169" t="s">
        <v>8130</v>
      </c>
      <c r="D2289" s="169" t="s">
        <v>8144</v>
      </c>
      <c r="E2289" s="169" t="s">
        <v>8137</v>
      </c>
      <c r="F2289" s="169" t="s">
        <v>8415</v>
      </c>
      <c r="G2289" s="169" t="s">
        <v>8196</v>
      </c>
      <c r="H2289" s="169" t="s">
        <v>28</v>
      </c>
    </row>
    <row r="2290" spans="1:8">
      <c r="A2290" s="169" t="s">
        <v>9931</v>
      </c>
      <c r="B2290" s="170">
        <f t="shared" si="44"/>
        <v>39496</v>
      </c>
      <c r="C2290" s="169" t="s">
        <v>8128</v>
      </c>
      <c r="D2290" s="169" t="s">
        <v>8155</v>
      </c>
      <c r="E2290" s="169" t="s">
        <v>8138</v>
      </c>
      <c r="F2290" s="169" t="s">
        <v>8137</v>
      </c>
      <c r="G2290" s="169" t="s">
        <v>9918</v>
      </c>
      <c r="H2290" s="169" t="s">
        <v>28</v>
      </c>
    </row>
    <row r="2291" spans="1:8">
      <c r="A2291" s="169" t="s">
        <v>9932</v>
      </c>
      <c r="B2291" s="170">
        <f t="shared" si="44"/>
        <v>39493</v>
      </c>
      <c r="C2291" s="169" t="s">
        <v>8128</v>
      </c>
      <c r="D2291" s="169" t="s">
        <v>8149</v>
      </c>
      <c r="E2291" s="169" t="s">
        <v>8137</v>
      </c>
      <c r="F2291" s="169" t="s">
        <v>8413</v>
      </c>
      <c r="G2291" s="169" t="s">
        <v>9916</v>
      </c>
      <c r="H2291" s="169" t="s">
        <v>28</v>
      </c>
    </row>
    <row r="2292" spans="1:8">
      <c r="A2292" s="169" t="s">
        <v>9933</v>
      </c>
      <c r="B2292" s="170">
        <f t="shared" si="44"/>
        <v>39492</v>
      </c>
      <c r="C2292" s="169" t="s">
        <v>8122</v>
      </c>
      <c r="D2292" s="169" t="s">
        <v>8149</v>
      </c>
      <c r="E2292" s="169" t="s">
        <v>8408</v>
      </c>
      <c r="F2292" s="169" t="s">
        <v>8411</v>
      </c>
      <c r="G2292" s="169" t="s">
        <v>9934</v>
      </c>
      <c r="H2292" s="169" t="s">
        <v>28</v>
      </c>
    </row>
    <row r="2293" spans="1:8">
      <c r="A2293" s="169" t="s">
        <v>9935</v>
      </c>
      <c r="B2293" s="170">
        <f t="shared" si="44"/>
        <v>39491</v>
      </c>
      <c r="C2293" s="169" t="s">
        <v>8122</v>
      </c>
      <c r="D2293" s="169" t="s">
        <v>8143</v>
      </c>
      <c r="E2293" s="169" t="s">
        <v>8413</v>
      </c>
      <c r="F2293" s="169" t="s">
        <v>8413</v>
      </c>
      <c r="G2293" s="169" t="s">
        <v>8196</v>
      </c>
      <c r="H2293" s="169" t="s">
        <v>28</v>
      </c>
    </row>
    <row r="2294" spans="1:8">
      <c r="A2294" s="169" t="s">
        <v>9936</v>
      </c>
      <c r="B2294" s="170">
        <f t="shared" si="44"/>
        <v>39490</v>
      </c>
      <c r="C2294" s="169" t="s">
        <v>8415</v>
      </c>
      <c r="D2294" s="169" t="s">
        <v>8121</v>
      </c>
      <c r="E2294" s="169" t="s">
        <v>8040</v>
      </c>
      <c r="F2294" s="169" t="s">
        <v>8009</v>
      </c>
      <c r="G2294" s="169" t="s">
        <v>8199</v>
      </c>
      <c r="H2294" s="169" t="s">
        <v>28</v>
      </c>
    </row>
    <row r="2295" spans="1:8">
      <c r="A2295" s="169" t="s">
        <v>9937</v>
      </c>
      <c r="B2295" s="170">
        <f t="shared" si="44"/>
        <v>39489</v>
      </c>
      <c r="C2295" s="169" t="s">
        <v>8412</v>
      </c>
      <c r="D2295" s="169" t="s">
        <v>8122</v>
      </c>
      <c r="E2295" s="169" t="s">
        <v>8003</v>
      </c>
      <c r="F2295" s="169" t="s">
        <v>8017</v>
      </c>
      <c r="G2295" s="169" t="s">
        <v>8184</v>
      </c>
      <c r="H2295" s="169" t="s">
        <v>28</v>
      </c>
    </row>
    <row r="2296" spans="1:8">
      <c r="A2296" s="169" t="s">
        <v>9938</v>
      </c>
      <c r="B2296" s="170">
        <f t="shared" si="44"/>
        <v>39483</v>
      </c>
      <c r="C2296" s="169" t="s">
        <v>9868</v>
      </c>
      <c r="D2296" s="169" t="s">
        <v>8138</v>
      </c>
      <c r="E2296" s="169" t="s">
        <v>8004</v>
      </c>
      <c r="F2296" s="169" t="s">
        <v>8012</v>
      </c>
      <c r="G2296" s="169" t="s">
        <v>8178</v>
      </c>
      <c r="H2296" s="169" t="s">
        <v>28</v>
      </c>
    </row>
    <row r="2297" spans="1:8">
      <c r="A2297" s="169" t="s">
        <v>9939</v>
      </c>
      <c r="B2297" s="170">
        <f t="shared" si="44"/>
        <v>39482</v>
      </c>
      <c r="C2297" s="169" t="s">
        <v>9868</v>
      </c>
      <c r="D2297" s="169" t="s">
        <v>8407</v>
      </c>
      <c r="E2297" s="169" t="s">
        <v>8017</v>
      </c>
      <c r="F2297" s="169" t="s">
        <v>8013</v>
      </c>
      <c r="G2297" s="169" t="s">
        <v>8173</v>
      </c>
      <c r="H2297" s="169" t="s">
        <v>28</v>
      </c>
    </row>
    <row r="2298" spans="1:8">
      <c r="A2298" s="169" t="s">
        <v>9940</v>
      </c>
      <c r="B2298" s="170">
        <f t="shared" si="44"/>
        <v>39479</v>
      </c>
      <c r="C2298" s="169" t="s">
        <v>8138</v>
      </c>
      <c r="D2298" s="169" t="s">
        <v>8124</v>
      </c>
      <c r="E2298" s="169" t="s">
        <v>8117</v>
      </c>
      <c r="F2298" s="169" t="s">
        <v>8034</v>
      </c>
      <c r="G2298" s="169" t="s">
        <v>8193</v>
      </c>
      <c r="H2298" s="169" t="s">
        <v>28</v>
      </c>
    </row>
    <row r="2299" spans="1:8">
      <c r="A2299" s="169" t="s">
        <v>9941</v>
      </c>
      <c r="B2299" s="170">
        <f t="shared" si="44"/>
        <v>39478</v>
      </c>
      <c r="C2299" s="169" t="s">
        <v>8129</v>
      </c>
      <c r="D2299" s="169" t="s">
        <v>8126</v>
      </c>
      <c r="E2299" s="169" t="s">
        <v>8118</v>
      </c>
      <c r="F2299" s="169" t="s">
        <v>8038</v>
      </c>
      <c r="G2299" s="169" t="s">
        <v>8197</v>
      </c>
      <c r="H2299" s="169" t="s">
        <v>28</v>
      </c>
    </row>
    <row r="2300" spans="1:8">
      <c r="A2300" s="169" t="s">
        <v>9942</v>
      </c>
      <c r="B2300" s="170">
        <f t="shared" si="44"/>
        <v>39477</v>
      </c>
      <c r="C2300" s="169" t="s">
        <v>8413</v>
      </c>
      <c r="D2300" s="169" t="s">
        <v>8121</v>
      </c>
      <c r="E2300" s="169" t="s">
        <v>8038</v>
      </c>
      <c r="F2300" s="169" t="s">
        <v>8009</v>
      </c>
      <c r="G2300" s="169" t="s">
        <v>8200</v>
      </c>
      <c r="H2300" s="169" t="s">
        <v>28</v>
      </c>
    </row>
    <row r="2301" spans="1:8">
      <c r="A2301" s="169" t="s">
        <v>9943</v>
      </c>
      <c r="B2301" s="170">
        <f t="shared" si="44"/>
        <v>39476</v>
      </c>
      <c r="C2301" s="169" t="s">
        <v>8411</v>
      </c>
      <c r="D2301" s="169" t="s">
        <v>8121</v>
      </c>
      <c r="E2301" s="169" t="s">
        <v>8040</v>
      </c>
      <c r="F2301" s="169" t="s">
        <v>8003</v>
      </c>
      <c r="G2301" s="169" t="s">
        <v>8194</v>
      </c>
      <c r="H2301" s="169" t="s">
        <v>28</v>
      </c>
    </row>
    <row r="2302" spans="1:8">
      <c r="A2302" s="169" t="s">
        <v>9944</v>
      </c>
      <c r="B2302" s="170">
        <f t="shared" si="44"/>
        <v>39475</v>
      </c>
      <c r="C2302" s="169" t="s">
        <v>8040</v>
      </c>
      <c r="D2302" s="169" t="s">
        <v>8133</v>
      </c>
      <c r="E2302" s="169" t="s">
        <v>8041</v>
      </c>
      <c r="F2302" s="169" t="s">
        <v>8017</v>
      </c>
      <c r="G2302" s="169" t="s">
        <v>8192</v>
      </c>
      <c r="H2302" s="169" t="s">
        <v>28</v>
      </c>
    </row>
    <row r="2303" spans="1:8">
      <c r="A2303" s="169" t="s">
        <v>9945</v>
      </c>
      <c r="B2303" s="170">
        <f t="shared" si="44"/>
        <v>39472</v>
      </c>
      <c r="C2303" s="169" t="s">
        <v>8017</v>
      </c>
      <c r="D2303" s="169" t="s">
        <v>8415</v>
      </c>
      <c r="E2303" s="169" t="s">
        <v>8021</v>
      </c>
      <c r="F2303" s="169" t="s">
        <v>8055</v>
      </c>
      <c r="G2303" s="169" t="s">
        <v>8173</v>
      </c>
      <c r="H2303" s="169" t="s">
        <v>28</v>
      </c>
    </row>
    <row r="2304" spans="1:8">
      <c r="A2304" s="169" t="s">
        <v>9946</v>
      </c>
      <c r="B2304" s="170">
        <f t="shared" si="44"/>
        <v>39471</v>
      </c>
      <c r="C2304" s="169" t="s">
        <v>8040</v>
      </c>
      <c r="D2304" s="169" t="s">
        <v>8138</v>
      </c>
      <c r="E2304" s="169" t="s">
        <v>8004</v>
      </c>
      <c r="F2304" s="169" t="s">
        <v>8023</v>
      </c>
      <c r="G2304" s="169" t="s">
        <v>8188</v>
      </c>
      <c r="H2304" s="169" t="s">
        <v>28</v>
      </c>
    </row>
    <row r="2305" spans="1:8">
      <c r="A2305" s="169" t="s">
        <v>9947</v>
      </c>
      <c r="B2305" s="170">
        <f t="shared" si="44"/>
        <v>39470</v>
      </c>
      <c r="C2305" s="169" t="s">
        <v>8011</v>
      </c>
      <c r="D2305" s="169" t="s">
        <v>8121</v>
      </c>
      <c r="E2305" s="169" t="s">
        <v>9868</v>
      </c>
      <c r="F2305" s="169" t="s">
        <v>8011</v>
      </c>
      <c r="G2305" s="169" t="s">
        <v>8191</v>
      </c>
      <c r="H2305" s="169" t="s">
        <v>28</v>
      </c>
    </row>
    <row r="2306" spans="1:8">
      <c r="A2306" s="169" t="s">
        <v>9948</v>
      </c>
      <c r="B2306" s="170">
        <f t="shared" si="44"/>
        <v>39469</v>
      </c>
      <c r="C2306" s="169" t="s">
        <v>8024</v>
      </c>
      <c r="D2306" s="169" t="s">
        <v>9868</v>
      </c>
      <c r="E2306" s="169" t="s">
        <v>8046</v>
      </c>
      <c r="F2306" s="169" t="s">
        <v>8114</v>
      </c>
      <c r="G2306" s="169" t="s">
        <v>8175</v>
      </c>
      <c r="H2306" s="169" t="s">
        <v>28</v>
      </c>
    </row>
    <row r="2307" spans="1:8">
      <c r="A2307" s="169" t="s">
        <v>9949</v>
      </c>
      <c r="B2307" s="170">
        <f t="shared" si="44"/>
        <v>39468</v>
      </c>
      <c r="C2307" s="169" t="s">
        <v>8050</v>
      </c>
      <c r="D2307" s="169" t="s">
        <v>8038</v>
      </c>
      <c r="E2307" s="169" t="s">
        <v>8050</v>
      </c>
      <c r="F2307" s="169" t="s">
        <v>9853</v>
      </c>
      <c r="G2307" s="169" t="s">
        <v>8163</v>
      </c>
      <c r="H2307" s="169" t="s">
        <v>28</v>
      </c>
    </row>
    <row r="2308" spans="1:8">
      <c r="A2308" s="169" t="s">
        <v>9950</v>
      </c>
      <c r="B2308" s="170">
        <f t="shared" si="44"/>
        <v>39465</v>
      </c>
      <c r="C2308" s="169" t="s">
        <v>8074</v>
      </c>
      <c r="D2308" s="169" t="s">
        <v>8008</v>
      </c>
      <c r="E2308" s="169" t="s">
        <v>8055</v>
      </c>
      <c r="F2308" s="169" t="s">
        <v>8451</v>
      </c>
      <c r="G2308" s="169" t="s">
        <v>8161</v>
      </c>
      <c r="H2308" s="169" t="s">
        <v>28</v>
      </c>
    </row>
    <row r="2309" spans="1:8">
      <c r="A2309" s="169" t="s">
        <v>9951</v>
      </c>
      <c r="B2309" s="170">
        <f t="shared" ref="B2309:B2372" si="45">DATE((LEFT(A2309,4)),(RIGHT(LEFT(A2309,7),2)),RIGHT(A2309,2))</f>
        <v>39464</v>
      </c>
      <c r="C2309" s="169" t="s">
        <v>8451</v>
      </c>
      <c r="D2309" s="169" t="s">
        <v>8019</v>
      </c>
      <c r="E2309" s="169" t="s">
        <v>8449</v>
      </c>
      <c r="F2309" s="169" t="s">
        <v>8461</v>
      </c>
      <c r="G2309" s="169" t="s">
        <v>8150</v>
      </c>
      <c r="H2309" s="169" t="s">
        <v>28</v>
      </c>
    </row>
    <row r="2310" spans="1:8">
      <c r="A2310" s="169" t="s">
        <v>9952</v>
      </c>
      <c r="B2310" s="170">
        <f t="shared" si="45"/>
        <v>39463</v>
      </c>
      <c r="C2310" s="169" t="s">
        <v>8451</v>
      </c>
      <c r="D2310" s="169" t="s">
        <v>8012</v>
      </c>
      <c r="E2310" s="169" t="s">
        <v>8070</v>
      </c>
      <c r="F2310" s="169" t="s">
        <v>8458</v>
      </c>
      <c r="G2310" s="169" t="s">
        <v>8257</v>
      </c>
      <c r="H2310" s="169" t="s">
        <v>28</v>
      </c>
    </row>
    <row r="2311" spans="1:8">
      <c r="A2311" s="169" t="s">
        <v>9953</v>
      </c>
      <c r="B2311" s="170">
        <f t="shared" si="45"/>
        <v>39462</v>
      </c>
      <c r="C2311" s="169" t="s">
        <v>8463</v>
      </c>
      <c r="D2311" s="169" t="s">
        <v>8065</v>
      </c>
      <c r="E2311" s="169" t="s">
        <v>8461</v>
      </c>
      <c r="F2311" s="169" t="s">
        <v>8474</v>
      </c>
      <c r="G2311" s="169" t="s">
        <v>8147</v>
      </c>
      <c r="H2311" s="169" t="s">
        <v>28</v>
      </c>
    </row>
    <row r="2312" spans="1:8">
      <c r="A2312" s="169" t="s">
        <v>9954</v>
      </c>
      <c r="B2312" s="170">
        <f t="shared" si="45"/>
        <v>39461</v>
      </c>
      <c r="C2312" s="169" t="s">
        <v>8472</v>
      </c>
      <c r="D2312" s="169" t="s">
        <v>8458</v>
      </c>
      <c r="E2312" s="169" t="s">
        <v>8493</v>
      </c>
      <c r="F2312" s="169" t="s">
        <v>8500</v>
      </c>
      <c r="G2312" s="169" t="s">
        <v>8412</v>
      </c>
      <c r="H2312" s="169" t="s">
        <v>28</v>
      </c>
    </row>
    <row r="2313" spans="1:8">
      <c r="A2313" s="169" t="s">
        <v>9955</v>
      </c>
      <c r="B2313" s="170">
        <f t="shared" si="45"/>
        <v>39458</v>
      </c>
      <c r="C2313" s="169" t="s">
        <v>8481</v>
      </c>
      <c r="D2313" s="169" t="s">
        <v>8461</v>
      </c>
      <c r="E2313" s="169" t="s">
        <v>8494</v>
      </c>
      <c r="F2313" s="169" t="s">
        <v>8503</v>
      </c>
      <c r="G2313" s="169" t="s">
        <v>8118</v>
      </c>
      <c r="H2313" s="169" t="s">
        <v>28</v>
      </c>
    </row>
    <row r="2314" spans="1:8">
      <c r="A2314" s="169" t="s">
        <v>9956</v>
      </c>
      <c r="B2314" s="170">
        <f t="shared" si="45"/>
        <v>39457</v>
      </c>
      <c r="C2314" s="169" t="s">
        <v>8513</v>
      </c>
      <c r="D2314" s="169" t="s">
        <v>8494</v>
      </c>
      <c r="E2314" s="169" t="s">
        <v>8534</v>
      </c>
      <c r="F2314" s="169" t="s">
        <v>8535</v>
      </c>
      <c r="G2314" s="169" t="s">
        <v>8024</v>
      </c>
      <c r="H2314" s="169" t="s">
        <v>28</v>
      </c>
    </row>
    <row r="2315" spans="1:8">
      <c r="A2315" s="169" t="s">
        <v>9957</v>
      </c>
      <c r="B2315" s="170">
        <f t="shared" si="45"/>
        <v>39456</v>
      </c>
      <c r="C2315" s="169" t="s">
        <v>8508</v>
      </c>
      <c r="D2315" s="169" t="s">
        <v>8510</v>
      </c>
      <c r="E2315" s="169" t="s">
        <v>8550</v>
      </c>
      <c r="F2315" s="169" t="s">
        <v>8552</v>
      </c>
      <c r="G2315" s="169" t="s">
        <v>8070</v>
      </c>
      <c r="H2315" s="169" t="s">
        <v>28</v>
      </c>
    </row>
    <row r="2316" spans="1:8">
      <c r="A2316" s="169" t="s">
        <v>9958</v>
      </c>
      <c r="B2316" s="170">
        <f t="shared" si="45"/>
        <v>39455</v>
      </c>
      <c r="C2316" s="169" t="s">
        <v>8508</v>
      </c>
      <c r="D2316" s="169" t="s">
        <v>8518</v>
      </c>
      <c r="E2316" s="169" t="s">
        <v>8550</v>
      </c>
      <c r="F2316" s="169" t="s">
        <v>8552</v>
      </c>
      <c r="G2316" s="169" t="s">
        <v>8433</v>
      </c>
      <c r="H2316" s="169" t="s">
        <v>28</v>
      </c>
    </row>
    <row r="2317" spans="1:8">
      <c r="A2317" s="169" t="s">
        <v>9959</v>
      </c>
      <c r="B2317" s="170">
        <f t="shared" si="45"/>
        <v>39454</v>
      </c>
      <c r="C2317" s="169" t="s">
        <v>8494</v>
      </c>
      <c r="D2317" s="169" t="s">
        <v>8496</v>
      </c>
      <c r="E2317" s="169" t="s">
        <v>8526</v>
      </c>
      <c r="F2317" s="169" t="s">
        <v>8534</v>
      </c>
      <c r="G2317" s="169" t="s">
        <v>8050</v>
      </c>
      <c r="H2317" s="169" t="s">
        <v>28</v>
      </c>
    </row>
    <row r="2318" spans="1:8">
      <c r="A2318" s="169" t="s">
        <v>9960</v>
      </c>
      <c r="B2318" s="170">
        <f t="shared" si="45"/>
        <v>39451</v>
      </c>
      <c r="C2318" s="169" t="s">
        <v>8496</v>
      </c>
      <c r="D2318" s="169" t="s">
        <v>8490</v>
      </c>
      <c r="E2318" s="169" t="s">
        <v>8529</v>
      </c>
      <c r="F2318" s="169" t="s">
        <v>8526</v>
      </c>
      <c r="G2318" s="169" t="s">
        <v>8064</v>
      </c>
      <c r="H2318" s="169" t="s">
        <v>28</v>
      </c>
    </row>
    <row r="2319" spans="1:8">
      <c r="A2319" s="169" t="s">
        <v>9961</v>
      </c>
      <c r="B2319" s="170">
        <f t="shared" si="45"/>
        <v>39450</v>
      </c>
      <c r="C2319" s="169" t="s">
        <v>8503</v>
      </c>
      <c r="D2319" s="169" t="s">
        <v>8497</v>
      </c>
      <c r="E2319" s="169" t="s">
        <v>8524</v>
      </c>
      <c r="F2319" s="169" t="s">
        <v>8529</v>
      </c>
      <c r="G2319" s="169" t="s">
        <v>8046</v>
      </c>
      <c r="H2319" s="169" t="s">
        <v>28</v>
      </c>
    </row>
    <row r="2320" spans="1:8">
      <c r="A2320" s="169" t="s">
        <v>9962</v>
      </c>
      <c r="B2320" s="170">
        <f t="shared" si="45"/>
        <v>39449</v>
      </c>
      <c r="C2320" s="169" t="s">
        <v>8496</v>
      </c>
      <c r="D2320" s="169" t="s">
        <v>8487</v>
      </c>
      <c r="E2320" s="169" t="s">
        <v>8525</v>
      </c>
      <c r="F2320" s="169" t="s">
        <v>8524</v>
      </c>
      <c r="G2320" s="169" t="s">
        <v>8024</v>
      </c>
      <c r="H2320" s="169" t="s">
        <v>28</v>
      </c>
    </row>
    <row r="2321" spans="1:8">
      <c r="A2321" s="169" t="s">
        <v>9963</v>
      </c>
      <c r="B2321" s="170">
        <f t="shared" si="45"/>
        <v>39447</v>
      </c>
      <c r="C2321" s="169" t="s">
        <v>8481</v>
      </c>
      <c r="D2321" s="169" t="s">
        <v>8463</v>
      </c>
      <c r="E2321" s="169" t="s">
        <v>8494</v>
      </c>
      <c r="F2321" s="169" t="s">
        <v>8500</v>
      </c>
      <c r="G2321" s="169" t="s">
        <v>8009</v>
      </c>
      <c r="H2321" s="169" t="s">
        <v>28</v>
      </c>
    </row>
    <row r="2322" spans="1:8">
      <c r="A2322" s="169" t="s">
        <v>9964</v>
      </c>
      <c r="B2322" s="170">
        <f t="shared" si="45"/>
        <v>39444</v>
      </c>
      <c r="C2322" s="169" t="s">
        <v>8481</v>
      </c>
      <c r="D2322" s="169" t="s">
        <v>8463</v>
      </c>
      <c r="E2322" s="169" t="s">
        <v>8494</v>
      </c>
      <c r="F2322" s="169" t="s">
        <v>8500</v>
      </c>
      <c r="G2322" s="169" t="s">
        <v>8009</v>
      </c>
      <c r="H2322" s="169" t="s">
        <v>28</v>
      </c>
    </row>
    <row r="2323" spans="1:8">
      <c r="A2323" s="169" t="s">
        <v>9965</v>
      </c>
      <c r="B2323" s="170">
        <f t="shared" si="45"/>
        <v>39443</v>
      </c>
      <c r="C2323" s="169" t="s">
        <v>9841</v>
      </c>
      <c r="D2323" s="169" t="s">
        <v>8461</v>
      </c>
      <c r="E2323" s="169" t="s">
        <v>8490</v>
      </c>
      <c r="F2323" s="169" t="s">
        <v>8494</v>
      </c>
      <c r="G2323" s="169" t="s">
        <v>8040</v>
      </c>
      <c r="H2323" s="169" t="s">
        <v>28</v>
      </c>
    </row>
    <row r="2324" spans="1:8">
      <c r="A2324" s="169" t="s">
        <v>9966</v>
      </c>
      <c r="B2324" s="170">
        <f t="shared" si="45"/>
        <v>39442</v>
      </c>
      <c r="C2324" s="169" t="s">
        <v>9866</v>
      </c>
      <c r="D2324" s="169" t="s">
        <v>8466</v>
      </c>
      <c r="E2324" s="169" t="s">
        <v>8494</v>
      </c>
      <c r="F2324" s="169" t="s">
        <v>8496</v>
      </c>
      <c r="G2324" s="169" t="s">
        <v>8038</v>
      </c>
      <c r="H2324" s="169" t="s">
        <v>28</v>
      </c>
    </row>
    <row r="2325" spans="1:8">
      <c r="A2325" s="169" t="s">
        <v>9967</v>
      </c>
      <c r="B2325" s="170">
        <f t="shared" si="45"/>
        <v>39440</v>
      </c>
      <c r="C2325" s="169" t="s">
        <v>9866</v>
      </c>
      <c r="D2325" s="169" t="s">
        <v>8463</v>
      </c>
      <c r="E2325" s="169" t="s">
        <v>8496</v>
      </c>
      <c r="F2325" s="169" t="s">
        <v>8503</v>
      </c>
      <c r="G2325" s="169" t="s">
        <v>8009</v>
      </c>
      <c r="H2325" s="169" t="s">
        <v>28</v>
      </c>
    </row>
    <row r="2326" spans="1:8">
      <c r="A2326" s="169" t="s">
        <v>9968</v>
      </c>
      <c r="B2326" s="170">
        <f t="shared" si="45"/>
        <v>39437</v>
      </c>
      <c r="C2326" s="169" t="s">
        <v>9866</v>
      </c>
      <c r="D2326" s="169" t="s">
        <v>8466</v>
      </c>
      <c r="E2326" s="169" t="s">
        <v>8494</v>
      </c>
      <c r="F2326" s="169" t="s">
        <v>8500</v>
      </c>
      <c r="G2326" s="169" t="s">
        <v>8038</v>
      </c>
      <c r="H2326" s="169" t="s">
        <v>28</v>
      </c>
    </row>
    <row r="2327" spans="1:8">
      <c r="A2327" s="169" t="s">
        <v>9969</v>
      </c>
      <c r="B2327" s="170">
        <f t="shared" si="45"/>
        <v>39436</v>
      </c>
      <c r="C2327" s="169" t="s">
        <v>8481</v>
      </c>
      <c r="D2327" s="169" t="s">
        <v>8461</v>
      </c>
      <c r="E2327" s="169" t="s">
        <v>8490</v>
      </c>
      <c r="F2327" s="169" t="s">
        <v>8496</v>
      </c>
      <c r="G2327" s="169" t="s">
        <v>8040</v>
      </c>
      <c r="H2327" s="169" t="s">
        <v>28</v>
      </c>
    </row>
    <row r="2328" spans="1:8">
      <c r="A2328" s="169" t="s">
        <v>9970</v>
      </c>
      <c r="B2328" s="170">
        <f t="shared" si="45"/>
        <v>39434</v>
      </c>
      <c r="C2328" s="169" t="s">
        <v>8489</v>
      </c>
      <c r="D2328" s="169" t="s">
        <v>8467</v>
      </c>
      <c r="E2328" s="169" t="s">
        <v>8503</v>
      </c>
      <c r="F2328" s="169" t="s">
        <v>8501</v>
      </c>
      <c r="G2328" s="169" t="s">
        <v>8008</v>
      </c>
      <c r="H2328" s="169" t="s">
        <v>28</v>
      </c>
    </row>
    <row r="2329" spans="1:8">
      <c r="A2329" s="169" t="s">
        <v>9971</v>
      </c>
      <c r="B2329" s="170">
        <f t="shared" si="45"/>
        <v>39433</v>
      </c>
      <c r="C2329" s="169" t="s">
        <v>9841</v>
      </c>
      <c r="D2329" s="169" t="s">
        <v>8467</v>
      </c>
      <c r="E2329" s="169" t="s">
        <v>8500</v>
      </c>
      <c r="F2329" s="169" t="s">
        <v>8498</v>
      </c>
      <c r="G2329" s="169" t="s">
        <v>8003</v>
      </c>
      <c r="H2329" s="169" t="s">
        <v>28</v>
      </c>
    </row>
    <row r="2330" spans="1:8">
      <c r="A2330" s="169" t="s">
        <v>9972</v>
      </c>
      <c r="B2330" s="170">
        <f t="shared" si="45"/>
        <v>39430</v>
      </c>
      <c r="C2330" s="169" t="s">
        <v>8478</v>
      </c>
      <c r="D2330" s="169" t="s">
        <v>8466</v>
      </c>
      <c r="E2330" s="169" t="s">
        <v>8490</v>
      </c>
      <c r="F2330" s="169" t="s">
        <v>8496</v>
      </c>
      <c r="G2330" s="169" t="s">
        <v>8009</v>
      </c>
      <c r="H2330" s="169" t="s">
        <v>28</v>
      </c>
    </row>
    <row r="2331" spans="1:8">
      <c r="A2331" s="169" t="s">
        <v>9973</v>
      </c>
      <c r="B2331" s="170">
        <f t="shared" si="45"/>
        <v>39429</v>
      </c>
      <c r="C2331" s="169" t="s">
        <v>8485</v>
      </c>
      <c r="D2331" s="169" t="s">
        <v>8469</v>
      </c>
      <c r="E2331" s="169" t="s">
        <v>8487</v>
      </c>
      <c r="F2331" s="169" t="s">
        <v>8490</v>
      </c>
      <c r="G2331" s="169" t="s">
        <v>8034</v>
      </c>
      <c r="H2331" s="169" t="s">
        <v>28</v>
      </c>
    </row>
    <row r="2332" spans="1:8">
      <c r="A2332" s="169" t="s">
        <v>9974</v>
      </c>
      <c r="B2332" s="170">
        <f t="shared" si="45"/>
        <v>39428</v>
      </c>
      <c r="C2332" s="169" t="s">
        <v>8490</v>
      </c>
      <c r="D2332" s="169" t="s">
        <v>8481</v>
      </c>
      <c r="E2332" s="169" t="s">
        <v>8507</v>
      </c>
      <c r="F2332" s="169" t="s">
        <v>8508</v>
      </c>
      <c r="G2332" s="169" t="s">
        <v>8012</v>
      </c>
      <c r="H2332" s="169" t="s">
        <v>28</v>
      </c>
    </row>
    <row r="2333" spans="1:8">
      <c r="A2333" s="169" t="s">
        <v>9975</v>
      </c>
      <c r="B2333" s="170">
        <f t="shared" si="45"/>
        <v>39427</v>
      </c>
      <c r="C2333" s="169" t="s">
        <v>8500</v>
      </c>
      <c r="D2333" s="169" t="s">
        <v>8482</v>
      </c>
      <c r="E2333" s="169" t="s">
        <v>8515</v>
      </c>
      <c r="F2333" s="169" t="s">
        <v>8518</v>
      </c>
      <c r="G2333" s="169" t="s">
        <v>8019</v>
      </c>
      <c r="H2333" s="169" t="s">
        <v>28</v>
      </c>
    </row>
    <row r="2334" spans="1:8">
      <c r="A2334" s="169" t="s">
        <v>9976</v>
      </c>
      <c r="B2334" s="170">
        <f t="shared" si="45"/>
        <v>39426</v>
      </c>
      <c r="C2334" s="169" t="s">
        <v>8508</v>
      </c>
      <c r="D2334" s="169" t="s">
        <v>9841</v>
      </c>
      <c r="E2334" s="169" t="s">
        <v>8513</v>
      </c>
      <c r="F2334" s="169" t="s">
        <v>8510</v>
      </c>
      <c r="G2334" s="169" t="s">
        <v>8015</v>
      </c>
      <c r="H2334" s="169" t="s">
        <v>28</v>
      </c>
    </row>
    <row r="2335" spans="1:8">
      <c r="A2335" s="169" t="s">
        <v>9977</v>
      </c>
      <c r="B2335" s="170">
        <f t="shared" si="45"/>
        <v>39423</v>
      </c>
      <c r="C2335" s="169" t="s">
        <v>8500</v>
      </c>
      <c r="D2335" s="169" t="s">
        <v>8481</v>
      </c>
      <c r="E2335" s="169" t="s">
        <v>8501</v>
      </c>
      <c r="F2335" s="169" t="s">
        <v>8513</v>
      </c>
      <c r="G2335" s="169" t="s">
        <v>8011</v>
      </c>
      <c r="H2335" s="169" t="s">
        <v>28</v>
      </c>
    </row>
    <row r="2336" spans="1:8">
      <c r="A2336" s="169" t="s">
        <v>9978</v>
      </c>
      <c r="B2336" s="170">
        <f t="shared" si="45"/>
        <v>39422</v>
      </c>
      <c r="C2336" s="169" t="s">
        <v>9841</v>
      </c>
      <c r="D2336" s="169" t="s">
        <v>8453</v>
      </c>
      <c r="E2336" s="169" t="s">
        <v>8489</v>
      </c>
      <c r="F2336" s="169" t="s">
        <v>8489</v>
      </c>
      <c r="G2336" s="169" t="s">
        <v>8118</v>
      </c>
      <c r="H2336" s="169" t="s">
        <v>28</v>
      </c>
    </row>
    <row r="2337" spans="1:8">
      <c r="A2337" s="169" t="s">
        <v>9979</v>
      </c>
      <c r="B2337" s="170">
        <f t="shared" si="45"/>
        <v>39421</v>
      </c>
      <c r="C2337" s="169" t="s">
        <v>9841</v>
      </c>
      <c r="D2337" s="169" t="s">
        <v>8450</v>
      </c>
      <c r="E2337" s="169" t="s">
        <v>9866</v>
      </c>
      <c r="F2337" s="169" t="s">
        <v>8482</v>
      </c>
      <c r="G2337" s="169" t="s">
        <v>8412</v>
      </c>
      <c r="H2337" s="169" t="s">
        <v>28</v>
      </c>
    </row>
    <row r="2338" spans="1:8">
      <c r="A2338" s="169" t="s">
        <v>9980</v>
      </c>
      <c r="B2338" s="170">
        <f t="shared" si="45"/>
        <v>39420</v>
      </c>
      <c r="C2338" s="169" t="s">
        <v>8458</v>
      </c>
      <c r="D2338" s="169" t="s">
        <v>8024</v>
      </c>
      <c r="E2338" s="169" t="s">
        <v>8451</v>
      </c>
      <c r="F2338" s="169" t="s">
        <v>8460</v>
      </c>
      <c r="G2338" s="169" t="s">
        <v>8133</v>
      </c>
      <c r="H2338" s="169" t="s">
        <v>28</v>
      </c>
    </row>
    <row r="2339" spans="1:8">
      <c r="A2339" s="169" t="s">
        <v>9981</v>
      </c>
      <c r="B2339" s="170">
        <f t="shared" si="45"/>
        <v>39419</v>
      </c>
      <c r="C2339" s="169" t="s">
        <v>8471</v>
      </c>
      <c r="D2339" s="169" t="s">
        <v>8012</v>
      </c>
      <c r="E2339" s="169" t="s">
        <v>8070</v>
      </c>
      <c r="F2339" s="169" t="s">
        <v>9853</v>
      </c>
      <c r="G2339" s="169" t="s">
        <v>8143</v>
      </c>
      <c r="H2339" s="169" t="s">
        <v>28</v>
      </c>
    </row>
    <row r="2340" spans="1:8">
      <c r="A2340" s="169" t="s">
        <v>9982</v>
      </c>
      <c r="B2340" s="170">
        <f t="shared" si="45"/>
        <v>39416</v>
      </c>
      <c r="C2340" s="169" t="s">
        <v>8487</v>
      </c>
      <c r="D2340" s="169" t="s">
        <v>8012</v>
      </c>
      <c r="E2340" s="169" t="s">
        <v>8074</v>
      </c>
      <c r="F2340" s="169" t="s">
        <v>8433</v>
      </c>
      <c r="G2340" s="169" t="s">
        <v>8143</v>
      </c>
      <c r="H2340" s="169" t="s">
        <v>28</v>
      </c>
    </row>
    <row r="2341" spans="1:8">
      <c r="A2341" s="169" t="s">
        <v>9983</v>
      </c>
      <c r="B2341" s="170">
        <f t="shared" si="45"/>
        <v>39415</v>
      </c>
      <c r="C2341" s="169" t="s">
        <v>8496</v>
      </c>
      <c r="D2341" s="169" t="s">
        <v>9853</v>
      </c>
      <c r="E2341" s="169" t="s">
        <v>8481</v>
      </c>
      <c r="F2341" s="169" t="s">
        <v>9841</v>
      </c>
      <c r="G2341" s="169" t="s">
        <v>8413</v>
      </c>
      <c r="H2341" s="169" t="s">
        <v>28</v>
      </c>
    </row>
    <row r="2342" spans="1:8">
      <c r="A2342" s="169" t="s">
        <v>9984</v>
      </c>
      <c r="B2342" s="170">
        <f t="shared" si="45"/>
        <v>39414</v>
      </c>
      <c r="C2342" s="169" t="s">
        <v>8482</v>
      </c>
      <c r="D2342" s="169" t="s">
        <v>8050</v>
      </c>
      <c r="E2342" s="169" t="s">
        <v>8458</v>
      </c>
      <c r="F2342" s="169" t="s">
        <v>8463</v>
      </c>
      <c r="G2342" s="169" t="s">
        <v>8128</v>
      </c>
      <c r="H2342" s="169" t="s">
        <v>28</v>
      </c>
    </row>
    <row r="2343" spans="1:8">
      <c r="A2343" s="169" t="s">
        <v>9985</v>
      </c>
      <c r="B2343" s="170">
        <f t="shared" si="45"/>
        <v>39413</v>
      </c>
      <c r="C2343" s="169" t="s">
        <v>8068</v>
      </c>
      <c r="D2343" s="169" t="s">
        <v>8413</v>
      </c>
      <c r="E2343" s="169" t="s">
        <v>8012</v>
      </c>
      <c r="F2343" s="169" t="s">
        <v>8015</v>
      </c>
      <c r="G2343" s="169" t="s">
        <v>8241</v>
      </c>
      <c r="H2343" s="169" t="s">
        <v>28</v>
      </c>
    </row>
    <row r="2344" spans="1:8">
      <c r="A2344" s="169" t="s">
        <v>9986</v>
      </c>
      <c r="B2344" s="170">
        <f t="shared" si="45"/>
        <v>39412</v>
      </c>
      <c r="C2344" s="169" t="s">
        <v>8050</v>
      </c>
      <c r="D2344" s="169" t="s">
        <v>8407</v>
      </c>
      <c r="E2344" s="169" t="s">
        <v>8003</v>
      </c>
      <c r="F2344" s="169" t="s">
        <v>8017</v>
      </c>
      <c r="G2344" s="169" t="s">
        <v>8166</v>
      </c>
      <c r="H2344" s="169" t="s">
        <v>28</v>
      </c>
    </row>
    <row r="2345" spans="1:8">
      <c r="A2345" s="169" t="s">
        <v>9987</v>
      </c>
      <c r="B2345" s="170">
        <f t="shared" si="45"/>
        <v>39409</v>
      </c>
      <c r="C2345" s="169" t="s">
        <v>8065</v>
      </c>
      <c r="D2345" s="169" t="s">
        <v>8130</v>
      </c>
      <c r="E2345" s="169" t="s">
        <v>8040</v>
      </c>
      <c r="F2345" s="169" t="s">
        <v>8034</v>
      </c>
      <c r="G2345" s="169" t="s">
        <v>8179</v>
      </c>
      <c r="H2345" s="169" t="s">
        <v>28</v>
      </c>
    </row>
    <row r="2346" spans="1:8">
      <c r="A2346" s="169" t="s">
        <v>9988</v>
      </c>
      <c r="B2346" s="170">
        <f t="shared" si="45"/>
        <v>39408</v>
      </c>
      <c r="C2346" s="169" t="s">
        <v>8050</v>
      </c>
      <c r="D2346" s="169" t="s">
        <v>8129</v>
      </c>
      <c r="E2346" s="169" t="s">
        <v>8008</v>
      </c>
      <c r="F2346" s="169" t="s">
        <v>8008</v>
      </c>
      <c r="G2346" s="169" t="s">
        <v>8175</v>
      </c>
      <c r="H2346" s="169" t="s">
        <v>28</v>
      </c>
    </row>
    <row r="2347" spans="1:8">
      <c r="A2347" s="169" t="s">
        <v>9989</v>
      </c>
      <c r="B2347" s="170">
        <f t="shared" si="45"/>
        <v>39407</v>
      </c>
      <c r="C2347" s="169" t="s">
        <v>8064</v>
      </c>
      <c r="D2347" s="169" t="s">
        <v>8122</v>
      </c>
      <c r="E2347" s="169" t="s">
        <v>8009</v>
      </c>
      <c r="F2347" s="169" t="s">
        <v>8009</v>
      </c>
      <c r="G2347" s="169" t="s">
        <v>8179</v>
      </c>
      <c r="H2347" s="169" t="s">
        <v>28</v>
      </c>
    </row>
    <row r="2348" spans="1:8">
      <c r="A2348" s="169" t="s">
        <v>9990</v>
      </c>
      <c r="B2348" s="170">
        <f t="shared" si="45"/>
        <v>39406</v>
      </c>
      <c r="C2348" s="169" t="s">
        <v>8017</v>
      </c>
      <c r="D2348" s="169" t="s">
        <v>8141</v>
      </c>
      <c r="E2348" s="169" t="s">
        <v>8413</v>
      </c>
      <c r="F2348" s="169" t="s">
        <v>8412</v>
      </c>
      <c r="G2348" s="169" t="s">
        <v>8199</v>
      </c>
      <c r="H2348" s="169" t="s">
        <v>28</v>
      </c>
    </row>
    <row r="2349" spans="1:8">
      <c r="A2349" s="169" t="s">
        <v>9991</v>
      </c>
      <c r="B2349" s="170">
        <f t="shared" si="45"/>
        <v>39405</v>
      </c>
      <c r="C2349" s="169" t="s">
        <v>8003</v>
      </c>
      <c r="D2349" s="169" t="s">
        <v>8144</v>
      </c>
      <c r="E2349" s="169" t="s">
        <v>8137</v>
      </c>
      <c r="F2349" s="169" t="s">
        <v>8408</v>
      </c>
      <c r="G2349" s="169" t="s">
        <v>8191</v>
      </c>
      <c r="H2349" s="169" t="s">
        <v>28</v>
      </c>
    </row>
    <row r="2350" spans="1:8">
      <c r="A2350" s="169" t="s">
        <v>9992</v>
      </c>
      <c r="B2350" s="170">
        <f t="shared" si="45"/>
        <v>39402</v>
      </c>
      <c r="C2350" s="169" t="s">
        <v>8117</v>
      </c>
      <c r="D2350" s="169" t="s">
        <v>8257</v>
      </c>
      <c r="E2350" s="169" t="s">
        <v>8120</v>
      </c>
      <c r="F2350" s="169" t="s">
        <v>8128</v>
      </c>
      <c r="G2350" s="169" t="s">
        <v>9918</v>
      </c>
      <c r="H2350" s="169" t="s">
        <v>28</v>
      </c>
    </row>
    <row r="2351" spans="1:8">
      <c r="A2351" s="169" t="s">
        <v>9993</v>
      </c>
      <c r="B2351" s="170">
        <f t="shared" si="45"/>
        <v>39401</v>
      </c>
      <c r="C2351" s="169" t="s">
        <v>8412</v>
      </c>
      <c r="D2351" s="169" t="s">
        <v>8254</v>
      </c>
      <c r="E2351" s="169" t="s">
        <v>8124</v>
      </c>
      <c r="F2351" s="169" t="s">
        <v>8133</v>
      </c>
      <c r="G2351" s="169" t="s">
        <v>9994</v>
      </c>
      <c r="H2351" s="169" t="s">
        <v>28</v>
      </c>
    </row>
    <row r="2352" spans="1:8">
      <c r="A2352" s="169" t="s">
        <v>9995</v>
      </c>
      <c r="B2352" s="170">
        <f t="shared" si="45"/>
        <v>39400</v>
      </c>
      <c r="C2352" s="169" t="s">
        <v>8411</v>
      </c>
      <c r="D2352" s="169" t="s">
        <v>8241</v>
      </c>
      <c r="E2352" s="169" t="s">
        <v>8126</v>
      </c>
      <c r="F2352" s="169" t="s">
        <v>8125</v>
      </c>
      <c r="G2352" s="169" t="s">
        <v>9996</v>
      </c>
      <c r="H2352" s="169" t="s">
        <v>28</v>
      </c>
    </row>
    <row r="2353" spans="1:8">
      <c r="A2353" s="169" t="s">
        <v>9997</v>
      </c>
      <c r="B2353" s="170">
        <f t="shared" si="45"/>
        <v>39399</v>
      </c>
      <c r="C2353" s="169" t="s">
        <v>8136</v>
      </c>
      <c r="D2353" s="169" t="s">
        <v>8166</v>
      </c>
      <c r="E2353" s="169" t="s">
        <v>8144</v>
      </c>
      <c r="F2353" s="169" t="s">
        <v>8143</v>
      </c>
      <c r="G2353" s="169" t="s">
        <v>9998</v>
      </c>
      <c r="H2353" s="169" t="s">
        <v>28</v>
      </c>
    </row>
    <row r="2354" spans="1:8">
      <c r="A2354" s="169" t="s">
        <v>9999</v>
      </c>
      <c r="B2354" s="170">
        <f t="shared" si="45"/>
        <v>39398</v>
      </c>
      <c r="C2354" s="169" t="s">
        <v>8136</v>
      </c>
      <c r="D2354" s="169" t="s">
        <v>8163</v>
      </c>
      <c r="E2354" s="169" t="s">
        <v>8149</v>
      </c>
      <c r="F2354" s="169" t="s">
        <v>8143</v>
      </c>
      <c r="G2354" s="169" t="s">
        <v>9998</v>
      </c>
      <c r="H2354" s="169" t="s">
        <v>28</v>
      </c>
    </row>
    <row r="2355" spans="1:8">
      <c r="A2355" s="169" t="s">
        <v>10000</v>
      </c>
      <c r="B2355" s="170">
        <f t="shared" si="45"/>
        <v>39395</v>
      </c>
      <c r="C2355" s="169" t="s">
        <v>8130</v>
      </c>
      <c r="D2355" s="169" t="s">
        <v>8175</v>
      </c>
      <c r="E2355" s="169" t="s">
        <v>8156</v>
      </c>
      <c r="F2355" s="169" t="s">
        <v>8150</v>
      </c>
      <c r="G2355" s="169" t="s">
        <v>10001</v>
      </c>
      <c r="H2355" s="169" t="s">
        <v>28</v>
      </c>
    </row>
    <row r="2356" spans="1:8">
      <c r="A2356" s="169" t="s">
        <v>10002</v>
      </c>
      <c r="B2356" s="170">
        <f t="shared" si="45"/>
        <v>39394</v>
      </c>
      <c r="C2356" s="169" t="s">
        <v>8128</v>
      </c>
      <c r="D2356" s="169" t="s">
        <v>8173</v>
      </c>
      <c r="E2356" s="169" t="s">
        <v>8154</v>
      </c>
      <c r="F2356" s="169" t="s">
        <v>8155</v>
      </c>
      <c r="G2356" s="169" t="s">
        <v>10003</v>
      </c>
      <c r="H2356" s="169" t="s">
        <v>28</v>
      </c>
    </row>
    <row r="2357" spans="1:8">
      <c r="A2357" s="169" t="s">
        <v>10004</v>
      </c>
      <c r="B2357" s="170">
        <f t="shared" si="45"/>
        <v>39393</v>
      </c>
      <c r="C2357" s="169" t="s">
        <v>8408</v>
      </c>
      <c r="D2357" s="169" t="s">
        <v>8166</v>
      </c>
      <c r="E2357" s="169" t="s">
        <v>8149</v>
      </c>
      <c r="F2357" s="169" t="s">
        <v>8143</v>
      </c>
      <c r="G2357" s="169" t="s">
        <v>10005</v>
      </c>
      <c r="H2357" s="169" t="s">
        <v>28</v>
      </c>
    </row>
    <row r="2358" spans="1:8">
      <c r="A2358" s="169" t="s">
        <v>10006</v>
      </c>
      <c r="B2358" s="170">
        <f t="shared" si="45"/>
        <v>39392</v>
      </c>
      <c r="C2358" s="169" t="s">
        <v>8411</v>
      </c>
      <c r="D2358" s="169" t="s">
        <v>8213</v>
      </c>
      <c r="E2358" s="169" t="s">
        <v>8147</v>
      </c>
      <c r="F2358" s="169" t="s">
        <v>8126</v>
      </c>
      <c r="G2358" s="169" t="s">
        <v>9996</v>
      </c>
      <c r="H2358" s="169" t="s">
        <v>28</v>
      </c>
    </row>
    <row r="2359" spans="1:8">
      <c r="A2359" s="169" t="s">
        <v>10007</v>
      </c>
      <c r="B2359" s="170">
        <f t="shared" si="45"/>
        <v>39391</v>
      </c>
      <c r="C2359" s="169" t="s">
        <v>8411</v>
      </c>
      <c r="D2359" s="169" t="s">
        <v>8161</v>
      </c>
      <c r="E2359" s="169" t="s">
        <v>8141</v>
      </c>
      <c r="F2359" s="169" t="s">
        <v>8125</v>
      </c>
      <c r="G2359" s="169" t="s">
        <v>9996</v>
      </c>
      <c r="H2359" s="169" t="s">
        <v>28</v>
      </c>
    </row>
    <row r="2360" spans="1:8">
      <c r="A2360" s="169" t="s">
        <v>10008</v>
      </c>
      <c r="B2360" s="170">
        <f t="shared" si="45"/>
        <v>39388</v>
      </c>
      <c r="C2360" s="169" t="s">
        <v>8413</v>
      </c>
      <c r="D2360" s="169" t="s">
        <v>8213</v>
      </c>
      <c r="E2360" s="169" t="s">
        <v>8141</v>
      </c>
      <c r="F2360" s="169" t="s">
        <v>8126</v>
      </c>
      <c r="G2360" s="169" t="s">
        <v>10009</v>
      </c>
      <c r="H2360" s="169" t="s">
        <v>28</v>
      </c>
    </row>
    <row r="2361" spans="1:8">
      <c r="A2361" s="169" t="s">
        <v>10010</v>
      </c>
      <c r="B2361" s="170">
        <f t="shared" si="45"/>
        <v>39387</v>
      </c>
      <c r="C2361" s="169" t="s">
        <v>8117</v>
      </c>
      <c r="D2361" s="169" t="s">
        <v>8254</v>
      </c>
      <c r="E2361" s="169" t="s">
        <v>8124</v>
      </c>
      <c r="F2361" s="169" t="s">
        <v>8133</v>
      </c>
      <c r="G2361" s="169" t="s">
        <v>10011</v>
      </c>
      <c r="H2361" s="169" t="s">
        <v>28</v>
      </c>
    </row>
    <row r="2362" spans="1:8">
      <c r="A2362" s="169" t="s">
        <v>10012</v>
      </c>
      <c r="B2362" s="170">
        <f t="shared" si="45"/>
        <v>39386</v>
      </c>
      <c r="C2362" s="169" t="s">
        <v>8411</v>
      </c>
      <c r="D2362" s="169" t="s">
        <v>8161</v>
      </c>
      <c r="E2362" s="169" t="s">
        <v>8132</v>
      </c>
      <c r="F2362" s="169" t="s">
        <v>8126</v>
      </c>
      <c r="G2362" s="169" t="s">
        <v>9996</v>
      </c>
      <c r="H2362" s="169" t="s">
        <v>28</v>
      </c>
    </row>
    <row r="2363" spans="1:8">
      <c r="A2363" s="169" t="s">
        <v>10013</v>
      </c>
      <c r="B2363" s="170">
        <f t="shared" si="45"/>
        <v>39385</v>
      </c>
      <c r="C2363" s="169" t="s">
        <v>8137</v>
      </c>
      <c r="D2363" s="169" t="s">
        <v>8159</v>
      </c>
      <c r="E2363" s="169" t="s">
        <v>8147</v>
      </c>
      <c r="F2363" s="169" t="s">
        <v>8141</v>
      </c>
      <c r="G2363" s="169" t="s">
        <v>10014</v>
      </c>
      <c r="H2363" s="169" t="s">
        <v>28</v>
      </c>
    </row>
    <row r="2364" spans="1:8">
      <c r="A2364" s="169" t="s">
        <v>10015</v>
      </c>
      <c r="B2364" s="170">
        <f t="shared" si="45"/>
        <v>39384</v>
      </c>
      <c r="C2364" s="169" t="s">
        <v>8138</v>
      </c>
      <c r="D2364" s="169" t="s">
        <v>8163</v>
      </c>
      <c r="E2364" s="169" t="s">
        <v>8149</v>
      </c>
      <c r="F2364" s="169" t="s">
        <v>8144</v>
      </c>
      <c r="G2364" s="169" t="s">
        <v>9998</v>
      </c>
      <c r="H2364" s="169" t="s">
        <v>28</v>
      </c>
    </row>
    <row r="2365" spans="1:8">
      <c r="A2365" s="169" t="s">
        <v>10016</v>
      </c>
      <c r="B2365" s="170">
        <f t="shared" si="45"/>
        <v>39381</v>
      </c>
      <c r="C2365" s="169" t="s">
        <v>8129</v>
      </c>
      <c r="D2365" s="169" t="s">
        <v>8164</v>
      </c>
      <c r="E2365" s="169" t="s">
        <v>8150</v>
      </c>
      <c r="F2365" s="169" t="s">
        <v>8150</v>
      </c>
      <c r="G2365" s="169" t="s">
        <v>10017</v>
      </c>
      <c r="H2365" s="169" t="s">
        <v>28</v>
      </c>
    </row>
    <row r="2366" spans="1:8">
      <c r="A2366" s="169" t="s">
        <v>10018</v>
      </c>
      <c r="B2366" s="170">
        <f t="shared" si="45"/>
        <v>39380</v>
      </c>
      <c r="C2366" s="169" t="s">
        <v>8122</v>
      </c>
      <c r="D2366" s="169" t="s">
        <v>8175</v>
      </c>
      <c r="E2366" s="169" t="s">
        <v>8269</v>
      </c>
      <c r="F2366" s="169" t="s">
        <v>8155</v>
      </c>
      <c r="G2366" s="169" t="s">
        <v>10001</v>
      </c>
      <c r="H2366" s="169" t="s">
        <v>28</v>
      </c>
    </row>
    <row r="2367" spans="1:8">
      <c r="A2367" s="169" t="s">
        <v>10019</v>
      </c>
      <c r="B2367" s="170">
        <f t="shared" si="45"/>
        <v>39379</v>
      </c>
      <c r="C2367" s="169" t="s">
        <v>8130</v>
      </c>
      <c r="D2367" s="169" t="s">
        <v>8178</v>
      </c>
      <c r="E2367" s="169" t="s">
        <v>8154</v>
      </c>
      <c r="F2367" s="169" t="s">
        <v>8257</v>
      </c>
      <c r="G2367" s="169" t="s">
        <v>10020</v>
      </c>
      <c r="H2367" s="169" t="s">
        <v>28</v>
      </c>
    </row>
    <row r="2368" spans="1:8">
      <c r="A2368" s="169" t="s">
        <v>10021</v>
      </c>
      <c r="B2368" s="170">
        <f t="shared" si="45"/>
        <v>39378</v>
      </c>
      <c r="C2368" s="169" t="s">
        <v>8122</v>
      </c>
      <c r="D2368" s="169" t="s">
        <v>8179</v>
      </c>
      <c r="E2368" s="169" t="s">
        <v>8155</v>
      </c>
      <c r="F2368" s="169" t="s">
        <v>8156</v>
      </c>
      <c r="G2368" s="169" t="s">
        <v>10022</v>
      </c>
      <c r="H2368" s="169" t="s">
        <v>28</v>
      </c>
    </row>
    <row r="2369" spans="1:8">
      <c r="A2369" s="169" t="s">
        <v>10023</v>
      </c>
      <c r="B2369" s="170">
        <f t="shared" si="45"/>
        <v>39377</v>
      </c>
      <c r="C2369" s="169" t="s">
        <v>8130</v>
      </c>
      <c r="D2369" s="169" t="s">
        <v>8173</v>
      </c>
      <c r="E2369" s="169" t="s">
        <v>8156</v>
      </c>
      <c r="F2369" s="169" t="s">
        <v>8153</v>
      </c>
      <c r="G2369" s="169" t="s">
        <v>10020</v>
      </c>
      <c r="H2369" s="169" t="s">
        <v>28</v>
      </c>
    </row>
    <row r="2370" spans="1:8">
      <c r="A2370" s="169" t="s">
        <v>10024</v>
      </c>
      <c r="B2370" s="170">
        <f t="shared" si="45"/>
        <v>39374</v>
      </c>
      <c r="C2370" s="169" t="s">
        <v>8413</v>
      </c>
      <c r="D2370" s="169" t="s">
        <v>8166</v>
      </c>
      <c r="E2370" s="169" t="s">
        <v>8144</v>
      </c>
      <c r="F2370" s="169" t="s">
        <v>8143</v>
      </c>
      <c r="G2370" s="169" t="s">
        <v>10005</v>
      </c>
      <c r="H2370" s="169" t="s">
        <v>28</v>
      </c>
    </row>
    <row r="2371" spans="1:8">
      <c r="A2371" s="169" t="s">
        <v>10025</v>
      </c>
      <c r="B2371" s="170">
        <f t="shared" si="45"/>
        <v>39373</v>
      </c>
      <c r="C2371" s="169" t="s">
        <v>8415</v>
      </c>
      <c r="D2371" s="169" t="s">
        <v>8241</v>
      </c>
      <c r="E2371" s="169" t="s">
        <v>8126</v>
      </c>
      <c r="F2371" s="169" t="s">
        <v>8125</v>
      </c>
      <c r="G2371" s="169" t="s">
        <v>9994</v>
      </c>
      <c r="H2371" s="169" t="s">
        <v>28</v>
      </c>
    </row>
    <row r="2372" spans="1:8">
      <c r="A2372" s="169" t="s">
        <v>10026</v>
      </c>
      <c r="B2372" s="170">
        <f t="shared" si="45"/>
        <v>39372</v>
      </c>
      <c r="C2372" s="169" t="s">
        <v>8413</v>
      </c>
      <c r="D2372" s="169" t="s">
        <v>8213</v>
      </c>
      <c r="E2372" s="169" t="s">
        <v>8141</v>
      </c>
      <c r="F2372" s="169" t="s">
        <v>8132</v>
      </c>
      <c r="G2372" s="169" t="s">
        <v>9996</v>
      </c>
      <c r="H2372" s="169" t="s">
        <v>28</v>
      </c>
    </row>
    <row r="2373" spans="1:8">
      <c r="A2373" s="169" t="s">
        <v>10027</v>
      </c>
      <c r="B2373" s="170">
        <f t="shared" ref="B2373:B2436" si="46">DATE((LEFT(A2373,4)),(RIGHT(LEFT(A2373,7),2)),RIGHT(A2373,2))</f>
        <v>39371</v>
      </c>
      <c r="C2373" s="169" t="s">
        <v>8117</v>
      </c>
      <c r="D2373" s="169" t="s">
        <v>8241</v>
      </c>
      <c r="E2373" s="169" t="s">
        <v>8126</v>
      </c>
      <c r="F2373" s="169" t="s">
        <v>8125</v>
      </c>
      <c r="G2373" s="169" t="s">
        <v>9994</v>
      </c>
      <c r="H2373" s="169" t="s">
        <v>28</v>
      </c>
    </row>
    <row r="2374" spans="1:8">
      <c r="A2374" s="169" t="s">
        <v>10028</v>
      </c>
      <c r="B2374" s="170">
        <f t="shared" si="46"/>
        <v>39370</v>
      </c>
      <c r="C2374" s="169" t="s">
        <v>8041</v>
      </c>
      <c r="D2374" s="169" t="s">
        <v>8257</v>
      </c>
      <c r="E2374" s="169" t="s">
        <v>8121</v>
      </c>
      <c r="F2374" s="169" t="s">
        <v>8128</v>
      </c>
      <c r="G2374" s="169" t="s">
        <v>10029</v>
      </c>
      <c r="H2374" s="169" t="s">
        <v>28</v>
      </c>
    </row>
    <row r="2375" spans="1:8">
      <c r="A2375" s="169" t="s">
        <v>10030</v>
      </c>
      <c r="B2375" s="170">
        <f t="shared" si="46"/>
        <v>39367</v>
      </c>
      <c r="C2375" s="169" t="s">
        <v>8118</v>
      </c>
      <c r="D2375" s="169" t="s">
        <v>8252</v>
      </c>
      <c r="E2375" s="169" t="s">
        <v>8125</v>
      </c>
      <c r="F2375" s="169" t="s">
        <v>8124</v>
      </c>
      <c r="G2375" s="169" t="s">
        <v>10011</v>
      </c>
      <c r="H2375" s="169" t="s">
        <v>28</v>
      </c>
    </row>
    <row r="2376" spans="1:8">
      <c r="A2376" s="169" t="s">
        <v>10031</v>
      </c>
      <c r="B2376" s="170">
        <f t="shared" si="46"/>
        <v>39366</v>
      </c>
      <c r="C2376" s="169" t="s">
        <v>8415</v>
      </c>
      <c r="D2376" s="169" t="s">
        <v>8161</v>
      </c>
      <c r="E2376" s="169" t="s">
        <v>8132</v>
      </c>
      <c r="F2376" s="169" t="s">
        <v>8126</v>
      </c>
      <c r="G2376" s="169" t="s">
        <v>10032</v>
      </c>
      <c r="H2376" s="169" t="s">
        <v>28</v>
      </c>
    </row>
    <row r="2377" spans="1:8">
      <c r="A2377" s="169" t="s">
        <v>10033</v>
      </c>
      <c r="B2377" s="170">
        <f t="shared" si="46"/>
        <v>39365</v>
      </c>
      <c r="C2377" s="169" t="s">
        <v>8118</v>
      </c>
      <c r="D2377" s="169" t="s">
        <v>8213</v>
      </c>
      <c r="E2377" s="169" t="s">
        <v>8141</v>
      </c>
      <c r="F2377" s="169" t="s">
        <v>8132</v>
      </c>
      <c r="G2377" s="169" t="s">
        <v>9996</v>
      </c>
      <c r="H2377" s="169" t="s">
        <v>28</v>
      </c>
    </row>
    <row r="2378" spans="1:8">
      <c r="A2378" s="169" t="s">
        <v>10034</v>
      </c>
      <c r="B2378" s="170">
        <f t="shared" si="46"/>
        <v>39364</v>
      </c>
      <c r="C2378" s="169" t="s">
        <v>8412</v>
      </c>
      <c r="D2378" s="169" t="s">
        <v>8213</v>
      </c>
      <c r="E2378" s="169" t="s">
        <v>8141</v>
      </c>
      <c r="F2378" s="169" t="s">
        <v>8132</v>
      </c>
      <c r="G2378" s="169" t="s">
        <v>9996</v>
      </c>
      <c r="H2378" s="169" t="s">
        <v>28</v>
      </c>
    </row>
    <row r="2379" spans="1:8">
      <c r="A2379" s="169" t="s">
        <v>10035</v>
      </c>
      <c r="B2379" s="170">
        <f t="shared" si="46"/>
        <v>39363</v>
      </c>
      <c r="C2379" s="169" t="s">
        <v>8408</v>
      </c>
      <c r="D2379" s="169" t="s">
        <v>8166</v>
      </c>
      <c r="E2379" s="169" t="s">
        <v>8144</v>
      </c>
      <c r="F2379" s="169" t="s">
        <v>8143</v>
      </c>
      <c r="G2379" s="169" t="s">
        <v>10036</v>
      </c>
      <c r="H2379" s="169" t="s">
        <v>28</v>
      </c>
    </row>
    <row r="2380" spans="1:8">
      <c r="A2380" s="169" t="s">
        <v>10037</v>
      </c>
      <c r="B2380" s="170">
        <f t="shared" si="46"/>
        <v>39360</v>
      </c>
      <c r="C2380" s="169" t="s">
        <v>8136</v>
      </c>
      <c r="D2380" s="169" t="s">
        <v>8170</v>
      </c>
      <c r="E2380" s="169" t="s">
        <v>8269</v>
      </c>
      <c r="F2380" s="169" t="s">
        <v>8150</v>
      </c>
      <c r="G2380" s="169" t="s">
        <v>10001</v>
      </c>
      <c r="H2380" s="169" t="s">
        <v>28</v>
      </c>
    </row>
    <row r="2381" spans="1:8">
      <c r="A2381" s="169" t="s">
        <v>10038</v>
      </c>
      <c r="B2381" s="170">
        <f t="shared" si="46"/>
        <v>39359</v>
      </c>
      <c r="C2381" s="169" t="s">
        <v>8411</v>
      </c>
      <c r="D2381" s="169" t="s">
        <v>8166</v>
      </c>
      <c r="E2381" s="169" t="s">
        <v>8144</v>
      </c>
      <c r="F2381" s="169" t="s">
        <v>8143</v>
      </c>
      <c r="G2381" s="169" t="s">
        <v>10036</v>
      </c>
      <c r="H2381" s="169" t="s">
        <v>28</v>
      </c>
    </row>
    <row r="2382" spans="1:8">
      <c r="A2382" s="169" t="s">
        <v>10039</v>
      </c>
      <c r="B2382" s="170">
        <f t="shared" si="46"/>
        <v>39357</v>
      </c>
      <c r="C2382" s="169" t="s">
        <v>8413</v>
      </c>
      <c r="D2382" s="169" t="s">
        <v>8161</v>
      </c>
      <c r="E2382" s="169" t="s">
        <v>8132</v>
      </c>
      <c r="F2382" s="169" t="s">
        <v>8126</v>
      </c>
      <c r="G2382" s="169" t="s">
        <v>9996</v>
      </c>
      <c r="H2382" s="169" t="s">
        <v>28</v>
      </c>
    </row>
    <row r="2383" spans="1:8">
      <c r="A2383" s="169" t="s">
        <v>10040</v>
      </c>
      <c r="B2383" s="170">
        <f t="shared" si="46"/>
        <v>39356</v>
      </c>
      <c r="C2383" s="169" t="s">
        <v>8415</v>
      </c>
      <c r="D2383" s="169" t="s">
        <v>8241</v>
      </c>
      <c r="E2383" s="169" t="s">
        <v>8126</v>
      </c>
      <c r="F2383" s="169" t="s">
        <v>8125</v>
      </c>
      <c r="G2383" s="169" t="s">
        <v>10032</v>
      </c>
      <c r="H2383" s="169" t="s">
        <v>28</v>
      </c>
    </row>
    <row r="2384" spans="1:8">
      <c r="A2384" s="169" t="s">
        <v>10041</v>
      </c>
      <c r="B2384" s="170">
        <f t="shared" si="46"/>
        <v>39353</v>
      </c>
      <c r="C2384" s="169" t="s">
        <v>8411</v>
      </c>
      <c r="D2384" s="169" t="s">
        <v>8161</v>
      </c>
      <c r="E2384" s="169" t="s">
        <v>8132</v>
      </c>
      <c r="F2384" s="169" t="s">
        <v>8126</v>
      </c>
      <c r="G2384" s="169" t="s">
        <v>9996</v>
      </c>
      <c r="H2384" s="169" t="s">
        <v>28</v>
      </c>
    </row>
    <row r="2385" spans="1:8">
      <c r="A2385" s="169" t="s">
        <v>10042</v>
      </c>
      <c r="B2385" s="170">
        <f t="shared" si="46"/>
        <v>39352</v>
      </c>
      <c r="C2385" s="169" t="s">
        <v>8411</v>
      </c>
      <c r="D2385" s="169" t="s">
        <v>8161</v>
      </c>
      <c r="E2385" s="169" t="s">
        <v>8132</v>
      </c>
      <c r="F2385" s="169" t="s">
        <v>8126</v>
      </c>
      <c r="G2385" s="169" t="s">
        <v>9996</v>
      </c>
      <c r="H2385" s="169" t="s">
        <v>28</v>
      </c>
    </row>
    <row r="2386" spans="1:8">
      <c r="A2386" s="169" t="s">
        <v>10043</v>
      </c>
      <c r="B2386" s="170">
        <f t="shared" si="46"/>
        <v>39346</v>
      </c>
      <c r="C2386" s="169" t="s">
        <v>8408</v>
      </c>
      <c r="D2386" s="169" t="s">
        <v>8160</v>
      </c>
      <c r="E2386" s="169" t="s">
        <v>8143</v>
      </c>
      <c r="F2386" s="169" t="s">
        <v>8143</v>
      </c>
      <c r="G2386" s="169" t="s">
        <v>10036</v>
      </c>
      <c r="H2386" s="169" t="s">
        <v>28</v>
      </c>
    </row>
    <row r="2387" spans="1:8">
      <c r="A2387" s="169" t="s">
        <v>10044</v>
      </c>
      <c r="B2387" s="170">
        <f t="shared" si="46"/>
        <v>39345</v>
      </c>
      <c r="C2387" s="169" t="s">
        <v>8129</v>
      </c>
      <c r="D2387" s="169" t="s">
        <v>8164</v>
      </c>
      <c r="E2387" s="169" t="s">
        <v>8149</v>
      </c>
      <c r="F2387" s="169" t="s">
        <v>8150</v>
      </c>
      <c r="G2387" s="169" t="s">
        <v>10017</v>
      </c>
      <c r="H2387" s="169" t="s">
        <v>28</v>
      </c>
    </row>
    <row r="2388" spans="1:8">
      <c r="A2388" s="169" t="s">
        <v>10045</v>
      </c>
      <c r="B2388" s="170">
        <f t="shared" si="46"/>
        <v>39344</v>
      </c>
      <c r="C2388" s="169" t="s">
        <v>8120</v>
      </c>
      <c r="D2388" s="169" t="s">
        <v>8173</v>
      </c>
      <c r="E2388" s="169" t="s">
        <v>8156</v>
      </c>
      <c r="F2388" s="169" t="s">
        <v>8156</v>
      </c>
      <c r="G2388" s="169" t="s">
        <v>10022</v>
      </c>
      <c r="H2388" s="169" t="s">
        <v>28</v>
      </c>
    </row>
    <row r="2389" spans="1:8">
      <c r="A2389" s="169" t="s">
        <v>10046</v>
      </c>
      <c r="B2389" s="170">
        <f t="shared" si="46"/>
        <v>39343</v>
      </c>
      <c r="C2389" s="169" t="s">
        <v>8121</v>
      </c>
      <c r="D2389" s="169" t="s">
        <v>8178</v>
      </c>
      <c r="E2389" s="169" t="s">
        <v>8153</v>
      </c>
      <c r="F2389" s="169" t="s">
        <v>8257</v>
      </c>
      <c r="G2389" s="169" t="s">
        <v>10047</v>
      </c>
      <c r="H2389" s="169" t="s">
        <v>28</v>
      </c>
    </row>
    <row r="2390" spans="1:8">
      <c r="A2390" s="169" t="s">
        <v>10048</v>
      </c>
      <c r="B2390" s="170">
        <f t="shared" si="46"/>
        <v>39342</v>
      </c>
      <c r="C2390" s="169" t="s">
        <v>8133</v>
      </c>
      <c r="D2390" s="169" t="s">
        <v>8178</v>
      </c>
      <c r="E2390" s="169" t="s">
        <v>8154</v>
      </c>
      <c r="F2390" s="169" t="s">
        <v>8257</v>
      </c>
      <c r="G2390" s="169" t="s">
        <v>10020</v>
      </c>
      <c r="H2390" s="169" t="s">
        <v>28</v>
      </c>
    </row>
    <row r="2391" spans="1:8">
      <c r="A2391" s="169" t="s">
        <v>10049</v>
      </c>
      <c r="B2391" s="170">
        <f t="shared" si="46"/>
        <v>39339</v>
      </c>
      <c r="C2391" s="169" t="s">
        <v>8124</v>
      </c>
      <c r="D2391" s="169" t="s">
        <v>8185</v>
      </c>
      <c r="E2391" s="169" t="s">
        <v>8258</v>
      </c>
      <c r="F2391" s="169" t="s">
        <v>8251</v>
      </c>
      <c r="G2391" s="169" t="s">
        <v>10050</v>
      </c>
      <c r="H2391" s="169" t="s">
        <v>28</v>
      </c>
    </row>
    <row r="2392" spans="1:8">
      <c r="A2392" s="169" t="s">
        <v>10051</v>
      </c>
      <c r="B2392" s="170">
        <f t="shared" si="46"/>
        <v>39338</v>
      </c>
      <c r="C2392" s="169" t="s">
        <v>8141</v>
      </c>
      <c r="D2392" s="169" t="s">
        <v>8188</v>
      </c>
      <c r="E2392" s="169" t="s">
        <v>8241</v>
      </c>
      <c r="F2392" s="169" t="s">
        <v>8241</v>
      </c>
      <c r="G2392" s="169" t="s">
        <v>10052</v>
      </c>
      <c r="H2392" s="169" t="s">
        <v>28</v>
      </c>
    </row>
    <row r="2393" spans="1:8">
      <c r="A2393" s="169" t="s">
        <v>10053</v>
      </c>
      <c r="B2393" s="170">
        <f t="shared" si="46"/>
        <v>39337</v>
      </c>
      <c r="C2393" s="169" t="s">
        <v>8132</v>
      </c>
      <c r="D2393" s="169" t="s">
        <v>8200</v>
      </c>
      <c r="E2393" s="169" t="s">
        <v>8161</v>
      </c>
      <c r="F2393" s="169" t="s">
        <v>8241</v>
      </c>
      <c r="G2393" s="169" t="s">
        <v>10054</v>
      </c>
      <c r="H2393" s="169" t="s">
        <v>28</v>
      </c>
    </row>
    <row r="2394" spans="1:8">
      <c r="A2394" s="169" t="s">
        <v>10055</v>
      </c>
      <c r="B2394" s="170">
        <f t="shared" si="46"/>
        <v>39336</v>
      </c>
      <c r="C2394" s="169" t="s">
        <v>8126</v>
      </c>
      <c r="D2394" s="169" t="s">
        <v>8188</v>
      </c>
      <c r="E2394" s="169" t="s">
        <v>8241</v>
      </c>
      <c r="F2394" s="169" t="s">
        <v>8241</v>
      </c>
      <c r="G2394" s="169" t="s">
        <v>10056</v>
      </c>
      <c r="H2394" s="169" t="s">
        <v>28</v>
      </c>
    </row>
    <row r="2395" spans="1:8">
      <c r="A2395" s="169" t="s">
        <v>10057</v>
      </c>
      <c r="B2395" s="170">
        <f t="shared" si="46"/>
        <v>39335</v>
      </c>
      <c r="C2395" s="169" t="s">
        <v>8143</v>
      </c>
      <c r="D2395" s="169" t="s">
        <v>8193</v>
      </c>
      <c r="E2395" s="169" t="s">
        <v>8166</v>
      </c>
      <c r="F2395" s="169" t="s">
        <v>8160</v>
      </c>
      <c r="G2395" s="169" t="s">
        <v>10058</v>
      </c>
      <c r="H2395" s="169" t="s">
        <v>28</v>
      </c>
    </row>
    <row r="2396" spans="1:8">
      <c r="A2396" s="169" t="s">
        <v>10059</v>
      </c>
      <c r="B2396" s="170">
        <f t="shared" si="46"/>
        <v>39332</v>
      </c>
      <c r="C2396" s="169" t="s">
        <v>8124</v>
      </c>
      <c r="D2396" s="169" t="s">
        <v>8188</v>
      </c>
      <c r="E2396" s="169" t="s">
        <v>8161</v>
      </c>
      <c r="F2396" s="169" t="s">
        <v>8161</v>
      </c>
      <c r="G2396" s="169" t="s">
        <v>10056</v>
      </c>
      <c r="H2396" s="169" t="s">
        <v>28</v>
      </c>
    </row>
    <row r="2397" spans="1:8">
      <c r="A2397" s="169" t="s">
        <v>10060</v>
      </c>
      <c r="B2397" s="170">
        <f t="shared" si="46"/>
        <v>39331</v>
      </c>
      <c r="C2397" s="169" t="s">
        <v>8120</v>
      </c>
      <c r="D2397" s="169" t="s">
        <v>8182</v>
      </c>
      <c r="E2397" s="169" t="s">
        <v>8257</v>
      </c>
      <c r="F2397" s="169" t="s">
        <v>8254</v>
      </c>
      <c r="G2397" s="169" t="s">
        <v>10020</v>
      </c>
      <c r="H2397" s="169" t="s">
        <v>28</v>
      </c>
    </row>
    <row r="2398" spans="1:8">
      <c r="A2398" s="169" t="s">
        <v>10061</v>
      </c>
      <c r="B2398" s="170">
        <f t="shared" si="46"/>
        <v>39330</v>
      </c>
      <c r="C2398" s="169" t="s">
        <v>8128</v>
      </c>
      <c r="D2398" s="169" t="s">
        <v>8182</v>
      </c>
      <c r="E2398" s="169" t="s">
        <v>8257</v>
      </c>
      <c r="F2398" s="169" t="s">
        <v>8254</v>
      </c>
      <c r="G2398" s="169" t="s">
        <v>10020</v>
      </c>
      <c r="H2398" s="169" t="s">
        <v>28</v>
      </c>
    </row>
    <row r="2399" spans="1:8">
      <c r="A2399" s="169" t="s">
        <v>10062</v>
      </c>
      <c r="B2399" s="170">
        <f t="shared" si="46"/>
        <v>39329</v>
      </c>
      <c r="C2399" s="169" t="s">
        <v>8128</v>
      </c>
      <c r="D2399" s="169" t="s">
        <v>8174</v>
      </c>
      <c r="E2399" s="169" t="s">
        <v>8156</v>
      </c>
      <c r="F2399" s="169" t="s">
        <v>8258</v>
      </c>
      <c r="G2399" s="169" t="s">
        <v>10022</v>
      </c>
      <c r="H2399" s="169" t="s">
        <v>28</v>
      </c>
    </row>
    <row r="2400" spans="1:8">
      <c r="A2400" s="169" t="s">
        <v>10063</v>
      </c>
      <c r="B2400" s="170">
        <f t="shared" si="46"/>
        <v>39328</v>
      </c>
      <c r="C2400" s="169" t="s">
        <v>8130</v>
      </c>
      <c r="D2400" s="169" t="s">
        <v>8173</v>
      </c>
      <c r="E2400" s="169" t="s">
        <v>8155</v>
      </c>
      <c r="F2400" s="169" t="s">
        <v>8154</v>
      </c>
      <c r="G2400" s="169" t="s">
        <v>10022</v>
      </c>
      <c r="H2400" s="169" t="s">
        <v>28</v>
      </c>
    </row>
    <row r="2401" spans="1:8">
      <c r="A2401" s="169" t="s">
        <v>10064</v>
      </c>
      <c r="B2401" s="170">
        <f t="shared" si="46"/>
        <v>39325</v>
      </c>
      <c r="C2401" s="169" t="s">
        <v>8120</v>
      </c>
      <c r="D2401" s="169" t="s">
        <v>8182</v>
      </c>
      <c r="E2401" s="169" t="s">
        <v>8153</v>
      </c>
      <c r="F2401" s="169" t="s">
        <v>8258</v>
      </c>
      <c r="G2401" s="169" t="s">
        <v>10065</v>
      </c>
      <c r="H2401" s="169" t="s">
        <v>28</v>
      </c>
    </row>
    <row r="2402" spans="1:8">
      <c r="A2402" s="169" t="s">
        <v>10066</v>
      </c>
      <c r="B2402" s="170">
        <f t="shared" si="46"/>
        <v>39324</v>
      </c>
      <c r="C2402" s="169" t="s">
        <v>8133</v>
      </c>
      <c r="D2402" s="169" t="s">
        <v>8200</v>
      </c>
      <c r="E2402" s="169" t="s">
        <v>8254</v>
      </c>
      <c r="F2402" s="169" t="s">
        <v>8161</v>
      </c>
      <c r="G2402" s="169" t="s">
        <v>10067</v>
      </c>
      <c r="H2402" s="169" t="s">
        <v>28</v>
      </c>
    </row>
    <row r="2403" spans="1:8">
      <c r="A2403" s="169" t="s">
        <v>10068</v>
      </c>
      <c r="B2403" s="170">
        <f t="shared" si="46"/>
        <v>39323</v>
      </c>
      <c r="C2403" s="169" t="s">
        <v>8133</v>
      </c>
      <c r="D2403" s="169" t="s">
        <v>8184</v>
      </c>
      <c r="E2403" s="169" t="s">
        <v>8154</v>
      </c>
      <c r="F2403" s="169" t="s">
        <v>8254</v>
      </c>
      <c r="G2403" s="169" t="s">
        <v>10069</v>
      </c>
      <c r="H2403" s="169" t="s">
        <v>28</v>
      </c>
    </row>
    <row r="2404" spans="1:8">
      <c r="A2404" s="169" t="s">
        <v>10070</v>
      </c>
      <c r="B2404" s="170">
        <f t="shared" si="46"/>
        <v>39322</v>
      </c>
      <c r="C2404" s="169" t="s">
        <v>8125</v>
      </c>
      <c r="D2404" s="169" t="s">
        <v>8188</v>
      </c>
      <c r="E2404" s="169" t="s">
        <v>8258</v>
      </c>
      <c r="F2404" s="169" t="s">
        <v>8252</v>
      </c>
      <c r="G2404" s="169" t="s">
        <v>10067</v>
      </c>
      <c r="H2404" s="169" t="s">
        <v>28</v>
      </c>
    </row>
    <row r="2405" spans="1:8">
      <c r="A2405" s="169" t="s">
        <v>10071</v>
      </c>
      <c r="B2405" s="170">
        <f t="shared" si="46"/>
        <v>39321</v>
      </c>
      <c r="C2405" s="169" t="s">
        <v>8141</v>
      </c>
      <c r="D2405" s="169" t="s">
        <v>8194</v>
      </c>
      <c r="E2405" s="169" t="s">
        <v>8252</v>
      </c>
      <c r="F2405" s="169" t="s">
        <v>8213</v>
      </c>
      <c r="G2405" s="169" t="s">
        <v>10072</v>
      </c>
      <c r="H2405" s="169" t="s">
        <v>28</v>
      </c>
    </row>
    <row r="2406" spans="1:8">
      <c r="A2406" s="169" t="s">
        <v>10073</v>
      </c>
      <c r="B2406" s="170">
        <f t="shared" si="46"/>
        <v>39318</v>
      </c>
      <c r="C2406" s="169" t="s">
        <v>8147</v>
      </c>
      <c r="D2406" s="169" t="s">
        <v>8192</v>
      </c>
      <c r="E2406" s="169" t="s">
        <v>8159</v>
      </c>
      <c r="F2406" s="169" t="s">
        <v>8163</v>
      </c>
      <c r="G2406" s="169" t="s">
        <v>10074</v>
      </c>
      <c r="H2406" s="169" t="s">
        <v>28</v>
      </c>
    </row>
    <row r="2407" spans="1:8">
      <c r="A2407" s="169" t="s">
        <v>10075</v>
      </c>
      <c r="B2407" s="170">
        <f t="shared" si="46"/>
        <v>39317</v>
      </c>
      <c r="C2407" s="169" t="s">
        <v>8143</v>
      </c>
      <c r="D2407" s="169" t="s">
        <v>8197</v>
      </c>
      <c r="E2407" s="169" t="s">
        <v>8161</v>
      </c>
      <c r="F2407" s="169" t="s">
        <v>8166</v>
      </c>
      <c r="G2407" s="169" t="s">
        <v>10074</v>
      </c>
      <c r="H2407" s="169" t="s">
        <v>28</v>
      </c>
    </row>
    <row r="2408" spans="1:8">
      <c r="A2408" s="169" t="s">
        <v>10076</v>
      </c>
      <c r="B2408" s="170">
        <f t="shared" si="46"/>
        <v>39316</v>
      </c>
      <c r="C2408" s="169" t="s">
        <v>8149</v>
      </c>
      <c r="D2408" s="169" t="s">
        <v>8196</v>
      </c>
      <c r="E2408" s="169" t="s">
        <v>8160</v>
      </c>
      <c r="F2408" s="169" t="s">
        <v>8170</v>
      </c>
      <c r="G2408" s="169" t="s">
        <v>10077</v>
      </c>
      <c r="H2408" s="169" t="s">
        <v>28</v>
      </c>
    </row>
    <row r="2409" spans="1:8">
      <c r="A2409" s="169" t="s">
        <v>10078</v>
      </c>
      <c r="B2409" s="170">
        <f t="shared" si="46"/>
        <v>39315</v>
      </c>
      <c r="C2409" s="169" t="s">
        <v>8155</v>
      </c>
      <c r="D2409" s="169" t="s">
        <v>9934</v>
      </c>
      <c r="E2409" s="169" t="s">
        <v>8163</v>
      </c>
      <c r="F2409" s="169" t="s">
        <v>8179</v>
      </c>
      <c r="G2409" s="169" t="s">
        <v>10079</v>
      </c>
      <c r="H2409" s="169" t="s">
        <v>28</v>
      </c>
    </row>
    <row r="2410" spans="1:8">
      <c r="A2410" s="169" t="s">
        <v>10080</v>
      </c>
      <c r="B2410" s="170">
        <f t="shared" si="46"/>
        <v>39314</v>
      </c>
      <c r="C2410" s="169" t="s">
        <v>8155</v>
      </c>
      <c r="D2410" s="169" t="s">
        <v>9916</v>
      </c>
      <c r="E2410" s="169" t="s">
        <v>8163</v>
      </c>
      <c r="F2410" s="169" t="s">
        <v>8175</v>
      </c>
      <c r="G2410" s="169" t="s">
        <v>10079</v>
      </c>
      <c r="H2410" s="169" t="s">
        <v>28</v>
      </c>
    </row>
    <row r="2411" spans="1:8">
      <c r="A2411" s="169" t="s">
        <v>10081</v>
      </c>
      <c r="B2411" s="170">
        <f t="shared" si="46"/>
        <v>39311</v>
      </c>
      <c r="C2411" s="169" t="s">
        <v>8156</v>
      </c>
      <c r="D2411" s="169" t="s">
        <v>9918</v>
      </c>
      <c r="E2411" s="169" t="s">
        <v>8175</v>
      </c>
      <c r="F2411" s="169" t="s">
        <v>8174</v>
      </c>
      <c r="G2411" s="169" t="s">
        <v>10082</v>
      </c>
      <c r="H2411" s="169" t="s">
        <v>28</v>
      </c>
    </row>
    <row r="2412" spans="1:8">
      <c r="A2412" s="169" t="s">
        <v>10083</v>
      </c>
      <c r="B2412" s="170">
        <f t="shared" si="46"/>
        <v>39310</v>
      </c>
      <c r="C2412" s="169" t="s">
        <v>8156</v>
      </c>
      <c r="D2412" s="169" t="s">
        <v>9918</v>
      </c>
      <c r="E2412" s="169" t="s">
        <v>8179</v>
      </c>
      <c r="F2412" s="169" t="s">
        <v>8173</v>
      </c>
      <c r="G2412" s="169" t="s">
        <v>10084</v>
      </c>
      <c r="H2412" s="169" t="s">
        <v>28</v>
      </c>
    </row>
    <row r="2413" spans="1:8">
      <c r="A2413" s="169" t="s">
        <v>10085</v>
      </c>
      <c r="B2413" s="170">
        <f t="shared" si="46"/>
        <v>39308</v>
      </c>
      <c r="C2413" s="169" t="s">
        <v>8144</v>
      </c>
      <c r="D2413" s="169" t="s">
        <v>8227</v>
      </c>
      <c r="E2413" s="169" t="s">
        <v>8163</v>
      </c>
      <c r="F2413" s="169" t="s">
        <v>8163</v>
      </c>
      <c r="G2413" s="169" t="s">
        <v>10086</v>
      </c>
      <c r="H2413" s="169" t="s">
        <v>28</v>
      </c>
    </row>
    <row r="2414" spans="1:8">
      <c r="A2414" s="169" t="s">
        <v>10087</v>
      </c>
      <c r="B2414" s="170">
        <f t="shared" si="46"/>
        <v>39307</v>
      </c>
      <c r="C2414" s="169" t="s">
        <v>8149</v>
      </c>
      <c r="D2414" s="169" t="s">
        <v>9916</v>
      </c>
      <c r="E2414" s="169" t="s">
        <v>8175</v>
      </c>
      <c r="F2414" s="169" t="s">
        <v>8163</v>
      </c>
      <c r="G2414" s="169" t="s">
        <v>10088</v>
      </c>
      <c r="H2414" s="169" t="s">
        <v>28</v>
      </c>
    </row>
    <row r="2415" spans="1:8">
      <c r="A2415" s="169" t="s">
        <v>10089</v>
      </c>
      <c r="B2415" s="170">
        <f t="shared" si="46"/>
        <v>39304</v>
      </c>
      <c r="C2415" s="169" t="s">
        <v>8269</v>
      </c>
      <c r="D2415" s="169" t="s">
        <v>9921</v>
      </c>
      <c r="E2415" s="169" t="s">
        <v>8182</v>
      </c>
      <c r="F2415" s="169" t="s">
        <v>8175</v>
      </c>
      <c r="G2415" s="169" t="s">
        <v>10082</v>
      </c>
      <c r="H2415" s="169" t="s">
        <v>28</v>
      </c>
    </row>
    <row r="2416" spans="1:8">
      <c r="A2416" s="169" t="s">
        <v>10090</v>
      </c>
      <c r="B2416" s="170">
        <f t="shared" si="46"/>
        <v>39303</v>
      </c>
      <c r="C2416" s="169" t="s">
        <v>8130</v>
      </c>
      <c r="D2416" s="169" t="s">
        <v>8226</v>
      </c>
      <c r="E2416" s="169" t="s">
        <v>8160</v>
      </c>
      <c r="F2416" s="169" t="s">
        <v>8213</v>
      </c>
      <c r="G2416" s="169" t="s">
        <v>10086</v>
      </c>
      <c r="H2416" s="169" t="s">
        <v>28</v>
      </c>
    </row>
    <row r="2417" spans="1:8">
      <c r="A2417" s="169" t="s">
        <v>10091</v>
      </c>
      <c r="B2417" s="170">
        <f t="shared" si="46"/>
        <v>39302</v>
      </c>
      <c r="C2417" s="169" t="s">
        <v>8149</v>
      </c>
      <c r="D2417" s="169" t="s">
        <v>10029</v>
      </c>
      <c r="E2417" s="169" t="s">
        <v>8179</v>
      </c>
      <c r="F2417" s="169" t="s">
        <v>8170</v>
      </c>
      <c r="G2417" s="169" t="s">
        <v>10084</v>
      </c>
      <c r="H2417" s="169" t="s">
        <v>28</v>
      </c>
    </row>
    <row r="2418" spans="1:8">
      <c r="A2418" s="169" t="s">
        <v>10092</v>
      </c>
      <c r="B2418" s="170">
        <f t="shared" si="46"/>
        <v>39301</v>
      </c>
      <c r="C2418" s="169" t="s">
        <v>8155</v>
      </c>
      <c r="D2418" s="169" t="s">
        <v>10093</v>
      </c>
      <c r="E2418" s="169" t="s">
        <v>8178</v>
      </c>
      <c r="F2418" s="169" t="s">
        <v>8173</v>
      </c>
      <c r="G2418" s="169" t="s">
        <v>10094</v>
      </c>
      <c r="H2418" s="169" t="s">
        <v>28</v>
      </c>
    </row>
    <row r="2419" spans="1:8">
      <c r="A2419" s="169" t="s">
        <v>10095</v>
      </c>
      <c r="B2419" s="170">
        <f t="shared" si="46"/>
        <v>39300</v>
      </c>
      <c r="C2419" s="169" t="s">
        <v>8257</v>
      </c>
      <c r="D2419" s="169" t="s">
        <v>9996</v>
      </c>
      <c r="E2419" s="169" t="s">
        <v>8202</v>
      </c>
      <c r="F2419" s="169" t="s">
        <v>8185</v>
      </c>
      <c r="G2419" s="169" t="s">
        <v>10096</v>
      </c>
      <c r="H2419" s="169" t="s">
        <v>28</v>
      </c>
    </row>
    <row r="2420" spans="1:8">
      <c r="A2420" s="169" t="s">
        <v>10097</v>
      </c>
      <c r="B2420" s="170">
        <f t="shared" si="46"/>
        <v>39297</v>
      </c>
      <c r="C2420" s="169" t="s">
        <v>8257</v>
      </c>
      <c r="D2420" s="169" t="s">
        <v>9996</v>
      </c>
      <c r="E2420" s="169" t="s">
        <v>8202</v>
      </c>
      <c r="F2420" s="169" t="s">
        <v>8182</v>
      </c>
      <c r="G2420" s="169" t="s">
        <v>10098</v>
      </c>
      <c r="H2420" s="169" t="s">
        <v>28</v>
      </c>
    </row>
    <row r="2421" spans="1:8">
      <c r="A2421" s="169" t="s">
        <v>10099</v>
      </c>
      <c r="B2421" s="170">
        <f t="shared" si="46"/>
        <v>39296</v>
      </c>
      <c r="C2421" s="169" t="s">
        <v>8154</v>
      </c>
      <c r="D2421" s="169" t="s">
        <v>9996</v>
      </c>
      <c r="E2421" s="169" t="s">
        <v>8202</v>
      </c>
      <c r="F2421" s="169" t="s">
        <v>8178</v>
      </c>
      <c r="G2421" s="169" t="s">
        <v>10098</v>
      </c>
      <c r="H2421" s="169" t="s">
        <v>28</v>
      </c>
    </row>
    <row r="2422" spans="1:8">
      <c r="A2422" s="169" t="s">
        <v>10100</v>
      </c>
      <c r="B2422" s="170">
        <f t="shared" si="46"/>
        <v>39295</v>
      </c>
      <c r="C2422" s="169" t="s">
        <v>8153</v>
      </c>
      <c r="D2422" s="169" t="s">
        <v>10036</v>
      </c>
      <c r="E2422" s="169" t="s">
        <v>8199</v>
      </c>
      <c r="F2422" s="169" t="s">
        <v>8202</v>
      </c>
      <c r="G2422" s="169" t="s">
        <v>10101</v>
      </c>
      <c r="H2422" s="169" t="s">
        <v>28</v>
      </c>
    </row>
    <row r="2423" spans="1:8">
      <c r="A2423" s="169" t="s">
        <v>10102</v>
      </c>
      <c r="B2423" s="170">
        <f t="shared" si="46"/>
        <v>39294</v>
      </c>
      <c r="C2423" s="169" t="s">
        <v>8149</v>
      </c>
      <c r="D2423" s="169" t="s">
        <v>10011</v>
      </c>
      <c r="E2423" s="169" t="s">
        <v>8174</v>
      </c>
      <c r="F2423" s="169" t="s">
        <v>8174</v>
      </c>
      <c r="G2423" s="169" t="s">
        <v>10103</v>
      </c>
      <c r="H2423" s="169" t="s">
        <v>28</v>
      </c>
    </row>
    <row r="2424" spans="1:8">
      <c r="A2424" s="169" t="s">
        <v>10104</v>
      </c>
      <c r="B2424" s="170">
        <f t="shared" si="46"/>
        <v>39293</v>
      </c>
      <c r="C2424" s="169" t="s">
        <v>8149</v>
      </c>
      <c r="D2424" s="169" t="s">
        <v>10029</v>
      </c>
      <c r="E2424" s="169" t="s">
        <v>8170</v>
      </c>
      <c r="F2424" s="169" t="s">
        <v>8164</v>
      </c>
      <c r="G2424" s="169" t="s">
        <v>10105</v>
      </c>
      <c r="H2424" s="169" t="s">
        <v>28</v>
      </c>
    </row>
    <row r="2425" spans="1:8">
      <c r="A2425" s="169" t="s">
        <v>10106</v>
      </c>
      <c r="B2425" s="170">
        <f t="shared" si="46"/>
        <v>39290</v>
      </c>
      <c r="C2425" s="169" t="s">
        <v>8149</v>
      </c>
      <c r="D2425" s="169" t="s">
        <v>9921</v>
      </c>
      <c r="E2425" s="169" t="s">
        <v>8179</v>
      </c>
      <c r="F2425" s="169" t="s">
        <v>8175</v>
      </c>
      <c r="G2425" s="169" t="s">
        <v>10094</v>
      </c>
      <c r="H2425" s="169" t="s">
        <v>28</v>
      </c>
    </row>
    <row r="2426" spans="1:8">
      <c r="A2426" s="169" t="s">
        <v>10107</v>
      </c>
      <c r="B2426" s="170">
        <f t="shared" si="46"/>
        <v>39289</v>
      </c>
      <c r="C2426" s="169" t="s">
        <v>8121</v>
      </c>
      <c r="D2426" s="169" t="s">
        <v>8227</v>
      </c>
      <c r="E2426" s="169" t="s">
        <v>8164</v>
      </c>
      <c r="F2426" s="169" t="s">
        <v>8159</v>
      </c>
      <c r="G2426" s="169" t="s">
        <v>10079</v>
      </c>
      <c r="H2426" s="169" t="s">
        <v>28</v>
      </c>
    </row>
    <row r="2427" spans="1:8">
      <c r="A2427" s="169" t="s">
        <v>10108</v>
      </c>
      <c r="B2427" s="170">
        <f t="shared" si="46"/>
        <v>39288</v>
      </c>
      <c r="C2427" s="169" t="s">
        <v>8129</v>
      </c>
      <c r="D2427" s="169" t="s">
        <v>8191</v>
      </c>
      <c r="E2427" s="169" t="s">
        <v>8213</v>
      </c>
      <c r="F2427" s="169" t="s">
        <v>8254</v>
      </c>
      <c r="G2427" s="169" t="s">
        <v>10109</v>
      </c>
      <c r="H2427" s="169" t="s">
        <v>28</v>
      </c>
    </row>
    <row r="2428" spans="1:8">
      <c r="A2428" s="169" t="s">
        <v>10110</v>
      </c>
      <c r="B2428" s="170">
        <f t="shared" si="46"/>
        <v>39287</v>
      </c>
      <c r="C2428" s="169" t="s">
        <v>8138</v>
      </c>
      <c r="D2428" s="169" t="s">
        <v>8184</v>
      </c>
      <c r="E2428" s="169" t="s">
        <v>8258</v>
      </c>
      <c r="F2428" s="169" t="s">
        <v>8269</v>
      </c>
      <c r="G2428" s="169" t="s">
        <v>10111</v>
      </c>
      <c r="H2428" s="169" t="s">
        <v>28</v>
      </c>
    </row>
    <row r="2429" spans="1:8">
      <c r="A2429" s="169" t="s">
        <v>10112</v>
      </c>
      <c r="B2429" s="170">
        <f t="shared" si="46"/>
        <v>39286</v>
      </c>
      <c r="C2429" s="169" t="s">
        <v>8122</v>
      </c>
      <c r="D2429" s="169" t="s">
        <v>8200</v>
      </c>
      <c r="E2429" s="169" t="s">
        <v>8254</v>
      </c>
      <c r="F2429" s="169" t="s">
        <v>8153</v>
      </c>
      <c r="G2429" s="169" t="s">
        <v>10074</v>
      </c>
      <c r="H2429" s="169" t="s">
        <v>28</v>
      </c>
    </row>
    <row r="2430" spans="1:8">
      <c r="A2430" s="169" t="s">
        <v>10113</v>
      </c>
      <c r="B2430" s="170">
        <f t="shared" si="46"/>
        <v>39283</v>
      </c>
      <c r="C2430" s="169" t="s">
        <v>8138</v>
      </c>
      <c r="D2430" s="169" t="s">
        <v>8184</v>
      </c>
      <c r="E2430" s="169" t="s">
        <v>8154</v>
      </c>
      <c r="F2430" s="169" t="s">
        <v>8155</v>
      </c>
      <c r="G2430" s="169" t="s">
        <v>10111</v>
      </c>
      <c r="H2430" s="169" t="s">
        <v>28</v>
      </c>
    </row>
    <row r="2431" spans="1:8">
      <c r="A2431" s="169" t="s">
        <v>10114</v>
      </c>
      <c r="B2431" s="170">
        <f t="shared" si="46"/>
        <v>39282</v>
      </c>
      <c r="C2431" s="169" t="s">
        <v>8129</v>
      </c>
      <c r="D2431" s="169" t="s">
        <v>8202</v>
      </c>
      <c r="E2431" s="169" t="s">
        <v>8258</v>
      </c>
      <c r="F2431" s="169" t="s">
        <v>8156</v>
      </c>
      <c r="G2431" s="169" t="s">
        <v>10115</v>
      </c>
      <c r="H2431" s="169" t="s">
        <v>28</v>
      </c>
    </row>
    <row r="2432" spans="1:8">
      <c r="A2432" s="169" t="s">
        <v>10116</v>
      </c>
      <c r="B2432" s="170">
        <f t="shared" si="46"/>
        <v>39281</v>
      </c>
      <c r="C2432" s="169" t="s">
        <v>8138</v>
      </c>
      <c r="D2432" s="169" t="s">
        <v>8202</v>
      </c>
      <c r="E2432" s="169" t="s">
        <v>8257</v>
      </c>
      <c r="F2432" s="169" t="s">
        <v>8155</v>
      </c>
      <c r="G2432" s="169" t="s">
        <v>10115</v>
      </c>
      <c r="H2432" s="169" t="s">
        <v>28</v>
      </c>
    </row>
    <row r="2433" spans="1:8">
      <c r="A2433" s="169" t="s">
        <v>10117</v>
      </c>
      <c r="B2433" s="170">
        <f t="shared" si="46"/>
        <v>39279</v>
      </c>
      <c r="C2433" s="169" t="s">
        <v>8136</v>
      </c>
      <c r="D2433" s="169" t="s">
        <v>8185</v>
      </c>
      <c r="E2433" s="169" t="s">
        <v>8153</v>
      </c>
      <c r="F2433" s="169" t="s">
        <v>8150</v>
      </c>
      <c r="G2433" s="169" t="s">
        <v>10072</v>
      </c>
      <c r="H2433" s="169" t="s">
        <v>28</v>
      </c>
    </row>
    <row r="2434" spans="1:8">
      <c r="A2434" s="169" t="s">
        <v>10118</v>
      </c>
      <c r="B2434" s="170">
        <f t="shared" si="46"/>
        <v>39276</v>
      </c>
      <c r="C2434" s="169" t="s">
        <v>8138</v>
      </c>
      <c r="D2434" s="169" t="s">
        <v>8185</v>
      </c>
      <c r="E2434" s="169" t="s">
        <v>8153</v>
      </c>
      <c r="F2434" s="169" t="s">
        <v>8150</v>
      </c>
      <c r="G2434" s="169" t="s">
        <v>10072</v>
      </c>
      <c r="H2434" s="169" t="s">
        <v>28</v>
      </c>
    </row>
    <row r="2435" spans="1:8">
      <c r="A2435" s="169" t="s">
        <v>10119</v>
      </c>
      <c r="B2435" s="170">
        <f t="shared" si="46"/>
        <v>39275</v>
      </c>
      <c r="C2435" s="169" t="s">
        <v>8128</v>
      </c>
      <c r="D2435" s="169" t="s">
        <v>8188</v>
      </c>
      <c r="E2435" s="169" t="s">
        <v>8258</v>
      </c>
      <c r="F2435" s="169" t="s">
        <v>8153</v>
      </c>
      <c r="G2435" s="169" t="s">
        <v>10074</v>
      </c>
      <c r="H2435" s="169" t="s">
        <v>28</v>
      </c>
    </row>
    <row r="2436" spans="1:8">
      <c r="A2436" s="169" t="s">
        <v>10120</v>
      </c>
      <c r="B2436" s="170">
        <f t="shared" si="46"/>
        <v>39274</v>
      </c>
      <c r="C2436" s="169" t="s">
        <v>8128</v>
      </c>
      <c r="D2436" s="169" t="s">
        <v>8197</v>
      </c>
      <c r="E2436" s="169" t="s">
        <v>8213</v>
      </c>
      <c r="F2436" s="169" t="s">
        <v>8252</v>
      </c>
      <c r="G2436" s="169" t="s">
        <v>10088</v>
      </c>
      <c r="H2436" s="169" t="s">
        <v>28</v>
      </c>
    </row>
    <row r="2437" spans="1:8">
      <c r="A2437" s="169" t="s">
        <v>10121</v>
      </c>
      <c r="B2437" s="170">
        <f t="shared" ref="B2437:B2500" si="47">DATE((LEFT(A2437,4)),(RIGHT(LEFT(A2437,7),2)),RIGHT(A2437,2))</f>
        <v>39273</v>
      </c>
      <c r="C2437" s="169" t="s">
        <v>8130</v>
      </c>
      <c r="D2437" s="169" t="s">
        <v>8188</v>
      </c>
      <c r="E2437" s="169" t="s">
        <v>8258</v>
      </c>
      <c r="F2437" s="169" t="s">
        <v>8153</v>
      </c>
      <c r="G2437" s="169" t="s">
        <v>10074</v>
      </c>
      <c r="H2437" s="169" t="s">
        <v>28</v>
      </c>
    </row>
    <row r="2438" spans="1:8">
      <c r="A2438" s="169" t="s">
        <v>10122</v>
      </c>
      <c r="B2438" s="170">
        <f t="shared" si="47"/>
        <v>39272</v>
      </c>
      <c r="C2438" s="169" t="s">
        <v>8122</v>
      </c>
      <c r="D2438" s="169" t="s">
        <v>8202</v>
      </c>
      <c r="E2438" s="169" t="s">
        <v>8257</v>
      </c>
      <c r="F2438" s="169" t="s">
        <v>8156</v>
      </c>
      <c r="G2438" s="169" t="s">
        <v>10123</v>
      </c>
      <c r="H2438" s="169" t="s">
        <v>28</v>
      </c>
    </row>
    <row r="2439" spans="1:8">
      <c r="A2439" s="169" t="s">
        <v>10124</v>
      </c>
      <c r="B2439" s="170">
        <f t="shared" si="47"/>
        <v>39269</v>
      </c>
      <c r="C2439" s="169" t="s">
        <v>8130</v>
      </c>
      <c r="D2439" s="169" t="s">
        <v>8184</v>
      </c>
      <c r="E2439" s="169" t="s">
        <v>8154</v>
      </c>
      <c r="F2439" s="169" t="s">
        <v>8155</v>
      </c>
      <c r="G2439" s="169" t="s">
        <v>10115</v>
      </c>
      <c r="H2439" s="169" t="s">
        <v>28</v>
      </c>
    </row>
    <row r="2440" spans="1:8">
      <c r="A2440" s="169" t="s">
        <v>10125</v>
      </c>
      <c r="B2440" s="170">
        <f t="shared" si="47"/>
        <v>39268</v>
      </c>
      <c r="C2440" s="169" t="s">
        <v>8122</v>
      </c>
      <c r="D2440" s="169" t="s">
        <v>8185</v>
      </c>
      <c r="E2440" s="169" t="s">
        <v>8153</v>
      </c>
      <c r="F2440" s="169" t="s">
        <v>8269</v>
      </c>
      <c r="G2440" s="169" t="s">
        <v>10111</v>
      </c>
      <c r="H2440" s="169" t="s">
        <v>28</v>
      </c>
    </row>
    <row r="2441" spans="1:8">
      <c r="A2441" s="169" t="s">
        <v>10126</v>
      </c>
      <c r="B2441" s="170">
        <f t="shared" si="47"/>
        <v>39267</v>
      </c>
      <c r="C2441" s="169" t="s">
        <v>8120</v>
      </c>
      <c r="D2441" s="169" t="s">
        <v>8188</v>
      </c>
      <c r="E2441" s="169" t="s">
        <v>8258</v>
      </c>
      <c r="F2441" s="169" t="s">
        <v>8153</v>
      </c>
      <c r="G2441" s="169" t="s">
        <v>10074</v>
      </c>
      <c r="H2441" s="169" t="s">
        <v>28</v>
      </c>
    </row>
    <row r="2442" spans="1:8">
      <c r="A2442" s="169" t="s">
        <v>10127</v>
      </c>
      <c r="B2442" s="170">
        <f t="shared" si="47"/>
        <v>39266</v>
      </c>
      <c r="C2442" s="169" t="s">
        <v>8124</v>
      </c>
      <c r="D2442" s="169" t="s">
        <v>8194</v>
      </c>
      <c r="E2442" s="169" t="s">
        <v>8254</v>
      </c>
      <c r="F2442" s="169" t="s">
        <v>8258</v>
      </c>
      <c r="G2442" s="169" t="s">
        <v>10109</v>
      </c>
      <c r="H2442" s="169" t="s">
        <v>28</v>
      </c>
    </row>
    <row r="2443" spans="1:8">
      <c r="A2443" s="169" t="s">
        <v>10128</v>
      </c>
      <c r="B2443" s="170">
        <f t="shared" si="47"/>
        <v>39265</v>
      </c>
      <c r="C2443" s="169" t="s">
        <v>8126</v>
      </c>
      <c r="D2443" s="169" t="s">
        <v>8193</v>
      </c>
      <c r="E2443" s="169" t="s">
        <v>8241</v>
      </c>
      <c r="F2443" s="169" t="s">
        <v>8254</v>
      </c>
      <c r="G2443" s="169" t="s">
        <v>10129</v>
      </c>
      <c r="H2443" s="169" t="s">
        <v>28</v>
      </c>
    </row>
    <row r="2444" spans="1:8">
      <c r="A2444" s="169" t="s">
        <v>10130</v>
      </c>
      <c r="B2444" s="170">
        <f t="shared" si="47"/>
        <v>39262</v>
      </c>
      <c r="C2444" s="169" t="s">
        <v>8141</v>
      </c>
      <c r="D2444" s="169" t="s">
        <v>8197</v>
      </c>
      <c r="E2444" s="169" t="s">
        <v>8213</v>
      </c>
      <c r="F2444" s="169" t="s">
        <v>8241</v>
      </c>
      <c r="G2444" s="169" t="s">
        <v>10086</v>
      </c>
      <c r="H2444" s="169" t="s">
        <v>28</v>
      </c>
    </row>
    <row r="2445" spans="1:8">
      <c r="A2445" s="169" t="s">
        <v>10131</v>
      </c>
      <c r="B2445" s="170">
        <f t="shared" si="47"/>
        <v>39261</v>
      </c>
      <c r="C2445" s="169" t="s">
        <v>8144</v>
      </c>
      <c r="D2445" s="169" t="s">
        <v>8227</v>
      </c>
      <c r="E2445" s="169" t="s">
        <v>8163</v>
      </c>
      <c r="F2445" s="169" t="s">
        <v>8160</v>
      </c>
      <c r="G2445" s="169" t="s">
        <v>10132</v>
      </c>
      <c r="H2445" s="169" t="s">
        <v>28</v>
      </c>
    </row>
    <row r="2446" spans="1:8">
      <c r="A2446" s="169" t="s">
        <v>10133</v>
      </c>
      <c r="B2446" s="170">
        <f t="shared" si="47"/>
        <v>39260</v>
      </c>
      <c r="C2446" s="169" t="s">
        <v>8126</v>
      </c>
      <c r="D2446" s="169" t="s">
        <v>8226</v>
      </c>
      <c r="E2446" s="169" t="s">
        <v>8159</v>
      </c>
      <c r="F2446" s="169" t="s">
        <v>8213</v>
      </c>
      <c r="G2446" s="169" t="s">
        <v>10088</v>
      </c>
      <c r="H2446" s="169" t="s">
        <v>28</v>
      </c>
    </row>
    <row r="2447" spans="1:8">
      <c r="A2447" s="169" t="s">
        <v>10134</v>
      </c>
      <c r="B2447" s="170">
        <f t="shared" si="47"/>
        <v>39259</v>
      </c>
      <c r="C2447" s="169" t="s">
        <v>8125</v>
      </c>
      <c r="D2447" s="169" t="s">
        <v>8199</v>
      </c>
      <c r="E2447" s="169" t="s">
        <v>8252</v>
      </c>
      <c r="F2447" s="169" t="s">
        <v>8258</v>
      </c>
      <c r="G2447" s="169" t="s">
        <v>10074</v>
      </c>
      <c r="H2447" s="169" t="s">
        <v>28</v>
      </c>
    </row>
    <row r="2448" spans="1:8">
      <c r="A2448" s="169" t="s">
        <v>10135</v>
      </c>
      <c r="B2448" s="170">
        <f t="shared" si="47"/>
        <v>39258</v>
      </c>
      <c r="C2448" s="169" t="s">
        <v>8126</v>
      </c>
      <c r="D2448" s="169" t="s">
        <v>8193</v>
      </c>
      <c r="E2448" s="169" t="s">
        <v>8241</v>
      </c>
      <c r="F2448" s="169" t="s">
        <v>8254</v>
      </c>
      <c r="G2448" s="169" t="s">
        <v>10136</v>
      </c>
      <c r="H2448" s="169" t="s">
        <v>28</v>
      </c>
    </row>
    <row r="2449" spans="1:8">
      <c r="A2449" s="169" t="s">
        <v>10137</v>
      </c>
      <c r="B2449" s="170">
        <f t="shared" si="47"/>
        <v>39255</v>
      </c>
      <c r="C2449" s="169" t="s">
        <v>8121</v>
      </c>
      <c r="D2449" s="169" t="s">
        <v>8202</v>
      </c>
      <c r="E2449" s="169" t="s">
        <v>8258</v>
      </c>
      <c r="F2449" s="169" t="s">
        <v>8154</v>
      </c>
      <c r="G2449" s="169" t="s">
        <v>10072</v>
      </c>
      <c r="H2449" s="169" t="s">
        <v>28</v>
      </c>
    </row>
    <row r="2450" spans="1:8">
      <c r="A2450" s="169" t="s">
        <v>10138</v>
      </c>
      <c r="B2450" s="170">
        <f t="shared" si="47"/>
        <v>39254</v>
      </c>
      <c r="C2450" s="169" t="s">
        <v>8128</v>
      </c>
      <c r="D2450" s="169" t="s">
        <v>8182</v>
      </c>
      <c r="E2450" s="169" t="s">
        <v>8153</v>
      </c>
      <c r="F2450" s="169" t="s">
        <v>8155</v>
      </c>
      <c r="G2450" s="169" t="s">
        <v>10058</v>
      </c>
      <c r="H2450" s="169" t="s">
        <v>28</v>
      </c>
    </row>
    <row r="2451" spans="1:8">
      <c r="A2451" s="169" t="s">
        <v>10139</v>
      </c>
      <c r="B2451" s="170">
        <f t="shared" si="47"/>
        <v>39253</v>
      </c>
      <c r="C2451" s="169" t="s">
        <v>8147</v>
      </c>
      <c r="D2451" s="169" t="s">
        <v>8193</v>
      </c>
      <c r="E2451" s="169" t="s">
        <v>8213</v>
      </c>
      <c r="F2451" s="169" t="s">
        <v>8252</v>
      </c>
      <c r="G2451" s="169" t="s">
        <v>10074</v>
      </c>
      <c r="H2451" s="169" t="s">
        <v>28</v>
      </c>
    </row>
    <row r="2452" spans="1:8">
      <c r="A2452" s="169" t="s">
        <v>10140</v>
      </c>
      <c r="B2452" s="170">
        <f t="shared" si="47"/>
        <v>39252</v>
      </c>
      <c r="C2452" s="169" t="s">
        <v>8144</v>
      </c>
      <c r="D2452" s="169" t="s">
        <v>8192</v>
      </c>
      <c r="E2452" s="169" t="s">
        <v>8166</v>
      </c>
      <c r="F2452" s="169" t="s">
        <v>8213</v>
      </c>
      <c r="G2452" s="169" t="s">
        <v>10109</v>
      </c>
      <c r="H2452" s="169" t="s">
        <v>28</v>
      </c>
    </row>
    <row r="2453" spans="1:8">
      <c r="A2453" s="169" t="s">
        <v>10141</v>
      </c>
      <c r="B2453" s="170">
        <f t="shared" si="47"/>
        <v>39251</v>
      </c>
      <c r="C2453" s="169" t="s">
        <v>8144</v>
      </c>
      <c r="D2453" s="169" t="s">
        <v>8192</v>
      </c>
      <c r="E2453" s="169" t="s">
        <v>8166</v>
      </c>
      <c r="F2453" s="169" t="s">
        <v>8213</v>
      </c>
      <c r="G2453" s="169" t="s">
        <v>10136</v>
      </c>
      <c r="H2453" s="169" t="s">
        <v>28</v>
      </c>
    </row>
    <row r="2454" spans="1:8">
      <c r="A2454" s="169" t="s">
        <v>10142</v>
      </c>
      <c r="B2454" s="170">
        <f t="shared" si="47"/>
        <v>39248</v>
      </c>
      <c r="C2454" s="169" t="s">
        <v>8144</v>
      </c>
      <c r="D2454" s="169" t="s">
        <v>8197</v>
      </c>
      <c r="E2454" s="169" t="s">
        <v>8160</v>
      </c>
      <c r="F2454" s="169" t="s">
        <v>8161</v>
      </c>
      <c r="G2454" s="169" t="s">
        <v>10074</v>
      </c>
      <c r="H2454" s="169" t="s">
        <v>28</v>
      </c>
    </row>
    <row r="2455" spans="1:8">
      <c r="A2455" s="169" t="s">
        <v>10143</v>
      </c>
      <c r="B2455" s="170">
        <f t="shared" si="47"/>
        <v>39247</v>
      </c>
      <c r="C2455" s="169" t="s">
        <v>8143</v>
      </c>
      <c r="D2455" s="169" t="s">
        <v>8191</v>
      </c>
      <c r="E2455" s="169" t="s">
        <v>8160</v>
      </c>
      <c r="F2455" s="169" t="s">
        <v>8161</v>
      </c>
      <c r="G2455" s="169" t="s">
        <v>10123</v>
      </c>
      <c r="H2455" s="169" t="s">
        <v>28</v>
      </c>
    </row>
    <row r="2456" spans="1:8">
      <c r="A2456" s="169" t="s">
        <v>10144</v>
      </c>
      <c r="B2456" s="170">
        <f t="shared" si="47"/>
        <v>39246</v>
      </c>
      <c r="C2456" s="169" t="s">
        <v>8133</v>
      </c>
      <c r="D2456" s="169" t="s">
        <v>8194</v>
      </c>
      <c r="E2456" s="169" t="s">
        <v>8213</v>
      </c>
      <c r="F2456" s="169" t="s">
        <v>8252</v>
      </c>
      <c r="G2456" s="169" t="s">
        <v>10111</v>
      </c>
      <c r="H2456" s="169" t="s">
        <v>28</v>
      </c>
    </row>
    <row r="2457" spans="1:8">
      <c r="A2457" s="169" t="s">
        <v>10145</v>
      </c>
      <c r="B2457" s="170">
        <f t="shared" si="47"/>
        <v>39245</v>
      </c>
      <c r="C2457" s="169" t="s">
        <v>8125</v>
      </c>
      <c r="D2457" s="169" t="s">
        <v>8199</v>
      </c>
      <c r="E2457" s="169" t="s">
        <v>8161</v>
      </c>
      <c r="F2457" s="169" t="s">
        <v>8254</v>
      </c>
      <c r="G2457" s="169" t="s">
        <v>10146</v>
      </c>
      <c r="H2457" s="169" t="s">
        <v>28</v>
      </c>
    </row>
    <row r="2458" spans="1:8">
      <c r="A2458" s="169" t="s">
        <v>10147</v>
      </c>
      <c r="B2458" s="170">
        <f t="shared" si="47"/>
        <v>39244</v>
      </c>
      <c r="C2458" s="169" t="s">
        <v>8143</v>
      </c>
      <c r="D2458" s="169" t="s">
        <v>8191</v>
      </c>
      <c r="E2458" s="169" t="s">
        <v>8160</v>
      </c>
      <c r="F2458" s="169" t="s">
        <v>8161</v>
      </c>
      <c r="G2458" s="169" t="s">
        <v>10111</v>
      </c>
      <c r="H2458" s="169" t="s">
        <v>28</v>
      </c>
    </row>
    <row r="2459" spans="1:8">
      <c r="A2459" s="169" t="s">
        <v>10148</v>
      </c>
      <c r="B2459" s="170">
        <f t="shared" si="47"/>
        <v>39241</v>
      </c>
      <c r="C2459" s="169" t="s">
        <v>8144</v>
      </c>
      <c r="D2459" s="169" t="s">
        <v>8192</v>
      </c>
      <c r="E2459" s="169" t="s">
        <v>8163</v>
      </c>
      <c r="F2459" s="169" t="s">
        <v>8160</v>
      </c>
      <c r="G2459" s="169" t="s">
        <v>10074</v>
      </c>
      <c r="H2459" s="169" t="s">
        <v>28</v>
      </c>
    </row>
    <row r="2460" spans="1:8">
      <c r="A2460" s="169" t="s">
        <v>10149</v>
      </c>
      <c r="B2460" s="170">
        <f t="shared" si="47"/>
        <v>39240</v>
      </c>
      <c r="C2460" s="169" t="s">
        <v>8257</v>
      </c>
      <c r="D2460" s="169" t="s">
        <v>9921</v>
      </c>
      <c r="E2460" s="169" t="s">
        <v>8182</v>
      </c>
      <c r="F2460" s="169" t="s">
        <v>8173</v>
      </c>
      <c r="G2460" s="169" t="s">
        <v>10132</v>
      </c>
      <c r="H2460" s="169" t="s">
        <v>28</v>
      </c>
    </row>
    <row r="2461" spans="1:8">
      <c r="A2461" s="169" t="s">
        <v>10150</v>
      </c>
      <c r="B2461" s="170">
        <f t="shared" si="47"/>
        <v>39238</v>
      </c>
      <c r="C2461" s="169" t="s">
        <v>8241</v>
      </c>
      <c r="D2461" s="169" t="s">
        <v>10032</v>
      </c>
      <c r="E2461" s="169" t="s">
        <v>8200</v>
      </c>
      <c r="F2461" s="169" t="s">
        <v>8185</v>
      </c>
      <c r="G2461" s="169" t="s">
        <v>10151</v>
      </c>
      <c r="H2461" s="169" t="s">
        <v>28</v>
      </c>
    </row>
    <row r="2462" spans="1:8">
      <c r="A2462" s="169" t="s">
        <v>10152</v>
      </c>
      <c r="B2462" s="170">
        <f t="shared" si="47"/>
        <v>39237</v>
      </c>
      <c r="C2462" s="169" t="s">
        <v>8241</v>
      </c>
      <c r="D2462" s="169" t="s">
        <v>9996</v>
      </c>
      <c r="E2462" s="169" t="s">
        <v>8199</v>
      </c>
      <c r="F2462" s="169" t="s">
        <v>8184</v>
      </c>
      <c r="G2462" s="169" t="s">
        <v>10151</v>
      </c>
      <c r="H2462" s="169" t="s">
        <v>28</v>
      </c>
    </row>
    <row r="2463" spans="1:8">
      <c r="A2463" s="169" t="s">
        <v>10153</v>
      </c>
      <c r="B2463" s="170">
        <f t="shared" si="47"/>
        <v>39234</v>
      </c>
      <c r="C2463" s="169" t="s">
        <v>8254</v>
      </c>
      <c r="D2463" s="169" t="s">
        <v>9996</v>
      </c>
      <c r="E2463" s="169" t="s">
        <v>8199</v>
      </c>
      <c r="F2463" s="169" t="s">
        <v>8184</v>
      </c>
      <c r="G2463" s="169" t="s">
        <v>10151</v>
      </c>
      <c r="H2463" s="169" t="s">
        <v>28</v>
      </c>
    </row>
    <row r="2464" spans="1:8">
      <c r="A2464" s="169" t="s">
        <v>10154</v>
      </c>
      <c r="B2464" s="170">
        <f t="shared" si="47"/>
        <v>39233</v>
      </c>
      <c r="C2464" s="169" t="s">
        <v>8257</v>
      </c>
      <c r="D2464" s="169" t="s">
        <v>10032</v>
      </c>
      <c r="E2464" s="169" t="s">
        <v>8200</v>
      </c>
      <c r="F2464" s="169" t="s">
        <v>8185</v>
      </c>
      <c r="G2464" s="169" t="s">
        <v>10082</v>
      </c>
      <c r="H2464" s="169" t="s">
        <v>28</v>
      </c>
    </row>
    <row r="2465" spans="1:8">
      <c r="A2465" s="169" t="s">
        <v>10155</v>
      </c>
      <c r="B2465" s="170">
        <f t="shared" si="47"/>
        <v>39232</v>
      </c>
      <c r="C2465" s="169" t="s">
        <v>8254</v>
      </c>
      <c r="D2465" s="169" t="s">
        <v>10011</v>
      </c>
      <c r="E2465" s="169" t="s">
        <v>8202</v>
      </c>
      <c r="F2465" s="169" t="s">
        <v>8178</v>
      </c>
      <c r="G2465" s="169" t="s">
        <v>10132</v>
      </c>
      <c r="H2465" s="169" t="s">
        <v>28</v>
      </c>
    </row>
    <row r="2466" spans="1:8">
      <c r="A2466" s="169" t="s">
        <v>10156</v>
      </c>
      <c r="B2466" s="170">
        <f t="shared" si="47"/>
        <v>39231</v>
      </c>
      <c r="C2466" s="169" t="s">
        <v>8241</v>
      </c>
      <c r="D2466" s="169" t="s">
        <v>10032</v>
      </c>
      <c r="E2466" s="169" t="s">
        <v>8199</v>
      </c>
      <c r="F2466" s="169" t="s">
        <v>8184</v>
      </c>
      <c r="G2466" s="169" t="s">
        <v>10084</v>
      </c>
      <c r="H2466" s="169" t="s">
        <v>28</v>
      </c>
    </row>
    <row r="2467" spans="1:8">
      <c r="A2467" s="169" t="s">
        <v>10157</v>
      </c>
      <c r="B2467" s="170">
        <f t="shared" si="47"/>
        <v>39230</v>
      </c>
      <c r="C2467" s="169" t="s">
        <v>8241</v>
      </c>
      <c r="D2467" s="169" t="s">
        <v>10032</v>
      </c>
      <c r="E2467" s="169" t="s">
        <v>8199</v>
      </c>
      <c r="F2467" s="169" t="s">
        <v>8184</v>
      </c>
      <c r="G2467" s="169" t="s">
        <v>10084</v>
      </c>
      <c r="H2467" s="169" t="s">
        <v>28</v>
      </c>
    </row>
    <row r="2468" spans="1:8">
      <c r="A2468" s="169" t="s">
        <v>10158</v>
      </c>
      <c r="B2468" s="170">
        <f t="shared" si="47"/>
        <v>39227</v>
      </c>
      <c r="C2468" s="169" t="s">
        <v>8241</v>
      </c>
      <c r="D2468" s="169" t="s">
        <v>10032</v>
      </c>
      <c r="E2468" s="169" t="s">
        <v>8199</v>
      </c>
      <c r="F2468" s="169" t="s">
        <v>8184</v>
      </c>
      <c r="G2468" s="169" t="s">
        <v>10084</v>
      </c>
      <c r="H2468" s="169" t="s">
        <v>28</v>
      </c>
    </row>
    <row r="2469" spans="1:8">
      <c r="A2469" s="169" t="s">
        <v>10159</v>
      </c>
      <c r="B2469" s="170">
        <f t="shared" si="47"/>
        <v>39225</v>
      </c>
      <c r="C2469" s="169" t="s">
        <v>8241</v>
      </c>
      <c r="D2469" s="169" t="s">
        <v>9994</v>
      </c>
      <c r="E2469" s="169" t="s">
        <v>8199</v>
      </c>
      <c r="F2469" s="169" t="s">
        <v>8185</v>
      </c>
      <c r="G2469" s="169" t="s">
        <v>10132</v>
      </c>
      <c r="H2469" s="169" t="s">
        <v>28</v>
      </c>
    </row>
    <row r="2470" spans="1:8">
      <c r="A2470" s="169" t="s">
        <v>10160</v>
      </c>
      <c r="B2470" s="170">
        <f t="shared" si="47"/>
        <v>39224</v>
      </c>
      <c r="C2470" s="169" t="s">
        <v>8241</v>
      </c>
      <c r="D2470" s="169" t="s">
        <v>9996</v>
      </c>
      <c r="E2470" s="169" t="s">
        <v>8194</v>
      </c>
      <c r="F2470" s="169" t="s">
        <v>8202</v>
      </c>
      <c r="G2470" s="169" t="s">
        <v>10084</v>
      </c>
      <c r="H2470" s="169" t="s">
        <v>28</v>
      </c>
    </row>
    <row r="2471" spans="1:8">
      <c r="A2471" s="169" t="s">
        <v>10161</v>
      </c>
      <c r="B2471" s="170">
        <f t="shared" si="47"/>
        <v>39223</v>
      </c>
      <c r="C2471" s="169" t="s">
        <v>8252</v>
      </c>
      <c r="D2471" s="169" t="s">
        <v>9996</v>
      </c>
      <c r="E2471" s="169" t="s">
        <v>8194</v>
      </c>
      <c r="F2471" s="169" t="s">
        <v>8202</v>
      </c>
      <c r="G2471" s="169" t="s">
        <v>10084</v>
      </c>
      <c r="H2471" s="169" t="s">
        <v>28</v>
      </c>
    </row>
    <row r="2472" spans="1:8">
      <c r="A2472" s="169" t="s">
        <v>10162</v>
      </c>
      <c r="B2472" s="170">
        <f t="shared" si="47"/>
        <v>39220</v>
      </c>
      <c r="C2472" s="169" t="s">
        <v>8241</v>
      </c>
      <c r="D2472" s="169" t="s">
        <v>10032</v>
      </c>
      <c r="E2472" s="169" t="s">
        <v>8199</v>
      </c>
      <c r="F2472" s="169" t="s">
        <v>8202</v>
      </c>
      <c r="G2472" s="169" t="s">
        <v>10084</v>
      </c>
      <c r="H2472" s="169" t="s">
        <v>28</v>
      </c>
    </row>
    <row r="2473" spans="1:8">
      <c r="A2473" s="169" t="s">
        <v>10163</v>
      </c>
      <c r="B2473" s="170">
        <f t="shared" si="47"/>
        <v>39219</v>
      </c>
      <c r="C2473" s="169" t="s">
        <v>8160</v>
      </c>
      <c r="D2473" s="169" t="s">
        <v>10014</v>
      </c>
      <c r="E2473" s="169" t="s">
        <v>8191</v>
      </c>
      <c r="F2473" s="169" t="s">
        <v>8200</v>
      </c>
      <c r="G2473" s="169" t="s">
        <v>10151</v>
      </c>
      <c r="H2473" s="169" t="s">
        <v>28</v>
      </c>
    </row>
    <row r="2474" spans="1:8">
      <c r="A2474" s="169" t="s">
        <v>10164</v>
      </c>
      <c r="B2474" s="170">
        <f t="shared" si="47"/>
        <v>39218</v>
      </c>
      <c r="C2474" s="169" t="s">
        <v>8170</v>
      </c>
      <c r="D2474" s="169" t="s">
        <v>10017</v>
      </c>
      <c r="E2474" s="169" t="s">
        <v>8196</v>
      </c>
      <c r="F2474" s="169" t="s">
        <v>8191</v>
      </c>
      <c r="G2474" s="169" t="s">
        <v>10103</v>
      </c>
      <c r="H2474" s="169" t="s">
        <v>28</v>
      </c>
    </row>
    <row r="2475" spans="1:8">
      <c r="A2475" s="169" t="s">
        <v>10165</v>
      </c>
      <c r="B2475" s="170">
        <f t="shared" si="47"/>
        <v>39217</v>
      </c>
      <c r="C2475" s="169" t="s">
        <v>8164</v>
      </c>
      <c r="D2475" s="169" t="s">
        <v>10001</v>
      </c>
      <c r="E2475" s="169" t="s">
        <v>8227</v>
      </c>
      <c r="F2475" s="169" t="s">
        <v>8197</v>
      </c>
      <c r="G2475" s="169" t="s">
        <v>10096</v>
      </c>
      <c r="H2475" s="169" t="s">
        <v>28</v>
      </c>
    </row>
    <row r="2476" spans="1:8">
      <c r="A2476" s="169" t="s">
        <v>10166</v>
      </c>
      <c r="B2476" s="170">
        <f t="shared" si="47"/>
        <v>39216</v>
      </c>
      <c r="C2476" s="169" t="s">
        <v>8170</v>
      </c>
      <c r="D2476" s="169" t="s">
        <v>10001</v>
      </c>
      <c r="E2476" s="169" t="s">
        <v>8227</v>
      </c>
      <c r="F2476" s="169" t="s">
        <v>8197</v>
      </c>
      <c r="G2476" s="169" t="s">
        <v>10096</v>
      </c>
      <c r="H2476" s="169" t="s">
        <v>28</v>
      </c>
    </row>
    <row r="2477" spans="1:8">
      <c r="A2477" s="169" t="s">
        <v>10167</v>
      </c>
      <c r="B2477" s="170">
        <f t="shared" si="47"/>
        <v>39213</v>
      </c>
      <c r="C2477" s="169" t="s">
        <v>8170</v>
      </c>
      <c r="D2477" s="169" t="s">
        <v>10168</v>
      </c>
      <c r="E2477" s="169" t="s">
        <v>9916</v>
      </c>
      <c r="F2477" s="169" t="s">
        <v>8192</v>
      </c>
      <c r="G2477" s="169" t="s">
        <v>10098</v>
      </c>
      <c r="H2477" s="169" t="s">
        <v>28</v>
      </c>
    </row>
    <row r="2478" spans="1:8">
      <c r="A2478" s="169" t="s">
        <v>10169</v>
      </c>
      <c r="B2478" s="170">
        <f t="shared" si="47"/>
        <v>39212</v>
      </c>
      <c r="C2478" s="169" t="s">
        <v>8170</v>
      </c>
      <c r="D2478" s="169" t="s">
        <v>10001</v>
      </c>
      <c r="E2478" s="169" t="s">
        <v>8227</v>
      </c>
      <c r="F2478" s="169" t="s">
        <v>8192</v>
      </c>
      <c r="G2478" s="169" t="s">
        <v>10096</v>
      </c>
      <c r="H2478" s="169" t="s">
        <v>28</v>
      </c>
    </row>
    <row r="2479" spans="1:8">
      <c r="A2479" s="169" t="s">
        <v>10170</v>
      </c>
      <c r="B2479" s="170">
        <f t="shared" si="47"/>
        <v>39211</v>
      </c>
      <c r="C2479" s="169" t="s">
        <v>8175</v>
      </c>
      <c r="D2479" s="169" t="s">
        <v>10168</v>
      </c>
      <c r="E2479" s="169" t="s">
        <v>9916</v>
      </c>
      <c r="F2479" s="169" t="s">
        <v>8226</v>
      </c>
      <c r="G2479" s="169" t="s">
        <v>10171</v>
      </c>
      <c r="H2479" s="169" t="s">
        <v>28</v>
      </c>
    </row>
    <row r="2480" spans="1:8">
      <c r="A2480" s="169" t="s">
        <v>10172</v>
      </c>
      <c r="B2480" s="170">
        <f t="shared" si="47"/>
        <v>39210</v>
      </c>
      <c r="C2480" s="169" t="s">
        <v>8174</v>
      </c>
      <c r="D2480" s="169" t="s">
        <v>10020</v>
      </c>
      <c r="E2480" s="169" t="s">
        <v>9918</v>
      </c>
      <c r="F2480" s="169" t="s">
        <v>9916</v>
      </c>
      <c r="G2480" s="169" t="s">
        <v>10173</v>
      </c>
      <c r="H2480" s="169" t="s">
        <v>28</v>
      </c>
    </row>
    <row r="2481" spans="1:8">
      <c r="A2481" s="169" t="s">
        <v>10174</v>
      </c>
      <c r="B2481" s="170">
        <f t="shared" si="47"/>
        <v>39209</v>
      </c>
      <c r="C2481" s="169" t="s">
        <v>8185</v>
      </c>
      <c r="D2481" s="169" t="s">
        <v>10065</v>
      </c>
      <c r="E2481" s="169" t="s">
        <v>10011</v>
      </c>
      <c r="F2481" s="169" t="s">
        <v>9918</v>
      </c>
      <c r="G2481" s="169" t="s">
        <v>10175</v>
      </c>
      <c r="H2481" s="169" t="s">
        <v>28</v>
      </c>
    </row>
    <row r="2482" spans="1:8">
      <c r="A2482" s="169" t="s">
        <v>10176</v>
      </c>
      <c r="B2482" s="170">
        <f t="shared" si="47"/>
        <v>39206</v>
      </c>
      <c r="C2482" s="169" t="s">
        <v>8202</v>
      </c>
      <c r="D2482" s="169" t="s">
        <v>10052</v>
      </c>
      <c r="E2482" s="169" t="s">
        <v>10032</v>
      </c>
      <c r="F2482" s="169" t="s">
        <v>10093</v>
      </c>
      <c r="G2482" s="169" t="s">
        <v>10177</v>
      </c>
      <c r="H2482" s="169" t="s">
        <v>28</v>
      </c>
    </row>
    <row r="2483" spans="1:8">
      <c r="A2483" s="169" t="s">
        <v>10178</v>
      </c>
      <c r="B2483" s="170">
        <f t="shared" si="47"/>
        <v>39205</v>
      </c>
      <c r="C2483" s="169" t="s">
        <v>8184</v>
      </c>
      <c r="D2483" s="169" t="s">
        <v>10052</v>
      </c>
      <c r="E2483" s="169" t="s">
        <v>10032</v>
      </c>
      <c r="F2483" s="169" t="s">
        <v>10093</v>
      </c>
      <c r="G2483" s="169" t="s">
        <v>10177</v>
      </c>
      <c r="H2483" s="169" t="s">
        <v>28</v>
      </c>
    </row>
    <row r="2484" spans="1:8">
      <c r="A2484" s="169" t="s">
        <v>10179</v>
      </c>
      <c r="B2484" s="170">
        <f t="shared" si="47"/>
        <v>39204</v>
      </c>
      <c r="C2484" s="169" t="s">
        <v>8182</v>
      </c>
      <c r="D2484" s="169" t="s">
        <v>10065</v>
      </c>
      <c r="E2484" s="169" t="s">
        <v>10093</v>
      </c>
      <c r="F2484" s="169" t="s">
        <v>9918</v>
      </c>
      <c r="G2484" s="169" t="s">
        <v>10180</v>
      </c>
      <c r="H2484" s="169" t="s">
        <v>28</v>
      </c>
    </row>
    <row r="2485" spans="1:8">
      <c r="A2485" s="169" t="s">
        <v>10181</v>
      </c>
      <c r="B2485" s="170">
        <f t="shared" si="47"/>
        <v>39202</v>
      </c>
      <c r="C2485" s="169" t="s">
        <v>8174</v>
      </c>
      <c r="D2485" s="169" t="s">
        <v>10022</v>
      </c>
      <c r="E2485" s="169" t="s">
        <v>10029</v>
      </c>
      <c r="F2485" s="169" t="s">
        <v>8227</v>
      </c>
      <c r="G2485" s="169" t="s">
        <v>10101</v>
      </c>
      <c r="H2485" s="169" t="s">
        <v>28</v>
      </c>
    </row>
    <row r="2486" spans="1:8">
      <c r="A2486" s="169" t="s">
        <v>10182</v>
      </c>
      <c r="B2486" s="170">
        <f t="shared" si="47"/>
        <v>39199</v>
      </c>
      <c r="C2486" s="169" t="s">
        <v>8178</v>
      </c>
      <c r="D2486" s="169" t="s">
        <v>10050</v>
      </c>
      <c r="E2486" s="169" t="s">
        <v>9921</v>
      </c>
      <c r="F2486" s="169" t="s">
        <v>10029</v>
      </c>
      <c r="G2486" s="169" t="s">
        <v>10180</v>
      </c>
      <c r="H2486" s="169" t="s">
        <v>28</v>
      </c>
    </row>
    <row r="2487" spans="1:8">
      <c r="A2487" s="169" t="s">
        <v>10183</v>
      </c>
      <c r="B2487" s="170">
        <f t="shared" si="47"/>
        <v>39198</v>
      </c>
      <c r="C2487" s="169" t="s">
        <v>8179</v>
      </c>
      <c r="D2487" s="169" t="s">
        <v>10065</v>
      </c>
      <c r="E2487" s="169" t="s">
        <v>10093</v>
      </c>
      <c r="F2487" s="169" t="s">
        <v>9918</v>
      </c>
      <c r="G2487" s="169" t="s">
        <v>10175</v>
      </c>
      <c r="H2487" s="169" t="s">
        <v>28</v>
      </c>
    </row>
    <row r="2488" spans="1:8">
      <c r="A2488" s="169" t="s">
        <v>10184</v>
      </c>
      <c r="B2488" s="170">
        <f t="shared" si="47"/>
        <v>39197</v>
      </c>
      <c r="C2488" s="169" t="s">
        <v>8184</v>
      </c>
      <c r="D2488" s="169" t="s">
        <v>10052</v>
      </c>
      <c r="E2488" s="169" t="s">
        <v>9994</v>
      </c>
      <c r="F2488" s="169" t="s">
        <v>10093</v>
      </c>
      <c r="G2488" s="169" t="s">
        <v>10177</v>
      </c>
      <c r="H2488" s="169" t="s">
        <v>28</v>
      </c>
    </row>
    <row r="2489" spans="1:8">
      <c r="A2489" s="169" t="s">
        <v>10185</v>
      </c>
      <c r="B2489" s="170">
        <f t="shared" si="47"/>
        <v>39196</v>
      </c>
      <c r="C2489" s="169" t="s">
        <v>8202</v>
      </c>
      <c r="D2489" s="169" t="s">
        <v>10054</v>
      </c>
      <c r="E2489" s="169" t="s">
        <v>9994</v>
      </c>
      <c r="F2489" s="169" t="s">
        <v>10011</v>
      </c>
      <c r="G2489" s="169" t="s">
        <v>10186</v>
      </c>
      <c r="H2489" s="169" t="s">
        <v>28</v>
      </c>
    </row>
    <row r="2490" spans="1:8">
      <c r="A2490" s="169" t="s">
        <v>10187</v>
      </c>
      <c r="B2490" s="170">
        <f t="shared" si="47"/>
        <v>39195</v>
      </c>
      <c r="C2490" s="169" t="s">
        <v>8184</v>
      </c>
      <c r="D2490" s="169" t="s">
        <v>10054</v>
      </c>
      <c r="E2490" s="169" t="s">
        <v>9994</v>
      </c>
      <c r="F2490" s="169" t="s">
        <v>10011</v>
      </c>
      <c r="G2490" s="169" t="s">
        <v>10186</v>
      </c>
      <c r="H2490" s="169" t="s">
        <v>28</v>
      </c>
    </row>
    <row r="2491" spans="1:8">
      <c r="A2491" s="169" t="s">
        <v>10188</v>
      </c>
      <c r="B2491" s="170">
        <f t="shared" si="47"/>
        <v>39192</v>
      </c>
      <c r="C2491" s="169" t="s">
        <v>8182</v>
      </c>
      <c r="D2491" s="169" t="s">
        <v>10065</v>
      </c>
      <c r="E2491" s="169" t="s">
        <v>9921</v>
      </c>
      <c r="F2491" s="169" t="s">
        <v>9918</v>
      </c>
      <c r="G2491" s="169" t="s">
        <v>10175</v>
      </c>
      <c r="H2491" s="169" t="s">
        <v>28</v>
      </c>
    </row>
    <row r="2492" spans="1:8">
      <c r="A2492" s="169" t="s">
        <v>10189</v>
      </c>
      <c r="B2492" s="170">
        <f t="shared" si="47"/>
        <v>39191</v>
      </c>
      <c r="C2492" s="169" t="s">
        <v>8193</v>
      </c>
      <c r="D2492" s="169" t="s">
        <v>10146</v>
      </c>
      <c r="E2492" s="169" t="s">
        <v>10036</v>
      </c>
      <c r="F2492" s="169" t="s">
        <v>10014</v>
      </c>
      <c r="G2492" s="169" t="s">
        <v>10190</v>
      </c>
      <c r="H2492" s="169" t="s">
        <v>28</v>
      </c>
    </row>
    <row r="2493" spans="1:8">
      <c r="A2493" s="169" t="s">
        <v>10191</v>
      </c>
      <c r="B2493" s="170">
        <f t="shared" si="47"/>
        <v>39190</v>
      </c>
      <c r="C2493" s="169" t="s">
        <v>8193</v>
      </c>
      <c r="D2493" s="169" t="s">
        <v>10067</v>
      </c>
      <c r="E2493" s="169" t="s">
        <v>10036</v>
      </c>
      <c r="F2493" s="169" t="s">
        <v>10009</v>
      </c>
      <c r="G2493" s="169" t="s">
        <v>10190</v>
      </c>
      <c r="H2493" s="169" t="s">
        <v>28</v>
      </c>
    </row>
    <row r="2494" spans="1:8">
      <c r="A2494" s="169" t="s">
        <v>10192</v>
      </c>
      <c r="B2494" s="170">
        <f t="shared" si="47"/>
        <v>39189</v>
      </c>
      <c r="C2494" s="169" t="s">
        <v>8200</v>
      </c>
      <c r="D2494" s="169" t="s">
        <v>10058</v>
      </c>
      <c r="E2494" s="169" t="s">
        <v>10009</v>
      </c>
      <c r="F2494" s="169" t="s">
        <v>10032</v>
      </c>
      <c r="G2494" s="169" t="s">
        <v>10193</v>
      </c>
      <c r="H2494" s="169" t="s">
        <v>28</v>
      </c>
    </row>
    <row r="2495" spans="1:8">
      <c r="A2495" s="169" t="s">
        <v>10194</v>
      </c>
      <c r="B2495" s="170">
        <f t="shared" si="47"/>
        <v>39188</v>
      </c>
      <c r="C2495" s="169" t="s">
        <v>8188</v>
      </c>
      <c r="D2495" s="169" t="s">
        <v>10195</v>
      </c>
      <c r="E2495" s="169" t="s">
        <v>10032</v>
      </c>
      <c r="F2495" s="169" t="s">
        <v>10011</v>
      </c>
      <c r="G2495" s="169" t="s">
        <v>10196</v>
      </c>
      <c r="H2495" s="169" t="s">
        <v>28</v>
      </c>
    </row>
    <row r="2496" spans="1:8">
      <c r="A2496" s="169" t="s">
        <v>10197</v>
      </c>
      <c r="B2496" s="170">
        <f t="shared" si="47"/>
        <v>39185</v>
      </c>
      <c r="C2496" s="169" t="s">
        <v>8202</v>
      </c>
      <c r="D2496" s="169" t="s">
        <v>10069</v>
      </c>
      <c r="E2496" s="169" t="s">
        <v>9996</v>
      </c>
      <c r="F2496" s="169" t="s">
        <v>10032</v>
      </c>
      <c r="G2496" s="169" t="s">
        <v>10193</v>
      </c>
      <c r="H2496" s="169" t="s">
        <v>28</v>
      </c>
    </row>
    <row r="2497" spans="1:8">
      <c r="A2497" s="169" t="s">
        <v>10198</v>
      </c>
      <c r="B2497" s="170">
        <f t="shared" si="47"/>
        <v>39184</v>
      </c>
      <c r="C2497" s="169" t="s">
        <v>8199</v>
      </c>
      <c r="D2497" s="169" t="s">
        <v>10067</v>
      </c>
      <c r="E2497" s="169" t="s">
        <v>10014</v>
      </c>
      <c r="F2497" s="169" t="s">
        <v>9996</v>
      </c>
      <c r="G2497" s="169" t="s">
        <v>10199</v>
      </c>
      <c r="H2497" s="169" t="s">
        <v>28</v>
      </c>
    </row>
    <row r="2498" spans="1:8">
      <c r="A2498" s="169" t="s">
        <v>10200</v>
      </c>
      <c r="B2498" s="170">
        <f t="shared" si="47"/>
        <v>39183</v>
      </c>
      <c r="C2498" s="169" t="s">
        <v>8194</v>
      </c>
      <c r="D2498" s="169" t="s">
        <v>10067</v>
      </c>
      <c r="E2498" s="169" t="s">
        <v>10014</v>
      </c>
      <c r="F2498" s="169" t="s">
        <v>9996</v>
      </c>
      <c r="G2498" s="169" t="s">
        <v>10199</v>
      </c>
      <c r="H2498" s="169" t="s">
        <v>28</v>
      </c>
    </row>
    <row r="2499" spans="1:8">
      <c r="A2499" s="169" t="s">
        <v>10201</v>
      </c>
      <c r="B2499" s="170">
        <f t="shared" si="47"/>
        <v>39182</v>
      </c>
      <c r="C2499" s="169" t="s">
        <v>8191</v>
      </c>
      <c r="D2499" s="169" t="s">
        <v>10146</v>
      </c>
      <c r="E2499" s="169" t="s">
        <v>10036</v>
      </c>
      <c r="F2499" s="169" t="s">
        <v>10009</v>
      </c>
      <c r="G2499" s="169" t="s">
        <v>10202</v>
      </c>
      <c r="H2499" s="169" t="s">
        <v>28</v>
      </c>
    </row>
    <row r="2500" spans="1:8">
      <c r="A2500" s="169" t="s">
        <v>10203</v>
      </c>
      <c r="B2500" s="170">
        <f t="shared" si="47"/>
        <v>39181</v>
      </c>
      <c r="C2500" s="169" t="s">
        <v>8191</v>
      </c>
      <c r="D2500" s="169" t="s">
        <v>10146</v>
      </c>
      <c r="E2500" s="169" t="s">
        <v>10036</v>
      </c>
      <c r="F2500" s="169" t="s">
        <v>10009</v>
      </c>
      <c r="G2500" s="169" t="s">
        <v>10202</v>
      </c>
      <c r="H2500" s="169" t="s">
        <v>28</v>
      </c>
    </row>
    <row r="2501" spans="1:8">
      <c r="A2501" s="169" t="s">
        <v>10204</v>
      </c>
      <c r="B2501" s="170">
        <f t="shared" ref="B2501:B2564" si="48">DATE((LEFT(A2501,4)),(RIGHT(LEFT(A2501,7),2)),RIGHT(A2501,2))</f>
        <v>39178</v>
      </c>
      <c r="C2501" s="169" t="s">
        <v>9916</v>
      </c>
      <c r="D2501" s="169" t="s">
        <v>10109</v>
      </c>
      <c r="E2501" s="169" t="s">
        <v>10047</v>
      </c>
      <c r="F2501" s="169" t="s">
        <v>10168</v>
      </c>
      <c r="G2501" s="169" t="s">
        <v>10205</v>
      </c>
      <c r="H2501" s="169" t="s">
        <v>28</v>
      </c>
    </row>
    <row r="2502" spans="1:8">
      <c r="A2502" s="169" t="s">
        <v>10206</v>
      </c>
      <c r="B2502" s="170">
        <f t="shared" si="48"/>
        <v>39177</v>
      </c>
      <c r="C2502" s="169" t="s">
        <v>9934</v>
      </c>
      <c r="D2502" s="169" t="s">
        <v>10077</v>
      </c>
      <c r="E2502" s="169" t="s">
        <v>10065</v>
      </c>
      <c r="F2502" s="169" t="s">
        <v>10003</v>
      </c>
      <c r="G2502" s="169" t="s">
        <v>10207</v>
      </c>
      <c r="H2502" s="169" t="s">
        <v>28</v>
      </c>
    </row>
    <row r="2503" spans="1:8">
      <c r="A2503" s="169" t="s">
        <v>10208</v>
      </c>
      <c r="B2503" s="170">
        <f t="shared" si="48"/>
        <v>39176</v>
      </c>
      <c r="C2503" s="169" t="s">
        <v>9916</v>
      </c>
      <c r="D2503" s="169" t="s">
        <v>10129</v>
      </c>
      <c r="E2503" s="169" t="s">
        <v>10065</v>
      </c>
      <c r="F2503" s="169" t="s">
        <v>10168</v>
      </c>
      <c r="G2503" s="169" t="s">
        <v>10205</v>
      </c>
      <c r="H2503" s="169" t="s">
        <v>28</v>
      </c>
    </row>
    <row r="2504" spans="1:8">
      <c r="A2504" s="169" t="s">
        <v>10209</v>
      </c>
      <c r="B2504" s="170">
        <f t="shared" si="48"/>
        <v>39175</v>
      </c>
      <c r="C2504" s="169" t="s">
        <v>10029</v>
      </c>
      <c r="D2504" s="169" t="s">
        <v>10086</v>
      </c>
      <c r="E2504" s="169" t="s">
        <v>10052</v>
      </c>
      <c r="F2504" s="169" t="s">
        <v>10022</v>
      </c>
      <c r="G2504" s="169" t="s">
        <v>10210</v>
      </c>
      <c r="H2504" s="169" t="s">
        <v>28</v>
      </c>
    </row>
    <row r="2505" spans="1:8">
      <c r="A2505" s="169" t="s">
        <v>10211</v>
      </c>
      <c r="B2505" s="170">
        <f t="shared" si="48"/>
        <v>39174</v>
      </c>
      <c r="C2505" s="169" t="s">
        <v>10093</v>
      </c>
      <c r="D2505" s="169" t="s">
        <v>10084</v>
      </c>
      <c r="E2505" s="169" t="s">
        <v>10069</v>
      </c>
      <c r="F2505" s="169" t="s">
        <v>10050</v>
      </c>
      <c r="G2505" s="169" t="s">
        <v>10212</v>
      </c>
      <c r="H2505" s="169" t="s">
        <v>28</v>
      </c>
    </row>
    <row r="2506" spans="1:8">
      <c r="A2506" s="169" t="s">
        <v>10213</v>
      </c>
      <c r="B2506" s="170">
        <f t="shared" si="48"/>
        <v>39171</v>
      </c>
      <c r="C2506" s="169" t="s">
        <v>10011</v>
      </c>
      <c r="D2506" s="169" t="s">
        <v>10105</v>
      </c>
      <c r="E2506" s="169" t="s">
        <v>10146</v>
      </c>
      <c r="F2506" s="169" t="s">
        <v>10056</v>
      </c>
      <c r="G2506" s="169" t="s">
        <v>10214</v>
      </c>
      <c r="H2506" s="169" t="s">
        <v>28</v>
      </c>
    </row>
    <row r="2507" spans="1:8">
      <c r="A2507" s="169" t="s">
        <v>10215</v>
      </c>
      <c r="B2507" s="170">
        <f t="shared" si="48"/>
        <v>39170</v>
      </c>
      <c r="C2507" s="169" t="s">
        <v>9994</v>
      </c>
      <c r="D2507" s="169" t="s">
        <v>10151</v>
      </c>
      <c r="E2507" s="169" t="s">
        <v>10146</v>
      </c>
      <c r="F2507" s="169" t="s">
        <v>10056</v>
      </c>
      <c r="G2507" s="169" t="s">
        <v>10216</v>
      </c>
      <c r="H2507" s="169" t="s">
        <v>28</v>
      </c>
    </row>
    <row r="2508" spans="1:8">
      <c r="A2508" s="169" t="s">
        <v>10217</v>
      </c>
      <c r="B2508" s="170">
        <f t="shared" si="48"/>
        <v>39169</v>
      </c>
      <c r="C2508" s="169" t="s">
        <v>9994</v>
      </c>
      <c r="D2508" s="169" t="s">
        <v>10094</v>
      </c>
      <c r="E2508" s="169" t="s">
        <v>10218</v>
      </c>
      <c r="F2508" s="169" t="s">
        <v>10054</v>
      </c>
      <c r="G2508" s="169" t="s">
        <v>10219</v>
      </c>
      <c r="H2508" s="169" t="s">
        <v>28</v>
      </c>
    </row>
    <row r="2509" spans="1:8">
      <c r="A2509" s="169" t="s">
        <v>10220</v>
      </c>
      <c r="B2509" s="170">
        <f t="shared" si="48"/>
        <v>39168</v>
      </c>
      <c r="C2509" s="169" t="s">
        <v>9994</v>
      </c>
      <c r="D2509" s="169" t="s">
        <v>10094</v>
      </c>
      <c r="E2509" s="169" t="s">
        <v>10146</v>
      </c>
      <c r="F2509" s="169" t="s">
        <v>10054</v>
      </c>
      <c r="G2509" s="169" t="s">
        <v>10219</v>
      </c>
      <c r="H2509" s="169" t="s">
        <v>28</v>
      </c>
    </row>
    <row r="2510" spans="1:8">
      <c r="A2510" s="169" t="s">
        <v>10221</v>
      </c>
      <c r="B2510" s="170">
        <f t="shared" si="48"/>
        <v>39167</v>
      </c>
      <c r="C2510" s="169" t="s">
        <v>9994</v>
      </c>
      <c r="D2510" s="169" t="s">
        <v>10094</v>
      </c>
      <c r="E2510" s="169" t="s">
        <v>10146</v>
      </c>
      <c r="F2510" s="169" t="s">
        <v>10195</v>
      </c>
      <c r="G2510" s="169" t="s">
        <v>10219</v>
      </c>
      <c r="H2510" s="169" t="s">
        <v>28</v>
      </c>
    </row>
    <row r="2511" spans="1:8">
      <c r="A2511" s="169" t="s">
        <v>10222</v>
      </c>
      <c r="B2511" s="170">
        <f t="shared" si="48"/>
        <v>39164</v>
      </c>
      <c r="C2511" s="169" t="s">
        <v>10011</v>
      </c>
      <c r="D2511" s="169" t="s">
        <v>10103</v>
      </c>
      <c r="E2511" s="169" t="s">
        <v>10218</v>
      </c>
      <c r="F2511" s="169" t="s">
        <v>10058</v>
      </c>
      <c r="G2511" s="169" t="s">
        <v>10223</v>
      </c>
      <c r="H2511" s="169" t="s">
        <v>28</v>
      </c>
    </row>
    <row r="2512" spans="1:8">
      <c r="A2512" s="169" t="s">
        <v>10224</v>
      </c>
      <c r="B2512" s="170">
        <f t="shared" si="48"/>
        <v>39163</v>
      </c>
      <c r="C2512" s="169" t="s">
        <v>10011</v>
      </c>
      <c r="D2512" s="169" t="s">
        <v>10096</v>
      </c>
      <c r="E2512" s="169" t="s">
        <v>10072</v>
      </c>
      <c r="F2512" s="169" t="s">
        <v>10067</v>
      </c>
      <c r="G2512" s="169" t="s">
        <v>10225</v>
      </c>
      <c r="H2512" s="169" t="s">
        <v>28</v>
      </c>
    </row>
    <row r="2513" spans="1:8">
      <c r="A2513" s="169" t="s">
        <v>10226</v>
      </c>
      <c r="B2513" s="170">
        <f t="shared" si="48"/>
        <v>39162</v>
      </c>
      <c r="C2513" s="169" t="s">
        <v>10093</v>
      </c>
      <c r="D2513" s="169" t="s">
        <v>10096</v>
      </c>
      <c r="E2513" s="169" t="s">
        <v>10218</v>
      </c>
      <c r="F2513" s="169" t="s">
        <v>10067</v>
      </c>
      <c r="G2513" s="169" t="s">
        <v>10225</v>
      </c>
      <c r="H2513" s="169" t="s">
        <v>28</v>
      </c>
    </row>
    <row r="2514" spans="1:8">
      <c r="A2514" s="169" t="s">
        <v>10227</v>
      </c>
      <c r="B2514" s="170">
        <f t="shared" si="48"/>
        <v>39161</v>
      </c>
      <c r="C2514" s="169" t="s">
        <v>9918</v>
      </c>
      <c r="D2514" s="169" t="s">
        <v>10103</v>
      </c>
      <c r="E2514" s="169" t="s">
        <v>10218</v>
      </c>
      <c r="F2514" s="169" t="s">
        <v>10067</v>
      </c>
      <c r="G2514" s="169" t="s">
        <v>10228</v>
      </c>
      <c r="H2514" s="169" t="s">
        <v>28</v>
      </c>
    </row>
    <row r="2515" spans="1:8">
      <c r="A2515" s="169" t="s">
        <v>10229</v>
      </c>
      <c r="B2515" s="170">
        <f t="shared" si="48"/>
        <v>39160</v>
      </c>
      <c r="C2515" s="169" t="s">
        <v>9921</v>
      </c>
      <c r="D2515" s="169" t="s">
        <v>10103</v>
      </c>
      <c r="E2515" s="169" t="s">
        <v>10146</v>
      </c>
      <c r="F2515" s="169" t="s">
        <v>10067</v>
      </c>
      <c r="G2515" s="169" t="s">
        <v>10223</v>
      </c>
      <c r="H2515" s="169" t="s">
        <v>28</v>
      </c>
    </row>
    <row r="2516" spans="1:8">
      <c r="A2516" s="169" t="s">
        <v>10230</v>
      </c>
      <c r="B2516" s="170">
        <f t="shared" si="48"/>
        <v>39157</v>
      </c>
      <c r="C2516" s="169" t="s">
        <v>10093</v>
      </c>
      <c r="D2516" s="169" t="s">
        <v>10098</v>
      </c>
      <c r="E2516" s="169" t="s">
        <v>10072</v>
      </c>
      <c r="F2516" s="169" t="s">
        <v>10218</v>
      </c>
      <c r="G2516" s="169" t="s">
        <v>10225</v>
      </c>
      <c r="H2516" s="169" t="s">
        <v>28</v>
      </c>
    </row>
    <row r="2517" spans="1:8">
      <c r="A2517" s="169" t="s">
        <v>10231</v>
      </c>
      <c r="B2517" s="170">
        <f t="shared" si="48"/>
        <v>39156</v>
      </c>
      <c r="C2517" s="169" t="s">
        <v>9918</v>
      </c>
      <c r="D2517" s="169" t="s">
        <v>10232</v>
      </c>
      <c r="E2517" s="169" t="s">
        <v>10067</v>
      </c>
      <c r="F2517" s="169" t="s">
        <v>10067</v>
      </c>
      <c r="G2517" s="169" t="s">
        <v>10219</v>
      </c>
      <c r="H2517" s="169" t="s">
        <v>28</v>
      </c>
    </row>
    <row r="2518" spans="1:8">
      <c r="A2518" s="169" t="s">
        <v>10233</v>
      </c>
      <c r="B2518" s="170">
        <f t="shared" si="48"/>
        <v>39155</v>
      </c>
      <c r="C2518" s="169" t="s">
        <v>9918</v>
      </c>
      <c r="D2518" s="169" t="s">
        <v>10232</v>
      </c>
      <c r="E2518" s="169" t="s">
        <v>10067</v>
      </c>
      <c r="F2518" s="169" t="s">
        <v>10067</v>
      </c>
      <c r="G2518" s="169" t="s">
        <v>10219</v>
      </c>
      <c r="H2518" s="169" t="s">
        <v>28</v>
      </c>
    </row>
    <row r="2519" spans="1:8">
      <c r="A2519" s="169" t="s">
        <v>10234</v>
      </c>
      <c r="B2519" s="170">
        <f t="shared" si="48"/>
        <v>39154</v>
      </c>
      <c r="C2519" s="169" t="s">
        <v>9916</v>
      </c>
      <c r="D2519" s="169" t="s">
        <v>10105</v>
      </c>
      <c r="E2519" s="169" t="s">
        <v>10054</v>
      </c>
      <c r="F2519" s="169" t="s">
        <v>10069</v>
      </c>
      <c r="G2519" s="169" t="s">
        <v>10214</v>
      </c>
      <c r="H2519" s="169" t="s">
        <v>28</v>
      </c>
    </row>
    <row r="2520" spans="1:8">
      <c r="A2520" s="169" t="s">
        <v>10235</v>
      </c>
      <c r="B2520" s="170">
        <f t="shared" si="48"/>
        <v>39153</v>
      </c>
      <c r="C2520" s="169" t="s">
        <v>9934</v>
      </c>
      <c r="D2520" s="169" t="s">
        <v>10151</v>
      </c>
      <c r="E2520" s="169" t="s">
        <v>10195</v>
      </c>
      <c r="F2520" s="169" t="s">
        <v>10058</v>
      </c>
      <c r="G2520" s="169" t="s">
        <v>10216</v>
      </c>
      <c r="H2520" s="169" t="s">
        <v>28</v>
      </c>
    </row>
    <row r="2521" spans="1:8">
      <c r="A2521" s="169" t="s">
        <v>10236</v>
      </c>
      <c r="B2521" s="170">
        <f t="shared" si="48"/>
        <v>39150</v>
      </c>
      <c r="C2521" s="169" t="s">
        <v>9921</v>
      </c>
      <c r="D2521" s="169" t="s">
        <v>10096</v>
      </c>
      <c r="E2521" s="169" t="s">
        <v>10146</v>
      </c>
      <c r="F2521" s="169" t="s">
        <v>10218</v>
      </c>
      <c r="G2521" s="169" t="s">
        <v>10228</v>
      </c>
      <c r="H2521" s="169" t="s">
        <v>28</v>
      </c>
    </row>
    <row r="2522" spans="1:8">
      <c r="A2522" s="169" t="s">
        <v>10237</v>
      </c>
      <c r="B2522" s="170">
        <f t="shared" si="48"/>
        <v>39149</v>
      </c>
      <c r="C2522" s="169" t="s">
        <v>10093</v>
      </c>
      <c r="D2522" s="169" t="s">
        <v>10103</v>
      </c>
      <c r="E2522" s="169" t="s">
        <v>10146</v>
      </c>
      <c r="F2522" s="169" t="s">
        <v>10067</v>
      </c>
      <c r="G2522" s="169" t="s">
        <v>10228</v>
      </c>
      <c r="H2522" s="169" t="s">
        <v>28</v>
      </c>
    </row>
    <row r="2523" spans="1:8">
      <c r="A2523" s="169" t="s">
        <v>10238</v>
      </c>
      <c r="B2523" s="170">
        <f t="shared" si="48"/>
        <v>39148</v>
      </c>
      <c r="C2523" s="169" t="s">
        <v>10093</v>
      </c>
      <c r="D2523" s="169" t="s">
        <v>10096</v>
      </c>
      <c r="E2523" s="169" t="s">
        <v>10218</v>
      </c>
      <c r="F2523" s="169" t="s">
        <v>10146</v>
      </c>
      <c r="G2523" s="169" t="s">
        <v>10225</v>
      </c>
      <c r="H2523" s="169" t="s">
        <v>28</v>
      </c>
    </row>
    <row r="2524" spans="1:8">
      <c r="A2524" s="169" t="s">
        <v>10239</v>
      </c>
      <c r="B2524" s="170">
        <f t="shared" si="48"/>
        <v>39147</v>
      </c>
      <c r="C2524" s="169" t="s">
        <v>9921</v>
      </c>
      <c r="D2524" s="169" t="s">
        <v>10103</v>
      </c>
      <c r="E2524" s="169" t="s">
        <v>10067</v>
      </c>
      <c r="F2524" s="169" t="s">
        <v>10146</v>
      </c>
      <c r="G2524" s="169" t="s">
        <v>10223</v>
      </c>
      <c r="H2524" s="169" t="s">
        <v>28</v>
      </c>
    </row>
    <row r="2525" spans="1:8">
      <c r="A2525" s="169" t="s">
        <v>10240</v>
      </c>
      <c r="B2525" s="170">
        <f t="shared" si="48"/>
        <v>39146</v>
      </c>
      <c r="C2525" s="169" t="s">
        <v>10093</v>
      </c>
      <c r="D2525" s="169" t="s">
        <v>10098</v>
      </c>
      <c r="E2525" s="169" t="s">
        <v>10218</v>
      </c>
      <c r="F2525" s="169" t="s">
        <v>10072</v>
      </c>
      <c r="G2525" s="169" t="s">
        <v>10225</v>
      </c>
      <c r="H2525" s="169" t="s">
        <v>28</v>
      </c>
    </row>
    <row r="2526" spans="1:8">
      <c r="A2526" s="169" t="s">
        <v>10241</v>
      </c>
      <c r="B2526" s="170">
        <f t="shared" si="48"/>
        <v>39143</v>
      </c>
      <c r="C2526" s="169" t="s">
        <v>10029</v>
      </c>
      <c r="D2526" s="169" t="s">
        <v>10094</v>
      </c>
      <c r="E2526" s="169" t="s">
        <v>10069</v>
      </c>
      <c r="F2526" s="169" t="s">
        <v>10146</v>
      </c>
      <c r="G2526" s="169" t="s">
        <v>10214</v>
      </c>
      <c r="H2526" s="169" t="s">
        <v>28</v>
      </c>
    </row>
    <row r="2527" spans="1:8">
      <c r="A2527" s="169" t="s">
        <v>10242</v>
      </c>
      <c r="B2527" s="170">
        <f t="shared" si="48"/>
        <v>39141</v>
      </c>
      <c r="C2527" s="169" t="s">
        <v>10029</v>
      </c>
      <c r="D2527" s="169" t="s">
        <v>10094</v>
      </c>
      <c r="E2527" s="169" t="s">
        <v>10069</v>
      </c>
      <c r="F2527" s="169" t="s">
        <v>10146</v>
      </c>
      <c r="G2527" s="169" t="s">
        <v>10214</v>
      </c>
      <c r="H2527" s="169" t="s">
        <v>28</v>
      </c>
    </row>
    <row r="2528" spans="1:8">
      <c r="A2528" s="169" t="s">
        <v>10243</v>
      </c>
      <c r="B2528" s="170">
        <f t="shared" si="48"/>
        <v>39140</v>
      </c>
      <c r="C2528" s="169" t="s">
        <v>10029</v>
      </c>
      <c r="D2528" s="169" t="s">
        <v>10094</v>
      </c>
      <c r="E2528" s="169" t="s">
        <v>10069</v>
      </c>
      <c r="F2528" s="169" t="s">
        <v>10146</v>
      </c>
      <c r="G2528" s="169" t="s">
        <v>10214</v>
      </c>
      <c r="H2528" s="169" t="s">
        <v>28</v>
      </c>
    </row>
    <row r="2529" spans="1:8">
      <c r="A2529" s="169" t="s">
        <v>10244</v>
      </c>
      <c r="B2529" s="170">
        <f t="shared" si="48"/>
        <v>39139</v>
      </c>
      <c r="C2529" s="169" t="s">
        <v>9921</v>
      </c>
      <c r="D2529" s="169" t="s">
        <v>10096</v>
      </c>
      <c r="E2529" s="169" t="s">
        <v>10146</v>
      </c>
      <c r="F2529" s="169" t="s">
        <v>10111</v>
      </c>
      <c r="G2529" s="169" t="s">
        <v>10219</v>
      </c>
      <c r="H2529" s="169" t="s">
        <v>28</v>
      </c>
    </row>
    <row r="2530" spans="1:8">
      <c r="A2530" s="169" t="s">
        <v>10245</v>
      </c>
      <c r="B2530" s="170">
        <f t="shared" si="48"/>
        <v>39136</v>
      </c>
      <c r="C2530" s="169" t="s">
        <v>10029</v>
      </c>
      <c r="D2530" s="169" t="s">
        <v>10103</v>
      </c>
      <c r="E2530" s="169" t="s">
        <v>10067</v>
      </c>
      <c r="F2530" s="169" t="s">
        <v>10111</v>
      </c>
      <c r="G2530" s="169" t="s">
        <v>10246</v>
      </c>
      <c r="H2530" s="169" t="s">
        <v>28</v>
      </c>
    </row>
    <row r="2531" spans="1:8">
      <c r="A2531" s="169" t="s">
        <v>10247</v>
      </c>
      <c r="B2531" s="170">
        <f t="shared" si="48"/>
        <v>39135</v>
      </c>
      <c r="C2531" s="169" t="s">
        <v>10029</v>
      </c>
      <c r="D2531" s="169" t="s">
        <v>10232</v>
      </c>
      <c r="E2531" s="169" t="s">
        <v>10058</v>
      </c>
      <c r="F2531" s="169" t="s">
        <v>10072</v>
      </c>
      <c r="G2531" s="169" t="s">
        <v>10216</v>
      </c>
      <c r="H2531" s="169" t="s">
        <v>28</v>
      </c>
    </row>
    <row r="2532" spans="1:8">
      <c r="A2532" s="169" t="s">
        <v>10248</v>
      </c>
      <c r="B2532" s="170">
        <f t="shared" si="48"/>
        <v>39134</v>
      </c>
      <c r="C2532" s="169" t="s">
        <v>9916</v>
      </c>
      <c r="D2532" s="169" t="s">
        <v>10094</v>
      </c>
      <c r="E2532" s="169" t="s">
        <v>10069</v>
      </c>
      <c r="F2532" s="169" t="s">
        <v>10218</v>
      </c>
      <c r="G2532" s="169" t="s">
        <v>10249</v>
      </c>
      <c r="H2532" s="169" t="s">
        <v>28</v>
      </c>
    </row>
    <row r="2533" spans="1:8">
      <c r="A2533" s="169" t="s">
        <v>10250</v>
      </c>
      <c r="B2533" s="170">
        <f t="shared" si="48"/>
        <v>39133</v>
      </c>
      <c r="C2533" s="169" t="s">
        <v>8196</v>
      </c>
      <c r="D2533" s="169" t="s">
        <v>10082</v>
      </c>
      <c r="E2533" s="169" t="s">
        <v>10054</v>
      </c>
      <c r="F2533" s="169" t="s">
        <v>10058</v>
      </c>
      <c r="G2533" s="169" t="s">
        <v>10212</v>
      </c>
      <c r="H2533" s="169" t="s">
        <v>28</v>
      </c>
    </row>
    <row r="2534" spans="1:8">
      <c r="A2534" s="169" t="s">
        <v>10251</v>
      </c>
      <c r="B2534" s="170">
        <f t="shared" si="48"/>
        <v>39129</v>
      </c>
      <c r="C2534" s="169" t="s">
        <v>9934</v>
      </c>
      <c r="D2534" s="169" t="s">
        <v>10232</v>
      </c>
      <c r="E2534" s="169" t="s">
        <v>10067</v>
      </c>
      <c r="F2534" s="169" t="s">
        <v>10072</v>
      </c>
      <c r="G2534" s="169" t="s">
        <v>10214</v>
      </c>
      <c r="H2534" s="169" t="s">
        <v>28</v>
      </c>
    </row>
    <row r="2535" spans="1:8">
      <c r="A2535" s="169" t="s">
        <v>10252</v>
      </c>
      <c r="B2535" s="170">
        <f t="shared" si="48"/>
        <v>39128</v>
      </c>
      <c r="C2535" s="169" t="s">
        <v>9934</v>
      </c>
      <c r="D2535" s="169" t="s">
        <v>10232</v>
      </c>
      <c r="E2535" s="169" t="s">
        <v>10067</v>
      </c>
      <c r="F2535" s="169" t="s">
        <v>10072</v>
      </c>
      <c r="G2535" s="169" t="s">
        <v>10249</v>
      </c>
      <c r="H2535" s="169" t="s">
        <v>28</v>
      </c>
    </row>
    <row r="2536" spans="1:8">
      <c r="A2536" s="169" t="s">
        <v>10253</v>
      </c>
      <c r="B2536" s="170">
        <f t="shared" si="48"/>
        <v>39127</v>
      </c>
      <c r="C2536" s="169" t="s">
        <v>8191</v>
      </c>
      <c r="D2536" s="169" t="s">
        <v>10084</v>
      </c>
      <c r="E2536" s="169" t="s">
        <v>10052</v>
      </c>
      <c r="F2536" s="169" t="s">
        <v>10058</v>
      </c>
      <c r="G2536" s="169" t="s">
        <v>10210</v>
      </c>
      <c r="H2536" s="169" t="s">
        <v>28</v>
      </c>
    </row>
    <row r="2537" spans="1:8">
      <c r="A2537" s="169" t="s">
        <v>10254</v>
      </c>
      <c r="B2537" s="170">
        <f t="shared" si="48"/>
        <v>39126</v>
      </c>
      <c r="C2537" s="169" t="s">
        <v>8191</v>
      </c>
      <c r="D2537" s="169" t="s">
        <v>10079</v>
      </c>
      <c r="E2537" s="169" t="s">
        <v>10065</v>
      </c>
      <c r="F2537" s="169" t="s">
        <v>10069</v>
      </c>
      <c r="G2537" s="169" t="s">
        <v>10207</v>
      </c>
      <c r="H2537" s="169" t="s">
        <v>28</v>
      </c>
    </row>
    <row r="2538" spans="1:8">
      <c r="A2538" s="169" t="s">
        <v>10255</v>
      </c>
      <c r="B2538" s="170">
        <f t="shared" si="48"/>
        <v>39125</v>
      </c>
      <c r="C2538" s="169" t="s">
        <v>8191</v>
      </c>
      <c r="D2538" s="169" t="s">
        <v>10132</v>
      </c>
      <c r="E2538" s="169" t="s">
        <v>10056</v>
      </c>
      <c r="F2538" s="169" t="s">
        <v>10058</v>
      </c>
      <c r="G2538" s="169" t="s">
        <v>10207</v>
      </c>
      <c r="H2538" s="169" t="s">
        <v>28</v>
      </c>
    </row>
    <row r="2539" spans="1:8">
      <c r="A2539" s="169" t="s">
        <v>10256</v>
      </c>
      <c r="B2539" s="170">
        <f t="shared" si="48"/>
        <v>39122</v>
      </c>
      <c r="C2539" s="169" t="s">
        <v>8197</v>
      </c>
      <c r="D2539" s="169" t="s">
        <v>10132</v>
      </c>
      <c r="E2539" s="169" t="s">
        <v>10056</v>
      </c>
      <c r="F2539" s="169" t="s">
        <v>10067</v>
      </c>
      <c r="G2539" s="169" t="s">
        <v>10207</v>
      </c>
      <c r="H2539" s="169" t="s">
        <v>28</v>
      </c>
    </row>
    <row r="2540" spans="1:8">
      <c r="A2540" s="169" t="s">
        <v>10257</v>
      </c>
      <c r="B2540" s="170">
        <f t="shared" si="48"/>
        <v>39121</v>
      </c>
      <c r="C2540" s="169" t="s">
        <v>8191</v>
      </c>
      <c r="D2540" s="169" t="s">
        <v>10132</v>
      </c>
      <c r="E2540" s="169" t="s">
        <v>10056</v>
      </c>
      <c r="F2540" s="169" t="s">
        <v>10067</v>
      </c>
      <c r="G2540" s="169" t="s">
        <v>10207</v>
      </c>
      <c r="H2540" s="169" t="s">
        <v>28</v>
      </c>
    </row>
    <row r="2541" spans="1:8">
      <c r="A2541" s="169" t="s">
        <v>10258</v>
      </c>
      <c r="B2541" s="170">
        <f t="shared" si="48"/>
        <v>39120</v>
      </c>
      <c r="C2541" s="169" t="s">
        <v>8199</v>
      </c>
      <c r="D2541" s="169" t="s">
        <v>10079</v>
      </c>
      <c r="E2541" s="169" t="s">
        <v>10065</v>
      </c>
      <c r="F2541" s="169" t="s">
        <v>10067</v>
      </c>
      <c r="G2541" s="169" t="s">
        <v>10259</v>
      </c>
      <c r="H2541" s="169" t="s">
        <v>28</v>
      </c>
    </row>
    <row r="2542" spans="1:8">
      <c r="A2542" s="169" t="s">
        <v>10260</v>
      </c>
      <c r="B2542" s="170">
        <f t="shared" si="48"/>
        <v>39119</v>
      </c>
      <c r="C2542" s="169" t="s">
        <v>8202</v>
      </c>
      <c r="D2542" s="169" t="s">
        <v>10129</v>
      </c>
      <c r="E2542" s="169" t="s">
        <v>10022</v>
      </c>
      <c r="F2542" s="169" t="s">
        <v>10195</v>
      </c>
      <c r="G2542" s="169" t="s">
        <v>10261</v>
      </c>
      <c r="H2542" s="169" t="s">
        <v>28</v>
      </c>
    </row>
    <row r="2543" spans="1:8">
      <c r="A2543" s="169" t="s">
        <v>10262</v>
      </c>
      <c r="B2543" s="170">
        <f t="shared" si="48"/>
        <v>39118</v>
      </c>
      <c r="C2543" s="169" t="s">
        <v>8182</v>
      </c>
      <c r="D2543" s="169" t="s">
        <v>10115</v>
      </c>
      <c r="E2543" s="169" t="s">
        <v>10017</v>
      </c>
      <c r="F2543" s="169" t="s">
        <v>10050</v>
      </c>
      <c r="G2543" s="169" t="s">
        <v>10190</v>
      </c>
      <c r="H2543" s="169" t="s">
        <v>28</v>
      </c>
    </row>
    <row r="2544" spans="1:8">
      <c r="A2544" s="169" t="s">
        <v>10263</v>
      </c>
      <c r="B2544" s="170">
        <f t="shared" si="48"/>
        <v>39115</v>
      </c>
      <c r="C2544" s="169" t="s">
        <v>8182</v>
      </c>
      <c r="D2544" s="169" t="s">
        <v>10123</v>
      </c>
      <c r="E2544" s="169" t="s">
        <v>10017</v>
      </c>
      <c r="F2544" s="169" t="s">
        <v>10065</v>
      </c>
      <c r="G2544" s="169" t="s">
        <v>10190</v>
      </c>
      <c r="H2544" s="169" t="s">
        <v>28</v>
      </c>
    </row>
    <row r="2545" spans="1:8">
      <c r="A2545" s="169" t="s">
        <v>10264</v>
      </c>
      <c r="B2545" s="170">
        <f t="shared" si="48"/>
        <v>39114</v>
      </c>
      <c r="C2545" s="169" t="s">
        <v>8200</v>
      </c>
      <c r="D2545" s="169" t="s">
        <v>10086</v>
      </c>
      <c r="E2545" s="169" t="s">
        <v>10050</v>
      </c>
      <c r="F2545" s="169" t="s">
        <v>10058</v>
      </c>
      <c r="G2545" s="169" t="s">
        <v>10261</v>
      </c>
      <c r="H2545" s="169" t="s">
        <v>28</v>
      </c>
    </row>
    <row r="2546" spans="1:8">
      <c r="A2546" s="169" t="s">
        <v>10265</v>
      </c>
      <c r="B2546" s="170">
        <f t="shared" si="48"/>
        <v>39113</v>
      </c>
      <c r="C2546" s="169" t="s">
        <v>8184</v>
      </c>
      <c r="D2546" s="169" t="s">
        <v>10074</v>
      </c>
      <c r="E2546" s="169" t="s">
        <v>10168</v>
      </c>
      <c r="F2546" s="169" t="s">
        <v>10056</v>
      </c>
      <c r="G2546" s="169" t="s">
        <v>10199</v>
      </c>
      <c r="H2546" s="169" t="s">
        <v>28</v>
      </c>
    </row>
    <row r="2547" spans="1:8">
      <c r="A2547" s="169" t="s">
        <v>10266</v>
      </c>
      <c r="B2547" s="170">
        <f t="shared" si="48"/>
        <v>39112</v>
      </c>
      <c r="C2547" s="169" t="s">
        <v>8182</v>
      </c>
      <c r="D2547" s="169" t="s">
        <v>10123</v>
      </c>
      <c r="E2547" s="169" t="s">
        <v>10001</v>
      </c>
      <c r="F2547" s="169" t="s">
        <v>10065</v>
      </c>
      <c r="G2547" s="169" t="s">
        <v>10193</v>
      </c>
      <c r="H2547" s="169" t="s">
        <v>28</v>
      </c>
    </row>
    <row r="2548" spans="1:8">
      <c r="A2548" s="169" t="s">
        <v>10267</v>
      </c>
      <c r="B2548" s="170">
        <f t="shared" si="48"/>
        <v>39111</v>
      </c>
      <c r="C2548" s="169" t="s">
        <v>8174</v>
      </c>
      <c r="D2548" s="169" t="s">
        <v>10115</v>
      </c>
      <c r="E2548" s="169" t="s">
        <v>10017</v>
      </c>
      <c r="F2548" s="169" t="s">
        <v>10050</v>
      </c>
      <c r="G2548" s="169" t="s">
        <v>10268</v>
      </c>
      <c r="H2548" s="169" t="s">
        <v>28</v>
      </c>
    </row>
    <row r="2549" spans="1:8">
      <c r="A2549" s="169" t="s">
        <v>10269</v>
      </c>
      <c r="B2549" s="170">
        <f t="shared" si="48"/>
        <v>39108</v>
      </c>
      <c r="C2549" s="169" t="s">
        <v>8173</v>
      </c>
      <c r="D2549" s="169" t="s">
        <v>10218</v>
      </c>
      <c r="E2549" s="169" t="s">
        <v>10005</v>
      </c>
      <c r="F2549" s="169" t="s">
        <v>10020</v>
      </c>
      <c r="G2549" s="169" t="s">
        <v>10186</v>
      </c>
      <c r="H2549" s="169" t="s">
        <v>28</v>
      </c>
    </row>
    <row r="2550" spans="1:8">
      <c r="A2550" s="169" t="s">
        <v>10270</v>
      </c>
      <c r="B2550" s="170">
        <f t="shared" si="48"/>
        <v>39107</v>
      </c>
      <c r="C2550" s="169" t="s">
        <v>8182</v>
      </c>
      <c r="D2550" s="169" t="s">
        <v>10111</v>
      </c>
      <c r="E2550" s="169" t="s">
        <v>10017</v>
      </c>
      <c r="F2550" s="169" t="s">
        <v>10065</v>
      </c>
      <c r="G2550" s="169" t="s">
        <v>10271</v>
      </c>
      <c r="H2550" s="169" t="s">
        <v>28</v>
      </c>
    </row>
    <row r="2551" spans="1:8">
      <c r="A2551" s="169" t="s">
        <v>10272</v>
      </c>
      <c r="B2551" s="170">
        <f t="shared" si="48"/>
        <v>39106</v>
      </c>
      <c r="C2551" s="169" t="s">
        <v>8182</v>
      </c>
      <c r="D2551" s="169" t="s">
        <v>10111</v>
      </c>
      <c r="E2551" s="169" t="s">
        <v>10017</v>
      </c>
      <c r="F2551" s="169" t="s">
        <v>10050</v>
      </c>
      <c r="G2551" s="169" t="s">
        <v>10186</v>
      </c>
      <c r="H2551" s="169" t="s">
        <v>28</v>
      </c>
    </row>
    <row r="2552" spans="1:8">
      <c r="A2552" s="169" t="s">
        <v>10273</v>
      </c>
      <c r="B2552" s="170">
        <f t="shared" si="48"/>
        <v>39105</v>
      </c>
      <c r="C2552" s="169" t="s">
        <v>8188</v>
      </c>
      <c r="D2552" s="169" t="s">
        <v>10074</v>
      </c>
      <c r="E2552" s="169" t="s">
        <v>10022</v>
      </c>
      <c r="F2552" s="169" t="s">
        <v>10054</v>
      </c>
      <c r="G2552" s="169" t="s">
        <v>10268</v>
      </c>
      <c r="H2552" s="169" t="s">
        <v>28</v>
      </c>
    </row>
    <row r="2553" spans="1:8">
      <c r="A2553" s="169" t="s">
        <v>10274</v>
      </c>
      <c r="B2553" s="170">
        <f t="shared" si="48"/>
        <v>39104</v>
      </c>
      <c r="C2553" s="169" t="s">
        <v>8199</v>
      </c>
      <c r="D2553" s="169" t="s">
        <v>10136</v>
      </c>
      <c r="E2553" s="169" t="s">
        <v>10020</v>
      </c>
      <c r="F2553" s="169" t="s">
        <v>10195</v>
      </c>
      <c r="G2553" s="169" t="s">
        <v>10193</v>
      </c>
      <c r="H2553" s="169" t="s">
        <v>28</v>
      </c>
    </row>
    <row r="2554" spans="1:8">
      <c r="A2554" s="169" t="s">
        <v>10275</v>
      </c>
      <c r="B2554" s="170">
        <f t="shared" si="48"/>
        <v>39101</v>
      </c>
      <c r="C2554" s="169" t="s">
        <v>8200</v>
      </c>
      <c r="D2554" s="169" t="s">
        <v>10109</v>
      </c>
      <c r="E2554" s="169" t="s">
        <v>10047</v>
      </c>
      <c r="F2554" s="169" t="s">
        <v>10069</v>
      </c>
      <c r="G2554" s="169" t="s">
        <v>10193</v>
      </c>
      <c r="H2554" s="169" t="s">
        <v>28</v>
      </c>
    </row>
    <row r="2555" spans="1:8">
      <c r="A2555" s="169" t="s">
        <v>10276</v>
      </c>
      <c r="B2555" s="170">
        <f t="shared" si="48"/>
        <v>39100</v>
      </c>
      <c r="C2555" s="169" t="s">
        <v>8188</v>
      </c>
      <c r="D2555" s="169" t="s">
        <v>10123</v>
      </c>
      <c r="E2555" s="169" t="s">
        <v>10003</v>
      </c>
      <c r="F2555" s="169" t="s">
        <v>10052</v>
      </c>
      <c r="G2555" s="169" t="s">
        <v>10271</v>
      </c>
      <c r="H2555" s="169" t="s">
        <v>28</v>
      </c>
    </row>
    <row r="2556" spans="1:8">
      <c r="A2556" s="169" t="s">
        <v>10277</v>
      </c>
      <c r="B2556" s="170">
        <f t="shared" si="48"/>
        <v>39099</v>
      </c>
      <c r="C2556" s="169" t="s">
        <v>8200</v>
      </c>
      <c r="D2556" s="169" t="s">
        <v>10074</v>
      </c>
      <c r="E2556" s="169" t="s">
        <v>10022</v>
      </c>
      <c r="F2556" s="169" t="s">
        <v>10195</v>
      </c>
      <c r="G2556" s="169" t="s">
        <v>10271</v>
      </c>
      <c r="H2556" s="169" t="s">
        <v>28</v>
      </c>
    </row>
    <row r="2557" spans="1:8">
      <c r="A2557" s="169" t="s">
        <v>10278</v>
      </c>
      <c r="B2557" s="170">
        <f t="shared" si="48"/>
        <v>39098</v>
      </c>
      <c r="C2557" s="169" t="s">
        <v>8200</v>
      </c>
      <c r="D2557" s="169" t="s">
        <v>10074</v>
      </c>
      <c r="E2557" s="169" t="s">
        <v>10022</v>
      </c>
      <c r="F2557" s="169" t="s">
        <v>10195</v>
      </c>
      <c r="G2557" s="169" t="s">
        <v>10271</v>
      </c>
      <c r="H2557" s="169" t="s">
        <v>28</v>
      </c>
    </row>
    <row r="2558" spans="1:8">
      <c r="A2558" s="169" t="s">
        <v>10279</v>
      </c>
      <c r="B2558" s="170">
        <f t="shared" si="48"/>
        <v>39097</v>
      </c>
      <c r="C2558" s="169" t="s">
        <v>8200</v>
      </c>
      <c r="D2558" s="169" t="s">
        <v>10136</v>
      </c>
      <c r="E2558" s="169" t="s">
        <v>10020</v>
      </c>
      <c r="F2558" s="169" t="s">
        <v>10069</v>
      </c>
      <c r="G2558" s="169" t="s">
        <v>10271</v>
      </c>
      <c r="H2558" s="169" t="s">
        <v>28</v>
      </c>
    </row>
    <row r="2559" spans="1:8">
      <c r="A2559" s="169" t="s">
        <v>10280</v>
      </c>
      <c r="B2559" s="170">
        <f t="shared" si="48"/>
        <v>39094</v>
      </c>
      <c r="C2559" s="169" t="s">
        <v>8199</v>
      </c>
      <c r="D2559" s="169" t="s">
        <v>10109</v>
      </c>
      <c r="E2559" s="169" t="s">
        <v>10050</v>
      </c>
      <c r="F2559" s="169" t="s">
        <v>10058</v>
      </c>
      <c r="G2559" s="169" t="s">
        <v>10196</v>
      </c>
      <c r="H2559" s="169" t="s">
        <v>28</v>
      </c>
    </row>
    <row r="2560" spans="1:8">
      <c r="A2560" s="169" t="s">
        <v>10281</v>
      </c>
      <c r="B2560" s="170">
        <f t="shared" si="48"/>
        <v>39093</v>
      </c>
      <c r="C2560" s="169" t="s">
        <v>8197</v>
      </c>
      <c r="D2560" s="169" t="s">
        <v>10088</v>
      </c>
      <c r="E2560" s="169" t="s">
        <v>10054</v>
      </c>
      <c r="F2560" s="169" t="s">
        <v>10072</v>
      </c>
      <c r="G2560" s="169" t="s">
        <v>10199</v>
      </c>
      <c r="H2560" s="169" t="s">
        <v>28</v>
      </c>
    </row>
    <row r="2561" spans="1:8">
      <c r="A2561" s="169" t="s">
        <v>10282</v>
      </c>
      <c r="B2561" s="170">
        <f t="shared" si="48"/>
        <v>39092</v>
      </c>
      <c r="C2561" s="169" t="s">
        <v>8226</v>
      </c>
      <c r="D2561" s="169" t="s">
        <v>10132</v>
      </c>
      <c r="E2561" s="169" t="s">
        <v>10069</v>
      </c>
      <c r="F2561" s="169" t="s">
        <v>10115</v>
      </c>
      <c r="G2561" s="169" t="s">
        <v>10283</v>
      </c>
      <c r="H2561" s="169" t="s">
        <v>28</v>
      </c>
    </row>
    <row r="2562" spans="1:8">
      <c r="A2562" s="169" t="s">
        <v>10284</v>
      </c>
      <c r="B2562" s="170">
        <f t="shared" si="48"/>
        <v>39091</v>
      </c>
      <c r="C2562" s="169" t="s">
        <v>8226</v>
      </c>
      <c r="D2562" s="169" t="s">
        <v>10132</v>
      </c>
      <c r="E2562" s="169" t="s">
        <v>10069</v>
      </c>
      <c r="F2562" s="169" t="s">
        <v>10115</v>
      </c>
      <c r="G2562" s="169" t="s">
        <v>10283</v>
      </c>
      <c r="H2562" s="169" t="s">
        <v>28</v>
      </c>
    </row>
    <row r="2563" spans="1:8">
      <c r="A2563" s="169" t="s">
        <v>10285</v>
      </c>
      <c r="B2563" s="170">
        <f t="shared" si="48"/>
        <v>39090</v>
      </c>
      <c r="C2563" s="169" t="s">
        <v>8192</v>
      </c>
      <c r="D2563" s="169" t="s">
        <v>10132</v>
      </c>
      <c r="E2563" s="169" t="s">
        <v>10069</v>
      </c>
      <c r="F2563" s="169" t="s">
        <v>10115</v>
      </c>
      <c r="G2563" s="169" t="s">
        <v>10283</v>
      </c>
      <c r="H2563" s="169" t="s">
        <v>28</v>
      </c>
    </row>
    <row r="2564" spans="1:8">
      <c r="A2564" s="169" t="s">
        <v>10286</v>
      </c>
      <c r="B2564" s="170">
        <f t="shared" si="48"/>
        <v>39087</v>
      </c>
      <c r="C2564" s="169" t="s">
        <v>8226</v>
      </c>
      <c r="D2564" s="169" t="s">
        <v>10132</v>
      </c>
      <c r="E2564" s="169" t="s">
        <v>10069</v>
      </c>
      <c r="F2564" s="169" t="s">
        <v>10115</v>
      </c>
      <c r="G2564" s="169" t="s">
        <v>10283</v>
      </c>
      <c r="H2564" s="169" t="s">
        <v>28</v>
      </c>
    </row>
    <row r="2565" spans="1:8">
      <c r="A2565" s="169" t="s">
        <v>10287</v>
      </c>
      <c r="B2565" s="170">
        <f t="shared" ref="B2565:B2628" si="49">DATE((LEFT(A2565,4)),(RIGHT(LEFT(A2565,7),2)),RIGHT(A2565,2))</f>
        <v>39086</v>
      </c>
      <c r="C2565" s="169" t="s">
        <v>8191</v>
      </c>
      <c r="D2565" s="169" t="s">
        <v>10086</v>
      </c>
      <c r="E2565" s="169" t="s">
        <v>10052</v>
      </c>
      <c r="F2565" s="169" t="s">
        <v>10146</v>
      </c>
      <c r="G2565" s="169" t="s">
        <v>10190</v>
      </c>
      <c r="H2565" s="169" t="s">
        <v>28</v>
      </c>
    </row>
    <row r="2566" spans="1:8">
      <c r="A2566" s="169" t="s">
        <v>10288</v>
      </c>
      <c r="B2566" s="170">
        <f t="shared" si="49"/>
        <v>39085</v>
      </c>
      <c r="C2566" s="169" t="s">
        <v>8191</v>
      </c>
      <c r="D2566" s="169" t="s">
        <v>10088</v>
      </c>
      <c r="E2566" s="169" t="s">
        <v>10054</v>
      </c>
      <c r="F2566" s="169" t="s">
        <v>10218</v>
      </c>
      <c r="G2566" s="169" t="s">
        <v>10199</v>
      </c>
      <c r="H2566" s="169" t="s">
        <v>28</v>
      </c>
    </row>
    <row r="2567" spans="1:8">
      <c r="A2567" s="169" t="s">
        <v>10289</v>
      </c>
      <c r="B2567" s="170">
        <f t="shared" si="49"/>
        <v>39084</v>
      </c>
      <c r="C2567" s="169" t="s">
        <v>8194</v>
      </c>
      <c r="D2567" s="169" t="s">
        <v>10109</v>
      </c>
      <c r="E2567" s="169" t="s">
        <v>10050</v>
      </c>
      <c r="F2567" s="169" t="s">
        <v>10058</v>
      </c>
      <c r="G2567" s="169" t="s">
        <v>10196</v>
      </c>
      <c r="H2567" s="169" t="s">
        <v>28</v>
      </c>
    </row>
    <row r="2568" spans="1:8">
      <c r="A2568" s="169" t="s">
        <v>10290</v>
      </c>
      <c r="B2568" s="170">
        <f t="shared" si="49"/>
        <v>39080</v>
      </c>
      <c r="C2568" s="169" t="s">
        <v>8194</v>
      </c>
      <c r="D2568" s="169" t="s">
        <v>10129</v>
      </c>
      <c r="E2568" s="169" t="s">
        <v>10065</v>
      </c>
      <c r="F2568" s="169" t="s">
        <v>10067</v>
      </c>
      <c r="G2568" s="169" t="s">
        <v>10268</v>
      </c>
      <c r="H2568" s="169" t="s">
        <v>28</v>
      </c>
    </row>
    <row r="2569" spans="1:8">
      <c r="A2569" s="169" t="s">
        <v>10291</v>
      </c>
      <c r="B2569" s="170">
        <f t="shared" si="49"/>
        <v>39079</v>
      </c>
      <c r="C2569" s="169" t="s">
        <v>8188</v>
      </c>
      <c r="D2569" s="169" t="s">
        <v>10129</v>
      </c>
      <c r="E2569" s="169" t="s">
        <v>10065</v>
      </c>
      <c r="F2569" s="169" t="s">
        <v>10067</v>
      </c>
      <c r="G2569" s="169" t="s">
        <v>10268</v>
      </c>
      <c r="H2569" s="169" t="s">
        <v>28</v>
      </c>
    </row>
    <row r="2570" spans="1:8">
      <c r="A2570" s="169" t="s">
        <v>10292</v>
      </c>
      <c r="B2570" s="170">
        <f t="shared" si="49"/>
        <v>39078</v>
      </c>
      <c r="C2570" s="169" t="s">
        <v>8194</v>
      </c>
      <c r="D2570" s="169" t="s">
        <v>10109</v>
      </c>
      <c r="E2570" s="169" t="s">
        <v>10050</v>
      </c>
      <c r="F2570" s="169" t="s">
        <v>10058</v>
      </c>
      <c r="G2570" s="169" t="s">
        <v>10196</v>
      </c>
      <c r="H2570" s="169" t="s">
        <v>28</v>
      </c>
    </row>
    <row r="2571" spans="1:8">
      <c r="A2571" s="169" t="s">
        <v>10293</v>
      </c>
      <c r="B2571" s="170">
        <f t="shared" si="49"/>
        <v>39077</v>
      </c>
      <c r="C2571" s="169" t="s">
        <v>8199</v>
      </c>
      <c r="D2571" s="169" t="s">
        <v>10136</v>
      </c>
      <c r="E2571" s="169" t="s">
        <v>10020</v>
      </c>
      <c r="F2571" s="169" t="s">
        <v>10069</v>
      </c>
      <c r="G2571" s="169" t="s">
        <v>10271</v>
      </c>
      <c r="H2571" s="169" t="s">
        <v>28</v>
      </c>
    </row>
    <row r="2572" spans="1:8">
      <c r="A2572" s="169" t="s">
        <v>10294</v>
      </c>
      <c r="B2572" s="170">
        <f t="shared" si="49"/>
        <v>39073</v>
      </c>
      <c r="C2572" s="169" t="s">
        <v>9916</v>
      </c>
      <c r="D2572" s="169" t="s">
        <v>10084</v>
      </c>
      <c r="E2572" s="169" t="s">
        <v>10058</v>
      </c>
      <c r="F2572" s="169" t="s">
        <v>10115</v>
      </c>
      <c r="G2572" s="169" t="s">
        <v>10295</v>
      </c>
      <c r="H2572" s="169" t="s">
        <v>28</v>
      </c>
    </row>
    <row r="2573" spans="1:8">
      <c r="A2573" s="169" t="s">
        <v>10296</v>
      </c>
      <c r="B2573" s="170">
        <f t="shared" si="49"/>
        <v>39072</v>
      </c>
      <c r="C2573" s="169" t="s">
        <v>9934</v>
      </c>
      <c r="D2573" s="169" t="s">
        <v>10105</v>
      </c>
      <c r="E2573" s="169" t="s">
        <v>10218</v>
      </c>
      <c r="F2573" s="169" t="s">
        <v>10136</v>
      </c>
      <c r="G2573" s="169" t="s">
        <v>10261</v>
      </c>
      <c r="H2573" s="169" t="s">
        <v>28</v>
      </c>
    </row>
    <row r="2574" spans="1:8">
      <c r="A2574" s="169" t="s">
        <v>10297</v>
      </c>
      <c r="B2574" s="170">
        <f t="shared" si="49"/>
        <v>39071</v>
      </c>
      <c r="C2574" s="169" t="s">
        <v>9934</v>
      </c>
      <c r="D2574" s="169" t="s">
        <v>10082</v>
      </c>
      <c r="E2574" s="169" t="s">
        <v>10146</v>
      </c>
      <c r="F2574" s="169" t="s">
        <v>10074</v>
      </c>
      <c r="G2574" s="169" t="s">
        <v>10261</v>
      </c>
      <c r="H2574" s="169" t="s">
        <v>28</v>
      </c>
    </row>
    <row r="2575" spans="1:8">
      <c r="A2575" s="169" t="s">
        <v>10298</v>
      </c>
      <c r="B2575" s="170">
        <f t="shared" si="49"/>
        <v>39070</v>
      </c>
      <c r="C2575" s="169" t="s">
        <v>9921</v>
      </c>
      <c r="D2575" s="169" t="s">
        <v>10151</v>
      </c>
      <c r="E2575" s="169" t="s">
        <v>10072</v>
      </c>
      <c r="F2575" s="169" t="s">
        <v>10109</v>
      </c>
      <c r="G2575" s="169" t="s">
        <v>10299</v>
      </c>
      <c r="H2575" s="169" t="s">
        <v>28</v>
      </c>
    </row>
    <row r="2576" spans="1:8">
      <c r="A2576" s="169" t="s">
        <v>10300</v>
      </c>
      <c r="B2576" s="170">
        <f t="shared" si="49"/>
        <v>39069</v>
      </c>
      <c r="C2576" s="169" t="s">
        <v>9921</v>
      </c>
      <c r="D2576" s="169" t="s">
        <v>10151</v>
      </c>
      <c r="E2576" s="169" t="s">
        <v>10072</v>
      </c>
      <c r="F2576" s="169" t="s">
        <v>10109</v>
      </c>
      <c r="G2576" s="169" t="s">
        <v>10301</v>
      </c>
      <c r="H2576" s="169" t="s">
        <v>28</v>
      </c>
    </row>
    <row r="2577" spans="1:8">
      <c r="A2577" s="169" t="s">
        <v>10302</v>
      </c>
      <c r="B2577" s="170">
        <f t="shared" si="49"/>
        <v>39066</v>
      </c>
      <c r="C2577" s="169" t="s">
        <v>9921</v>
      </c>
      <c r="D2577" s="169" t="s">
        <v>10094</v>
      </c>
      <c r="E2577" s="169" t="s">
        <v>10111</v>
      </c>
      <c r="F2577" s="169" t="s">
        <v>10129</v>
      </c>
      <c r="G2577" s="169" t="s">
        <v>10303</v>
      </c>
      <c r="H2577" s="169" t="s">
        <v>28</v>
      </c>
    </row>
    <row r="2578" spans="1:8">
      <c r="A2578" s="169" t="s">
        <v>10304</v>
      </c>
      <c r="B2578" s="170">
        <f t="shared" si="49"/>
        <v>39065</v>
      </c>
      <c r="C2578" s="169" t="s">
        <v>10011</v>
      </c>
      <c r="D2578" s="169" t="s">
        <v>10094</v>
      </c>
      <c r="E2578" s="169" t="s">
        <v>10111</v>
      </c>
      <c r="F2578" s="169" t="s">
        <v>10129</v>
      </c>
      <c r="G2578" s="169" t="s">
        <v>10303</v>
      </c>
      <c r="H2578" s="169" t="s">
        <v>28</v>
      </c>
    </row>
    <row r="2579" spans="1:8">
      <c r="A2579" s="169" t="s">
        <v>10305</v>
      </c>
      <c r="B2579" s="170">
        <f t="shared" si="49"/>
        <v>39064</v>
      </c>
      <c r="C2579" s="169" t="s">
        <v>10009</v>
      </c>
      <c r="D2579" s="169" t="s">
        <v>10171</v>
      </c>
      <c r="E2579" s="169" t="s">
        <v>10109</v>
      </c>
      <c r="F2579" s="169" t="s">
        <v>10132</v>
      </c>
      <c r="G2579" s="169" t="s">
        <v>10306</v>
      </c>
      <c r="H2579" s="169" t="s">
        <v>28</v>
      </c>
    </row>
    <row r="2580" spans="1:8">
      <c r="A2580" s="169" t="s">
        <v>10307</v>
      </c>
      <c r="B2580" s="170">
        <f t="shared" si="49"/>
        <v>39063</v>
      </c>
      <c r="C2580" s="169" t="s">
        <v>9996</v>
      </c>
      <c r="D2580" s="169" t="s">
        <v>10308</v>
      </c>
      <c r="E2580" s="169" t="s">
        <v>10109</v>
      </c>
      <c r="F2580" s="169" t="s">
        <v>10132</v>
      </c>
      <c r="G2580" s="169" t="s">
        <v>10309</v>
      </c>
      <c r="H2580" s="169" t="s">
        <v>28</v>
      </c>
    </row>
    <row r="2581" spans="1:8">
      <c r="A2581" s="169" t="s">
        <v>10310</v>
      </c>
      <c r="B2581" s="170">
        <f t="shared" si="49"/>
        <v>39062</v>
      </c>
      <c r="C2581" s="169" t="s">
        <v>9994</v>
      </c>
      <c r="D2581" s="169" t="s">
        <v>10171</v>
      </c>
      <c r="E2581" s="169" t="s">
        <v>10136</v>
      </c>
      <c r="F2581" s="169" t="s">
        <v>10079</v>
      </c>
      <c r="G2581" s="169" t="s">
        <v>10306</v>
      </c>
      <c r="H2581" s="169" t="s">
        <v>28</v>
      </c>
    </row>
    <row r="2582" spans="1:8">
      <c r="A2582" s="169" t="s">
        <v>10311</v>
      </c>
      <c r="B2582" s="170">
        <f t="shared" si="49"/>
        <v>39059</v>
      </c>
      <c r="C2582" s="169" t="s">
        <v>10005</v>
      </c>
      <c r="D2582" s="169" t="s">
        <v>10312</v>
      </c>
      <c r="E2582" s="169" t="s">
        <v>10079</v>
      </c>
      <c r="F2582" s="169" t="s">
        <v>10103</v>
      </c>
      <c r="G2582" s="169" t="s">
        <v>10249</v>
      </c>
      <c r="H2582" s="169" t="s">
        <v>28</v>
      </c>
    </row>
    <row r="2583" spans="1:8">
      <c r="A2583" s="169" t="s">
        <v>10313</v>
      </c>
      <c r="B2583" s="170">
        <f t="shared" si="49"/>
        <v>39058</v>
      </c>
      <c r="C2583" s="169" t="s">
        <v>9998</v>
      </c>
      <c r="D2583" s="169" t="s">
        <v>10271</v>
      </c>
      <c r="E2583" s="169" t="s">
        <v>10082</v>
      </c>
      <c r="F2583" s="169" t="s">
        <v>10171</v>
      </c>
      <c r="G2583" s="169" t="s">
        <v>10246</v>
      </c>
      <c r="H2583" s="169" t="s">
        <v>28</v>
      </c>
    </row>
    <row r="2584" spans="1:8">
      <c r="A2584" s="169" t="s">
        <v>10314</v>
      </c>
      <c r="B2584" s="170">
        <f t="shared" si="49"/>
        <v>39057</v>
      </c>
      <c r="C2584" s="169" t="s">
        <v>10036</v>
      </c>
      <c r="D2584" s="169" t="s">
        <v>10177</v>
      </c>
      <c r="E2584" s="169" t="s">
        <v>10084</v>
      </c>
      <c r="F2584" s="169" t="s">
        <v>10096</v>
      </c>
      <c r="G2584" s="169" t="s">
        <v>10214</v>
      </c>
      <c r="H2584" s="169" t="s">
        <v>28</v>
      </c>
    </row>
    <row r="2585" spans="1:8">
      <c r="A2585" s="169" t="s">
        <v>10315</v>
      </c>
      <c r="B2585" s="170">
        <f t="shared" si="49"/>
        <v>39056</v>
      </c>
      <c r="C2585" s="169" t="s">
        <v>10009</v>
      </c>
      <c r="D2585" s="169" t="s">
        <v>10180</v>
      </c>
      <c r="E2585" s="169" t="s">
        <v>10088</v>
      </c>
      <c r="F2585" s="169" t="s">
        <v>10094</v>
      </c>
      <c r="G2585" s="169" t="s">
        <v>10212</v>
      </c>
      <c r="H2585" s="169" t="s">
        <v>28</v>
      </c>
    </row>
    <row r="2586" spans="1:8">
      <c r="A2586" s="169" t="s">
        <v>10316</v>
      </c>
      <c r="B2586" s="170">
        <f t="shared" si="49"/>
        <v>39055</v>
      </c>
      <c r="C2586" s="169" t="s">
        <v>9994</v>
      </c>
      <c r="D2586" s="169" t="s">
        <v>10101</v>
      </c>
      <c r="E2586" s="169" t="s">
        <v>10129</v>
      </c>
      <c r="F2586" s="169" t="s">
        <v>10105</v>
      </c>
      <c r="G2586" s="169" t="s">
        <v>10309</v>
      </c>
      <c r="H2586" s="169" t="s">
        <v>28</v>
      </c>
    </row>
    <row r="2587" spans="1:8">
      <c r="A2587" s="169" t="s">
        <v>10317</v>
      </c>
      <c r="B2587" s="170">
        <f t="shared" si="49"/>
        <v>39052</v>
      </c>
      <c r="C2587" s="169" t="s">
        <v>10093</v>
      </c>
      <c r="D2587" s="169" t="s">
        <v>10098</v>
      </c>
      <c r="E2587" s="169" t="s">
        <v>10074</v>
      </c>
      <c r="F2587" s="169" t="s">
        <v>10132</v>
      </c>
      <c r="G2587" s="169" t="s">
        <v>10207</v>
      </c>
      <c r="H2587" s="169" t="s">
        <v>28</v>
      </c>
    </row>
    <row r="2588" spans="1:8">
      <c r="A2588" s="169" t="s">
        <v>10318</v>
      </c>
      <c r="B2588" s="170">
        <f t="shared" si="49"/>
        <v>39051</v>
      </c>
      <c r="C2588" s="169" t="s">
        <v>9918</v>
      </c>
      <c r="D2588" s="169" t="s">
        <v>10096</v>
      </c>
      <c r="E2588" s="169" t="s">
        <v>10123</v>
      </c>
      <c r="F2588" s="169" t="s">
        <v>10079</v>
      </c>
      <c r="G2588" s="169" t="s">
        <v>10205</v>
      </c>
      <c r="H2588" s="169" t="s">
        <v>28</v>
      </c>
    </row>
    <row r="2589" spans="1:8">
      <c r="A2589" s="169" t="s">
        <v>10319</v>
      </c>
      <c r="B2589" s="170">
        <f t="shared" si="49"/>
        <v>39050</v>
      </c>
      <c r="C2589" s="169" t="s">
        <v>9921</v>
      </c>
      <c r="D2589" s="169" t="s">
        <v>10098</v>
      </c>
      <c r="E2589" s="169" t="s">
        <v>10123</v>
      </c>
      <c r="F2589" s="169" t="s">
        <v>10132</v>
      </c>
      <c r="G2589" s="169" t="s">
        <v>10205</v>
      </c>
      <c r="H2589" s="169" t="s">
        <v>28</v>
      </c>
    </row>
    <row r="2590" spans="1:8">
      <c r="A2590" s="169" t="s">
        <v>10320</v>
      </c>
      <c r="B2590" s="170">
        <f t="shared" si="49"/>
        <v>39049</v>
      </c>
      <c r="C2590" s="169" t="s">
        <v>10011</v>
      </c>
      <c r="D2590" s="169" t="s">
        <v>10171</v>
      </c>
      <c r="E2590" s="169" t="s">
        <v>10074</v>
      </c>
      <c r="F2590" s="169" t="s">
        <v>10084</v>
      </c>
      <c r="G2590" s="169" t="s">
        <v>10207</v>
      </c>
      <c r="H2590" s="169" t="s">
        <v>28</v>
      </c>
    </row>
    <row r="2591" spans="1:8">
      <c r="A2591" s="169" t="s">
        <v>10321</v>
      </c>
      <c r="B2591" s="170">
        <f t="shared" si="49"/>
        <v>39048</v>
      </c>
      <c r="C2591" s="169" t="s">
        <v>10032</v>
      </c>
      <c r="D2591" s="169" t="s">
        <v>10101</v>
      </c>
      <c r="E2591" s="169" t="s">
        <v>10109</v>
      </c>
      <c r="F2591" s="169" t="s">
        <v>10105</v>
      </c>
      <c r="G2591" s="169" t="s">
        <v>10210</v>
      </c>
      <c r="H2591" s="169" t="s">
        <v>28</v>
      </c>
    </row>
    <row r="2592" spans="1:8">
      <c r="A2592" s="169" t="s">
        <v>10322</v>
      </c>
      <c r="B2592" s="170">
        <f t="shared" si="49"/>
        <v>39045</v>
      </c>
      <c r="C2592" s="169" t="s">
        <v>10032</v>
      </c>
      <c r="D2592" s="169" t="s">
        <v>10101</v>
      </c>
      <c r="E2592" s="169" t="s">
        <v>10109</v>
      </c>
      <c r="F2592" s="169" t="s">
        <v>10105</v>
      </c>
      <c r="G2592" s="169" t="s">
        <v>10210</v>
      </c>
      <c r="H2592" s="169" t="s">
        <v>28</v>
      </c>
    </row>
    <row r="2593" spans="1:8">
      <c r="A2593" s="169" t="s">
        <v>10323</v>
      </c>
      <c r="B2593" s="170">
        <f t="shared" si="49"/>
        <v>39044</v>
      </c>
      <c r="C2593" s="169" t="s">
        <v>10093</v>
      </c>
      <c r="D2593" s="169" t="s">
        <v>10101</v>
      </c>
      <c r="E2593" s="169" t="s">
        <v>10129</v>
      </c>
      <c r="F2593" s="169" t="s">
        <v>10151</v>
      </c>
      <c r="G2593" s="169" t="s">
        <v>10210</v>
      </c>
      <c r="H2593" s="169" t="s">
        <v>28</v>
      </c>
    </row>
    <row r="2594" spans="1:8">
      <c r="A2594" s="169" t="s">
        <v>10324</v>
      </c>
      <c r="B2594" s="170">
        <f t="shared" si="49"/>
        <v>39043</v>
      </c>
      <c r="C2594" s="169" t="s">
        <v>10014</v>
      </c>
      <c r="D2594" s="169" t="s">
        <v>10312</v>
      </c>
      <c r="E2594" s="169" t="s">
        <v>10079</v>
      </c>
      <c r="F2594" s="169" t="s">
        <v>10096</v>
      </c>
      <c r="G2594" s="169" t="s">
        <v>10325</v>
      </c>
      <c r="H2594" s="169" t="s">
        <v>28</v>
      </c>
    </row>
    <row r="2595" spans="1:8">
      <c r="A2595" s="169" t="s">
        <v>10326</v>
      </c>
      <c r="B2595" s="170">
        <f t="shared" si="49"/>
        <v>39042</v>
      </c>
      <c r="C2595" s="169" t="s">
        <v>10014</v>
      </c>
      <c r="D2595" s="169" t="s">
        <v>10312</v>
      </c>
      <c r="E2595" s="169" t="s">
        <v>10079</v>
      </c>
      <c r="F2595" s="169" t="s">
        <v>10096</v>
      </c>
      <c r="G2595" s="169" t="s">
        <v>10325</v>
      </c>
      <c r="H2595" s="169" t="s">
        <v>28</v>
      </c>
    </row>
    <row r="2596" spans="1:8">
      <c r="A2596" s="169" t="s">
        <v>10327</v>
      </c>
      <c r="B2596" s="170">
        <f t="shared" si="49"/>
        <v>39041</v>
      </c>
      <c r="C2596" s="169" t="s">
        <v>10017</v>
      </c>
      <c r="D2596" s="169" t="s">
        <v>10271</v>
      </c>
      <c r="E2596" s="169" t="s">
        <v>10132</v>
      </c>
      <c r="F2596" s="169" t="s">
        <v>10173</v>
      </c>
      <c r="G2596" s="169" t="s">
        <v>10246</v>
      </c>
      <c r="H2596" s="169" t="s">
        <v>28</v>
      </c>
    </row>
    <row r="2597" spans="1:8">
      <c r="A2597" s="169" t="s">
        <v>10328</v>
      </c>
      <c r="B2597" s="170">
        <f t="shared" si="49"/>
        <v>39038</v>
      </c>
      <c r="C2597" s="169" t="s">
        <v>10005</v>
      </c>
      <c r="D2597" s="169" t="s">
        <v>10186</v>
      </c>
      <c r="E2597" s="169" t="s">
        <v>10079</v>
      </c>
      <c r="F2597" s="169" t="s">
        <v>10308</v>
      </c>
      <c r="G2597" s="169" t="s">
        <v>10216</v>
      </c>
      <c r="H2597" s="169" t="s">
        <v>28</v>
      </c>
    </row>
    <row r="2598" spans="1:8">
      <c r="A2598" s="169" t="s">
        <v>10329</v>
      </c>
      <c r="B2598" s="170">
        <f t="shared" si="49"/>
        <v>39037</v>
      </c>
      <c r="C2598" s="169" t="s">
        <v>10036</v>
      </c>
      <c r="D2598" s="169" t="s">
        <v>10186</v>
      </c>
      <c r="E2598" s="169" t="s">
        <v>10132</v>
      </c>
      <c r="F2598" s="169" t="s">
        <v>10308</v>
      </c>
      <c r="G2598" s="169" t="s">
        <v>10216</v>
      </c>
      <c r="H2598" s="169" t="s">
        <v>28</v>
      </c>
    </row>
    <row r="2599" spans="1:8">
      <c r="A2599" s="169" t="s">
        <v>10330</v>
      </c>
      <c r="B2599" s="170">
        <f t="shared" si="49"/>
        <v>39036</v>
      </c>
      <c r="C2599" s="169" t="s">
        <v>10005</v>
      </c>
      <c r="D2599" s="169" t="s">
        <v>10186</v>
      </c>
      <c r="E2599" s="169" t="s">
        <v>10079</v>
      </c>
      <c r="F2599" s="169" t="s">
        <v>10308</v>
      </c>
      <c r="G2599" s="169" t="s">
        <v>10216</v>
      </c>
      <c r="H2599" s="169" t="s">
        <v>28</v>
      </c>
    </row>
    <row r="2600" spans="1:8">
      <c r="A2600" s="169" t="s">
        <v>10331</v>
      </c>
      <c r="B2600" s="170">
        <f t="shared" si="49"/>
        <v>39035</v>
      </c>
      <c r="C2600" s="169" t="s">
        <v>10005</v>
      </c>
      <c r="D2600" s="169" t="s">
        <v>10312</v>
      </c>
      <c r="E2600" s="169" t="s">
        <v>10086</v>
      </c>
      <c r="F2600" s="169" t="s">
        <v>10098</v>
      </c>
      <c r="G2600" s="169" t="s">
        <v>10249</v>
      </c>
      <c r="H2600" s="169" t="s">
        <v>28</v>
      </c>
    </row>
    <row r="2601" spans="1:8">
      <c r="A2601" s="169" t="s">
        <v>10332</v>
      </c>
      <c r="B2601" s="170">
        <f t="shared" si="49"/>
        <v>39034</v>
      </c>
      <c r="C2601" s="169" t="s">
        <v>10001</v>
      </c>
      <c r="D2601" s="169" t="s">
        <v>10271</v>
      </c>
      <c r="E2601" s="169" t="s">
        <v>10132</v>
      </c>
      <c r="F2601" s="169" t="s">
        <v>10101</v>
      </c>
      <c r="G2601" s="169" t="s">
        <v>10246</v>
      </c>
      <c r="H2601" s="169" t="s">
        <v>28</v>
      </c>
    </row>
    <row r="2602" spans="1:8">
      <c r="A2602" s="169" t="s">
        <v>10333</v>
      </c>
      <c r="B2602" s="170">
        <f t="shared" si="49"/>
        <v>39031</v>
      </c>
      <c r="C2602" s="169" t="s">
        <v>10017</v>
      </c>
      <c r="D2602" s="169" t="s">
        <v>10268</v>
      </c>
      <c r="E2602" s="169" t="s">
        <v>10082</v>
      </c>
      <c r="F2602" s="169" t="s">
        <v>10334</v>
      </c>
      <c r="G2602" s="169" t="s">
        <v>10223</v>
      </c>
      <c r="H2602" s="169" t="s">
        <v>28</v>
      </c>
    </row>
    <row r="2603" spans="1:8">
      <c r="A2603" s="169" t="s">
        <v>10335</v>
      </c>
      <c r="B2603" s="170">
        <f t="shared" si="49"/>
        <v>39030</v>
      </c>
      <c r="C2603" s="169" t="s">
        <v>10036</v>
      </c>
      <c r="D2603" s="169" t="s">
        <v>10271</v>
      </c>
      <c r="E2603" s="169" t="s">
        <v>10084</v>
      </c>
      <c r="F2603" s="169" t="s">
        <v>10101</v>
      </c>
      <c r="G2603" s="169" t="s">
        <v>10219</v>
      </c>
      <c r="H2603" s="169" t="s">
        <v>28</v>
      </c>
    </row>
    <row r="2604" spans="1:8">
      <c r="A2604" s="169" t="s">
        <v>10336</v>
      </c>
      <c r="B2604" s="170">
        <f t="shared" si="49"/>
        <v>39029</v>
      </c>
      <c r="C2604" s="169" t="s">
        <v>9994</v>
      </c>
      <c r="D2604" s="169" t="s">
        <v>10308</v>
      </c>
      <c r="E2604" s="169" t="s">
        <v>10074</v>
      </c>
      <c r="F2604" s="169" t="s">
        <v>10082</v>
      </c>
      <c r="G2604" s="169" t="s">
        <v>10210</v>
      </c>
      <c r="H2604" s="169" t="s">
        <v>28</v>
      </c>
    </row>
    <row r="2605" spans="1:8">
      <c r="A2605" s="169" t="s">
        <v>10337</v>
      </c>
      <c r="B2605" s="170">
        <f t="shared" si="49"/>
        <v>39028</v>
      </c>
      <c r="C2605" s="169" t="s">
        <v>10036</v>
      </c>
      <c r="D2605" s="169" t="s">
        <v>10175</v>
      </c>
      <c r="E2605" s="169" t="s">
        <v>10086</v>
      </c>
      <c r="F2605" s="169" t="s">
        <v>10103</v>
      </c>
      <c r="G2605" s="169" t="s">
        <v>10325</v>
      </c>
      <c r="H2605" s="169" t="s">
        <v>28</v>
      </c>
    </row>
    <row r="2606" spans="1:8">
      <c r="A2606" s="169" t="s">
        <v>10338</v>
      </c>
      <c r="B2606" s="170">
        <f t="shared" si="49"/>
        <v>39027</v>
      </c>
      <c r="C2606" s="169" t="s">
        <v>10036</v>
      </c>
      <c r="D2606" s="169" t="s">
        <v>10175</v>
      </c>
      <c r="E2606" s="169" t="s">
        <v>10086</v>
      </c>
      <c r="F2606" s="169" t="s">
        <v>10103</v>
      </c>
      <c r="G2606" s="169" t="s">
        <v>10325</v>
      </c>
      <c r="H2606" s="169" t="s">
        <v>28</v>
      </c>
    </row>
    <row r="2607" spans="1:8">
      <c r="A2607" s="169" t="s">
        <v>10339</v>
      </c>
      <c r="B2607" s="170">
        <f t="shared" si="49"/>
        <v>39024</v>
      </c>
      <c r="C2607" s="169" t="s">
        <v>10050</v>
      </c>
      <c r="D2607" s="169" t="s">
        <v>10283</v>
      </c>
      <c r="E2607" s="169" t="s">
        <v>10096</v>
      </c>
      <c r="F2607" s="169" t="s">
        <v>10177</v>
      </c>
      <c r="G2607" s="169" t="s">
        <v>10340</v>
      </c>
      <c r="H2607" s="169" t="s">
        <v>28</v>
      </c>
    </row>
    <row r="2608" spans="1:8">
      <c r="A2608" s="169" t="s">
        <v>10341</v>
      </c>
      <c r="B2608" s="170">
        <f t="shared" si="49"/>
        <v>39023</v>
      </c>
      <c r="C2608" s="169" t="s">
        <v>10020</v>
      </c>
      <c r="D2608" s="169" t="s">
        <v>10283</v>
      </c>
      <c r="E2608" s="169" t="s">
        <v>10096</v>
      </c>
      <c r="F2608" s="169" t="s">
        <v>10177</v>
      </c>
      <c r="G2608" s="169" t="s">
        <v>10340</v>
      </c>
      <c r="H2608" s="169" t="s">
        <v>28</v>
      </c>
    </row>
    <row r="2609" spans="1:8">
      <c r="A2609" s="169" t="s">
        <v>10342</v>
      </c>
      <c r="B2609" s="170">
        <f t="shared" si="49"/>
        <v>39022</v>
      </c>
      <c r="C2609" s="169" t="s">
        <v>10168</v>
      </c>
      <c r="D2609" s="169" t="s">
        <v>10196</v>
      </c>
      <c r="E2609" s="169" t="s">
        <v>10082</v>
      </c>
      <c r="F2609" s="169" t="s">
        <v>10101</v>
      </c>
      <c r="G2609" s="169" t="s">
        <v>10219</v>
      </c>
      <c r="H2609" s="169" t="s">
        <v>28</v>
      </c>
    </row>
    <row r="2610" spans="1:8">
      <c r="A2610" s="169" t="s">
        <v>10343</v>
      </c>
      <c r="B2610" s="170">
        <f t="shared" si="49"/>
        <v>39021</v>
      </c>
      <c r="C2610" s="169" t="s">
        <v>10036</v>
      </c>
      <c r="D2610" s="169" t="s">
        <v>10312</v>
      </c>
      <c r="E2610" s="169" t="s">
        <v>10088</v>
      </c>
      <c r="F2610" s="169" t="s">
        <v>10096</v>
      </c>
      <c r="G2610" s="169" t="s">
        <v>10249</v>
      </c>
      <c r="H2610" s="169" t="s">
        <v>28</v>
      </c>
    </row>
    <row r="2611" spans="1:8">
      <c r="A2611" s="169" t="s">
        <v>10344</v>
      </c>
      <c r="B2611" s="170">
        <f t="shared" si="49"/>
        <v>39020</v>
      </c>
      <c r="C2611" s="169" t="s">
        <v>9998</v>
      </c>
      <c r="D2611" s="169" t="s">
        <v>10312</v>
      </c>
      <c r="E2611" s="169" t="s">
        <v>10088</v>
      </c>
      <c r="F2611" s="169" t="s">
        <v>10098</v>
      </c>
      <c r="G2611" s="169" t="s">
        <v>10214</v>
      </c>
      <c r="H2611" s="169" t="s">
        <v>28</v>
      </c>
    </row>
    <row r="2612" spans="1:8">
      <c r="A2612" s="169" t="s">
        <v>10345</v>
      </c>
      <c r="B2612" s="170">
        <f t="shared" si="49"/>
        <v>39017</v>
      </c>
      <c r="C2612" s="169" t="s">
        <v>10022</v>
      </c>
      <c r="D2612" s="169" t="s">
        <v>10268</v>
      </c>
      <c r="E2612" s="169" t="s">
        <v>10105</v>
      </c>
      <c r="F2612" s="169" t="s">
        <v>10173</v>
      </c>
      <c r="G2612" s="169" t="s">
        <v>10223</v>
      </c>
      <c r="H2612" s="169" t="s">
        <v>28</v>
      </c>
    </row>
    <row r="2613" spans="1:8">
      <c r="A2613" s="169" t="s">
        <v>10346</v>
      </c>
      <c r="B2613" s="170">
        <f t="shared" si="49"/>
        <v>39016</v>
      </c>
      <c r="C2613" s="169" t="s">
        <v>10020</v>
      </c>
      <c r="D2613" s="169" t="s">
        <v>10193</v>
      </c>
      <c r="E2613" s="169" t="s">
        <v>10105</v>
      </c>
      <c r="F2613" s="169" t="s">
        <v>10334</v>
      </c>
      <c r="G2613" s="169" t="s">
        <v>10225</v>
      </c>
      <c r="H2613" s="169" t="s">
        <v>28</v>
      </c>
    </row>
    <row r="2614" spans="1:8">
      <c r="A2614" s="169" t="s">
        <v>10347</v>
      </c>
      <c r="B2614" s="170">
        <f t="shared" si="49"/>
        <v>39015</v>
      </c>
      <c r="C2614" s="169" t="s">
        <v>10168</v>
      </c>
      <c r="D2614" s="169" t="s">
        <v>10271</v>
      </c>
      <c r="E2614" s="169" t="s">
        <v>10084</v>
      </c>
      <c r="F2614" s="169" t="s">
        <v>10308</v>
      </c>
      <c r="G2614" s="169" t="s">
        <v>10219</v>
      </c>
      <c r="H2614" s="169" t="s">
        <v>28</v>
      </c>
    </row>
    <row r="2615" spans="1:8">
      <c r="A2615" s="169" t="s">
        <v>10348</v>
      </c>
      <c r="B2615" s="170">
        <f t="shared" si="49"/>
        <v>39014</v>
      </c>
      <c r="C2615" s="169" t="s">
        <v>10168</v>
      </c>
      <c r="D2615" s="169" t="s">
        <v>10271</v>
      </c>
      <c r="E2615" s="169" t="s">
        <v>10084</v>
      </c>
      <c r="F2615" s="169" t="s">
        <v>10308</v>
      </c>
      <c r="G2615" s="169" t="s">
        <v>10223</v>
      </c>
      <c r="H2615" s="169" t="s">
        <v>28</v>
      </c>
    </row>
    <row r="2616" spans="1:8">
      <c r="A2616" s="169" t="s">
        <v>10349</v>
      </c>
      <c r="B2616" s="170">
        <f t="shared" si="49"/>
        <v>39013</v>
      </c>
      <c r="C2616" s="169" t="s">
        <v>10054</v>
      </c>
      <c r="D2616" s="169" t="s">
        <v>10261</v>
      </c>
      <c r="E2616" s="169" t="s">
        <v>10308</v>
      </c>
      <c r="F2616" s="169" t="s">
        <v>10177</v>
      </c>
      <c r="G2616" s="169" t="s">
        <v>10350</v>
      </c>
      <c r="H2616" s="169" t="s">
        <v>28</v>
      </c>
    </row>
    <row r="2617" spans="1:8">
      <c r="A2617" s="169" t="s">
        <v>10351</v>
      </c>
      <c r="B2617" s="170">
        <f t="shared" si="49"/>
        <v>39010</v>
      </c>
      <c r="C2617" s="169" t="s">
        <v>10058</v>
      </c>
      <c r="D2617" s="169" t="s">
        <v>10299</v>
      </c>
      <c r="E2617" s="169" t="s">
        <v>10173</v>
      </c>
      <c r="F2617" s="169" t="s">
        <v>10196</v>
      </c>
      <c r="G2617" s="169" t="s">
        <v>10352</v>
      </c>
      <c r="H2617" s="169" t="s">
        <v>28</v>
      </c>
    </row>
    <row r="2618" spans="1:8">
      <c r="A2618" s="169" t="s">
        <v>10353</v>
      </c>
      <c r="B2618" s="170">
        <f t="shared" si="49"/>
        <v>39009</v>
      </c>
      <c r="C2618" s="169" t="s">
        <v>10069</v>
      </c>
      <c r="D2618" s="169" t="s">
        <v>10299</v>
      </c>
      <c r="E2618" s="169" t="s">
        <v>10173</v>
      </c>
      <c r="F2618" s="169" t="s">
        <v>10196</v>
      </c>
      <c r="G2618" s="169" t="s">
        <v>10352</v>
      </c>
      <c r="H2618" s="169" t="s">
        <v>28</v>
      </c>
    </row>
    <row r="2619" spans="1:8">
      <c r="A2619" s="169" t="s">
        <v>10354</v>
      </c>
      <c r="B2619" s="170">
        <f t="shared" si="49"/>
        <v>39008</v>
      </c>
      <c r="C2619" s="169" t="s">
        <v>10052</v>
      </c>
      <c r="D2619" s="169" t="s">
        <v>10295</v>
      </c>
      <c r="E2619" s="169" t="s">
        <v>10171</v>
      </c>
      <c r="F2619" s="169" t="s">
        <v>10186</v>
      </c>
      <c r="G2619" s="169" t="s">
        <v>10355</v>
      </c>
      <c r="H2619" s="169" t="s">
        <v>28</v>
      </c>
    </row>
    <row r="2620" spans="1:8">
      <c r="A2620" s="169" t="s">
        <v>10356</v>
      </c>
      <c r="B2620" s="170">
        <f t="shared" si="49"/>
        <v>39007</v>
      </c>
      <c r="C2620" s="169" t="s">
        <v>10052</v>
      </c>
      <c r="D2620" s="169" t="s">
        <v>10295</v>
      </c>
      <c r="E2620" s="169" t="s">
        <v>10171</v>
      </c>
      <c r="F2620" s="169" t="s">
        <v>10186</v>
      </c>
      <c r="G2620" s="169" t="s">
        <v>10355</v>
      </c>
      <c r="H2620" s="169" t="s">
        <v>28</v>
      </c>
    </row>
    <row r="2621" spans="1:8">
      <c r="A2621" s="169" t="s">
        <v>10357</v>
      </c>
      <c r="B2621" s="170">
        <f t="shared" si="49"/>
        <v>39006</v>
      </c>
      <c r="C2621" s="169" t="s">
        <v>10050</v>
      </c>
      <c r="D2621" s="169" t="s">
        <v>10202</v>
      </c>
      <c r="E2621" s="169" t="s">
        <v>10096</v>
      </c>
      <c r="F2621" s="169" t="s">
        <v>10175</v>
      </c>
      <c r="G2621" s="169" t="s">
        <v>10358</v>
      </c>
      <c r="H2621" s="169" t="s">
        <v>28</v>
      </c>
    </row>
    <row r="2622" spans="1:8">
      <c r="A2622" s="169" t="s">
        <v>10359</v>
      </c>
      <c r="B2622" s="170">
        <f t="shared" si="49"/>
        <v>39003</v>
      </c>
      <c r="C2622" s="169" t="s">
        <v>10065</v>
      </c>
      <c r="D2622" s="169" t="s">
        <v>10283</v>
      </c>
      <c r="E2622" s="169" t="s">
        <v>10098</v>
      </c>
      <c r="F2622" s="169" t="s">
        <v>10312</v>
      </c>
      <c r="G2622" s="169" t="s">
        <v>10360</v>
      </c>
      <c r="H2622" s="169" t="s">
        <v>28</v>
      </c>
    </row>
    <row r="2623" spans="1:8">
      <c r="A2623" s="169" t="s">
        <v>10361</v>
      </c>
      <c r="B2623" s="170">
        <f t="shared" si="49"/>
        <v>39002</v>
      </c>
      <c r="C2623" s="169" t="s">
        <v>10052</v>
      </c>
      <c r="D2623" s="169" t="s">
        <v>10283</v>
      </c>
      <c r="E2623" s="169" t="s">
        <v>10171</v>
      </c>
      <c r="F2623" s="169" t="s">
        <v>10312</v>
      </c>
      <c r="G2623" s="169" t="s">
        <v>10360</v>
      </c>
      <c r="H2623" s="169" t="s">
        <v>28</v>
      </c>
    </row>
    <row r="2624" spans="1:8">
      <c r="A2624" s="169" t="s">
        <v>10362</v>
      </c>
      <c r="B2624" s="170">
        <f t="shared" si="49"/>
        <v>39001</v>
      </c>
      <c r="C2624" s="169" t="s">
        <v>10065</v>
      </c>
      <c r="D2624" s="169" t="s">
        <v>10283</v>
      </c>
      <c r="E2624" s="169" t="s">
        <v>10171</v>
      </c>
      <c r="F2624" s="169" t="s">
        <v>10312</v>
      </c>
      <c r="G2624" s="169" t="s">
        <v>10360</v>
      </c>
      <c r="H2624" s="169" t="s">
        <v>28</v>
      </c>
    </row>
    <row r="2625" spans="1:8">
      <c r="A2625" s="169" t="s">
        <v>10363</v>
      </c>
      <c r="B2625" s="170">
        <f t="shared" si="49"/>
        <v>39000</v>
      </c>
      <c r="C2625" s="169" t="s">
        <v>10054</v>
      </c>
      <c r="D2625" s="169" t="s">
        <v>10301</v>
      </c>
      <c r="E2625" s="169" t="s">
        <v>10173</v>
      </c>
      <c r="F2625" s="169" t="s">
        <v>10186</v>
      </c>
      <c r="G2625" s="169" t="s">
        <v>10364</v>
      </c>
      <c r="H2625" s="169" t="s">
        <v>28</v>
      </c>
    </row>
    <row r="2626" spans="1:8">
      <c r="A2626" s="169" t="s">
        <v>10365</v>
      </c>
      <c r="B2626" s="170">
        <f t="shared" si="49"/>
        <v>38999</v>
      </c>
      <c r="C2626" s="169" t="s">
        <v>10056</v>
      </c>
      <c r="D2626" s="169" t="s">
        <v>10301</v>
      </c>
      <c r="E2626" s="169" t="s">
        <v>10173</v>
      </c>
      <c r="F2626" s="169" t="s">
        <v>10186</v>
      </c>
      <c r="G2626" s="169" t="s">
        <v>10350</v>
      </c>
      <c r="H2626" s="169" t="s">
        <v>28</v>
      </c>
    </row>
    <row r="2627" spans="1:8">
      <c r="A2627" s="169" t="s">
        <v>10366</v>
      </c>
      <c r="B2627" s="170">
        <f t="shared" si="49"/>
        <v>38994</v>
      </c>
      <c r="C2627" s="169" t="s">
        <v>10195</v>
      </c>
      <c r="D2627" s="169" t="s">
        <v>10301</v>
      </c>
      <c r="E2627" s="169" t="s">
        <v>10334</v>
      </c>
      <c r="F2627" s="169" t="s">
        <v>10186</v>
      </c>
      <c r="G2627" s="169" t="s">
        <v>10350</v>
      </c>
      <c r="H2627" s="169" t="s">
        <v>28</v>
      </c>
    </row>
    <row r="2628" spans="1:8">
      <c r="A2628" s="169" t="s">
        <v>10367</v>
      </c>
      <c r="B2628" s="170">
        <f t="shared" si="49"/>
        <v>38992</v>
      </c>
      <c r="C2628" s="169" t="s">
        <v>10056</v>
      </c>
      <c r="D2628" s="169" t="s">
        <v>10295</v>
      </c>
      <c r="E2628" s="169" t="s">
        <v>10308</v>
      </c>
      <c r="F2628" s="169" t="s">
        <v>10177</v>
      </c>
      <c r="G2628" s="169" t="s">
        <v>10340</v>
      </c>
      <c r="H2628" s="169" t="s">
        <v>28</v>
      </c>
    </row>
    <row r="2629" spans="1:8">
      <c r="A2629" s="169" t="s">
        <v>10368</v>
      </c>
      <c r="B2629" s="170">
        <f t="shared" ref="B2629:B2692" si="50">DATE((LEFT(A2629,4)),(RIGHT(LEFT(A2629,7),2)),RIGHT(A2629,2))</f>
        <v>38989</v>
      </c>
      <c r="C2629" s="169" t="s">
        <v>10056</v>
      </c>
      <c r="D2629" s="169" t="s">
        <v>10301</v>
      </c>
      <c r="E2629" s="169" t="s">
        <v>10334</v>
      </c>
      <c r="F2629" s="169" t="s">
        <v>10177</v>
      </c>
      <c r="G2629" s="169" t="s">
        <v>10350</v>
      </c>
      <c r="H2629" s="169" t="s">
        <v>28</v>
      </c>
    </row>
    <row r="2630" spans="1:8">
      <c r="A2630" s="169" t="s">
        <v>10369</v>
      </c>
      <c r="B2630" s="170">
        <f t="shared" si="50"/>
        <v>38988</v>
      </c>
      <c r="C2630" s="169" t="s">
        <v>10022</v>
      </c>
      <c r="D2630" s="169" t="s">
        <v>10199</v>
      </c>
      <c r="E2630" s="169" t="s">
        <v>10096</v>
      </c>
      <c r="F2630" s="169" t="s">
        <v>10334</v>
      </c>
      <c r="G2630" s="169" t="s">
        <v>10370</v>
      </c>
      <c r="H2630" s="169" t="s">
        <v>28</v>
      </c>
    </row>
    <row r="2631" spans="1:8">
      <c r="A2631" s="169" t="s">
        <v>10371</v>
      </c>
      <c r="B2631" s="170">
        <f t="shared" si="50"/>
        <v>38987</v>
      </c>
      <c r="C2631" s="169" t="s">
        <v>10168</v>
      </c>
      <c r="D2631" s="169" t="s">
        <v>10193</v>
      </c>
      <c r="E2631" s="169" t="s">
        <v>10232</v>
      </c>
      <c r="F2631" s="169" t="s">
        <v>10173</v>
      </c>
      <c r="G2631" s="169" t="s">
        <v>10225</v>
      </c>
      <c r="H2631" s="169" t="s">
        <v>28</v>
      </c>
    </row>
    <row r="2632" spans="1:8">
      <c r="A2632" s="169" t="s">
        <v>10372</v>
      </c>
      <c r="B2632" s="170">
        <f t="shared" si="50"/>
        <v>38986</v>
      </c>
      <c r="C2632" s="169" t="s">
        <v>10168</v>
      </c>
      <c r="D2632" s="169" t="s">
        <v>10196</v>
      </c>
      <c r="E2632" s="169" t="s">
        <v>10151</v>
      </c>
      <c r="F2632" s="169" t="s">
        <v>10308</v>
      </c>
      <c r="G2632" s="169" t="s">
        <v>10219</v>
      </c>
      <c r="H2632" s="169" t="s">
        <v>28</v>
      </c>
    </row>
    <row r="2633" spans="1:8">
      <c r="A2633" s="169" t="s">
        <v>10373</v>
      </c>
      <c r="B2633" s="170">
        <f t="shared" si="50"/>
        <v>38985</v>
      </c>
      <c r="C2633" s="169" t="s">
        <v>10017</v>
      </c>
      <c r="D2633" s="169" t="s">
        <v>10271</v>
      </c>
      <c r="E2633" s="169" t="s">
        <v>10105</v>
      </c>
      <c r="F2633" s="169" t="s">
        <v>10171</v>
      </c>
      <c r="G2633" s="169" t="s">
        <v>10216</v>
      </c>
      <c r="H2633" s="169" t="s">
        <v>28</v>
      </c>
    </row>
    <row r="2634" spans="1:8">
      <c r="A2634" s="169" t="s">
        <v>10374</v>
      </c>
      <c r="B2634" s="170">
        <f t="shared" si="50"/>
        <v>38982</v>
      </c>
      <c r="C2634" s="169" t="s">
        <v>10001</v>
      </c>
      <c r="D2634" s="169" t="s">
        <v>10271</v>
      </c>
      <c r="E2634" s="169" t="s">
        <v>10105</v>
      </c>
      <c r="F2634" s="169" t="s">
        <v>10308</v>
      </c>
      <c r="G2634" s="169" t="s">
        <v>10216</v>
      </c>
      <c r="H2634" s="169" t="s">
        <v>28</v>
      </c>
    </row>
    <row r="2635" spans="1:8">
      <c r="A2635" s="169" t="s">
        <v>10375</v>
      </c>
      <c r="B2635" s="170">
        <f t="shared" si="50"/>
        <v>38981</v>
      </c>
      <c r="C2635" s="169" t="s">
        <v>10005</v>
      </c>
      <c r="D2635" s="169" t="s">
        <v>10312</v>
      </c>
      <c r="E2635" s="169" t="s">
        <v>10132</v>
      </c>
      <c r="F2635" s="169" t="s">
        <v>10098</v>
      </c>
      <c r="G2635" s="169" t="s">
        <v>10325</v>
      </c>
      <c r="H2635" s="169" t="s">
        <v>28</v>
      </c>
    </row>
    <row r="2636" spans="1:8">
      <c r="A2636" s="169" t="s">
        <v>10376</v>
      </c>
      <c r="B2636" s="170">
        <f t="shared" si="50"/>
        <v>38980</v>
      </c>
      <c r="C2636" s="169" t="s">
        <v>10036</v>
      </c>
      <c r="D2636" s="169" t="s">
        <v>10175</v>
      </c>
      <c r="E2636" s="169" t="s">
        <v>10079</v>
      </c>
      <c r="F2636" s="169" t="s">
        <v>10103</v>
      </c>
      <c r="G2636" s="169" t="s">
        <v>10212</v>
      </c>
      <c r="H2636" s="169" t="s">
        <v>28</v>
      </c>
    </row>
    <row r="2637" spans="1:8">
      <c r="A2637" s="169" t="s">
        <v>10377</v>
      </c>
      <c r="B2637" s="170">
        <f t="shared" si="50"/>
        <v>38979</v>
      </c>
      <c r="C2637" s="169" t="s">
        <v>9994</v>
      </c>
      <c r="D2637" s="169" t="s">
        <v>10308</v>
      </c>
      <c r="E2637" s="169" t="s">
        <v>10136</v>
      </c>
      <c r="F2637" s="169" t="s">
        <v>10082</v>
      </c>
      <c r="G2637" s="169" t="s">
        <v>10306</v>
      </c>
      <c r="H2637" s="169" t="s">
        <v>28</v>
      </c>
    </row>
    <row r="2638" spans="1:8">
      <c r="A2638" s="169" t="s">
        <v>10378</v>
      </c>
      <c r="B2638" s="170">
        <f t="shared" si="50"/>
        <v>38978</v>
      </c>
      <c r="C2638" s="169" t="s">
        <v>9994</v>
      </c>
      <c r="D2638" s="169" t="s">
        <v>10308</v>
      </c>
      <c r="E2638" s="169" t="s">
        <v>10136</v>
      </c>
      <c r="F2638" s="169" t="s">
        <v>10082</v>
      </c>
      <c r="G2638" s="169" t="s">
        <v>10306</v>
      </c>
      <c r="H2638" s="169" t="s">
        <v>28</v>
      </c>
    </row>
    <row r="2639" spans="1:8">
      <c r="A2639" s="169" t="s">
        <v>10379</v>
      </c>
      <c r="B2639" s="170">
        <f t="shared" si="50"/>
        <v>38975</v>
      </c>
      <c r="C2639" s="169" t="s">
        <v>9994</v>
      </c>
      <c r="D2639" s="169" t="s">
        <v>10101</v>
      </c>
      <c r="E2639" s="169" t="s">
        <v>10129</v>
      </c>
      <c r="F2639" s="169" t="s">
        <v>10082</v>
      </c>
      <c r="G2639" s="169" t="s">
        <v>10309</v>
      </c>
      <c r="H2639" s="169" t="s">
        <v>28</v>
      </c>
    </row>
    <row r="2640" spans="1:8">
      <c r="A2640" s="169" t="s">
        <v>10380</v>
      </c>
      <c r="B2640" s="170">
        <f t="shared" si="50"/>
        <v>38974</v>
      </c>
      <c r="C2640" s="169" t="s">
        <v>9994</v>
      </c>
      <c r="D2640" s="169" t="s">
        <v>10308</v>
      </c>
      <c r="E2640" s="169" t="s">
        <v>10136</v>
      </c>
      <c r="F2640" s="169" t="s">
        <v>10082</v>
      </c>
      <c r="G2640" s="169" t="s">
        <v>10210</v>
      </c>
      <c r="H2640" s="169" t="s">
        <v>28</v>
      </c>
    </row>
    <row r="2641" spans="1:8">
      <c r="A2641" s="169" t="s">
        <v>10381</v>
      </c>
      <c r="B2641" s="170">
        <f t="shared" si="50"/>
        <v>38973</v>
      </c>
      <c r="C2641" s="169" t="s">
        <v>9994</v>
      </c>
      <c r="D2641" s="169" t="s">
        <v>10308</v>
      </c>
      <c r="E2641" s="169" t="s">
        <v>10109</v>
      </c>
      <c r="F2641" s="169" t="s">
        <v>10084</v>
      </c>
      <c r="G2641" s="169" t="s">
        <v>10309</v>
      </c>
      <c r="H2641" s="169" t="s">
        <v>28</v>
      </c>
    </row>
    <row r="2642" spans="1:8">
      <c r="A2642" s="169" t="s">
        <v>10382</v>
      </c>
      <c r="B2642" s="170">
        <f t="shared" si="50"/>
        <v>38972</v>
      </c>
      <c r="C2642" s="169" t="s">
        <v>10011</v>
      </c>
      <c r="D2642" s="169" t="s">
        <v>10096</v>
      </c>
      <c r="E2642" s="169" t="s">
        <v>10123</v>
      </c>
      <c r="F2642" s="169" t="s">
        <v>10088</v>
      </c>
      <c r="G2642" s="169" t="s">
        <v>10207</v>
      </c>
      <c r="H2642" s="169" t="s">
        <v>28</v>
      </c>
    </row>
    <row r="2643" spans="1:8">
      <c r="A2643" s="169" t="s">
        <v>10383</v>
      </c>
      <c r="B2643" s="170">
        <f t="shared" si="50"/>
        <v>38971</v>
      </c>
      <c r="C2643" s="169" t="s">
        <v>10011</v>
      </c>
      <c r="D2643" s="169" t="s">
        <v>10096</v>
      </c>
      <c r="E2643" s="169" t="s">
        <v>10123</v>
      </c>
      <c r="F2643" s="169" t="s">
        <v>10088</v>
      </c>
      <c r="G2643" s="169" t="s">
        <v>10259</v>
      </c>
      <c r="H2643" s="169" t="s">
        <v>28</v>
      </c>
    </row>
    <row r="2644" spans="1:8">
      <c r="A2644" s="169" t="s">
        <v>10384</v>
      </c>
      <c r="B2644" s="170">
        <f t="shared" si="50"/>
        <v>38968</v>
      </c>
      <c r="C2644" s="169" t="s">
        <v>9994</v>
      </c>
      <c r="D2644" s="169" t="s">
        <v>10098</v>
      </c>
      <c r="E2644" s="169" t="s">
        <v>10074</v>
      </c>
      <c r="F2644" s="169" t="s">
        <v>10079</v>
      </c>
      <c r="G2644" s="169" t="s">
        <v>10205</v>
      </c>
      <c r="H2644" s="169" t="s">
        <v>28</v>
      </c>
    </row>
    <row r="2645" spans="1:8">
      <c r="A2645" s="169" t="s">
        <v>10385</v>
      </c>
      <c r="B2645" s="170">
        <f t="shared" si="50"/>
        <v>38967</v>
      </c>
      <c r="C2645" s="169" t="s">
        <v>10029</v>
      </c>
      <c r="D2645" s="169" t="s">
        <v>10098</v>
      </c>
      <c r="E2645" s="169" t="s">
        <v>10074</v>
      </c>
      <c r="F2645" s="169" t="s">
        <v>10079</v>
      </c>
      <c r="G2645" s="169" t="s">
        <v>10205</v>
      </c>
      <c r="H2645" s="169" t="s">
        <v>28</v>
      </c>
    </row>
    <row r="2646" spans="1:8">
      <c r="A2646" s="169" t="s">
        <v>10386</v>
      </c>
      <c r="B2646" s="170">
        <f t="shared" si="50"/>
        <v>38966</v>
      </c>
      <c r="C2646" s="169" t="s">
        <v>9934</v>
      </c>
      <c r="D2646" s="169" t="s">
        <v>10151</v>
      </c>
      <c r="E2646" s="169" t="s">
        <v>10072</v>
      </c>
      <c r="F2646" s="169" t="s">
        <v>10109</v>
      </c>
      <c r="G2646" s="169" t="s">
        <v>10299</v>
      </c>
      <c r="H2646" s="169" t="s">
        <v>28</v>
      </c>
    </row>
    <row r="2647" spans="1:8">
      <c r="A2647" s="169" t="s">
        <v>10387</v>
      </c>
      <c r="B2647" s="170">
        <f t="shared" si="50"/>
        <v>38965</v>
      </c>
      <c r="C2647" s="169" t="s">
        <v>10093</v>
      </c>
      <c r="D2647" s="169" t="s">
        <v>10096</v>
      </c>
      <c r="E2647" s="169" t="s">
        <v>10074</v>
      </c>
      <c r="F2647" s="169" t="s">
        <v>10086</v>
      </c>
      <c r="G2647" s="169" t="s">
        <v>10205</v>
      </c>
      <c r="H2647" s="169" t="s">
        <v>28</v>
      </c>
    </row>
    <row r="2648" spans="1:8">
      <c r="A2648" s="169" t="s">
        <v>10388</v>
      </c>
      <c r="B2648" s="170">
        <f t="shared" si="50"/>
        <v>38964</v>
      </c>
      <c r="C2648" s="169" t="s">
        <v>9994</v>
      </c>
      <c r="D2648" s="169" t="s">
        <v>10171</v>
      </c>
      <c r="E2648" s="169" t="s">
        <v>10109</v>
      </c>
      <c r="F2648" s="169" t="s">
        <v>10079</v>
      </c>
      <c r="G2648" s="169" t="s">
        <v>10306</v>
      </c>
      <c r="H2648" s="169" t="s">
        <v>28</v>
      </c>
    </row>
    <row r="2649" spans="1:8">
      <c r="A2649" s="169" t="s">
        <v>10389</v>
      </c>
      <c r="B2649" s="170">
        <f t="shared" si="50"/>
        <v>38961</v>
      </c>
      <c r="C2649" s="169" t="s">
        <v>9918</v>
      </c>
      <c r="D2649" s="169" t="s">
        <v>10098</v>
      </c>
      <c r="E2649" s="169" t="s">
        <v>10136</v>
      </c>
      <c r="F2649" s="169" t="s">
        <v>10086</v>
      </c>
      <c r="G2649" s="169" t="s">
        <v>10207</v>
      </c>
      <c r="H2649" s="169" t="s">
        <v>28</v>
      </c>
    </row>
    <row r="2650" spans="1:8">
      <c r="A2650" s="169" t="s">
        <v>10390</v>
      </c>
      <c r="B2650" s="170">
        <f t="shared" si="50"/>
        <v>38960</v>
      </c>
      <c r="C2650" s="169" t="s">
        <v>9918</v>
      </c>
      <c r="D2650" s="169" t="s">
        <v>10151</v>
      </c>
      <c r="E2650" s="169" t="s">
        <v>10111</v>
      </c>
      <c r="F2650" s="169" t="s">
        <v>10074</v>
      </c>
      <c r="G2650" s="169" t="s">
        <v>10299</v>
      </c>
      <c r="H2650" s="169" t="s">
        <v>28</v>
      </c>
    </row>
    <row r="2651" spans="1:8">
      <c r="A2651" s="169" t="s">
        <v>10391</v>
      </c>
      <c r="B2651" s="170">
        <f t="shared" si="50"/>
        <v>38959</v>
      </c>
      <c r="C2651" s="169" t="s">
        <v>9918</v>
      </c>
      <c r="D2651" s="169" t="s">
        <v>10151</v>
      </c>
      <c r="E2651" s="169" t="s">
        <v>10111</v>
      </c>
      <c r="F2651" s="169" t="s">
        <v>10123</v>
      </c>
      <c r="G2651" s="169" t="s">
        <v>10299</v>
      </c>
      <c r="H2651" s="169" t="s">
        <v>28</v>
      </c>
    </row>
    <row r="2652" spans="1:8">
      <c r="A2652" s="169" t="s">
        <v>10392</v>
      </c>
      <c r="B2652" s="170">
        <f t="shared" si="50"/>
        <v>38958</v>
      </c>
      <c r="C2652" s="169" t="s">
        <v>9918</v>
      </c>
      <c r="D2652" s="169" t="s">
        <v>10094</v>
      </c>
      <c r="E2652" s="169" t="s">
        <v>10123</v>
      </c>
      <c r="F2652" s="169" t="s">
        <v>10074</v>
      </c>
      <c r="G2652" s="169" t="s">
        <v>10393</v>
      </c>
      <c r="H2652" s="169" t="s">
        <v>28</v>
      </c>
    </row>
    <row r="2653" spans="1:8">
      <c r="A2653" s="169" t="s">
        <v>10394</v>
      </c>
      <c r="B2653" s="170">
        <f t="shared" si="50"/>
        <v>38957</v>
      </c>
      <c r="C2653" s="169" t="s">
        <v>9921</v>
      </c>
      <c r="D2653" s="169" t="s">
        <v>10232</v>
      </c>
      <c r="E2653" s="169" t="s">
        <v>10123</v>
      </c>
      <c r="F2653" s="169" t="s">
        <v>10074</v>
      </c>
      <c r="G2653" s="169" t="s">
        <v>10259</v>
      </c>
      <c r="H2653" s="169" t="s">
        <v>28</v>
      </c>
    </row>
    <row r="2654" spans="1:8">
      <c r="A2654" s="169" t="s">
        <v>10395</v>
      </c>
      <c r="B2654" s="170">
        <f t="shared" si="50"/>
        <v>38954</v>
      </c>
      <c r="C2654" s="169" t="s">
        <v>9918</v>
      </c>
      <c r="D2654" s="169" t="s">
        <v>10094</v>
      </c>
      <c r="E2654" s="169" t="s">
        <v>10123</v>
      </c>
      <c r="F2654" s="169" t="s">
        <v>10123</v>
      </c>
      <c r="G2654" s="169" t="s">
        <v>10259</v>
      </c>
      <c r="H2654" s="169" t="s">
        <v>28</v>
      </c>
    </row>
    <row r="2655" spans="1:8">
      <c r="A2655" s="169" t="s">
        <v>10396</v>
      </c>
      <c r="B2655" s="170">
        <f t="shared" si="50"/>
        <v>38953</v>
      </c>
      <c r="C2655" s="169" t="s">
        <v>9921</v>
      </c>
      <c r="D2655" s="169" t="s">
        <v>10151</v>
      </c>
      <c r="E2655" s="169" t="s">
        <v>10115</v>
      </c>
      <c r="F2655" s="169" t="s">
        <v>10111</v>
      </c>
      <c r="G2655" s="169" t="s">
        <v>10393</v>
      </c>
      <c r="H2655" s="169" t="s">
        <v>28</v>
      </c>
    </row>
    <row r="2656" spans="1:8">
      <c r="A2656" s="169" t="s">
        <v>10397</v>
      </c>
      <c r="B2656" s="170">
        <f t="shared" si="50"/>
        <v>38952</v>
      </c>
      <c r="C2656" s="169" t="s">
        <v>9994</v>
      </c>
      <c r="D2656" s="169" t="s">
        <v>10232</v>
      </c>
      <c r="E2656" s="169" t="s">
        <v>10074</v>
      </c>
      <c r="F2656" s="169" t="s">
        <v>10074</v>
      </c>
      <c r="G2656" s="169" t="s">
        <v>10205</v>
      </c>
      <c r="H2656" s="169" t="s">
        <v>28</v>
      </c>
    </row>
    <row r="2657" spans="1:8">
      <c r="A2657" s="169" t="s">
        <v>10398</v>
      </c>
      <c r="B2657" s="170">
        <f t="shared" si="50"/>
        <v>38951</v>
      </c>
      <c r="C2657" s="169" t="s">
        <v>9921</v>
      </c>
      <c r="D2657" s="169" t="s">
        <v>10151</v>
      </c>
      <c r="E2657" s="169" t="s">
        <v>10115</v>
      </c>
      <c r="F2657" s="169" t="s">
        <v>10111</v>
      </c>
      <c r="G2657" s="169" t="s">
        <v>10303</v>
      </c>
      <c r="H2657" s="169" t="s">
        <v>28</v>
      </c>
    </row>
    <row r="2658" spans="1:8">
      <c r="A2658" s="169" t="s">
        <v>10399</v>
      </c>
      <c r="B2658" s="170">
        <f t="shared" si="50"/>
        <v>38950</v>
      </c>
      <c r="C2658" s="169" t="s">
        <v>9921</v>
      </c>
      <c r="D2658" s="169" t="s">
        <v>10105</v>
      </c>
      <c r="E2658" s="169" t="s">
        <v>10115</v>
      </c>
      <c r="F2658" s="169" t="s">
        <v>10111</v>
      </c>
      <c r="G2658" s="169" t="s">
        <v>10299</v>
      </c>
      <c r="H2658" s="169" t="s">
        <v>28</v>
      </c>
    </row>
    <row r="2659" spans="1:8">
      <c r="A2659" s="169" t="s">
        <v>10400</v>
      </c>
      <c r="B2659" s="170">
        <f t="shared" si="50"/>
        <v>38947</v>
      </c>
      <c r="C2659" s="169" t="s">
        <v>9921</v>
      </c>
      <c r="D2659" s="169" t="s">
        <v>10151</v>
      </c>
      <c r="E2659" s="169" t="s">
        <v>10115</v>
      </c>
      <c r="F2659" s="169" t="s">
        <v>10115</v>
      </c>
      <c r="G2659" s="169" t="s">
        <v>10303</v>
      </c>
      <c r="H2659" s="169" t="s">
        <v>28</v>
      </c>
    </row>
    <row r="2660" spans="1:8">
      <c r="A2660" s="169" t="s">
        <v>10401</v>
      </c>
      <c r="B2660" s="170">
        <f t="shared" si="50"/>
        <v>38946</v>
      </c>
      <c r="C2660" s="169" t="s">
        <v>9918</v>
      </c>
      <c r="D2660" s="169" t="s">
        <v>10105</v>
      </c>
      <c r="E2660" s="169" t="s">
        <v>10111</v>
      </c>
      <c r="F2660" s="169" t="s">
        <v>10072</v>
      </c>
      <c r="G2660" s="169" t="s">
        <v>10299</v>
      </c>
      <c r="H2660" s="169" t="s">
        <v>28</v>
      </c>
    </row>
    <row r="2661" spans="1:8">
      <c r="A2661" s="169" t="s">
        <v>10402</v>
      </c>
      <c r="B2661" s="170">
        <f t="shared" si="50"/>
        <v>38945</v>
      </c>
      <c r="C2661" s="169" t="s">
        <v>9916</v>
      </c>
      <c r="D2661" s="169" t="s">
        <v>10088</v>
      </c>
      <c r="E2661" s="169" t="s">
        <v>10058</v>
      </c>
      <c r="F2661" s="169" t="s">
        <v>10058</v>
      </c>
      <c r="G2661" s="169" t="s">
        <v>10202</v>
      </c>
      <c r="H2661" s="169" t="s">
        <v>28</v>
      </c>
    </row>
    <row r="2662" spans="1:8">
      <c r="A2662" s="169" t="s">
        <v>10403</v>
      </c>
      <c r="B2662" s="170">
        <f t="shared" si="50"/>
        <v>38943</v>
      </c>
      <c r="C2662" s="169" t="s">
        <v>8227</v>
      </c>
      <c r="D2662" s="169" t="s">
        <v>10086</v>
      </c>
      <c r="E2662" s="169" t="s">
        <v>10069</v>
      </c>
      <c r="F2662" s="169" t="s">
        <v>10069</v>
      </c>
      <c r="G2662" s="169" t="s">
        <v>10202</v>
      </c>
      <c r="H2662" s="169" t="s">
        <v>28</v>
      </c>
    </row>
    <row r="2663" spans="1:8">
      <c r="A2663" s="169" t="s">
        <v>10404</v>
      </c>
      <c r="B2663" s="170">
        <f t="shared" si="50"/>
        <v>38940</v>
      </c>
      <c r="C2663" s="169" t="s">
        <v>9918</v>
      </c>
      <c r="D2663" s="169" t="s">
        <v>10151</v>
      </c>
      <c r="E2663" s="169" t="s">
        <v>10115</v>
      </c>
      <c r="F2663" s="169" t="s">
        <v>10115</v>
      </c>
      <c r="G2663" s="169" t="s">
        <v>10303</v>
      </c>
      <c r="H2663" s="169" t="s">
        <v>28</v>
      </c>
    </row>
    <row r="2664" spans="1:8">
      <c r="A2664" s="169" t="s">
        <v>10405</v>
      </c>
      <c r="B2664" s="170">
        <f t="shared" si="50"/>
        <v>38939</v>
      </c>
      <c r="C2664" s="169" t="s">
        <v>8192</v>
      </c>
      <c r="D2664" s="169" t="s">
        <v>10088</v>
      </c>
      <c r="E2664" s="169" t="s">
        <v>10058</v>
      </c>
      <c r="F2664" s="169" t="s">
        <v>10069</v>
      </c>
      <c r="G2664" s="169" t="s">
        <v>10283</v>
      </c>
      <c r="H2664" s="169" t="s">
        <v>28</v>
      </c>
    </row>
    <row r="2665" spans="1:8">
      <c r="A2665" s="169" t="s">
        <v>10406</v>
      </c>
      <c r="B2665" s="170">
        <f t="shared" si="50"/>
        <v>38938</v>
      </c>
      <c r="C2665" s="169" t="s">
        <v>10029</v>
      </c>
      <c r="D2665" s="169" t="s">
        <v>10132</v>
      </c>
      <c r="E2665" s="169" t="s">
        <v>10146</v>
      </c>
      <c r="F2665" s="169" t="s">
        <v>10218</v>
      </c>
      <c r="G2665" s="169" t="s">
        <v>10295</v>
      </c>
      <c r="H2665" s="169" t="s">
        <v>28</v>
      </c>
    </row>
    <row r="2666" spans="1:8">
      <c r="A2666" s="169" t="s">
        <v>10407</v>
      </c>
      <c r="B2666" s="170">
        <f t="shared" si="50"/>
        <v>38937</v>
      </c>
      <c r="C2666" s="169" t="s">
        <v>9916</v>
      </c>
      <c r="D2666" s="169" t="s">
        <v>10132</v>
      </c>
      <c r="E2666" s="169" t="s">
        <v>10146</v>
      </c>
      <c r="F2666" s="169" t="s">
        <v>10146</v>
      </c>
      <c r="G2666" s="169" t="s">
        <v>10295</v>
      </c>
      <c r="H2666" s="169" t="s">
        <v>28</v>
      </c>
    </row>
    <row r="2667" spans="1:8">
      <c r="A2667" s="169" t="s">
        <v>10408</v>
      </c>
      <c r="B2667" s="170">
        <f t="shared" si="50"/>
        <v>38936</v>
      </c>
      <c r="C2667" s="169" t="s">
        <v>8227</v>
      </c>
      <c r="D2667" s="169" t="s">
        <v>10086</v>
      </c>
      <c r="E2667" s="169" t="s">
        <v>10069</v>
      </c>
      <c r="F2667" s="169" t="s">
        <v>10069</v>
      </c>
      <c r="G2667" s="169" t="s">
        <v>10199</v>
      </c>
      <c r="H2667" s="169" t="s">
        <v>28</v>
      </c>
    </row>
    <row r="2668" spans="1:8">
      <c r="A2668" s="169" t="s">
        <v>10409</v>
      </c>
      <c r="B2668" s="170">
        <f t="shared" si="50"/>
        <v>38933</v>
      </c>
      <c r="C2668" s="169" t="s">
        <v>8226</v>
      </c>
      <c r="D2668" s="169" t="s">
        <v>10129</v>
      </c>
      <c r="E2668" s="169" t="s">
        <v>10054</v>
      </c>
      <c r="F2668" s="169" t="s">
        <v>10054</v>
      </c>
      <c r="G2668" s="169" t="s">
        <v>10190</v>
      </c>
      <c r="H2668" s="169" t="s">
        <v>28</v>
      </c>
    </row>
    <row r="2669" spans="1:8">
      <c r="A2669" s="169" t="s">
        <v>10410</v>
      </c>
      <c r="B2669" s="170">
        <f t="shared" si="50"/>
        <v>38932</v>
      </c>
      <c r="C2669" s="169" t="s">
        <v>8192</v>
      </c>
      <c r="D2669" s="169" t="s">
        <v>10086</v>
      </c>
      <c r="E2669" s="169" t="s">
        <v>10069</v>
      </c>
      <c r="F2669" s="169" t="s">
        <v>10069</v>
      </c>
      <c r="G2669" s="169" t="s">
        <v>10202</v>
      </c>
      <c r="H2669" s="169" t="s">
        <v>28</v>
      </c>
    </row>
    <row r="2670" spans="1:8">
      <c r="A2670" s="169" t="s">
        <v>10411</v>
      </c>
      <c r="B2670" s="170">
        <f t="shared" si="50"/>
        <v>38931</v>
      </c>
      <c r="C2670" s="169" t="s">
        <v>8196</v>
      </c>
      <c r="D2670" s="169" t="s">
        <v>10077</v>
      </c>
      <c r="E2670" s="169" t="s">
        <v>10195</v>
      </c>
      <c r="F2670" s="169" t="s">
        <v>10195</v>
      </c>
      <c r="G2670" s="169" t="s">
        <v>10199</v>
      </c>
      <c r="H2670" s="169" t="s">
        <v>28</v>
      </c>
    </row>
    <row r="2671" spans="1:8">
      <c r="A2671" s="169" t="s">
        <v>10412</v>
      </c>
      <c r="B2671" s="170">
        <f t="shared" si="50"/>
        <v>38930</v>
      </c>
      <c r="C2671" s="169" t="s">
        <v>8197</v>
      </c>
      <c r="D2671" s="169" t="s">
        <v>10088</v>
      </c>
      <c r="E2671" s="169" t="s">
        <v>10069</v>
      </c>
      <c r="F2671" s="169" t="s">
        <v>10058</v>
      </c>
      <c r="G2671" s="169" t="s">
        <v>10202</v>
      </c>
      <c r="H2671" s="169" t="s">
        <v>28</v>
      </c>
    </row>
    <row r="2672" spans="1:8">
      <c r="A2672" s="169" t="s">
        <v>10413</v>
      </c>
      <c r="B2672" s="170">
        <f t="shared" si="50"/>
        <v>38929</v>
      </c>
      <c r="C2672" s="169" t="s">
        <v>8194</v>
      </c>
      <c r="D2672" s="169" t="s">
        <v>10115</v>
      </c>
      <c r="E2672" s="169" t="s">
        <v>10047</v>
      </c>
      <c r="F2672" s="169" t="s">
        <v>10047</v>
      </c>
      <c r="G2672" s="169" t="s">
        <v>10177</v>
      </c>
      <c r="H2672" s="169" t="s">
        <v>28</v>
      </c>
    </row>
    <row r="2673" spans="1:8">
      <c r="A2673" s="169" t="s">
        <v>10414</v>
      </c>
      <c r="B2673" s="170">
        <f t="shared" si="50"/>
        <v>38926</v>
      </c>
      <c r="C2673" s="169" t="s">
        <v>8188</v>
      </c>
      <c r="D2673" s="169" t="s">
        <v>10218</v>
      </c>
      <c r="E2673" s="169" t="s">
        <v>10003</v>
      </c>
      <c r="F2673" s="169" t="s">
        <v>10003</v>
      </c>
      <c r="G2673" s="169" t="s">
        <v>10180</v>
      </c>
      <c r="H2673" s="169" t="s">
        <v>28</v>
      </c>
    </row>
    <row r="2674" spans="1:8">
      <c r="A2674" s="169" t="s">
        <v>10415</v>
      </c>
      <c r="B2674" s="170">
        <f t="shared" si="50"/>
        <v>38925</v>
      </c>
      <c r="C2674" s="169" t="s">
        <v>8188</v>
      </c>
      <c r="D2674" s="169" t="s">
        <v>10218</v>
      </c>
      <c r="E2674" s="169" t="s">
        <v>10003</v>
      </c>
      <c r="F2674" s="169" t="s">
        <v>10003</v>
      </c>
      <c r="G2674" s="169" t="s">
        <v>10180</v>
      </c>
      <c r="H2674" s="169" t="s">
        <v>28</v>
      </c>
    </row>
    <row r="2675" spans="1:8">
      <c r="A2675" s="169" t="s">
        <v>10416</v>
      </c>
      <c r="B2675" s="170">
        <f t="shared" si="50"/>
        <v>38924</v>
      </c>
      <c r="C2675" s="169" t="s">
        <v>8185</v>
      </c>
      <c r="D2675" s="169" t="s">
        <v>10067</v>
      </c>
      <c r="E2675" s="169" t="s">
        <v>10017</v>
      </c>
      <c r="F2675" s="169" t="s">
        <v>10001</v>
      </c>
      <c r="G2675" s="169" t="s">
        <v>10173</v>
      </c>
      <c r="H2675" s="169" t="s">
        <v>28</v>
      </c>
    </row>
    <row r="2676" spans="1:8">
      <c r="A2676" s="169" t="s">
        <v>10417</v>
      </c>
      <c r="B2676" s="170">
        <f t="shared" si="50"/>
        <v>38923</v>
      </c>
      <c r="C2676" s="169" t="s">
        <v>8185</v>
      </c>
      <c r="D2676" s="169" t="s">
        <v>10069</v>
      </c>
      <c r="E2676" s="169" t="s">
        <v>10005</v>
      </c>
      <c r="F2676" s="169" t="s">
        <v>9998</v>
      </c>
      <c r="G2676" s="169" t="s">
        <v>10308</v>
      </c>
      <c r="H2676" s="169" t="s">
        <v>28</v>
      </c>
    </row>
    <row r="2677" spans="1:8">
      <c r="A2677" s="169" t="s">
        <v>10418</v>
      </c>
      <c r="B2677" s="170">
        <f t="shared" si="50"/>
        <v>38922</v>
      </c>
      <c r="C2677" s="169" t="s">
        <v>8200</v>
      </c>
      <c r="D2677" s="169" t="s">
        <v>10146</v>
      </c>
      <c r="E2677" s="169" t="s">
        <v>10001</v>
      </c>
      <c r="F2677" s="169" t="s">
        <v>10003</v>
      </c>
      <c r="G2677" s="169" t="s">
        <v>10334</v>
      </c>
      <c r="H2677" s="169" t="s">
        <v>28</v>
      </c>
    </row>
    <row r="2678" spans="1:8">
      <c r="A2678" s="169" t="s">
        <v>10419</v>
      </c>
      <c r="B2678" s="170">
        <f t="shared" si="50"/>
        <v>38919</v>
      </c>
      <c r="C2678" s="169" t="s">
        <v>8199</v>
      </c>
      <c r="D2678" s="169" t="s">
        <v>10146</v>
      </c>
      <c r="E2678" s="169" t="s">
        <v>10168</v>
      </c>
      <c r="F2678" s="169" t="s">
        <v>10003</v>
      </c>
      <c r="G2678" s="169" t="s">
        <v>10334</v>
      </c>
      <c r="H2678" s="169" t="s">
        <v>28</v>
      </c>
    </row>
    <row r="2679" spans="1:8">
      <c r="A2679" s="169" t="s">
        <v>10420</v>
      </c>
      <c r="B2679" s="170">
        <f t="shared" si="50"/>
        <v>38918</v>
      </c>
      <c r="C2679" s="169" t="s">
        <v>8199</v>
      </c>
      <c r="D2679" s="169" t="s">
        <v>10067</v>
      </c>
      <c r="E2679" s="169" t="s">
        <v>10017</v>
      </c>
      <c r="F2679" s="169" t="s">
        <v>10168</v>
      </c>
      <c r="G2679" s="169" t="s">
        <v>10173</v>
      </c>
      <c r="H2679" s="169" t="s">
        <v>28</v>
      </c>
    </row>
    <row r="2680" spans="1:8">
      <c r="A2680" s="169" t="s">
        <v>10421</v>
      </c>
      <c r="B2680" s="170">
        <f t="shared" si="50"/>
        <v>38917</v>
      </c>
      <c r="C2680" s="169" t="s">
        <v>8188</v>
      </c>
      <c r="D2680" s="169" t="s">
        <v>10195</v>
      </c>
      <c r="E2680" s="169" t="s">
        <v>10036</v>
      </c>
      <c r="F2680" s="169" t="s">
        <v>9998</v>
      </c>
      <c r="G2680" s="169" t="s">
        <v>10171</v>
      </c>
      <c r="H2680" s="169" t="s">
        <v>28</v>
      </c>
    </row>
    <row r="2681" spans="1:8">
      <c r="A2681" s="169" t="s">
        <v>10422</v>
      </c>
      <c r="B2681" s="170">
        <f t="shared" si="50"/>
        <v>38916</v>
      </c>
      <c r="C2681" s="169" t="s">
        <v>8184</v>
      </c>
      <c r="D2681" s="169" t="s">
        <v>10195</v>
      </c>
      <c r="E2681" s="169" t="s">
        <v>10036</v>
      </c>
      <c r="F2681" s="169" t="s">
        <v>9998</v>
      </c>
      <c r="G2681" s="169" t="s">
        <v>10308</v>
      </c>
      <c r="H2681" s="169" t="s">
        <v>28</v>
      </c>
    </row>
    <row r="2682" spans="1:8">
      <c r="A2682" s="169" t="s">
        <v>10423</v>
      </c>
      <c r="B2682" s="170">
        <f t="shared" si="50"/>
        <v>38912</v>
      </c>
      <c r="C2682" s="169" t="s">
        <v>8185</v>
      </c>
      <c r="D2682" s="169" t="s">
        <v>10065</v>
      </c>
      <c r="E2682" s="169" t="s">
        <v>9994</v>
      </c>
      <c r="F2682" s="169" t="s">
        <v>9996</v>
      </c>
      <c r="G2682" s="169" t="s">
        <v>10103</v>
      </c>
      <c r="H2682" s="169" t="s">
        <v>28</v>
      </c>
    </row>
    <row r="2683" spans="1:8">
      <c r="A2683" s="169" t="s">
        <v>10424</v>
      </c>
      <c r="B2683" s="170">
        <f t="shared" si="50"/>
        <v>38911</v>
      </c>
      <c r="C2683" s="169" t="s">
        <v>8175</v>
      </c>
      <c r="D2683" s="169" t="s">
        <v>10047</v>
      </c>
      <c r="E2683" s="169" t="s">
        <v>10011</v>
      </c>
      <c r="F2683" s="169" t="s">
        <v>9994</v>
      </c>
      <c r="G2683" s="169" t="s">
        <v>10232</v>
      </c>
      <c r="H2683" s="169" t="s">
        <v>28</v>
      </c>
    </row>
    <row r="2684" spans="1:8">
      <c r="A2684" s="169" t="s">
        <v>10425</v>
      </c>
      <c r="B2684" s="170">
        <f t="shared" si="50"/>
        <v>38910</v>
      </c>
      <c r="C2684" s="169" t="s">
        <v>8174</v>
      </c>
      <c r="D2684" s="169" t="s">
        <v>10003</v>
      </c>
      <c r="E2684" s="169" t="s">
        <v>9918</v>
      </c>
      <c r="F2684" s="169" t="s">
        <v>9921</v>
      </c>
      <c r="G2684" s="169" t="s">
        <v>10105</v>
      </c>
      <c r="H2684" s="169" t="s">
        <v>28</v>
      </c>
    </row>
    <row r="2685" spans="1:8">
      <c r="A2685" s="169" t="s">
        <v>10426</v>
      </c>
      <c r="B2685" s="170">
        <f t="shared" si="50"/>
        <v>38909</v>
      </c>
      <c r="C2685" s="169" t="s">
        <v>8173</v>
      </c>
      <c r="D2685" s="169" t="s">
        <v>10022</v>
      </c>
      <c r="E2685" s="169" t="s">
        <v>9918</v>
      </c>
      <c r="F2685" s="169" t="s">
        <v>10093</v>
      </c>
      <c r="G2685" s="169" t="s">
        <v>10105</v>
      </c>
      <c r="H2685" s="169" t="s">
        <v>28</v>
      </c>
    </row>
    <row r="2686" spans="1:8">
      <c r="A2686" s="169" t="s">
        <v>10427</v>
      </c>
      <c r="B2686" s="170">
        <f t="shared" si="50"/>
        <v>38908</v>
      </c>
      <c r="C2686" s="169" t="s">
        <v>8179</v>
      </c>
      <c r="D2686" s="169" t="s">
        <v>10017</v>
      </c>
      <c r="E2686" s="169" t="s">
        <v>8196</v>
      </c>
      <c r="F2686" s="169" t="s">
        <v>9934</v>
      </c>
      <c r="G2686" s="169" t="s">
        <v>10132</v>
      </c>
      <c r="H2686" s="169" t="s">
        <v>28</v>
      </c>
    </row>
    <row r="2687" spans="1:8">
      <c r="A2687" s="169" t="s">
        <v>10428</v>
      </c>
      <c r="B2687" s="170">
        <f t="shared" si="50"/>
        <v>38905</v>
      </c>
      <c r="C2687" s="169" t="s">
        <v>8174</v>
      </c>
      <c r="D2687" s="169" t="s">
        <v>10001</v>
      </c>
      <c r="E2687" s="169" t="s">
        <v>8227</v>
      </c>
      <c r="F2687" s="169" t="s">
        <v>9918</v>
      </c>
      <c r="G2687" s="169" t="s">
        <v>10082</v>
      </c>
      <c r="H2687" s="169" t="s">
        <v>28</v>
      </c>
    </row>
    <row r="2688" spans="1:8">
      <c r="A2688" s="169" t="s">
        <v>10429</v>
      </c>
      <c r="B2688" s="170">
        <f t="shared" si="50"/>
        <v>38904</v>
      </c>
      <c r="C2688" s="169" t="s">
        <v>8188</v>
      </c>
      <c r="D2688" s="169" t="s">
        <v>10065</v>
      </c>
      <c r="E2688" s="169" t="s">
        <v>10011</v>
      </c>
      <c r="F2688" s="169" t="s">
        <v>9996</v>
      </c>
      <c r="G2688" s="169" t="s">
        <v>10171</v>
      </c>
      <c r="H2688" s="169" t="s">
        <v>28</v>
      </c>
    </row>
    <row r="2689" spans="1:8">
      <c r="A2689" s="169" t="s">
        <v>10430</v>
      </c>
      <c r="B2689" s="170">
        <f t="shared" si="50"/>
        <v>38903</v>
      </c>
      <c r="C2689" s="169" t="s">
        <v>8199</v>
      </c>
      <c r="D2689" s="169" t="s">
        <v>10056</v>
      </c>
      <c r="E2689" s="169" t="s">
        <v>10011</v>
      </c>
      <c r="F2689" s="169" t="s">
        <v>10009</v>
      </c>
      <c r="G2689" s="169" t="s">
        <v>10308</v>
      </c>
      <c r="H2689" s="169" t="s">
        <v>28</v>
      </c>
    </row>
    <row r="2690" spans="1:8">
      <c r="A2690" s="169" t="s">
        <v>10431</v>
      </c>
      <c r="B2690" s="170">
        <f t="shared" si="50"/>
        <v>38902</v>
      </c>
      <c r="C2690" s="169" t="s">
        <v>8185</v>
      </c>
      <c r="D2690" s="169" t="s">
        <v>10020</v>
      </c>
      <c r="E2690" s="169" t="s">
        <v>9918</v>
      </c>
      <c r="F2690" s="169" t="s">
        <v>10011</v>
      </c>
      <c r="G2690" s="169" t="s">
        <v>10232</v>
      </c>
      <c r="H2690" s="169" t="s">
        <v>28</v>
      </c>
    </row>
    <row r="2691" spans="1:8">
      <c r="A2691" s="169" t="s">
        <v>10432</v>
      </c>
      <c r="B2691" s="170">
        <f t="shared" si="50"/>
        <v>38901</v>
      </c>
      <c r="C2691" s="169" t="s">
        <v>8185</v>
      </c>
      <c r="D2691" s="169" t="s">
        <v>10168</v>
      </c>
      <c r="E2691" s="169" t="s">
        <v>9916</v>
      </c>
      <c r="F2691" s="169" t="s">
        <v>9918</v>
      </c>
      <c r="G2691" s="169" t="s">
        <v>10151</v>
      </c>
      <c r="H2691" s="169" t="s">
        <v>28</v>
      </c>
    </row>
    <row r="2692" spans="1:8">
      <c r="A2692" s="169" t="s">
        <v>10433</v>
      </c>
      <c r="B2692" s="170">
        <f t="shared" si="50"/>
        <v>38898</v>
      </c>
      <c r="C2692" s="169" t="s">
        <v>8174</v>
      </c>
      <c r="D2692" s="169" t="s">
        <v>10001</v>
      </c>
      <c r="E2692" s="169" t="s">
        <v>9916</v>
      </c>
      <c r="F2692" s="169" t="s">
        <v>10029</v>
      </c>
      <c r="G2692" s="169" t="s">
        <v>10082</v>
      </c>
      <c r="H2692" s="169" t="s">
        <v>28</v>
      </c>
    </row>
    <row r="2693" spans="1:8">
      <c r="A2693" s="169" t="s">
        <v>10434</v>
      </c>
      <c r="B2693" s="170">
        <f t="shared" ref="B2693:B2756" si="51">DATE((LEFT(A2693,4)),(RIGHT(LEFT(A2693,7),2)),RIGHT(A2693,2))</f>
        <v>38897</v>
      </c>
      <c r="C2693" s="169" t="s">
        <v>8213</v>
      </c>
      <c r="D2693" s="169" t="s">
        <v>9994</v>
      </c>
      <c r="E2693" s="169" t="s">
        <v>8200</v>
      </c>
      <c r="F2693" s="169" t="s">
        <v>8193</v>
      </c>
      <c r="G2693" s="169" t="s">
        <v>10074</v>
      </c>
      <c r="H2693" s="169" t="s">
        <v>28</v>
      </c>
    </row>
    <row r="2694" spans="1:8">
      <c r="A2694" s="169" t="s">
        <v>10435</v>
      </c>
      <c r="B2694" s="170">
        <f t="shared" si="51"/>
        <v>38896</v>
      </c>
      <c r="C2694" s="169" t="s">
        <v>8161</v>
      </c>
      <c r="D2694" s="169" t="s">
        <v>10029</v>
      </c>
      <c r="E2694" s="169" t="s">
        <v>8182</v>
      </c>
      <c r="F2694" s="169" t="s">
        <v>8188</v>
      </c>
      <c r="G2694" s="169" t="s">
        <v>10218</v>
      </c>
      <c r="H2694" s="169" t="s">
        <v>28</v>
      </c>
    </row>
    <row r="2695" spans="1:8">
      <c r="A2695" s="169" t="s">
        <v>10436</v>
      </c>
      <c r="B2695" s="170">
        <f t="shared" si="51"/>
        <v>38895</v>
      </c>
      <c r="C2695" s="169" t="s">
        <v>8254</v>
      </c>
      <c r="D2695" s="169" t="s">
        <v>9934</v>
      </c>
      <c r="E2695" s="169" t="s">
        <v>8178</v>
      </c>
      <c r="F2695" s="169" t="s">
        <v>8188</v>
      </c>
      <c r="G2695" s="169" t="s">
        <v>10067</v>
      </c>
      <c r="H2695" s="169" t="s">
        <v>28</v>
      </c>
    </row>
    <row r="2696" spans="1:8">
      <c r="A2696" s="169" t="s">
        <v>10437</v>
      </c>
      <c r="B2696" s="170">
        <f t="shared" si="51"/>
        <v>38894</v>
      </c>
      <c r="C2696" s="169" t="s">
        <v>8161</v>
      </c>
      <c r="D2696" s="169" t="s">
        <v>9934</v>
      </c>
      <c r="E2696" s="169" t="s">
        <v>8178</v>
      </c>
      <c r="F2696" s="169" t="s">
        <v>8188</v>
      </c>
      <c r="G2696" s="169" t="s">
        <v>10058</v>
      </c>
      <c r="H2696" s="169" t="s">
        <v>28</v>
      </c>
    </row>
    <row r="2697" spans="1:8">
      <c r="A2697" s="169" t="s">
        <v>10438</v>
      </c>
      <c r="B2697" s="170">
        <f t="shared" si="51"/>
        <v>38891</v>
      </c>
      <c r="C2697" s="169" t="s">
        <v>8161</v>
      </c>
      <c r="D2697" s="169" t="s">
        <v>8227</v>
      </c>
      <c r="E2697" s="169" t="s">
        <v>8173</v>
      </c>
      <c r="F2697" s="169" t="s">
        <v>8202</v>
      </c>
      <c r="G2697" s="169" t="s">
        <v>10054</v>
      </c>
      <c r="H2697" s="169" t="s">
        <v>28</v>
      </c>
    </row>
    <row r="2698" spans="1:8">
      <c r="A2698" s="169" t="s">
        <v>10439</v>
      </c>
      <c r="B2698" s="170">
        <f t="shared" si="51"/>
        <v>38890</v>
      </c>
      <c r="C2698" s="169" t="s">
        <v>8175</v>
      </c>
      <c r="D2698" s="169" t="s">
        <v>10011</v>
      </c>
      <c r="E2698" s="169" t="s">
        <v>8188</v>
      </c>
      <c r="F2698" s="169" t="s">
        <v>8197</v>
      </c>
      <c r="G2698" s="169" t="s">
        <v>10072</v>
      </c>
      <c r="H2698" s="169" t="s">
        <v>28</v>
      </c>
    </row>
    <row r="2699" spans="1:8">
      <c r="A2699" s="169" t="s">
        <v>10440</v>
      </c>
      <c r="B2699" s="170">
        <f t="shared" si="51"/>
        <v>38889</v>
      </c>
      <c r="C2699" s="169" t="s">
        <v>8173</v>
      </c>
      <c r="D2699" s="169" t="s">
        <v>9994</v>
      </c>
      <c r="E2699" s="169" t="s">
        <v>8200</v>
      </c>
      <c r="F2699" s="169" t="s">
        <v>8192</v>
      </c>
      <c r="G2699" s="169" t="s">
        <v>10111</v>
      </c>
      <c r="H2699" s="169" t="s">
        <v>28</v>
      </c>
    </row>
    <row r="2700" spans="1:8">
      <c r="A2700" s="169" t="s">
        <v>10441</v>
      </c>
      <c r="B2700" s="170">
        <f t="shared" si="51"/>
        <v>38888</v>
      </c>
      <c r="C2700" s="169" t="s">
        <v>8175</v>
      </c>
      <c r="D2700" s="169" t="s">
        <v>10093</v>
      </c>
      <c r="E2700" s="169" t="s">
        <v>8188</v>
      </c>
      <c r="F2700" s="169" t="s">
        <v>8197</v>
      </c>
      <c r="G2700" s="169" t="s">
        <v>10218</v>
      </c>
      <c r="H2700" s="169" t="s">
        <v>28</v>
      </c>
    </row>
    <row r="2701" spans="1:8">
      <c r="A2701" s="169" t="s">
        <v>10442</v>
      </c>
      <c r="B2701" s="170">
        <f t="shared" si="51"/>
        <v>38887</v>
      </c>
      <c r="C2701" s="169" t="s">
        <v>8173</v>
      </c>
      <c r="D2701" s="169" t="s">
        <v>10093</v>
      </c>
      <c r="E2701" s="169" t="s">
        <v>8188</v>
      </c>
      <c r="F2701" s="169" t="s">
        <v>8197</v>
      </c>
      <c r="G2701" s="169" t="s">
        <v>10218</v>
      </c>
      <c r="H2701" s="169" t="s">
        <v>28</v>
      </c>
    </row>
    <row r="2702" spans="1:8">
      <c r="A2702" s="169" t="s">
        <v>10443</v>
      </c>
      <c r="B2702" s="170">
        <f t="shared" si="51"/>
        <v>38884</v>
      </c>
      <c r="C2702" s="169" t="s">
        <v>8174</v>
      </c>
      <c r="D2702" s="169" t="s">
        <v>9996</v>
      </c>
      <c r="E2702" s="169" t="s">
        <v>8193</v>
      </c>
      <c r="F2702" s="169" t="s">
        <v>9916</v>
      </c>
      <c r="G2702" s="169" t="s">
        <v>10115</v>
      </c>
      <c r="H2702" s="169" t="s">
        <v>28</v>
      </c>
    </row>
    <row r="2703" spans="1:8">
      <c r="A2703" s="169" t="s">
        <v>10444</v>
      </c>
      <c r="B2703" s="170">
        <f t="shared" si="51"/>
        <v>38883</v>
      </c>
      <c r="C2703" s="169" t="s">
        <v>8184</v>
      </c>
      <c r="D2703" s="169" t="s">
        <v>10032</v>
      </c>
      <c r="E2703" s="169" t="s">
        <v>8194</v>
      </c>
      <c r="F2703" s="169" t="s">
        <v>8227</v>
      </c>
      <c r="G2703" s="169" t="s">
        <v>10111</v>
      </c>
      <c r="H2703" s="169" t="s">
        <v>28</v>
      </c>
    </row>
    <row r="2704" spans="1:8">
      <c r="A2704" s="169" t="s">
        <v>10445</v>
      </c>
      <c r="B2704" s="170">
        <f t="shared" si="51"/>
        <v>38882</v>
      </c>
      <c r="C2704" s="169" t="s">
        <v>8199</v>
      </c>
      <c r="D2704" s="169" t="s">
        <v>10036</v>
      </c>
      <c r="E2704" s="169" t="s">
        <v>8197</v>
      </c>
      <c r="F2704" s="169" t="s">
        <v>10029</v>
      </c>
      <c r="G2704" s="169" t="s">
        <v>10136</v>
      </c>
      <c r="H2704" s="169" t="s">
        <v>28</v>
      </c>
    </row>
    <row r="2705" spans="1:8">
      <c r="A2705" s="169" t="s">
        <v>10446</v>
      </c>
      <c r="B2705" s="170">
        <f t="shared" si="51"/>
        <v>38881</v>
      </c>
      <c r="C2705" s="169" t="s">
        <v>8194</v>
      </c>
      <c r="D2705" s="169" t="s">
        <v>10014</v>
      </c>
      <c r="E2705" s="169" t="s">
        <v>8197</v>
      </c>
      <c r="F2705" s="169" t="s">
        <v>10029</v>
      </c>
      <c r="G2705" s="169" t="s">
        <v>10074</v>
      </c>
      <c r="H2705" s="169" t="s">
        <v>28</v>
      </c>
    </row>
    <row r="2706" spans="1:8">
      <c r="A2706" s="169" t="s">
        <v>10447</v>
      </c>
      <c r="B2706" s="170">
        <f t="shared" si="51"/>
        <v>38880</v>
      </c>
      <c r="C2706" s="169" t="s">
        <v>8194</v>
      </c>
      <c r="D2706" s="169" t="s">
        <v>10014</v>
      </c>
      <c r="E2706" s="169" t="s">
        <v>8191</v>
      </c>
      <c r="F2706" s="169" t="s">
        <v>10029</v>
      </c>
      <c r="G2706" s="169" t="s">
        <v>10123</v>
      </c>
      <c r="H2706" s="169" t="s">
        <v>28</v>
      </c>
    </row>
    <row r="2707" spans="1:8">
      <c r="A2707" s="169" t="s">
        <v>10448</v>
      </c>
      <c r="B2707" s="170">
        <f t="shared" si="51"/>
        <v>38877</v>
      </c>
      <c r="C2707" s="169" t="s">
        <v>8191</v>
      </c>
      <c r="D2707" s="169" t="s">
        <v>10036</v>
      </c>
      <c r="E2707" s="169" t="s">
        <v>8226</v>
      </c>
      <c r="F2707" s="169" t="s">
        <v>9918</v>
      </c>
      <c r="G2707" s="169" t="s">
        <v>10074</v>
      </c>
      <c r="H2707" s="169" t="s">
        <v>28</v>
      </c>
    </row>
    <row r="2708" spans="1:8">
      <c r="A2708" s="169" t="s">
        <v>10449</v>
      </c>
      <c r="B2708" s="170">
        <f t="shared" si="51"/>
        <v>38876</v>
      </c>
      <c r="C2708" s="169" t="s">
        <v>8191</v>
      </c>
      <c r="D2708" s="169" t="s">
        <v>9998</v>
      </c>
      <c r="E2708" s="169" t="s">
        <v>8227</v>
      </c>
      <c r="F2708" s="169" t="s">
        <v>9921</v>
      </c>
      <c r="G2708" s="169" t="s">
        <v>10109</v>
      </c>
      <c r="H2708" s="169" t="s">
        <v>28</v>
      </c>
    </row>
    <row r="2709" spans="1:8">
      <c r="A2709" s="169" t="s">
        <v>10450</v>
      </c>
      <c r="B2709" s="170">
        <f t="shared" si="51"/>
        <v>38875</v>
      </c>
      <c r="C2709" s="169" t="s">
        <v>8226</v>
      </c>
      <c r="D2709" s="169" t="s">
        <v>9998</v>
      </c>
      <c r="E2709" s="169" t="s">
        <v>8227</v>
      </c>
      <c r="F2709" s="169" t="s">
        <v>10093</v>
      </c>
      <c r="G2709" s="169" t="s">
        <v>10109</v>
      </c>
      <c r="H2709" s="169" t="s">
        <v>28</v>
      </c>
    </row>
    <row r="2710" spans="1:8">
      <c r="A2710" s="169" t="s">
        <v>10451</v>
      </c>
      <c r="B2710" s="170">
        <f t="shared" si="51"/>
        <v>38873</v>
      </c>
      <c r="C2710" s="169" t="s">
        <v>8227</v>
      </c>
      <c r="D2710" s="169" t="s">
        <v>10017</v>
      </c>
      <c r="E2710" s="169" t="s">
        <v>9916</v>
      </c>
      <c r="F2710" s="169" t="s">
        <v>10011</v>
      </c>
      <c r="G2710" s="169" t="s">
        <v>10129</v>
      </c>
      <c r="H2710" s="169" t="s">
        <v>28</v>
      </c>
    </row>
    <row r="2711" spans="1:8">
      <c r="A2711" s="169" t="s">
        <v>10452</v>
      </c>
      <c r="B2711" s="170">
        <f t="shared" si="51"/>
        <v>38870</v>
      </c>
      <c r="C2711" s="169" t="s">
        <v>8227</v>
      </c>
      <c r="D2711" s="169" t="s">
        <v>10017</v>
      </c>
      <c r="E2711" s="169" t="s">
        <v>9916</v>
      </c>
      <c r="F2711" s="169" t="s">
        <v>10011</v>
      </c>
      <c r="G2711" s="169" t="s">
        <v>10136</v>
      </c>
      <c r="H2711" s="169" t="s">
        <v>28</v>
      </c>
    </row>
    <row r="2712" spans="1:8">
      <c r="A2712" s="169" t="s">
        <v>10453</v>
      </c>
      <c r="B2712" s="170">
        <f t="shared" si="51"/>
        <v>38869</v>
      </c>
      <c r="C2712" s="169" t="s">
        <v>8227</v>
      </c>
      <c r="D2712" s="169" t="s">
        <v>10017</v>
      </c>
      <c r="E2712" s="169" t="s">
        <v>9934</v>
      </c>
      <c r="F2712" s="169" t="s">
        <v>10011</v>
      </c>
      <c r="G2712" s="169" t="s">
        <v>10136</v>
      </c>
      <c r="H2712" s="169" t="s">
        <v>28</v>
      </c>
    </row>
    <row r="2713" spans="1:8">
      <c r="A2713" s="169" t="s">
        <v>10454</v>
      </c>
      <c r="B2713" s="170">
        <f t="shared" si="51"/>
        <v>38867</v>
      </c>
      <c r="C2713" s="169" t="s">
        <v>8227</v>
      </c>
      <c r="D2713" s="169" t="s">
        <v>10005</v>
      </c>
      <c r="E2713" s="169" t="s">
        <v>9916</v>
      </c>
      <c r="F2713" s="169" t="s">
        <v>9921</v>
      </c>
      <c r="G2713" s="169" t="s">
        <v>10123</v>
      </c>
      <c r="H2713" s="169" t="s">
        <v>28</v>
      </c>
    </row>
    <row r="2714" spans="1:8">
      <c r="A2714" s="169" t="s">
        <v>10455</v>
      </c>
      <c r="B2714" s="170">
        <f t="shared" si="51"/>
        <v>38866</v>
      </c>
      <c r="C2714" s="169" t="s">
        <v>8192</v>
      </c>
      <c r="D2714" s="169" t="s">
        <v>10009</v>
      </c>
      <c r="E2714" s="169" t="s">
        <v>8197</v>
      </c>
      <c r="F2714" s="169" t="s">
        <v>9934</v>
      </c>
      <c r="G2714" s="169" t="s">
        <v>10072</v>
      </c>
      <c r="H2714" s="169" t="s">
        <v>28</v>
      </c>
    </row>
    <row r="2715" spans="1:8">
      <c r="A2715" s="169" t="s">
        <v>10456</v>
      </c>
      <c r="B2715" s="170">
        <f t="shared" si="51"/>
        <v>38863</v>
      </c>
      <c r="C2715" s="169" t="s">
        <v>8197</v>
      </c>
      <c r="D2715" s="169" t="s">
        <v>9994</v>
      </c>
      <c r="E2715" s="169" t="s">
        <v>8193</v>
      </c>
      <c r="F2715" s="169" t="s">
        <v>8196</v>
      </c>
      <c r="G2715" s="169" t="s">
        <v>10067</v>
      </c>
      <c r="H2715" s="169" t="s">
        <v>28</v>
      </c>
    </row>
    <row r="2716" spans="1:8">
      <c r="A2716" s="169" t="s">
        <v>10457</v>
      </c>
      <c r="B2716" s="170">
        <f t="shared" si="51"/>
        <v>38862</v>
      </c>
      <c r="C2716" s="169" t="s">
        <v>8226</v>
      </c>
      <c r="D2716" s="169" t="s">
        <v>9994</v>
      </c>
      <c r="E2716" s="169" t="s">
        <v>8193</v>
      </c>
      <c r="F2716" s="169" t="s">
        <v>8196</v>
      </c>
      <c r="G2716" s="169" t="s">
        <v>10067</v>
      </c>
      <c r="H2716" s="169" t="s">
        <v>28</v>
      </c>
    </row>
    <row r="2717" spans="1:8">
      <c r="A2717" s="169" t="s">
        <v>10458</v>
      </c>
      <c r="B2717" s="170">
        <f t="shared" si="51"/>
        <v>38861</v>
      </c>
      <c r="C2717" s="169" t="s">
        <v>8192</v>
      </c>
      <c r="D2717" s="169" t="s">
        <v>10093</v>
      </c>
      <c r="E2717" s="169" t="s">
        <v>8199</v>
      </c>
      <c r="F2717" s="169" t="s">
        <v>8226</v>
      </c>
      <c r="G2717" s="169" t="s">
        <v>10069</v>
      </c>
      <c r="H2717" s="169" t="s">
        <v>28</v>
      </c>
    </row>
    <row r="2718" spans="1:8">
      <c r="A2718" s="169" t="s">
        <v>10459</v>
      </c>
      <c r="B2718" s="170">
        <f t="shared" si="51"/>
        <v>38860</v>
      </c>
      <c r="C2718" s="169" t="s">
        <v>8192</v>
      </c>
      <c r="D2718" s="169" t="s">
        <v>9918</v>
      </c>
      <c r="E2718" s="169" t="s">
        <v>8188</v>
      </c>
      <c r="F2718" s="169" t="s">
        <v>8191</v>
      </c>
      <c r="G2718" s="169" t="s">
        <v>10052</v>
      </c>
      <c r="H2718" s="169" t="s">
        <v>28</v>
      </c>
    </row>
    <row r="2719" spans="1:8">
      <c r="A2719" s="169" t="s">
        <v>10460</v>
      </c>
      <c r="B2719" s="170">
        <f t="shared" si="51"/>
        <v>38859</v>
      </c>
      <c r="C2719" s="169" t="s">
        <v>8227</v>
      </c>
      <c r="D2719" s="169" t="s">
        <v>10093</v>
      </c>
      <c r="E2719" s="169" t="s">
        <v>8194</v>
      </c>
      <c r="F2719" s="169" t="s">
        <v>8197</v>
      </c>
      <c r="G2719" s="169" t="s">
        <v>10069</v>
      </c>
      <c r="H2719" s="169" t="s">
        <v>28</v>
      </c>
    </row>
    <row r="2720" spans="1:8">
      <c r="A2720" s="169" t="s">
        <v>10461</v>
      </c>
      <c r="B2720" s="170">
        <f t="shared" si="51"/>
        <v>38856</v>
      </c>
      <c r="C2720" s="169" t="s">
        <v>8227</v>
      </c>
      <c r="D2720" s="169" t="s">
        <v>10011</v>
      </c>
      <c r="E2720" s="169" t="s">
        <v>8191</v>
      </c>
      <c r="F2720" s="169" t="s">
        <v>8192</v>
      </c>
      <c r="G2720" s="169" t="s">
        <v>10069</v>
      </c>
      <c r="H2720" s="169" t="s">
        <v>28</v>
      </c>
    </row>
    <row r="2721" spans="1:8">
      <c r="A2721" s="169" t="s">
        <v>10462</v>
      </c>
      <c r="B2721" s="170">
        <f t="shared" si="51"/>
        <v>38855</v>
      </c>
      <c r="C2721" s="169" t="s">
        <v>8191</v>
      </c>
      <c r="D2721" s="169" t="s">
        <v>9934</v>
      </c>
      <c r="E2721" s="169" t="s">
        <v>8200</v>
      </c>
      <c r="F2721" s="169" t="s">
        <v>8199</v>
      </c>
      <c r="G2721" s="169" t="s">
        <v>10065</v>
      </c>
      <c r="H2721" s="169" t="s">
        <v>28</v>
      </c>
    </row>
    <row r="2722" spans="1:8">
      <c r="A2722" s="169" t="s">
        <v>10463</v>
      </c>
      <c r="B2722" s="170">
        <f t="shared" si="51"/>
        <v>38854</v>
      </c>
      <c r="C2722" s="169" t="s">
        <v>8194</v>
      </c>
      <c r="D2722" s="169" t="s">
        <v>8227</v>
      </c>
      <c r="E2722" s="169" t="s">
        <v>8202</v>
      </c>
      <c r="F2722" s="169" t="s">
        <v>8188</v>
      </c>
      <c r="G2722" s="169" t="s">
        <v>10022</v>
      </c>
      <c r="H2722" s="169" t="s">
        <v>28</v>
      </c>
    </row>
    <row r="2723" spans="1:8">
      <c r="A2723" s="169" t="s">
        <v>10464</v>
      </c>
      <c r="B2723" s="170">
        <f t="shared" si="51"/>
        <v>38853</v>
      </c>
      <c r="C2723" s="169" t="s">
        <v>8188</v>
      </c>
      <c r="D2723" s="169" t="s">
        <v>8192</v>
      </c>
      <c r="E2723" s="169" t="s">
        <v>8182</v>
      </c>
      <c r="F2723" s="169" t="s">
        <v>8185</v>
      </c>
      <c r="G2723" s="169" t="s">
        <v>10001</v>
      </c>
      <c r="H2723" s="169" t="s">
        <v>28</v>
      </c>
    </row>
    <row r="2724" spans="1:8">
      <c r="A2724" s="169" t="s">
        <v>10465</v>
      </c>
      <c r="B2724" s="170">
        <f t="shared" si="51"/>
        <v>38852</v>
      </c>
      <c r="C2724" s="169" t="s">
        <v>8200</v>
      </c>
      <c r="D2724" s="169" t="s">
        <v>8191</v>
      </c>
      <c r="E2724" s="169" t="s">
        <v>8178</v>
      </c>
      <c r="F2724" s="169" t="s">
        <v>8182</v>
      </c>
      <c r="G2724" s="169" t="s">
        <v>9998</v>
      </c>
      <c r="H2724" s="169" t="s">
        <v>28</v>
      </c>
    </row>
    <row r="2725" spans="1:8">
      <c r="A2725" s="169" t="s">
        <v>10466</v>
      </c>
      <c r="B2725" s="170">
        <f t="shared" si="51"/>
        <v>38849</v>
      </c>
      <c r="C2725" s="169" t="s">
        <v>8191</v>
      </c>
      <c r="D2725" s="169" t="s">
        <v>8227</v>
      </c>
      <c r="E2725" s="169" t="s">
        <v>8200</v>
      </c>
      <c r="F2725" s="169" t="s">
        <v>8200</v>
      </c>
      <c r="G2725" s="169" t="s">
        <v>10003</v>
      </c>
      <c r="H2725" s="169" t="s">
        <v>28</v>
      </c>
    </row>
    <row r="2726" spans="1:8">
      <c r="A2726" s="169" t="s">
        <v>10467</v>
      </c>
      <c r="B2726" s="170">
        <f t="shared" si="51"/>
        <v>38848</v>
      </c>
      <c r="C2726" s="169" t="s">
        <v>8191</v>
      </c>
      <c r="D2726" s="169" t="s">
        <v>8227</v>
      </c>
      <c r="E2726" s="169" t="s">
        <v>8200</v>
      </c>
      <c r="F2726" s="169" t="s">
        <v>8200</v>
      </c>
      <c r="G2726" s="169" t="s">
        <v>10001</v>
      </c>
      <c r="H2726" s="169" t="s">
        <v>28</v>
      </c>
    </row>
    <row r="2727" spans="1:8">
      <c r="A2727" s="169" t="s">
        <v>10468</v>
      </c>
      <c r="B2727" s="170">
        <f t="shared" si="51"/>
        <v>38847</v>
      </c>
      <c r="C2727" s="169" t="s">
        <v>8202</v>
      </c>
      <c r="D2727" s="169" t="s">
        <v>8193</v>
      </c>
      <c r="E2727" s="169" t="s">
        <v>8182</v>
      </c>
      <c r="F2727" s="169" t="s">
        <v>8182</v>
      </c>
      <c r="G2727" s="169" t="s">
        <v>10009</v>
      </c>
      <c r="H2727" s="169" t="s">
        <v>28</v>
      </c>
    </row>
    <row r="2728" spans="1:8">
      <c r="A2728" s="169" t="s">
        <v>10469</v>
      </c>
      <c r="B2728" s="170">
        <f t="shared" si="51"/>
        <v>38846</v>
      </c>
      <c r="C2728" s="169" t="s">
        <v>8202</v>
      </c>
      <c r="D2728" s="169" t="s">
        <v>8197</v>
      </c>
      <c r="E2728" s="169" t="s">
        <v>8185</v>
      </c>
      <c r="F2728" s="169" t="s">
        <v>8184</v>
      </c>
      <c r="G2728" s="169" t="s">
        <v>10014</v>
      </c>
      <c r="H2728" s="169" t="s">
        <v>28</v>
      </c>
    </row>
    <row r="2729" spans="1:8">
      <c r="A2729" s="169" t="s">
        <v>10470</v>
      </c>
      <c r="B2729" s="170">
        <f t="shared" si="51"/>
        <v>38845</v>
      </c>
      <c r="C2729" s="169" t="s">
        <v>8200</v>
      </c>
      <c r="D2729" s="169" t="s">
        <v>8191</v>
      </c>
      <c r="E2729" s="169" t="s">
        <v>8185</v>
      </c>
      <c r="F2729" s="169" t="s">
        <v>8184</v>
      </c>
      <c r="G2729" s="169" t="s">
        <v>10009</v>
      </c>
      <c r="H2729" s="169" t="s">
        <v>28</v>
      </c>
    </row>
    <row r="2730" spans="1:8">
      <c r="A2730" s="169" t="s">
        <v>10471</v>
      </c>
      <c r="B2730" s="170">
        <f t="shared" si="51"/>
        <v>38841</v>
      </c>
      <c r="C2730" s="169" t="s">
        <v>8185</v>
      </c>
      <c r="D2730" s="169" t="s">
        <v>8191</v>
      </c>
      <c r="E2730" s="169" t="s">
        <v>8185</v>
      </c>
      <c r="F2730" s="169" t="s">
        <v>8184</v>
      </c>
      <c r="G2730" s="169" t="s">
        <v>9996</v>
      </c>
      <c r="H2730" s="169" t="s">
        <v>28</v>
      </c>
    </row>
    <row r="2731" spans="1:8">
      <c r="A2731" s="169" t="s">
        <v>10472</v>
      </c>
      <c r="B2731" s="170">
        <f t="shared" si="51"/>
        <v>38840</v>
      </c>
      <c r="C2731" s="169" t="s">
        <v>8182</v>
      </c>
      <c r="D2731" s="169" t="s">
        <v>8188</v>
      </c>
      <c r="E2731" s="169" t="s">
        <v>8179</v>
      </c>
      <c r="F2731" s="169" t="s">
        <v>8174</v>
      </c>
      <c r="G2731" s="169" t="s">
        <v>9918</v>
      </c>
      <c r="H2731" s="169" t="s">
        <v>28</v>
      </c>
    </row>
    <row r="2732" spans="1:8">
      <c r="A2732" s="169" t="s">
        <v>10473</v>
      </c>
      <c r="B2732" s="170">
        <f t="shared" si="51"/>
        <v>38839</v>
      </c>
      <c r="C2732" s="169" t="s">
        <v>8182</v>
      </c>
      <c r="D2732" s="169" t="s">
        <v>8194</v>
      </c>
      <c r="E2732" s="169" t="s">
        <v>8178</v>
      </c>
      <c r="F2732" s="169" t="s">
        <v>8185</v>
      </c>
      <c r="G2732" s="169" t="s">
        <v>10093</v>
      </c>
      <c r="H2732" s="169" t="s">
        <v>28</v>
      </c>
    </row>
    <row r="2733" spans="1:8">
      <c r="A2733" s="169" t="s">
        <v>10474</v>
      </c>
      <c r="B2733" s="170">
        <f t="shared" si="51"/>
        <v>38835</v>
      </c>
      <c r="C2733" s="169" t="s">
        <v>8185</v>
      </c>
      <c r="D2733" s="169" t="s">
        <v>8194</v>
      </c>
      <c r="E2733" s="169" t="s">
        <v>8178</v>
      </c>
      <c r="F2733" s="169" t="s">
        <v>8185</v>
      </c>
      <c r="G2733" s="169" t="s">
        <v>10093</v>
      </c>
      <c r="H2733" s="169" t="s">
        <v>28</v>
      </c>
    </row>
    <row r="2734" spans="1:8">
      <c r="A2734" s="169" t="s">
        <v>10475</v>
      </c>
      <c r="B2734" s="170">
        <f t="shared" si="51"/>
        <v>38834</v>
      </c>
      <c r="C2734" s="169" t="s">
        <v>8170</v>
      </c>
      <c r="D2734" s="169" t="s">
        <v>8178</v>
      </c>
      <c r="E2734" s="169" t="s">
        <v>8166</v>
      </c>
      <c r="F2734" s="169" t="s">
        <v>8164</v>
      </c>
      <c r="G2734" s="169" t="s">
        <v>8196</v>
      </c>
      <c r="H2734" s="169" t="s">
        <v>28</v>
      </c>
    </row>
    <row r="2735" spans="1:8">
      <c r="A2735" s="169" t="s">
        <v>10476</v>
      </c>
      <c r="B2735" s="170">
        <f t="shared" si="51"/>
        <v>38833</v>
      </c>
      <c r="C2735" s="169" t="s">
        <v>8166</v>
      </c>
      <c r="D2735" s="169" t="s">
        <v>8174</v>
      </c>
      <c r="E2735" s="169" t="s">
        <v>8160</v>
      </c>
      <c r="F2735" s="169" t="s">
        <v>8164</v>
      </c>
      <c r="G2735" s="169" t="s">
        <v>8226</v>
      </c>
      <c r="H2735" s="169" t="s">
        <v>28</v>
      </c>
    </row>
    <row r="2736" spans="1:8">
      <c r="A2736" s="169" t="s">
        <v>10477</v>
      </c>
      <c r="B2736" s="170">
        <f t="shared" si="51"/>
        <v>38832</v>
      </c>
      <c r="C2736" s="169" t="s">
        <v>8166</v>
      </c>
      <c r="D2736" s="169" t="s">
        <v>8170</v>
      </c>
      <c r="E2736" s="169" t="s">
        <v>8161</v>
      </c>
      <c r="F2736" s="169" t="s">
        <v>8159</v>
      </c>
      <c r="G2736" s="169" t="s">
        <v>8199</v>
      </c>
      <c r="H2736" s="169" t="s">
        <v>28</v>
      </c>
    </row>
    <row r="2737" spans="1:8">
      <c r="A2737" s="169" t="s">
        <v>10478</v>
      </c>
      <c r="B2737" s="170">
        <f t="shared" si="51"/>
        <v>38831</v>
      </c>
      <c r="C2737" s="169" t="s">
        <v>8163</v>
      </c>
      <c r="D2737" s="169" t="s">
        <v>8179</v>
      </c>
      <c r="E2737" s="169" t="s">
        <v>8159</v>
      </c>
      <c r="F2737" s="169" t="s">
        <v>8166</v>
      </c>
      <c r="G2737" s="169" t="s">
        <v>8194</v>
      </c>
      <c r="H2737" s="169" t="s">
        <v>28</v>
      </c>
    </row>
    <row r="2738" spans="1:8">
      <c r="A2738" s="169" t="s">
        <v>10479</v>
      </c>
      <c r="B2738" s="170">
        <f t="shared" si="51"/>
        <v>38828</v>
      </c>
      <c r="C2738" s="169" t="s">
        <v>8254</v>
      </c>
      <c r="D2738" s="169" t="s">
        <v>8163</v>
      </c>
      <c r="E2738" s="169" t="s">
        <v>8241</v>
      </c>
      <c r="F2738" s="169" t="s">
        <v>8213</v>
      </c>
      <c r="G2738" s="169" t="s">
        <v>8202</v>
      </c>
      <c r="H2738" s="169" t="s">
        <v>28</v>
      </c>
    </row>
    <row r="2739" spans="1:8">
      <c r="A2739" s="169" t="s">
        <v>10480</v>
      </c>
      <c r="B2739" s="170">
        <f t="shared" si="51"/>
        <v>38827</v>
      </c>
      <c r="C2739" s="169" t="s">
        <v>8254</v>
      </c>
      <c r="D2739" s="169" t="s">
        <v>8241</v>
      </c>
      <c r="E2739" s="169" t="s">
        <v>8154</v>
      </c>
      <c r="F2739" s="169" t="s">
        <v>8258</v>
      </c>
      <c r="G2739" s="169" t="s">
        <v>8179</v>
      </c>
      <c r="H2739" s="169" t="s">
        <v>28</v>
      </c>
    </row>
    <row r="2740" spans="1:8">
      <c r="A2740" s="169" t="s">
        <v>10481</v>
      </c>
      <c r="B2740" s="170">
        <f t="shared" si="51"/>
        <v>38826</v>
      </c>
      <c r="C2740" s="169" t="s">
        <v>8251</v>
      </c>
      <c r="D2740" s="169" t="s">
        <v>8241</v>
      </c>
      <c r="E2740" s="169" t="s">
        <v>8154</v>
      </c>
      <c r="F2740" s="169" t="s">
        <v>8258</v>
      </c>
      <c r="G2740" s="169" t="s">
        <v>8175</v>
      </c>
      <c r="H2740" s="169" t="s">
        <v>28</v>
      </c>
    </row>
    <row r="2741" spans="1:8">
      <c r="A2741" s="169" t="s">
        <v>10482</v>
      </c>
      <c r="B2741" s="170">
        <f t="shared" si="51"/>
        <v>38825</v>
      </c>
      <c r="C2741" s="169" t="s">
        <v>8156</v>
      </c>
      <c r="D2741" s="169" t="s">
        <v>8156</v>
      </c>
      <c r="E2741" s="169" t="s">
        <v>8144</v>
      </c>
      <c r="F2741" s="169" t="s">
        <v>8150</v>
      </c>
      <c r="G2741" s="169" t="s">
        <v>8161</v>
      </c>
      <c r="H2741" s="169" t="s">
        <v>28</v>
      </c>
    </row>
    <row r="2742" spans="1:8">
      <c r="A2742" s="169" t="s">
        <v>10483</v>
      </c>
      <c r="B2742" s="170">
        <f t="shared" si="51"/>
        <v>38824</v>
      </c>
      <c r="C2742" s="169" t="s">
        <v>8156</v>
      </c>
      <c r="D2742" s="169" t="s">
        <v>8155</v>
      </c>
      <c r="E2742" s="169" t="s">
        <v>8143</v>
      </c>
      <c r="F2742" s="169" t="s">
        <v>8144</v>
      </c>
      <c r="G2742" s="169" t="s">
        <v>8252</v>
      </c>
      <c r="H2742" s="169" t="s">
        <v>28</v>
      </c>
    </row>
    <row r="2743" spans="1:8">
      <c r="A2743" s="169" t="s">
        <v>10484</v>
      </c>
      <c r="B2743" s="170">
        <f t="shared" si="51"/>
        <v>38821</v>
      </c>
      <c r="C2743" s="169" t="s">
        <v>8150</v>
      </c>
      <c r="D2743" s="169" t="s">
        <v>8150</v>
      </c>
      <c r="E2743" s="169" t="s">
        <v>8147</v>
      </c>
      <c r="F2743" s="169" t="s">
        <v>8147</v>
      </c>
      <c r="G2743" s="169" t="s">
        <v>8251</v>
      </c>
      <c r="H2743" s="169" t="s">
        <v>28</v>
      </c>
    </row>
    <row r="2744" spans="1:8">
      <c r="A2744" s="169" t="s">
        <v>10485</v>
      </c>
      <c r="B2744" s="170">
        <f t="shared" si="51"/>
        <v>38820</v>
      </c>
      <c r="C2744" s="169" t="s">
        <v>8156</v>
      </c>
      <c r="D2744" s="169" t="s">
        <v>8269</v>
      </c>
      <c r="E2744" s="169" t="s">
        <v>8144</v>
      </c>
      <c r="F2744" s="169" t="s">
        <v>8144</v>
      </c>
      <c r="G2744" s="169" t="s">
        <v>8251</v>
      </c>
      <c r="H2744" s="169" t="s">
        <v>28</v>
      </c>
    </row>
    <row r="2745" spans="1:8">
      <c r="A2745" s="169" t="s">
        <v>10486</v>
      </c>
      <c r="B2745" s="170">
        <f t="shared" si="51"/>
        <v>38819</v>
      </c>
      <c r="C2745" s="169" t="s">
        <v>8257</v>
      </c>
      <c r="D2745" s="169" t="s">
        <v>8154</v>
      </c>
      <c r="E2745" s="169" t="s">
        <v>8156</v>
      </c>
      <c r="F2745" s="169" t="s">
        <v>8269</v>
      </c>
      <c r="G2745" s="169" t="s">
        <v>8252</v>
      </c>
      <c r="H2745" s="169" t="s">
        <v>28</v>
      </c>
    </row>
    <row r="2746" spans="1:8">
      <c r="A2746" s="169" t="s">
        <v>10487</v>
      </c>
      <c r="B2746" s="170">
        <f t="shared" si="51"/>
        <v>38818</v>
      </c>
      <c r="C2746" s="169" t="s">
        <v>8258</v>
      </c>
      <c r="D2746" s="169" t="s">
        <v>8154</v>
      </c>
      <c r="E2746" s="169" t="s">
        <v>8156</v>
      </c>
      <c r="F2746" s="169" t="s">
        <v>8269</v>
      </c>
      <c r="G2746" s="169" t="s">
        <v>8252</v>
      </c>
      <c r="H2746" s="169" t="s">
        <v>28</v>
      </c>
    </row>
    <row r="2747" spans="1:8">
      <c r="A2747" s="169" t="s">
        <v>10488</v>
      </c>
      <c r="B2747" s="170">
        <f t="shared" si="51"/>
        <v>38817</v>
      </c>
      <c r="C2747" s="169" t="s">
        <v>8257</v>
      </c>
      <c r="D2747" s="169" t="s">
        <v>8153</v>
      </c>
      <c r="E2747" s="169" t="s">
        <v>8156</v>
      </c>
      <c r="F2747" s="169" t="s">
        <v>8150</v>
      </c>
      <c r="G2747" s="169" t="s">
        <v>8254</v>
      </c>
      <c r="H2747" s="169" t="s">
        <v>28</v>
      </c>
    </row>
    <row r="2748" spans="1:8">
      <c r="A2748" s="169" t="s">
        <v>10489</v>
      </c>
      <c r="B2748" s="170">
        <f t="shared" si="51"/>
        <v>38814</v>
      </c>
      <c r="C2748" s="169" t="s">
        <v>8258</v>
      </c>
      <c r="D2748" s="169" t="s">
        <v>8254</v>
      </c>
      <c r="E2748" s="169" t="s">
        <v>8251</v>
      </c>
      <c r="F2748" s="169" t="s">
        <v>8257</v>
      </c>
      <c r="G2748" s="169" t="s">
        <v>8159</v>
      </c>
      <c r="H2748" s="169" t="s">
        <v>28</v>
      </c>
    </row>
    <row r="2749" spans="1:8">
      <c r="A2749" s="169" t="s">
        <v>10490</v>
      </c>
      <c r="B2749" s="170">
        <f t="shared" si="51"/>
        <v>38813</v>
      </c>
      <c r="C2749" s="169" t="s">
        <v>8251</v>
      </c>
      <c r="D2749" s="169" t="s">
        <v>8154</v>
      </c>
      <c r="E2749" s="169" t="s">
        <v>8153</v>
      </c>
      <c r="F2749" s="169" t="s">
        <v>8269</v>
      </c>
      <c r="G2749" s="169" t="s">
        <v>8252</v>
      </c>
      <c r="H2749" s="169" t="s">
        <v>28</v>
      </c>
    </row>
    <row r="2750" spans="1:8">
      <c r="A2750" s="169" t="s">
        <v>10491</v>
      </c>
      <c r="B2750" s="170">
        <f t="shared" si="51"/>
        <v>38812</v>
      </c>
      <c r="C2750" s="169" t="s">
        <v>8153</v>
      </c>
      <c r="D2750" s="169" t="s">
        <v>8155</v>
      </c>
      <c r="E2750" s="169" t="s">
        <v>8150</v>
      </c>
      <c r="F2750" s="169" t="s">
        <v>8144</v>
      </c>
      <c r="G2750" s="169" t="s">
        <v>8258</v>
      </c>
      <c r="H2750" s="169" t="s">
        <v>28</v>
      </c>
    </row>
    <row r="2751" spans="1:8">
      <c r="A2751" s="169" t="s">
        <v>10492</v>
      </c>
      <c r="B2751" s="170">
        <f t="shared" si="51"/>
        <v>38811</v>
      </c>
      <c r="C2751" s="169" t="s">
        <v>8156</v>
      </c>
      <c r="D2751" s="169" t="s">
        <v>8150</v>
      </c>
      <c r="E2751" s="169" t="s">
        <v>8149</v>
      </c>
      <c r="F2751" s="169" t="s">
        <v>8147</v>
      </c>
      <c r="G2751" s="169" t="s">
        <v>8154</v>
      </c>
      <c r="H2751" s="169" t="s">
        <v>28</v>
      </c>
    </row>
    <row r="2752" spans="1:8">
      <c r="A2752" s="169" t="s">
        <v>10493</v>
      </c>
      <c r="B2752" s="170">
        <f t="shared" si="51"/>
        <v>38810</v>
      </c>
      <c r="C2752" s="169" t="s">
        <v>8154</v>
      </c>
      <c r="D2752" s="169" t="s">
        <v>8155</v>
      </c>
      <c r="E2752" s="169" t="s">
        <v>8269</v>
      </c>
      <c r="F2752" s="169" t="s">
        <v>8149</v>
      </c>
      <c r="G2752" s="169" t="s">
        <v>8257</v>
      </c>
      <c r="H2752" s="169" t="s">
        <v>28</v>
      </c>
    </row>
    <row r="2753" spans="1:8">
      <c r="A2753" s="169" t="s">
        <v>10494</v>
      </c>
      <c r="B2753" s="170">
        <f t="shared" si="51"/>
        <v>38807</v>
      </c>
      <c r="C2753" s="169" t="s">
        <v>8251</v>
      </c>
      <c r="D2753" s="169" t="s">
        <v>8251</v>
      </c>
      <c r="E2753" s="169" t="s">
        <v>8258</v>
      </c>
      <c r="F2753" s="169" t="s">
        <v>8154</v>
      </c>
      <c r="G2753" s="169" t="s">
        <v>8161</v>
      </c>
      <c r="H2753" s="169" t="s">
        <v>28</v>
      </c>
    </row>
    <row r="2754" spans="1:8">
      <c r="A2754" s="169" t="s">
        <v>10495</v>
      </c>
      <c r="B2754" s="170">
        <f t="shared" si="51"/>
        <v>38806</v>
      </c>
      <c r="C2754" s="169" t="s">
        <v>8252</v>
      </c>
      <c r="D2754" s="169" t="s">
        <v>8241</v>
      </c>
      <c r="E2754" s="169" t="s">
        <v>8252</v>
      </c>
      <c r="F2754" s="169" t="s">
        <v>8251</v>
      </c>
      <c r="G2754" s="169" t="s">
        <v>8159</v>
      </c>
      <c r="H2754" s="169" t="s">
        <v>28</v>
      </c>
    </row>
    <row r="2755" spans="1:8">
      <c r="A2755" s="169" t="s">
        <v>10496</v>
      </c>
      <c r="B2755" s="170">
        <f t="shared" si="51"/>
        <v>38805</v>
      </c>
      <c r="C2755" s="169" t="s">
        <v>8254</v>
      </c>
      <c r="D2755" s="169" t="s">
        <v>8241</v>
      </c>
      <c r="E2755" s="169" t="s">
        <v>8241</v>
      </c>
      <c r="F2755" s="169" t="s">
        <v>8254</v>
      </c>
      <c r="G2755" s="169" t="s">
        <v>8159</v>
      </c>
      <c r="H2755" s="169" t="s">
        <v>28</v>
      </c>
    </row>
    <row r="2756" spans="1:8">
      <c r="A2756" s="169" t="s">
        <v>10497</v>
      </c>
      <c r="B2756" s="170">
        <f t="shared" si="51"/>
        <v>38804</v>
      </c>
      <c r="C2756" s="169" t="s">
        <v>8156</v>
      </c>
      <c r="D2756" s="169" t="s">
        <v>8258</v>
      </c>
      <c r="E2756" s="169" t="s">
        <v>8258</v>
      </c>
      <c r="F2756" s="169" t="s">
        <v>8154</v>
      </c>
      <c r="G2756" s="169" t="s">
        <v>8252</v>
      </c>
      <c r="H2756" s="169" t="s">
        <v>28</v>
      </c>
    </row>
    <row r="2757" spans="1:8">
      <c r="A2757" s="169" t="s">
        <v>10498</v>
      </c>
      <c r="B2757" s="170">
        <f t="shared" ref="B2757:B2820" si="52">DATE((LEFT(A2757,4)),(RIGHT(LEFT(A2757,7),2)),RIGHT(A2757,2))</f>
        <v>38803</v>
      </c>
      <c r="C2757" s="169" t="s">
        <v>8156</v>
      </c>
      <c r="D2757" s="169" t="s">
        <v>8156</v>
      </c>
      <c r="E2757" s="169" t="s">
        <v>8156</v>
      </c>
      <c r="F2757" s="169" t="s">
        <v>8269</v>
      </c>
      <c r="G2757" s="169" t="s">
        <v>8257</v>
      </c>
      <c r="H2757" s="169" t="s">
        <v>28</v>
      </c>
    </row>
    <row r="2758" spans="1:8">
      <c r="A2758" s="169" t="s">
        <v>10499</v>
      </c>
      <c r="B2758" s="170">
        <f t="shared" si="52"/>
        <v>38800</v>
      </c>
      <c r="C2758" s="169" t="s">
        <v>8156</v>
      </c>
      <c r="D2758" s="169" t="s">
        <v>8156</v>
      </c>
      <c r="E2758" s="169" t="s">
        <v>8156</v>
      </c>
      <c r="F2758" s="169" t="s">
        <v>8269</v>
      </c>
      <c r="G2758" s="169" t="s">
        <v>8257</v>
      </c>
      <c r="H2758" s="169" t="s">
        <v>28</v>
      </c>
    </row>
    <row r="2759" spans="1:8">
      <c r="A2759" s="169" t="s">
        <v>10500</v>
      </c>
      <c r="B2759" s="170">
        <f t="shared" si="52"/>
        <v>38799</v>
      </c>
      <c r="C2759" s="169" t="s">
        <v>8155</v>
      </c>
      <c r="D2759" s="169" t="s">
        <v>8257</v>
      </c>
      <c r="E2759" s="169" t="s">
        <v>8154</v>
      </c>
      <c r="F2759" s="169" t="s">
        <v>8153</v>
      </c>
      <c r="G2759" s="169" t="s">
        <v>8251</v>
      </c>
      <c r="H2759" s="169" t="s">
        <v>28</v>
      </c>
    </row>
    <row r="2760" spans="1:8">
      <c r="A2760" s="169" t="s">
        <v>10501</v>
      </c>
      <c r="B2760" s="170">
        <f t="shared" si="52"/>
        <v>38798</v>
      </c>
      <c r="C2760" s="169" t="s">
        <v>8269</v>
      </c>
      <c r="D2760" s="169" t="s">
        <v>8257</v>
      </c>
      <c r="E2760" s="169" t="s">
        <v>8153</v>
      </c>
      <c r="F2760" s="169" t="s">
        <v>8153</v>
      </c>
      <c r="G2760" s="169" t="s">
        <v>8254</v>
      </c>
      <c r="H2760" s="169" t="s">
        <v>28</v>
      </c>
    </row>
    <row r="2761" spans="1:8">
      <c r="A2761" s="169" t="s">
        <v>10502</v>
      </c>
      <c r="B2761" s="170">
        <f t="shared" si="52"/>
        <v>38797</v>
      </c>
      <c r="C2761" s="169" t="s">
        <v>8156</v>
      </c>
      <c r="D2761" s="169" t="s">
        <v>8257</v>
      </c>
      <c r="E2761" s="169" t="s">
        <v>8156</v>
      </c>
      <c r="F2761" s="169" t="s">
        <v>8153</v>
      </c>
      <c r="G2761" s="169" t="s">
        <v>8252</v>
      </c>
      <c r="H2761" s="169" t="s">
        <v>28</v>
      </c>
    </row>
    <row r="2762" spans="1:8">
      <c r="A2762" s="169" t="s">
        <v>10503</v>
      </c>
      <c r="B2762" s="170">
        <f t="shared" si="52"/>
        <v>38796</v>
      </c>
      <c r="C2762" s="169" t="s">
        <v>8269</v>
      </c>
      <c r="D2762" s="169" t="s">
        <v>8257</v>
      </c>
      <c r="E2762" s="169" t="s">
        <v>8156</v>
      </c>
      <c r="F2762" s="169" t="s">
        <v>8154</v>
      </c>
      <c r="G2762" s="169" t="s">
        <v>8241</v>
      </c>
      <c r="H2762" s="169" t="s">
        <v>28</v>
      </c>
    </row>
    <row r="2763" spans="1:8">
      <c r="A2763" s="169" t="s">
        <v>10504</v>
      </c>
      <c r="B2763" s="170">
        <f t="shared" si="52"/>
        <v>38793</v>
      </c>
      <c r="C2763" s="169" t="s">
        <v>8156</v>
      </c>
      <c r="D2763" s="169" t="s">
        <v>8258</v>
      </c>
      <c r="E2763" s="169" t="s">
        <v>8156</v>
      </c>
      <c r="F2763" s="169" t="s">
        <v>8257</v>
      </c>
      <c r="G2763" s="169" t="s">
        <v>8161</v>
      </c>
      <c r="H2763" s="169" t="s">
        <v>28</v>
      </c>
    </row>
    <row r="2764" spans="1:8">
      <c r="A2764" s="169" t="s">
        <v>10505</v>
      </c>
      <c r="B2764" s="170">
        <f t="shared" si="52"/>
        <v>38792</v>
      </c>
      <c r="C2764" s="169" t="s">
        <v>8149</v>
      </c>
      <c r="D2764" s="169" t="s">
        <v>8153</v>
      </c>
      <c r="E2764" s="169" t="s">
        <v>8149</v>
      </c>
      <c r="F2764" s="169" t="s">
        <v>8153</v>
      </c>
      <c r="G2764" s="169" t="s">
        <v>8252</v>
      </c>
      <c r="H2764" s="169" t="s">
        <v>28</v>
      </c>
    </row>
    <row r="2765" spans="1:8">
      <c r="A2765" s="169" t="s">
        <v>10506</v>
      </c>
      <c r="B2765" s="170">
        <f t="shared" si="52"/>
        <v>38791</v>
      </c>
      <c r="C2765" s="169" t="s">
        <v>8269</v>
      </c>
      <c r="D2765" s="169" t="s">
        <v>8251</v>
      </c>
      <c r="E2765" s="169" t="s">
        <v>8153</v>
      </c>
      <c r="F2765" s="169" t="s">
        <v>8258</v>
      </c>
      <c r="G2765" s="169" t="s">
        <v>8213</v>
      </c>
      <c r="H2765" s="169" t="s">
        <v>28</v>
      </c>
    </row>
    <row r="2766" spans="1:8">
      <c r="A2766" s="169" t="s">
        <v>10507</v>
      </c>
      <c r="B2766" s="170">
        <f t="shared" si="52"/>
        <v>38790</v>
      </c>
      <c r="C2766" s="169" t="s">
        <v>8141</v>
      </c>
      <c r="D2766" s="169" t="s">
        <v>8154</v>
      </c>
      <c r="E2766" s="169" t="s">
        <v>8155</v>
      </c>
      <c r="F2766" s="169" t="s">
        <v>8156</v>
      </c>
      <c r="G2766" s="169" t="s">
        <v>8241</v>
      </c>
      <c r="H2766" s="169" t="s">
        <v>28</v>
      </c>
    </row>
    <row r="2767" spans="1:8">
      <c r="A2767" s="169" t="s">
        <v>10508</v>
      </c>
      <c r="B2767" s="170">
        <f t="shared" si="52"/>
        <v>38789</v>
      </c>
      <c r="C2767" s="169" t="s">
        <v>8126</v>
      </c>
      <c r="D2767" s="169" t="s">
        <v>8153</v>
      </c>
      <c r="E2767" s="169" t="s">
        <v>8150</v>
      </c>
      <c r="F2767" s="169" t="s">
        <v>8155</v>
      </c>
      <c r="G2767" s="169" t="s">
        <v>8252</v>
      </c>
      <c r="H2767" s="169" t="s">
        <v>28</v>
      </c>
    </row>
    <row r="2768" spans="1:8">
      <c r="A2768" s="169" t="s">
        <v>10509</v>
      </c>
      <c r="B2768" s="170">
        <f t="shared" si="52"/>
        <v>38786</v>
      </c>
      <c r="C2768" s="169" t="s">
        <v>8141</v>
      </c>
      <c r="D2768" s="169" t="s">
        <v>8161</v>
      </c>
      <c r="E2768" s="169" t="s">
        <v>8251</v>
      </c>
      <c r="F2768" s="169" t="s">
        <v>8254</v>
      </c>
      <c r="G2768" s="169" t="s">
        <v>8164</v>
      </c>
      <c r="H2768" s="169" t="s">
        <v>28</v>
      </c>
    </row>
    <row r="2769" spans="1:8">
      <c r="A2769" s="169" t="s">
        <v>10510</v>
      </c>
      <c r="B2769" s="170">
        <f t="shared" si="52"/>
        <v>38785</v>
      </c>
      <c r="C2769" s="169" t="s">
        <v>8130</v>
      </c>
      <c r="D2769" s="169" t="s">
        <v>8257</v>
      </c>
      <c r="E2769" s="169" t="s">
        <v>8156</v>
      </c>
      <c r="F2769" s="169" t="s">
        <v>8156</v>
      </c>
      <c r="G2769" s="169" t="s">
        <v>8161</v>
      </c>
      <c r="H2769" s="169" t="s">
        <v>28</v>
      </c>
    </row>
    <row r="2770" spans="1:8">
      <c r="A2770" s="169" t="s">
        <v>10511</v>
      </c>
      <c r="B2770" s="170">
        <f t="shared" si="52"/>
        <v>38784</v>
      </c>
      <c r="C2770" s="169" t="s">
        <v>8413</v>
      </c>
      <c r="D2770" s="169" t="s">
        <v>8143</v>
      </c>
      <c r="E2770" s="169" t="s">
        <v>8132</v>
      </c>
      <c r="F2770" s="169" t="s">
        <v>8141</v>
      </c>
      <c r="G2770" s="169" t="s">
        <v>8155</v>
      </c>
      <c r="H2770" s="169" t="s">
        <v>28</v>
      </c>
    </row>
    <row r="2771" spans="1:8">
      <c r="A2771" s="169" t="s">
        <v>10512</v>
      </c>
      <c r="B2771" s="170">
        <f t="shared" si="52"/>
        <v>38783</v>
      </c>
      <c r="C2771" s="169" t="s">
        <v>8118</v>
      </c>
      <c r="D2771" s="169" t="s">
        <v>8124</v>
      </c>
      <c r="E2771" s="169" t="s">
        <v>8121</v>
      </c>
      <c r="F2771" s="169" t="s">
        <v>8121</v>
      </c>
      <c r="G2771" s="169" t="s">
        <v>8147</v>
      </c>
      <c r="H2771" s="169" t="s">
        <v>28</v>
      </c>
    </row>
    <row r="2772" spans="1:8">
      <c r="A2772" s="169" t="s">
        <v>10513</v>
      </c>
      <c r="B2772" s="170">
        <f t="shared" si="52"/>
        <v>38782</v>
      </c>
      <c r="C2772" s="169" t="s">
        <v>8412</v>
      </c>
      <c r="D2772" s="169" t="s">
        <v>8144</v>
      </c>
      <c r="E2772" s="169" t="s">
        <v>8141</v>
      </c>
      <c r="F2772" s="169" t="s">
        <v>8147</v>
      </c>
      <c r="G2772" s="169" t="s">
        <v>8155</v>
      </c>
      <c r="H2772" s="169" t="s">
        <v>28</v>
      </c>
    </row>
    <row r="2773" spans="1:8">
      <c r="A2773" s="169" t="s">
        <v>10514</v>
      </c>
      <c r="B2773" s="170">
        <f t="shared" si="52"/>
        <v>38779</v>
      </c>
      <c r="C2773" s="169" t="s">
        <v>8413</v>
      </c>
      <c r="D2773" s="169" t="s">
        <v>8155</v>
      </c>
      <c r="E2773" s="169" t="s">
        <v>8144</v>
      </c>
      <c r="F2773" s="169" t="s">
        <v>8269</v>
      </c>
      <c r="G2773" s="169" t="s">
        <v>8251</v>
      </c>
      <c r="H2773" s="169" t="s">
        <v>28</v>
      </c>
    </row>
    <row r="2774" spans="1:8">
      <c r="A2774" s="169" t="s">
        <v>10515</v>
      </c>
      <c r="B2774" s="170">
        <f t="shared" si="52"/>
        <v>38778</v>
      </c>
      <c r="C2774" s="169" t="s">
        <v>8415</v>
      </c>
      <c r="D2774" s="169" t="s">
        <v>8153</v>
      </c>
      <c r="E2774" s="169" t="s">
        <v>8149</v>
      </c>
      <c r="F2774" s="169" t="s">
        <v>8155</v>
      </c>
      <c r="G2774" s="169" t="s">
        <v>8252</v>
      </c>
      <c r="H2774" s="169" t="s">
        <v>28</v>
      </c>
    </row>
    <row r="2775" spans="1:8">
      <c r="A2775" s="169" t="s">
        <v>10516</v>
      </c>
      <c r="B2775" s="170">
        <f t="shared" si="52"/>
        <v>38776</v>
      </c>
      <c r="C2775" s="169" t="s">
        <v>8411</v>
      </c>
      <c r="D2775" s="169" t="s">
        <v>8258</v>
      </c>
      <c r="E2775" s="169" t="s">
        <v>8155</v>
      </c>
      <c r="F2775" s="169" t="s">
        <v>8154</v>
      </c>
      <c r="G2775" s="169" t="s">
        <v>8213</v>
      </c>
      <c r="H2775" s="169" t="s">
        <v>28</v>
      </c>
    </row>
    <row r="2776" spans="1:8">
      <c r="A2776" s="169" t="s">
        <v>10517</v>
      </c>
      <c r="B2776" s="170">
        <f t="shared" si="52"/>
        <v>38775</v>
      </c>
      <c r="C2776" s="169" t="s">
        <v>8408</v>
      </c>
      <c r="D2776" s="169" t="s">
        <v>8254</v>
      </c>
      <c r="E2776" s="169" t="s">
        <v>8153</v>
      </c>
      <c r="F2776" s="169" t="s">
        <v>8258</v>
      </c>
      <c r="G2776" s="169" t="s">
        <v>8166</v>
      </c>
      <c r="H2776" s="169" t="s">
        <v>28</v>
      </c>
    </row>
    <row r="2777" spans="1:8">
      <c r="A2777" s="169" t="s">
        <v>10518</v>
      </c>
      <c r="B2777" s="170">
        <f t="shared" si="52"/>
        <v>38772</v>
      </c>
      <c r="C2777" s="169" t="s">
        <v>8137</v>
      </c>
      <c r="D2777" s="169" t="s">
        <v>8159</v>
      </c>
      <c r="E2777" s="169" t="s">
        <v>8254</v>
      </c>
      <c r="F2777" s="169" t="s">
        <v>8161</v>
      </c>
      <c r="G2777" s="169" t="s">
        <v>8175</v>
      </c>
      <c r="H2777" s="169" t="s">
        <v>28</v>
      </c>
    </row>
    <row r="2778" spans="1:8">
      <c r="A2778" s="169" t="s">
        <v>10519</v>
      </c>
      <c r="B2778" s="170">
        <f t="shared" si="52"/>
        <v>38771</v>
      </c>
      <c r="C2778" s="169" t="s">
        <v>8137</v>
      </c>
      <c r="D2778" s="169" t="s">
        <v>8213</v>
      </c>
      <c r="E2778" s="169" t="s">
        <v>8251</v>
      </c>
      <c r="F2778" s="169" t="s">
        <v>8241</v>
      </c>
      <c r="G2778" s="169" t="s">
        <v>8175</v>
      </c>
      <c r="H2778" s="169" t="s">
        <v>28</v>
      </c>
    </row>
    <row r="2779" spans="1:8">
      <c r="A2779" s="169" t="s">
        <v>10520</v>
      </c>
      <c r="B2779" s="170">
        <f t="shared" si="52"/>
        <v>38770</v>
      </c>
      <c r="C2779" s="169" t="s">
        <v>8415</v>
      </c>
      <c r="D2779" s="169" t="s">
        <v>8213</v>
      </c>
      <c r="E2779" s="169" t="s">
        <v>8251</v>
      </c>
      <c r="F2779" s="169" t="s">
        <v>8241</v>
      </c>
      <c r="G2779" s="169" t="s">
        <v>8179</v>
      </c>
      <c r="H2779" s="169" t="s">
        <v>28</v>
      </c>
    </row>
    <row r="2780" spans="1:8">
      <c r="A2780" s="169" t="s">
        <v>10521</v>
      </c>
      <c r="B2780" s="170">
        <f t="shared" si="52"/>
        <v>38769</v>
      </c>
      <c r="C2780" s="169" t="s">
        <v>8117</v>
      </c>
      <c r="D2780" s="169" t="s">
        <v>8252</v>
      </c>
      <c r="E2780" s="169" t="s">
        <v>8257</v>
      </c>
      <c r="F2780" s="169" t="s">
        <v>8251</v>
      </c>
      <c r="G2780" s="169" t="s">
        <v>8166</v>
      </c>
      <c r="H2780" s="169" t="s">
        <v>28</v>
      </c>
    </row>
    <row r="2781" spans="1:8">
      <c r="A2781" s="169" t="s">
        <v>10522</v>
      </c>
      <c r="B2781" s="170">
        <f t="shared" si="52"/>
        <v>38768</v>
      </c>
      <c r="C2781" s="169" t="s">
        <v>9868</v>
      </c>
      <c r="D2781" s="169" t="s">
        <v>8251</v>
      </c>
      <c r="E2781" s="169" t="s">
        <v>8156</v>
      </c>
      <c r="F2781" s="169" t="s">
        <v>8257</v>
      </c>
      <c r="G2781" s="169" t="s">
        <v>8159</v>
      </c>
      <c r="H2781" s="169" t="s">
        <v>28</v>
      </c>
    </row>
    <row r="2782" spans="1:8">
      <c r="A2782" s="169" t="s">
        <v>10523</v>
      </c>
      <c r="B2782" s="170">
        <f t="shared" si="52"/>
        <v>38765</v>
      </c>
      <c r="C2782" s="169" t="s">
        <v>8041</v>
      </c>
      <c r="D2782" s="169" t="s">
        <v>8251</v>
      </c>
      <c r="E2782" s="169" t="s">
        <v>8156</v>
      </c>
      <c r="F2782" s="169" t="s">
        <v>8257</v>
      </c>
      <c r="G2782" s="169" t="s">
        <v>8159</v>
      </c>
      <c r="H2782" s="169" t="s">
        <v>28</v>
      </c>
    </row>
    <row r="2783" spans="1:8">
      <c r="A2783" s="169" t="s">
        <v>10524</v>
      </c>
      <c r="B2783" s="170">
        <f t="shared" si="52"/>
        <v>38764</v>
      </c>
      <c r="C2783" s="169" t="s">
        <v>8040</v>
      </c>
      <c r="D2783" s="169" t="s">
        <v>8251</v>
      </c>
      <c r="E2783" s="169" t="s">
        <v>8156</v>
      </c>
      <c r="F2783" s="169" t="s">
        <v>8258</v>
      </c>
      <c r="G2783" s="169" t="s">
        <v>8159</v>
      </c>
      <c r="H2783" s="169" t="s">
        <v>28</v>
      </c>
    </row>
    <row r="2784" spans="1:8">
      <c r="A2784" s="169" t="s">
        <v>10525</v>
      </c>
      <c r="B2784" s="170">
        <f t="shared" si="52"/>
        <v>38763</v>
      </c>
      <c r="C2784" s="169" t="s">
        <v>8003</v>
      </c>
      <c r="D2784" s="169" t="s">
        <v>8254</v>
      </c>
      <c r="E2784" s="169" t="s">
        <v>8153</v>
      </c>
      <c r="F2784" s="169" t="s">
        <v>8258</v>
      </c>
      <c r="G2784" s="169" t="s">
        <v>8160</v>
      </c>
      <c r="H2784" s="169" t="s">
        <v>28</v>
      </c>
    </row>
    <row r="2785" spans="1:8">
      <c r="A2785" s="169" t="s">
        <v>10526</v>
      </c>
      <c r="B2785" s="170">
        <f t="shared" si="52"/>
        <v>38762</v>
      </c>
      <c r="C2785" s="169" t="s">
        <v>8012</v>
      </c>
      <c r="D2785" s="169" t="s">
        <v>8156</v>
      </c>
      <c r="E2785" s="169" t="s">
        <v>8149</v>
      </c>
      <c r="F2785" s="169" t="s">
        <v>8150</v>
      </c>
      <c r="G2785" s="169" t="s">
        <v>8252</v>
      </c>
      <c r="H2785" s="169" t="s">
        <v>28</v>
      </c>
    </row>
    <row r="2786" spans="1:8">
      <c r="A2786" s="169" t="s">
        <v>10527</v>
      </c>
      <c r="B2786" s="170">
        <f t="shared" si="52"/>
        <v>38761</v>
      </c>
      <c r="C2786" s="169" t="s">
        <v>8021</v>
      </c>
      <c r="D2786" s="169" t="s">
        <v>8143</v>
      </c>
      <c r="E2786" s="169" t="s">
        <v>8126</v>
      </c>
      <c r="F2786" s="169" t="s">
        <v>8141</v>
      </c>
      <c r="G2786" s="169" t="s">
        <v>8153</v>
      </c>
      <c r="H2786" s="169" t="s">
        <v>28</v>
      </c>
    </row>
    <row r="2787" spans="1:8">
      <c r="A2787" s="169" t="s">
        <v>10528</v>
      </c>
      <c r="B2787" s="170">
        <f t="shared" si="52"/>
        <v>38758</v>
      </c>
      <c r="C2787" s="169" t="s">
        <v>8023</v>
      </c>
      <c r="D2787" s="169" t="s">
        <v>8149</v>
      </c>
      <c r="E2787" s="169" t="s">
        <v>8141</v>
      </c>
      <c r="F2787" s="169" t="s">
        <v>8147</v>
      </c>
      <c r="G2787" s="169" t="s">
        <v>8154</v>
      </c>
      <c r="H2787" s="169" t="s">
        <v>28</v>
      </c>
    </row>
    <row r="2788" spans="1:8">
      <c r="A2788" s="169" t="s">
        <v>10529</v>
      </c>
      <c r="B2788" s="170">
        <f t="shared" si="52"/>
        <v>38757</v>
      </c>
      <c r="C2788" s="169" t="s">
        <v>8068</v>
      </c>
      <c r="D2788" s="169" t="s">
        <v>8143</v>
      </c>
      <c r="E2788" s="169" t="s">
        <v>8126</v>
      </c>
      <c r="F2788" s="169" t="s">
        <v>8141</v>
      </c>
      <c r="G2788" s="169" t="s">
        <v>8156</v>
      </c>
      <c r="H2788" s="169" t="s">
        <v>28</v>
      </c>
    </row>
    <row r="2789" spans="1:8">
      <c r="A2789" s="169" t="s">
        <v>10530</v>
      </c>
      <c r="B2789" s="170">
        <f t="shared" si="52"/>
        <v>38756</v>
      </c>
      <c r="C2789" s="169" t="s">
        <v>8453</v>
      </c>
      <c r="D2789" s="169" t="s">
        <v>8129</v>
      </c>
      <c r="E2789" s="169" t="s">
        <v>8408</v>
      </c>
      <c r="F2789" s="169" t="s">
        <v>8136</v>
      </c>
      <c r="G2789" s="169" t="s">
        <v>8133</v>
      </c>
      <c r="H2789" s="169" t="s">
        <v>28</v>
      </c>
    </row>
    <row r="2790" spans="1:8">
      <c r="A2790" s="169" t="s">
        <v>10531</v>
      </c>
      <c r="B2790" s="170">
        <f t="shared" si="52"/>
        <v>38755</v>
      </c>
      <c r="C2790" s="169" t="s">
        <v>8460</v>
      </c>
      <c r="D2790" s="169" t="s">
        <v>8138</v>
      </c>
      <c r="E2790" s="169" t="s">
        <v>8411</v>
      </c>
      <c r="F2790" s="169" t="s">
        <v>8407</v>
      </c>
      <c r="G2790" s="169" t="s">
        <v>8121</v>
      </c>
      <c r="H2790" s="169" t="s">
        <v>28</v>
      </c>
    </row>
    <row r="2791" spans="1:8">
      <c r="A2791" s="169" t="s">
        <v>10532</v>
      </c>
      <c r="B2791" s="170">
        <f t="shared" si="52"/>
        <v>38754</v>
      </c>
      <c r="C2791" s="169" t="s">
        <v>8458</v>
      </c>
      <c r="D2791" s="169" t="s">
        <v>8138</v>
      </c>
      <c r="E2791" s="169" t="s">
        <v>8411</v>
      </c>
      <c r="F2791" s="169" t="s">
        <v>8136</v>
      </c>
      <c r="G2791" s="169" t="s">
        <v>8121</v>
      </c>
      <c r="H2791" s="169" t="s">
        <v>28</v>
      </c>
    </row>
    <row r="2792" spans="1:8">
      <c r="A2792" s="169" t="s">
        <v>10533</v>
      </c>
      <c r="B2792" s="170">
        <f t="shared" si="52"/>
        <v>38751</v>
      </c>
      <c r="C2792" s="169" t="s">
        <v>8463</v>
      </c>
      <c r="D2792" s="169" t="s">
        <v>8137</v>
      </c>
      <c r="E2792" s="169" t="s">
        <v>8412</v>
      </c>
      <c r="F2792" s="169" t="s">
        <v>8411</v>
      </c>
      <c r="G2792" s="169" t="s">
        <v>8130</v>
      </c>
      <c r="H2792" s="169" t="s">
        <v>28</v>
      </c>
    </row>
    <row r="2793" spans="1:8">
      <c r="A2793" s="169" t="s">
        <v>10534</v>
      </c>
      <c r="B2793" s="170">
        <f t="shared" si="52"/>
        <v>38750</v>
      </c>
      <c r="C2793" s="169" t="s">
        <v>8466</v>
      </c>
      <c r="D2793" s="169" t="s">
        <v>8138</v>
      </c>
      <c r="E2793" s="169" t="s">
        <v>8408</v>
      </c>
      <c r="F2793" s="169" t="s">
        <v>8137</v>
      </c>
      <c r="G2793" s="169" t="s">
        <v>8121</v>
      </c>
      <c r="H2793" s="169" t="s">
        <v>28</v>
      </c>
    </row>
    <row r="2794" spans="1:8">
      <c r="A2794" s="169" t="s">
        <v>10535</v>
      </c>
      <c r="B2794" s="170">
        <f t="shared" si="52"/>
        <v>38749</v>
      </c>
      <c r="C2794" s="169" t="s">
        <v>8471</v>
      </c>
      <c r="D2794" s="169" t="s">
        <v>8138</v>
      </c>
      <c r="E2794" s="169" t="s">
        <v>8137</v>
      </c>
      <c r="F2794" s="169" t="s">
        <v>8407</v>
      </c>
      <c r="G2794" s="169" t="s">
        <v>8121</v>
      </c>
      <c r="H2794" s="169" t="s">
        <v>28</v>
      </c>
    </row>
    <row r="2795" spans="1:8">
      <c r="A2795" s="169" t="s">
        <v>10536</v>
      </c>
      <c r="B2795" s="170">
        <f t="shared" si="52"/>
        <v>38748</v>
      </c>
      <c r="C2795" s="169" t="s">
        <v>8482</v>
      </c>
      <c r="D2795" s="169" t="s">
        <v>8411</v>
      </c>
      <c r="E2795" s="169" t="s">
        <v>8415</v>
      </c>
      <c r="F2795" s="169" t="s">
        <v>8412</v>
      </c>
      <c r="G2795" s="169" t="s">
        <v>8136</v>
      </c>
      <c r="H2795" s="169" t="s">
        <v>28</v>
      </c>
    </row>
    <row r="2796" spans="1:8">
      <c r="A2796" s="169" t="s">
        <v>10537</v>
      </c>
      <c r="B2796" s="170">
        <f t="shared" si="52"/>
        <v>38744</v>
      </c>
      <c r="C2796" s="169" t="s">
        <v>8482</v>
      </c>
      <c r="D2796" s="169" t="s">
        <v>8412</v>
      </c>
      <c r="E2796" s="169" t="s">
        <v>8117</v>
      </c>
      <c r="F2796" s="169" t="s">
        <v>8415</v>
      </c>
      <c r="G2796" s="169" t="s">
        <v>8407</v>
      </c>
      <c r="H2796" s="169" t="s">
        <v>28</v>
      </c>
    </row>
    <row r="2797" spans="1:8">
      <c r="A2797" s="169" t="s">
        <v>10538</v>
      </c>
      <c r="B2797" s="170">
        <f t="shared" si="52"/>
        <v>38743</v>
      </c>
      <c r="C2797" s="169" t="s">
        <v>9866</v>
      </c>
      <c r="D2797" s="169" t="s">
        <v>8412</v>
      </c>
      <c r="E2797" s="169" t="s">
        <v>8041</v>
      </c>
      <c r="F2797" s="169" t="s">
        <v>8415</v>
      </c>
      <c r="G2797" s="169" t="s">
        <v>8407</v>
      </c>
      <c r="H2797" s="169" t="s">
        <v>28</v>
      </c>
    </row>
    <row r="2798" spans="1:8">
      <c r="A2798" s="169" t="s">
        <v>10539</v>
      </c>
      <c r="B2798" s="170">
        <f t="shared" si="52"/>
        <v>38742</v>
      </c>
      <c r="C2798" s="169" t="s">
        <v>8496</v>
      </c>
      <c r="D2798" s="169" t="s">
        <v>9868</v>
      </c>
      <c r="E2798" s="169" t="s">
        <v>8034</v>
      </c>
      <c r="F2798" s="169" t="s">
        <v>9868</v>
      </c>
      <c r="G2798" s="169" t="s">
        <v>8413</v>
      </c>
      <c r="H2798" s="169" t="s">
        <v>28</v>
      </c>
    </row>
    <row r="2799" spans="1:8">
      <c r="A2799" s="169" t="s">
        <v>10540</v>
      </c>
      <c r="B2799" s="170">
        <f t="shared" si="52"/>
        <v>38741</v>
      </c>
      <c r="C2799" s="169" t="s">
        <v>8498</v>
      </c>
      <c r="D2799" s="169" t="s">
        <v>8008</v>
      </c>
      <c r="E2799" s="169" t="s">
        <v>8017</v>
      </c>
      <c r="F2799" s="169" t="s">
        <v>8008</v>
      </c>
      <c r="G2799" s="169" t="s">
        <v>8041</v>
      </c>
      <c r="H2799" s="169" t="s">
        <v>28</v>
      </c>
    </row>
    <row r="2800" spans="1:8">
      <c r="A2800" s="169" t="s">
        <v>10541</v>
      </c>
      <c r="B2800" s="170">
        <f t="shared" si="52"/>
        <v>38740</v>
      </c>
      <c r="C2800" s="169" t="s">
        <v>8500</v>
      </c>
      <c r="D2800" s="169" t="s">
        <v>8038</v>
      </c>
      <c r="E2800" s="169" t="s">
        <v>8003</v>
      </c>
      <c r="F2800" s="169" t="s">
        <v>8034</v>
      </c>
      <c r="G2800" s="169" t="s">
        <v>8118</v>
      </c>
      <c r="H2800" s="169" t="s">
        <v>28</v>
      </c>
    </row>
    <row r="2801" spans="1:8">
      <c r="A2801" s="169" t="s">
        <v>10542</v>
      </c>
      <c r="B2801" s="170">
        <f t="shared" si="52"/>
        <v>38737</v>
      </c>
      <c r="C2801" s="169" t="s">
        <v>8498</v>
      </c>
      <c r="D2801" s="169" t="s">
        <v>8009</v>
      </c>
      <c r="E2801" s="169" t="s">
        <v>8005</v>
      </c>
      <c r="F2801" s="169" t="s">
        <v>8008</v>
      </c>
      <c r="G2801" s="169" t="s">
        <v>8117</v>
      </c>
      <c r="H2801" s="169" t="s">
        <v>28</v>
      </c>
    </row>
    <row r="2802" spans="1:8">
      <c r="A2802" s="169" t="s">
        <v>10543</v>
      </c>
      <c r="B2802" s="170">
        <f t="shared" si="52"/>
        <v>38736</v>
      </c>
      <c r="C2802" s="169" t="s">
        <v>8507</v>
      </c>
      <c r="D2802" s="169" t="s">
        <v>8008</v>
      </c>
      <c r="E2802" s="169" t="s">
        <v>8017</v>
      </c>
      <c r="F2802" s="169" t="s">
        <v>8004</v>
      </c>
      <c r="G2802" s="169" t="s">
        <v>9868</v>
      </c>
      <c r="H2802" s="169" t="s">
        <v>28</v>
      </c>
    </row>
    <row r="2803" spans="1:8">
      <c r="A2803" s="169" t="s">
        <v>10544</v>
      </c>
      <c r="B2803" s="170">
        <f t="shared" si="52"/>
        <v>38735</v>
      </c>
      <c r="C2803" s="169" t="s">
        <v>8507</v>
      </c>
      <c r="D2803" s="169" t="s">
        <v>8009</v>
      </c>
      <c r="E2803" s="169" t="s">
        <v>8005</v>
      </c>
      <c r="F2803" s="169" t="s">
        <v>8003</v>
      </c>
      <c r="G2803" s="169" t="s">
        <v>8117</v>
      </c>
      <c r="H2803" s="169" t="s">
        <v>28</v>
      </c>
    </row>
    <row r="2804" spans="1:8">
      <c r="A2804" s="169" t="s">
        <v>10545</v>
      </c>
      <c r="B2804" s="170">
        <f t="shared" si="52"/>
        <v>38734</v>
      </c>
      <c r="C2804" s="169" t="s">
        <v>8508</v>
      </c>
      <c r="D2804" s="169" t="s">
        <v>8012</v>
      </c>
      <c r="E2804" s="169" t="s">
        <v>8021</v>
      </c>
      <c r="F2804" s="169" t="s">
        <v>8013</v>
      </c>
      <c r="G2804" s="169" t="s">
        <v>8034</v>
      </c>
      <c r="H2804" s="169" t="s">
        <v>28</v>
      </c>
    </row>
    <row r="2805" spans="1:8">
      <c r="A2805" s="169" t="s">
        <v>10546</v>
      </c>
      <c r="B2805" s="170">
        <f t="shared" si="52"/>
        <v>38733</v>
      </c>
      <c r="C2805" s="169" t="s">
        <v>8503</v>
      </c>
      <c r="D2805" s="169" t="s">
        <v>8013</v>
      </c>
      <c r="E2805" s="169" t="s">
        <v>8024</v>
      </c>
      <c r="F2805" s="169" t="s">
        <v>8019</v>
      </c>
      <c r="G2805" s="169" t="s">
        <v>8008</v>
      </c>
      <c r="H2805" s="169" t="s">
        <v>28</v>
      </c>
    </row>
    <row r="2806" spans="1:8">
      <c r="A2806" s="169" t="s">
        <v>10547</v>
      </c>
      <c r="B2806" s="170">
        <f t="shared" si="52"/>
        <v>38730</v>
      </c>
      <c r="C2806" s="169" t="s">
        <v>8507</v>
      </c>
      <c r="D2806" s="169" t="s">
        <v>8005</v>
      </c>
      <c r="E2806" s="169" t="s">
        <v>8015</v>
      </c>
      <c r="F2806" s="169" t="s">
        <v>8005</v>
      </c>
      <c r="G2806" s="169" t="s">
        <v>8038</v>
      </c>
      <c r="H2806" s="169" t="s">
        <v>28</v>
      </c>
    </row>
    <row r="2807" spans="1:8">
      <c r="A2807" s="169" t="s">
        <v>10548</v>
      </c>
      <c r="B2807" s="170">
        <f t="shared" si="52"/>
        <v>38729</v>
      </c>
      <c r="C2807" s="169" t="s">
        <v>8513</v>
      </c>
      <c r="D2807" s="169" t="s">
        <v>8013</v>
      </c>
      <c r="E2807" s="169" t="s">
        <v>8023</v>
      </c>
      <c r="F2807" s="169" t="s">
        <v>8019</v>
      </c>
      <c r="G2807" s="169" t="s">
        <v>8003</v>
      </c>
      <c r="H2807" s="169" t="s">
        <v>28</v>
      </c>
    </row>
    <row r="2808" spans="1:8">
      <c r="A2808" s="169" t="s">
        <v>10549</v>
      </c>
      <c r="B2808" s="170">
        <f t="shared" si="52"/>
        <v>38728</v>
      </c>
      <c r="C2808" s="169" t="s">
        <v>8528</v>
      </c>
      <c r="D2808" s="169" t="s">
        <v>8051</v>
      </c>
      <c r="E2808" s="169" t="s">
        <v>8074</v>
      </c>
      <c r="F2808" s="169" t="s">
        <v>8055</v>
      </c>
      <c r="G2808" s="169" t="s">
        <v>8023</v>
      </c>
      <c r="H2808" s="169" t="s">
        <v>28</v>
      </c>
    </row>
    <row r="2809" spans="1:8">
      <c r="A2809" s="169" t="s">
        <v>10550</v>
      </c>
      <c r="B2809" s="170">
        <f t="shared" si="52"/>
        <v>38727</v>
      </c>
      <c r="C2809" s="169" t="s">
        <v>8526</v>
      </c>
      <c r="D2809" s="169" t="s">
        <v>8055</v>
      </c>
      <c r="E2809" s="169" t="s">
        <v>8433</v>
      </c>
      <c r="F2809" s="169" t="s">
        <v>8074</v>
      </c>
      <c r="G2809" s="169" t="s">
        <v>8046</v>
      </c>
      <c r="H2809" s="169" t="s">
        <v>28</v>
      </c>
    </row>
    <row r="2810" spans="1:8">
      <c r="A2810" s="169" t="s">
        <v>10551</v>
      </c>
      <c r="B2810" s="170">
        <f t="shared" si="52"/>
        <v>38726</v>
      </c>
      <c r="C2810" s="169" t="s">
        <v>8528</v>
      </c>
      <c r="D2810" s="169" t="s">
        <v>8051</v>
      </c>
      <c r="E2810" s="169" t="s">
        <v>8070</v>
      </c>
      <c r="F2810" s="169" t="s">
        <v>8054</v>
      </c>
      <c r="G2810" s="169" t="s">
        <v>8021</v>
      </c>
      <c r="H2810" s="169" t="s">
        <v>28</v>
      </c>
    </row>
    <row r="2811" spans="1:8">
      <c r="A2811" s="169" t="s">
        <v>10552</v>
      </c>
      <c r="B2811" s="170">
        <f t="shared" si="52"/>
        <v>38723</v>
      </c>
      <c r="C2811" s="169" t="s">
        <v>8535</v>
      </c>
      <c r="D2811" s="169" t="s">
        <v>8074</v>
      </c>
      <c r="E2811" s="169" t="s">
        <v>8449</v>
      </c>
      <c r="F2811" s="169" t="s">
        <v>8114</v>
      </c>
      <c r="G2811" s="169" t="s">
        <v>8065</v>
      </c>
      <c r="H2811" s="169" t="s">
        <v>28</v>
      </c>
    </row>
    <row r="2812" spans="1:8">
      <c r="A2812" s="169" t="s">
        <v>10553</v>
      </c>
      <c r="B2812" s="170">
        <f t="shared" si="52"/>
        <v>38722</v>
      </c>
      <c r="C2812" s="169" t="s">
        <v>8535</v>
      </c>
      <c r="D2812" s="169" t="s">
        <v>8114</v>
      </c>
      <c r="E2812" s="169" t="s">
        <v>8450</v>
      </c>
      <c r="F2812" s="169" t="s">
        <v>9853</v>
      </c>
      <c r="G2812" s="169" t="s">
        <v>8050</v>
      </c>
      <c r="H2812" s="169" t="s">
        <v>28</v>
      </c>
    </row>
    <row r="2813" spans="1:8">
      <c r="A2813" s="169" t="s">
        <v>10554</v>
      </c>
      <c r="B2813" s="170">
        <f t="shared" si="52"/>
        <v>38721</v>
      </c>
      <c r="C2813" s="169" t="s">
        <v>8524</v>
      </c>
      <c r="D2813" s="169" t="s">
        <v>8051</v>
      </c>
      <c r="E2813" s="169" t="s">
        <v>8074</v>
      </c>
      <c r="F2813" s="169" t="s">
        <v>8068</v>
      </c>
      <c r="G2813" s="169" t="s">
        <v>8019</v>
      </c>
      <c r="H2813" s="169" t="s">
        <v>28</v>
      </c>
    </row>
    <row r="2814" spans="1:8">
      <c r="A2814" s="169" t="s">
        <v>10555</v>
      </c>
      <c r="B2814" s="170">
        <f t="shared" si="52"/>
        <v>38720</v>
      </c>
      <c r="C2814" s="169" t="s">
        <v>8546</v>
      </c>
      <c r="D2814" s="169" t="s">
        <v>8433</v>
      </c>
      <c r="E2814" s="169" t="s">
        <v>8451</v>
      </c>
      <c r="F2814" s="169" t="s">
        <v>8451</v>
      </c>
      <c r="G2814" s="169" t="s">
        <v>8050</v>
      </c>
      <c r="H2814" s="169" t="s">
        <v>28</v>
      </c>
    </row>
    <row r="2815" spans="1:8">
      <c r="A2815" s="169" t="s">
        <v>10556</v>
      </c>
      <c r="B2815" s="170">
        <f t="shared" si="52"/>
        <v>38719</v>
      </c>
      <c r="C2815" s="169" t="s">
        <v>8544</v>
      </c>
      <c r="D2815" s="169" t="s">
        <v>8450</v>
      </c>
      <c r="E2815" s="169" t="s">
        <v>8460</v>
      </c>
      <c r="F2815" s="169" t="s">
        <v>8460</v>
      </c>
      <c r="G2815" s="169" t="s">
        <v>8055</v>
      </c>
      <c r="H2815" s="169" t="s">
        <v>28</v>
      </c>
    </row>
    <row r="2816" spans="1:8">
      <c r="A2816" s="169" t="s">
        <v>10557</v>
      </c>
      <c r="B2816" s="170">
        <f t="shared" si="52"/>
        <v>38716</v>
      </c>
      <c r="C2816" s="169" t="s">
        <v>8524</v>
      </c>
      <c r="D2816" s="169" t="s">
        <v>8054</v>
      </c>
      <c r="E2816" s="169" t="s">
        <v>8070</v>
      </c>
      <c r="F2816" s="169" t="s">
        <v>8070</v>
      </c>
      <c r="G2816" s="169" t="s">
        <v>8019</v>
      </c>
      <c r="H2816" s="169" t="s">
        <v>28</v>
      </c>
    </row>
    <row r="2817" spans="1:8">
      <c r="A2817" s="169" t="s">
        <v>10558</v>
      </c>
      <c r="B2817" s="170">
        <f t="shared" si="52"/>
        <v>38715</v>
      </c>
      <c r="C2817" s="169" t="s">
        <v>8529</v>
      </c>
      <c r="D2817" s="169" t="s">
        <v>8054</v>
      </c>
      <c r="E2817" s="169" t="s">
        <v>8070</v>
      </c>
      <c r="F2817" s="169" t="s">
        <v>8070</v>
      </c>
      <c r="G2817" s="169" t="s">
        <v>8019</v>
      </c>
      <c r="H2817" s="169" t="s">
        <v>28</v>
      </c>
    </row>
    <row r="2818" spans="1:8">
      <c r="A2818" s="169" t="s">
        <v>10559</v>
      </c>
      <c r="B2818" s="170">
        <f t="shared" si="52"/>
        <v>38714</v>
      </c>
      <c r="C2818" s="169" t="s">
        <v>8513</v>
      </c>
      <c r="D2818" s="169" t="s">
        <v>8019</v>
      </c>
      <c r="E2818" s="169" t="s">
        <v>8046</v>
      </c>
      <c r="F2818" s="169" t="s">
        <v>8046</v>
      </c>
      <c r="G2818" s="169" t="s">
        <v>8003</v>
      </c>
      <c r="H2818" s="169" t="s">
        <v>28</v>
      </c>
    </row>
    <row r="2819" spans="1:8">
      <c r="A2819" s="169" t="s">
        <v>10560</v>
      </c>
      <c r="B2819" s="170">
        <f t="shared" si="52"/>
        <v>38713</v>
      </c>
      <c r="C2819" s="169" t="s">
        <v>8525</v>
      </c>
      <c r="D2819" s="169" t="s">
        <v>8065</v>
      </c>
      <c r="E2819" s="169" t="s">
        <v>8055</v>
      </c>
      <c r="F2819" s="169" t="s">
        <v>8054</v>
      </c>
      <c r="G2819" s="169" t="s">
        <v>8015</v>
      </c>
      <c r="H2819" s="169" t="s">
        <v>28</v>
      </c>
    </row>
    <row r="2820" spans="1:8">
      <c r="A2820" s="169" t="s">
        <v>10561</v>
      </c>
      <c r="B2820" s="170">
        <f t="shared" si="52"/>
        <v>38712</v>
      </c>
      <c r="C2820" s="169" t="s">
        <v>8518</v>
      </c>
      <c r="D2820" s="169" t="s">
        <v>8046</v>
      </c>
      <c r="E2820" s="169" t="s">
        <v>8050</v>
      </c>
      <c r="F2820" s="169" t="s">
        <v>8051</v>
      </c>
      <c r="G2820" s="169" t="s">
        <v>8012</v>
      </c>
      <c r="H2820" s="169" t="s">
        <v>28</v>
      </c>
    </row>
    <row r="2821" spans="1:8">
      <c r="A2821" s="169" t="s">
        <v>10562</v>
      </c>
      <c r="B2821" s="170">
        <f t="shared" ref="B2821:B2884" si="53">DATE((LEFT(A2821,4)),(RIGHT(LEFT(A2821,7),2)),RIGHT(A2821,2))</f>
        <v>38709</v>
      </c>
      <c r="C2821" s="169" t="s">
        <v>8508</v>
      </c>
      <c r="D2821" s="169" t="s">
        <v>8046</v>
      </c>
      <c r="E2821" s="169" t="s">
        <v>8051</v>
      </c>
      <c r="F2821" s="169" t="s">
        <v>8051</v>
      </c>
      <c r="G2821" s="169" t="s">
        <v>8012</v>
      </c>
      <c r="H2821" s="169" t="s">
        <v>28</v>
      </c>
    </row>
    <row r="2822" spans="1:8">
      <c r="A2822" s="169" t="s">
        <v>10563</v>
      </c>
      <c r="B2822" s="170">
        <f t="shared" si="53"/>
        <v>38708</v>
      </c>
      <c r="C2822" s="169" t="s">
        <v>8515</v>
      </c>
      <c r="D2822" s="169" t="s">
        <v>8021</v>
      </c>
      <c r="E2822" s="169" t="s">
        <v>8046</v>
      </c>
      <c r="F2822" s="169" t="s">
        <v>8064</v>
      </c>
      <c r="G2822" s="169" t="s">
        <v>8004</v>
      </c>
      <c r="H2822" s="169" t="s">
        <v>28</v>
      </c>
    </row>
    <row r="2823" spans="1:8">
      <c r="A2823" s="169" t="s">
        <v>10564</v>
      </c>
      <c r="B2823" s="170">
        <f t="shared" si="53"/>
        <v>38707</v>
      </c>
      <c r="C2823" s="169" t="s">
        <v>8513</v>
      </c>
      <c r="D2823" s="169" t="s">
        <v>8015</v>
      </c>
      <c r="E2823" s="169" t="s">
        <v>8023</v>
      </c>
      <c r="F2823" s="169" t="s">
        <v>8024</v>
      </c>
      <c r="G2823" s="169" t="s">
        <v>8008</v>
      </c>
      <c r="H2823" s="169" t="s">
        <v>28</v>
      </c>
    </row>
    <row r="2824" spans="1:8">
      <c r="A2824" s="169" t="s">
        <v>10565</v>
      </c>
      <c r="B2824" s="170">
        <f t="shared" si="53"/>
        <v>38706</v>
      </c>
      <c r="C2824" s="169" t="s">
        <v>8500</v>
      </c>
      <c r="D2824" s="169" t="s">
        <v>8005</v>
      </c>
      <c r="E2824" s="169" t="s">
        <v>8011</v>
      </c>
      <c r="F2824" s="169" t="s">
        <v>8013</v>
      </c>
      <c r="G2824" s="169" t="s">
        <v>8040</v>
      </c>
      <c r="H2824" s="169" t="s">
        <v>28</v>
      </c>
    </row>
    <row r="2825" spans="1:8">
      <c r="A2825" s="169" t="s">
        <v>10566</v>
      </c>
      <c r="B2825" s="170">
        <f t="shared" si="53"/>
        <v>38705</v>
      </c>
      <c r="C2825" s="169" t="s">
        <v>8500</v>
      </c>
      <c r="D2825" s="169" t="s">
        <v>8004</v>
      </c>
      <c r="E2825" s="169" t="s">
        <v>8017</v>
      </c>
      <c r="F2825" s="169" t="s">
        <v>8013</v>
      </c>
      <c r="G2825" s="169" t="s">
        <v>9868</v>
      </c>
      <c r="H2825" s="169" t="s">
        <v>28</v>
      </c>
    </row>
    <row r="2826" spans="1:8">
      <c r="A2826" s="169" t="s">
        <v>10567</v>
      </c>
      <c r="B2826" s="170">
        <f t="shared" si="53"/>
        <v>38702</v>
      </c>
      <c r="C2826" s="169" t="s">
        <v>8507</v>
      </c>
      <c r="D2826" s="169" t="s">
        <v>8011</v>
      </c>
      <c r="E2826" s="169" t="s">
        <v>8019</v>
      </c>
      <c r="F2826" s="169" t="s">
        <v>8024</v>
      </c>
      <c r="G2826" s="169" t="s">
        <v>8038</v>
      </c>
      <c r="H2826" s="169" t="s">
        <v>28</v>
      </c>
    </row>
    <row r="2827" spans="1:8">
      <c r="A2827" s="169" t="s">
        <v>10568</v>
      </c>
      <c r="B2827" s="170">
        <f t="shared" si="53"/>
        <v>38701</v>
      </c>
      <c r="C2827" s="169" t="s">
        <v>8503</v>
      </c>
      <c r="D2827" s="169" t="s">
        <v>8017</v>
      </c>
      <c r="E2827" s="169" t="s">
        <v>8013</v>
      </c>
      <c r="F2827" s="169" t="s">
        <v>8021</v>
      </c>
      <c r="G2827" s="169" t="s">
        <v>8040</v>
      </c>
      <c r="H2827" s="169" t="s">
        <v>28</v>
      </c>
    </row>
    <row r="2828" spans="1:8">
      <c r="A2828" s="169" t="s">
        <v>10569</v>
      </c>
      <c r="B2828" s="170">
        <f t="shared" si="53"/>
        <v>38700</v>
      </c>
      <c r="C2828" s="169" t="s">
        <v>8501</v>
      </c>
      <c r="D2828" s="169" t="s">
        <v>8004</v>
      </c>
      <c r="E2828" s="169" t="s">
        <v>8011</v>
      </c>
      <c r="F2828" s="169" t="s">
        <v>8013</v>
      </c>
      <c r="G2828" s="169" t="s">
        <v>9868</v>
      </c>
      <c r="H2828" s="169" t="s">
        <v>28</v>
      </c>
    </row>
    <row r="2829" spans="1:8">
      <c r="A2829" s="169" t="s">
        <v>10570</v>
      </c>
      <c r="B2829" s="170">
        <f t="shared" si="53"/>
        <v>38699</v>
      </c>
      <c r="C2829" s="169" t="s">
        <v>8516</v>
      </c>
      <c r="D2829" s="169" t="s">
        <v>8046</v>
      </c>
      <c r="E2829" s="169" t="s">
        <v>8050</v>
      </c>
      <c r="F2829" s="169" t="s">
        <v>8054</v>
      </c>
      <c r="G2829" s="169" t="s">
        <v>8012</v>
      </c>
      <c r="H2829" s="169" t="s">
        <v>28</v>
      </c>
    </row>
    <row r="2830" spans="1:8">
      <c r="A2830" s="169" t="s">
        <v>10571</v>
      </c>
      <c r="B2830" s="170">
        <f t="shared" si="53"/>
        <v>38698</v>
      </c>
      <c r="C2830" s="169" t="s">
        <v>8519</v>
      </c>
      <c r="D2830" s="169" t="s">
        <v>8050</v>
      </c>
      <c r="E2830" s="169" t="s">
        <v>8054</v>
      </c>
      <c r="F2830" s="169" t="s">
        <v>8074</v>
      </c>
      <c r="G2830" s="169" t="s">
        <v>8019</v>
      </c>
      <c r="H2830" s="169" t="s">
        <v>28</v>
      </c>
    </row>
    <row r="2831" spans="1:8">
      <c r="A2831" s="169" t="s">
        <v>10572</v>
      </c>
      <c r="B2831" s="170">
        <f t="shared" si="53"/>
        <v>38695</v>
      </c>
      <c r="C2831" s="169" t="s">
        <v>8513</v>
      </c>
      <c r="D2831" s="169" t="s">
        <v>8019</v>
      </c>
      <c r="E2831" s="169" t="s">
        <v>8023</v>
      </c>
      <c r="F2831" s="169" t="s">
        <v>8064</v>
      </c>
      <c r="G2831" s="169" t="s">
        <v>8003</v>
      </c>
      <c r="H2831" s="169" t="s">
        <v>28</v>
      </c>
    </row>
    <row r="2832" spans="1:8">
      <c r="A2832" s="169" t="s">
        <v>10573</v>
      </c>
      <c r="B2832" s="170">
        <f t="shared" si="53"/>
        <v>38694</v>
      </c>
      <c r="C2832" s="169" t="s">
        <v>8643</v>
      </c>
      <c r="D2832" s="169" t="s">
        <v>8054</v>
      </c>
      <c r="E2832" s="169" t="s">
        <v>8068</v>
      </c>
      <c r="F2832" s="169" t="s">
        <v>8114</v>
      </c>
      <c r="G2832" s="169" t="s">
        <v>8023</v>
      </c>
      <c r="H2832" s="169" t="s">
        <v>28</v>
      </c>
    </row>
    <row r="2833" spans="1:8">
      <c r="A2833" s="169" t="s">
        <v>10574</v>
      </c>
      <c r="B2833" s="170">
        <f t="shared" si="53"/>
        <v>38693</v>
      </c>
      <c r="C2833" s="169" t="s">
        <v>8639</v>
      </c>
      <c r="D2833" s="169" t="s">
        <v>8467</v>
      </c>
      <c r="E2833" s="169" t="s">
        <v>8474</v>
      </c>
      <c r="F2833" s="169" t="s">
        <v>8478</v>
      </c>
      <c r="G2833" s="169" t="s">
        <v>8454</v>
      </c>
      <c r="H2833" s="169" t="s">
        <v>28</v>
      </c>
    </row>
    <row r="2834" spans="1:8">
      <c r="A2834" s="169" t="s">
        <v>10575</v>
      </c>
      <c r="B2834" s="170">
        <f t="shared" si="53"/>
        <v>38692</v>
      </c>
      <c r="C2834" s="169" t="s">
        <v>8639</v>
      </c>
      <c r="D2834" s="169" t="s">
        <v>8474</v>
      </c>
      <c r="E2834" s="169" t="s">
        <v>8481</v>
      </c>
      <c r="F2834" s="169" t="s">
        <v>9866</v>
      </c>
      <c r="G2834" s="169" t="s">
        <v>8469</v>
      </c>
      <c r="H2834" s="169" t="s">
        <v>28</v>
      </c>
    </row>
    <row r="2835" spans="1:8">
      <c r="A2835" s="169" t="s">
        <v>10576</v>
      </c>
      <c r="B2835" s="170">
        <f t="shared" si="53"/>
        <v>38691</v>
      </c>
      <c r="C2835" s="169" t="s">
        <v>8639</v>
      </c>
      <c r="D2835" s="169" t="s">
        <v>8474</v>
      </c>
      <c r="E2835" s="169" t="s">
        <v>8481</v>
      </c>
      <c r="F2835" s="169" t="s">
        <v>9866</v>
      </c>
      <c r="G2835" s="169" t="s">
        <v>8458</v>
      </c>
      <c r="H2835" s="169" t="s">
        <v>28</v>
      </c>
    </row>
    <row r="2836" spans="1:8">
      <c r="A2836" s="169" t="s">
        <v>10577</v>
      </c>
      <c r="B2836" s="170">
        <f t="shared" si="53"/>
        <v>38688</v>
      </c>
      <c r="C2836" s="169" t="s">
        <v>8541</v>
      </c>
      <c r="D2836" s="169" t="s">
        <v>8460</v>
      </c>
      <c r="E2836" s="169" t="s">
        <v>8458</v>
      </c>
      <c r="F2836" s="169" t="s">
        <v>8467</v>
      </c>
      <c r="G2836" s="169" t="s">
        <v>8433</v>
      </c>
      <c r="H2836" s="169" t="s">
        <v>28</v>
      </c>
    </row>
    <row r="2837" spans="1:8">
      <c r="A2837" s="169" t="s">
        <v>10578</v>
      </c>
      <c r="B2837" s="170">
        <f t="shared" si="53"/>
        <v>38687</v>
      </c>
      <c r="C2837" s="169" t="s">
        <v>8546</v>
      </c>
      <c r="D2837" s="169" t="s">
        <v>8454</v>
      </c>
      <c r="E2837" s="169" t="s">
        <v>8460</v>
      </c>
      <c r="F2837" s="169" t="s">
        <v>8471</v>
      </c>
      <c r="G2837" s="169" t="s">
        <v>8114</v>
      </c>
      <c r="H2837" s="169" t="s">
        <v>28</v>
      </c>
    </row>
    <row r="2838" spans="1:8">
      <c r="A2838" s="169" t="s">
        <v>10579</v>
      </c>
      <c r="B2838" s="170">
        <f t="shared" si="53"/>
        <v>38686</v>
      </c>
      <c r="C2838" s="169" t="s">
        <v>8526</v>
      </c>
      <c r="D2838" s="169" t="s">
        <v>9853</v>
      </c>
      <c r="E2838" s="169" t="s">
        <v>9853</v>
      </c>
      <c r="F2838" s="169" t="s">
        <v>8458</v>
      </c>
      <c r="G2838" s="169" t="s">
        <v>8054</v>
      </c>
      <c r="H2838" s="169" t="s">
        <v>28</v>
      </c>
    </row>
    <row r="2839" spans="1:8">
      <c r="A2839" s="169" t="s">
        <v>10580</v>
      </c>
      <c r="B2839" s="170">
        <f t="shared" si="53"/>
        <v>38685</v>
      </c>
      <c r="C2839" s="169" t="s">
        <v>8516</v>
      </c>
      <c r="D2839" s="169" t="s">
        <v>8055</v>
      </c>
      <c r="E2839" s="169" t="s">
        <v>8055</v>
      </c>
      <c r="F2839" s="169" t="s">
        <v>8449</v>
      </c>
      <c r="G2839" s="169" t="s">
        <v>8024</v>
      </c>
      <c r="H2839" s="169" t="s">
        <v>28</v>
      </c>
    </row>
    <row r="2840" spans="1:8">
      <c r="A2840" s="169" t="s">
        <v>10581</v>
      </c>
      <c r="B2840" s="170">
        <f t="shared" si="53"/>
        <v>38684</v>
      </c>
      <c r="C2840" s="169" t="s">
        <v>8518</v>
      </c>
      <c r="D2840" s="169" t="s">
        <v>8051</v>
      </c>
      <c r="E2840" s="169" t="s">
        <v>8050</v>
      </c>
      <c r="F2840" s="169" t="s">
        <v>9853</v>
      </c>
      <c r="G2840" s="169" t="s">
        <v>8023</v>
      </c>
      <c r="H2840" s="169" t="s">
        <v>28</v>
      </c>
    </row>
    <row r="2841" spans="1:8">
      <c r="A2841" s="169" t="s">
        <v>10582</v>
      </c>
      <c r="B2841" s="170">
        <f t="shared" si="53"/>
        <v>38681</v>
      </c>
      <c r="C2841" s="169" t="s">
        <v>8521</v>
      </c>
      <c r="D2841" s="169" t="s">
        <v>8074</v>
      </c>
      <c r="E2841" s="169" t="s">
        <v>8068</v>
      </c>
      <c r="F2841" s="169" t="s">
        <v>8451</v>
      </c>
      <c r="G2841" s="169" t="s">
        <v>8064</v>
      </c>
      <c r="H2841" s="169" t="s">
        <v>28</v>
      </c>
    </row>
    <row r="2842" spans="1:8">
      <c r="A2842" s="169" t="s">
        <v>10583</v>
      </c>
      <c r="B2842" s="170">
        <f t="shared" si="53"/>
        <v>38680</v>
      </c>
      <c r="C2842" s="169" t="s">
        <v>8521</v>
      </c>
      <c r="D2842" s="169" t="s">
        <v>8068</v>
      </c>
      <c r="E2842" s="169" t="s">
        <v>8055</v>
      </c>
      <c r="F2842" s="169" t="s">
        <v>8451</v>
      </c>
      <c r="G2842" s="169" t="s">
        <v>8046</v>
      </c>
      <c r="H2842" s="169" t="s">
        <v>28</v>
      </c>
    </row>
    <row r="2843" spans="1:8">
      <c r="A2843" s="169" t="s">
        <v>10584</v>
      </c>
      <c r="B2843" s="170">
        <f t="shared" si="53"/>
        <v>38679</v>
      </c>
      <c r="C2843" s="169" t="s">
        <v>8524</v>
      </c>
      <c r="D2843" s="169" t="s">
        <v>8433</v>
      </c>
      <c r="E2843" s="169" t="s">
        <v>8114</v>
      </c>
      <c r="F2843" s="169" t="s">
        <v>8458</v>
      </c>
      <c r="G2843" s="169" t="s">
        <v>8051</v>
      </c>
      <c r="H2843" s="169" t="s">
        <v>28</v>
      </c>
    </row>
    <row r="2844" spans="1:8">
      <c r="A2844" s="169" t="s">
        <v>10585</v>
      </c>
      <c r="B2844" s="170">
        <f t="shared" si="53"/>
        <v>38678</v>
      </c>
      <c r="C2844" s="169" t="s">
        <v>8530</v>
      </c>
      <c r="D2844" s="169" t="s">
        <v>8453</v>
      </c>
      <c r="E2844" s="169" t="s">
        <v>8451</v>
      </c>
      <c r="F2844" s="169" t="s">
        <v>8467</v>
      </c>
      <c r="G2844" s="169" t="s">
        <v>8070</v>
      </c>
      <c r="H2844" s="169" t="s">
        <v>28</v>
      </c>
    </row>
    <row r="2845" spans="1:8">
      <c r="A2845" s="169" t="s">
        <v>10586</v>
      </c>
      <c r="B2845" s="170">
        <f t="shared" si="53"/>
        <v>38677</v>
      </c>
      <c r="C2845" s="169" t="s">
        <v>8541</v>
      </c>
      <c r="D2845" s="169" t="s">
        <v>8461</v>
      </c>
      <c r="E2845" s="169" t="s">
        <v>8458</v>
      </c>
      <c r="F2845" s="169" t="s">
        <v>8478</v>
      </c>
      <c r="G2845" s="169" t="s">
        <v>8450</v>
      </c>
      <c r="H2845" s="169" t="s">
        <v>28</v>
      </c>
    </row>
    <row r="2846" spans="1:8">
      <c r="A2846" s="169" t="s">
        <v>10587</v>
      </c>
      <c r="B2846" s="170">
        <f t="shared" si="53"/>
        <v>38674</v>
      </c>
      <c r="C2846" s="169" t="s">
        <v>8548</v>
      </c>
      <c r="D2846" s="169" t="s">
        <v>8460</v>
      </c>
      <c r="E2846" s="169" t="s">
        <v>8453</v>
      </c>
      <c r="F2846" s="169" t="s">
        <v>8477</v>
      </c>
      <c r="G2846" s="169" t="s">
        <v>8433</v>
      </c>
      <c r="H2846" s="169" t="s">
        <v>28</v>
      </c>
    </row>
    <row r="2847" spans="1:8">
      <c r="A2847" s="169" t="s">
        <v>10588</v>
      </c>
      <c r="B2847" s="170">
        <f t="shared" si="53"/>
        <v>38673</v>
      </c>
      <c r="C2847" s="169" t="s">
        <v>8548</v>
      </c>
      <c r="D2847" s="169" t="s">
        <v>8471</v>
      </c>
      <c r="E2847" s="169" t="s">
        <v>8466</v>
      </c>
      <c r="F2847" s="169" t="s">
        <v>9866</v>
      </c>
      <c r="G2847" s="169" t="s">
        <v>8453</v>
      </c>
      <c r="H2847" s="169" t="s">
        <v>28</v>
      </c>
    </row>
    <row r="2848" spans="1:8">
      <c r="A2848" s="169" t="s">
        <v>10589</v>
      </c>
      <c r="B2848" s="170">
        <f t="shared" si="53"/>
        <v>38672</v>
      </c>
      <c r="C2848" s="169" t="s">
        <v>8555</v>
      </c>
      <c r="D2848" s="169" t="s">
        <v>8477</v>
      </c>
      <c r="E2848" s="169" t="s">
        <v>8472</v>
      </c>
      <c r="F2848" s="169" t="s">
        <v>8487</v>
      </c>
      <c r="G2848" s="169" t="s">
        <v>8461</v>
      </c>
      <c r="H2848" s="169" t="s">
        <v>28</v>
      </c>
    </row>
    <row r="2849" spans="1:8">
      <c r="A2849" s="169" t="s">
        <v>10590</v>
      </c>
      <c r="B2849" s="170">
        <f t="shared" si="53"/>
        <v>38671</v>
      </c>
      <c r="C2849" s="169" t="s">
        <v>9806</v>
      </c>
      <c r="D2849" s="169" t="s">
        <v>8478</v>
      </c>
      <c r="E2849" s="169" t="s">
        <v>8477</v>
      </c>
      <c r="F2849" s="169" t="s">
        <v>8490</v>
      </c>
      <c r="G2849" s="169" t="s">
        <v>8471</v>
      </c>
      <c r="H2849" s="169" t="s">
        <v>28</v>
      </c>
    </row>
    <row r="2850" spans="1:8">
      <c r="A2850" s="169" t="s">
        <v>10591</v>
      </c>
      <c r="B2850" s="170">
        <f t="shared" si="53"/>
        <v>38670</v>
      </c>
      <c r="C2850" s="169" t="s">
        <v>8552</v>
      </c>
      <c r="D2850" s="169" t="s">
        <v>8467</v>
      </c>
      <c r="E2850" s="169" t="s">
        <v>8466</v>
      </c>
      <c r="F2850" s="169" t="s">
        <v>8485</v>
      </c>
      <c r="G2850" s="169" t="s">
        <v>8458</v>
      </c>
      <c r="H2850" s="169" t="s">
        <v>28</v>
      </c>
    </row>
    <row r="2851" spans="1:8">
      <c r="A2851" s="169" t="s">
        <v>10592</v>
      </c>
      <c r="B2851" s="170">
        <f t="shared" si="53"/>
        <v>38667</v>
      </c>
      <c r="C2851" s="169" t="s">
        <v>8548</v>
      </c>
      <c r="D2851" s="169" t="s">
        <v>8472</v>
      </c>
      <c r="E2851" s="169" t="s">
        <v>8463</v>
      </c>
      <c r="F2851" s="169" t="s">
        <v>8489</v>
      </c>
      <c r="G2851" s="169" t="s">
        <v>8458</v>
      </c>
      <c r="H2851" s="169" t="s">
        <v>28</v>
      </c>
    </row>
    <row r="2852" spans="1:8">
      <c r="A2852" s="169" t="s">
        <v>10593</v>
      </c>
      <c r="B2852" s="170">
        <f t="shared" si="53"/>
        <v>38666</v>
      </c>
      <c r="C2852" s="169" t="s">
        <v>8542</v>
      </c>
      <c r="D2852" s="169" t="s">
        <v>8467</v>
      </c>
      <c r="E2852" s="169" t="s">
        <v>8466</v>
      </c>
      <c r="F2852" s="169" t="s">
        <v>8489</v>
      </c>
      <c r="G2852" s="169" t="s">
        <v>8458</v>
      </c>
      <c r="H2852" s="169" t="s">
        <v>28</v>
      </c>
    </row>
    <row r="2853" spans="1:8">
      <c r="A2853" s="169" t="s">
        <v>10594</v>
      </c>
      <c r="B2853" s="170">
        <f t="shared" si="53"/>
        <v>38665</v>
      </c>
      <c r="C2853" s="169" t="s">
        <v>8539</v>
      </c>
      <c r="D2853" s="169" t="s">
        <v>8458</v>
      </c>
      <c r="E2853" s="169" t="s">
        <v>8454</v>
      </c>
      <c r="F2853" s="169" t="s">
        <v>8481</v>
      </c>
      <c r="G2853" s="169" t="s">
        <v>9853</v>
      </c>
      <c r="H2853" s="169" t="s">
        <v>28</v>
      </c>
    </row>
    <row r="2854" spans="1:8">
      <c r="A2854" s="169" t="s">
        <v>10595</v>
      </c>
      <c r="B2854" s="170">
        <f t="shared" si="53"/>
        <v>38664</v>
      </c>
      <c r="C2854" s="169" t="s">
        <v>8546</v>
      </c>
      <c r="D2854" s="169" t="s">
        <v>8461</v>
      </c>
      <c r="E2854" s="169" t="s">
        <v>8458</v>
      </c>
      <c r="F2854" s="169" t="s">
        <v>9841</v>
      </c>
      <c r="G2854" s="169" t="s">
        <v>8450</v>
      </c>
      <c r="H2854" s="169" t="s">
        <v>28</v>
      </c>
    </row>
    <row r="2855" spans="1:8">
      <c r="A2855" s="169" t="s">
        <v>10596</v>
      </c>
      <c r="B2855" s="170">
        <f t="shared" si="53"/>
        <v>38663</v>
      </c>
      <c r="C2855" s="169" t="s">
        <v>8526</v>
      </c>
      <c r="D2855" s="169" t="s">
        <v>8453</v>
      </c>
      <c r="E2855" s="169" t="s">
        <v>8450</v>
      </c>
      <c r="F2855" s="169" t="s">
        <v>8467</v>
      </c>
      <c r="G2855" s="169" t="s">
        <v>8074</v>
      </c>
      <c r="H2855" s="169" t="s">
        <v>28</v>
      </c>
    </row>
    <row r="2856" spans="1:8">
      <c r="A2856" s="169" t="s">
        <v>10597</v>
      </c>
      <c r="B2856" s="170">
        <f t="shared" si="53"/>
        <v>38660</v>
      </c>
      <c r="C2856" s="169" t="s">
        <v>8521</v>
      </c>
      <c r="D2856" s="169" t="s">
        <v>8449</v>
      </c>
      <c r="E2856" s="169" t="s">
        <v>8114</v>
      </c>
      <c r="F2856" s="169" t="s">
        <v>8471</v>
      </c>
      <c r="G2856" s="169" t="s">
        <v>8051</v>
      </c>
      <c r="H2856" s="169" t="s">
        <v>28</v>
      </c>
    </row>
    <row r="2857" spans="1:8">
      <c r="A2857" s="169" t="s">
        <v>10598</v>
      </c>
      <c r="B2857" s="170">
        <f t="shared" si="53"/>
        <v>38659</v>
      </c>
      <c r="C2857" s="169" t="s">
        <v>8525</v>
      </c>
      <c r="D2857" s="169" t="s">
        <v>8114</v>
      </c>
      <c r="E2857" s="169" t="s">
        <v>8068</v>
      </c>
      <c r="F2857" s="169" t="s">
        <v>8461</v>
      </c>
      <c r="G2857" s="169" t="s">
        <v>8065</v>
      </c>
      <c r="H2857" s="169" t="s">
        <v>28</v>
      </c>
    </row>
    <row r="2858" spans="1:8">
      <c r="A2858" s="169" t="s">
        <v>10599</v>
      </c>
      <c r="B2858" s="170">
        <f t="shared" si="53"/>
        <v>38658</v>
      </c>
      <c r="C2858" s="169" t="s">
        <v>8513</v>
      </c>
      <c r="D2858" s="169" t="s">
        <v>8051</v>
      </c>
      <c r="E2858" s="169" t="s">
        <v>8064</v>
      </c>
      <c r="F2858" s="169" t="s">
        <v>8451</v>
      </c>
      <c r="G2858" s="169" t="s">
        <v>8021</v>
      </c>
      <c r="H2858" s="169" t="s">
        <v>28</v>
      </c>
    </row>
    <row r="2859" spans="1:8">
      <c r="A2859" s="169" t="s">
        <v>10600</v>
      </c>
      <c r="B2859" s="170">
        <f t="shared" si="53"/>
        <v>38657</v>
      </c>
      <c r="C2859" s="169" t="s">
        <v>8496</v>
      </c>
      <c r="D2859" s="169" t="s">
        <v>8023</v>
      </c>
      <c r="E2859" s="169" t="s">
        <v>8015</v>
      </c>
      <c r="F2859" s="169" t="s">
        <v>8074</v>
      </c>
      <c r="G2859" s="169" t="s">
        <v>8017</v>
      </c>
      <c r="H2859" s="169" t="s">
        <v>28</v>
      </c>
    </row>
    <row r="2860" spans="1:8">
      <c r="A2860" s="169" t="s">
        <v>10601</v>
      </c>
      <c r="B2860" s="170">
        <f t="shared" si="53"/>
        <v>38656</v>
      </c>
      <c r="C2860" s="169" t="s">
        <v>8503</v>
      </c>
      <c r="D2860" s="169" t="s">
        <v>8046</v>
      </c>
      <c r="E2860" s="169" t="s">
        <v>8021</v>
      </c>
      <c r="F2860" s="169" t="s">
        <v>8114</v>
      </c>
      <c r="G2860" s="169" t="s">
        <v>8011</v>
      </c>
      <c r="H2860" s="169" t="s">
        <v>28</v>
      </c>
    </row>
    <row r="2861" spans="1:8">
      <c r="A2861" s="169" t="s">
        <v>10602</v>
      </c>
      <c r="B2861" s="170">
        <f t="shared" si="53"/>
        <v>38653</v>
      </c>
      <c r="C2861" s="169" t="s">
        <v>8507</v>
      </c>
      <c r="D2861" s="169" t="s">
        <v>8064</v>
      </c>
      <c r="E2861" s="169" t="s">
        <v>8023</v>
      </c>
      <c r="F2861" s="169" t="s">
        <v>8114</v>
      </c>
      <c r="G2861" s="169" t="s">
        <v>8013</v>
      </c>
      <c r="H2861" s="169" t="s">
        <v>28</v>
      </c>
    </row>
    <row r="2862" spans="1:8">
      <c r="A2862" s="169" t="s">
        <v>10603</v>
      </c>
      <c r="B2862" s="170">
        <f t="shared" si="53"/>
        <v>38652</v>
      </c>
      <c r="C2862" s="169" t="s">
        <v>8513</v>
      </c>
      <c r="D2862" s="169" t="s">
        <v>8051</v>
      </c>
      <c r="E2862" s="169" t="s">
        <v>8064</v>
      </c>
      <c r="F2862" s="169" t="s">
        <v>8449</v>
      </c>
      <c r="G2862" s="169" t="s">
        <v>8021</v>
      </c>
      <c r="H2862" s="169" t="s">
        <v>28</v>
      </c>
    </row>
    <row r="2863" spans="1:8">
      <c r="A2863" s="169" t="s">
        <v>10604</v>
      </c>
      <c r="B2863" s="170">
        <f t="shared" si="53"/>
        <v>38651</v>
      </c>
      <c r="C2863" s="169" t="s">
        <v>8500</v>
      </c>
      <c r="D2863" s="169" t="s">
        <v>8023</v>
      </c>
      <c r="E2863" s="169" t="s">
        <v>8015</v>
      </c>
      <c r="F2863" s="169" t="s">
        <v>8074</v>
      </c>
      <c r="G2863" s="169" t="s">
        <v>8017</v>
      </c>
      <c r="H2863" s="169" t="s">
        <v>28</v>
      </c>
    </row>
    <row r="2864" spans="1:8">
      <c r="A2864" s="169" t="s">
        <v>10605</v>
      </c>
      <c r="B2864" s="170">
        <f t="shared" si="53"/>
        <v>38650</v>
      </c>
      <c r="C2864" s="169" t="s">
        <v>8498</v>
      </c>
      <c r="D2864" s="169" t="s">
        <v>8021</v>
      </c>
      <c r="E2864" s="169" t="s">
        <v>8011</v>
      </c>
      <c r="F2864" s="169" t="s">
        <v>8068</v>
      </c>
      <c r="G2864" s="169" t="s">
        <v>8005</v>
      </c>
      <c r="H2864" s="169" t="s">
        <v>28</v>
      </c>
    </row>
    <row r="2865" spans="1:8">
      <c r="A2865" s="169" t="s">
        <v>10606</v>
      </c>
      <c r="B2865" s="170">
        <f t="shared" si="53"/>
        <v>38649</v>
      </c>
      <c r="C2865" s="169" t="s">
        <v>8497</v>
      </c>
      <c r="D2865" s="169" t="s">
        <v>8015</v>
      </c>
      <c r="E2865" s="169" t="s">
        <v>8017</v>
      </c>
      <c r="F2865" s="169" t="s">
        <v>8050</v>
      </c>
      <c r="G2865" s="169" t="s">
        <v>8005</v>
      </c>
      <c r="H2865" s="169" t="s">
        <v>28</v>
      </c>
    </row>
    <row r="2866" spans="1:8">
      <c r="A2866" s="169" t="s">
        <v>10607</v>
      </c>
      <c r="B2866" s="170">
        <f t="shared" si="53"/>
        <v>38646</v>
      </c>
      <c r="C2866" s="169" t="s">
        <v>8482</v>
      </c>
      <c r="D2866" s="169" t="s">
        <v>8003</v>
      </c>
      <c r="E2866" s="169" t="s">
        <v>8040</v>
      </c>
      <c r="F2866" s="169" t="s">
        <v>8019</v>
      </c>
      <c r="G2866" s="169" t="s">
        <v>8038</v>
      </c>
      <c r="H2866" s="169" t="s">
        <v>28</v>
      </c>
    </row>
    <row r="2867" spans="1:8">
      <c r="A2867" s="169" t="s">
        <v>10608</v>
      </c>
      <c r="B2867" s="170">
        <f t="shared" si="53"/>
        <v>38645</v>
      </c>
      <c r="C2867" s="169" t="s">
        <v>8477</v>
      </c>
      <c r="D2867" s="169" t="s">
        <v>8038</v>
      </c>
      <c r="E2867" s="169" t="s">
        <v>8118</v>
      </c>
      <c r="F2867" s="169" t="s">
        <v>8011</v>
      </c>
      <c r="G2867" s="169" t="s">
        <v>8117</v>
      </c>
      <c r="H2867" s="169" t="s">
        <v>28</v>
      </c>
    </row>
    <row r="2868" spans="1:8">
      <c r="A2868" s="169" t="s">
        <v>10609</v>
      </c>
      <c r="B2868" s="170">
        <f t="shared" si="53"/>
        <v>38644</v>
      </c>
      <c r="C2868" s="169" t="s">
        <v>9841</v>
      </c>
      <c r="D2868" s="169" t="s">
        <v>8038</v>
      </c>
      <c r="E2868" s="169" t="s">
        <v>8117</v>
      </c>
      <c r="F2868" s="169" t="s">
        <v>8011</v>
      </c>
      <c r="G2868" s="169" t="s">
        <v>8117</v>
      </c>
      <c r="H2868" s="169" t="s">
        <v>28</v>
      </c>
    </row>
    <row r="2869" spans="1:8">
      <c r="A2869" s="169" t="s">
        <v>10610</v>
      </c>
      <c r="B2869" s="170">
        <f t="shared" si="53"/>
        <v>38643</v>
      </c>
      <c r="C2869" s="169" t="s">
        <v>8485</v>
      </c>
      <c r="D2869" s="169" t="s">
        <v>8005</v>
      </c>
      <c r="E2869" s="169" t="s">
        <v>8034</v>
      </c>
      <c r="F2869" s="169" t="s">
        <v>8046</v>
      </c>
      <c r="G2869" s="169" t="s">
        <v>8034</v>
      </c>
      <c r="H2869" s="169" t="s">
        <v>28</v>
      </c>
    </row>
    <row r="2870" spans="1:8">
      <c r="A2870" s="169" t="s">
        <v>10611</v>
      </c>
      <c r="B2870" s="170">
        <f t="shared" si="53"/>
        <v>38642</v>
      </c>
      <c r="C2870" s="169" t="s">
        <v>9866</v>
      </c>
      <c r="D2870" s="169" t="s">
        <v>8004</v>
      </c>
      <c r="E2870" s="169" t="s">
        <v>8038</v>
      </c>
      <c r="F2870" s="169" t="s">
        <v>8023</v>
      </c>
      <c r="G2870" s="169" t="s">
        <v>8038</v>
      </c>
      <c r="H2870" s="169" t="s">
        <v>28</v>
      </c>
    </row>
    <row r="2871" spans="1:8">
      <c r="A2871" s="169" t="s">
        <v>10612</v>
      </c>
      <c r="B2871" s="170">
        <f t="shared" si="53"/>
        <v>38639</v>
      </c>
      <c r="C2871" s="169" t="s">
        <v>8481</v>
      </c>
      <c r="D2871" s="169" t="s">
        <v>8040</v>
      </c>
      <c r="E2871" s="169" t="s">
        <v>8118</v>
      </c>
      <c r="F2871" s="169" t="s">
        <v>8011</v>
      </c>
      <c r="G2871" s="169" t="s">
        <v>8415</v>
      </c>
      <c r="H2871" s="169" t="s">
        <v>28</v>
      </c>
    </row>
    <row r="2872" spans="1:8">
      <c r="A2872" s="169" t="s">
        <v>10613</v>
      </c>
      <c r="B2872" s="170">
        <f t="shared" si="53"/>
        <v>38638</v>
      </c>
      <c r="C2872" s="169" t="s">
        <v>8463</v>
      </c>
      <c r="D2872" s="169" t="s">
        <v>8415</v>
      </c>
      <c r="E2872" s="169" t="s">
        <v>8408</v>
      </c>
      <c r="F2872" s="169" t="s">
        <v>8003</v>
      </c>
      <c r="G2872" s="169" t="s">
        <v>8137</v>
      </c>
      <c r="H2872" s="169" t="s">
        <v>28</v>
      </c>
    </row>
    <row r="2873" spans="1:8">
      <c r="A2873" s="169" t="s">
        <v>10614</v>
      </c>
      <c r="B2873" s="170">
        <f t="shared" si="53"/>
        <v>38637</v>
      </c>
      <c r="C2873" s="169" t="s">
        <v>8454</v>
      </c>
      <c r="D2873" s="169" t="s">
        <v>8129</v>
      </c>
      <c r="E2873" s="169" t="s">
        <v>8124</v>
      </c>
      <c r="F2873" s="169" t="s">
        <v>8117</v>
      </c>
      <c r="G2873" s="169" t="s">
        <v>8128</v>
      </c>
      <c r="H2873" s="169" t="s">
        <v>28</v>
      </c>
    </row>
    <row r="2874" spans="1:8">
      <c r="A2874" s="169" t="s">
        <v>10615</v>
      </c>
      <c r="B2874" s="170">
        <f t="shared" si="53"/>
        <v>38636</v>
      </c>
      <c r="C2874" s="169" t="s">
        <v>8461</v>
      </c>
      <c r="D2874" s="169" t="s">
        <v>8122</v>
      </c>
      <c r="E2874" s="169" t="s">
        <v>8124</v>
      </c>
      <c r="F2874" s="169" t="s">
        <v>8412</v>
      </c>
      <c r="G2874" s="169" t="s">
        <v>8121</v>
      </c>
      <c r="H2874" s="169" t="s">
        <v>28</v>
      </c>
    </row>
    <row r="2875" spans="1:8">
      <c r="A2875" s="169" t="s">
        <v>10616</v>
      </c>
      <c r="B2875" s="170">
        <f t="shared" si="53"/>
        <v>38635</v>
      </c>
      <c r="C2875" s="169" t="s">
        <v>8469</v>
      </c>
      <c r="D2875" s="169" t="s">
        <v>8137</v>
      </c>
      <c r="E2875" s="169" t="s">
        <v>8122</v>
      </c>
      <c r="F2875" s="169" t="s">
        <v>8041</v>
      </c>
      <c r="G2875" s="169" t="s">
        <v>8129</v>
      </c>
      <c r="H2875" s="169" t="s">
        <v>28</v>
      </c>
    </row>
    <row r="2876" spans="1:8">
      <c r="A2876" s="169" t="s">
        <v>10617</v>
      </c>
      <c r="B2876" s="170">
        <f t="shared" si="53"/>
        <v>38632</v>
      </c>
      <c r="C2876" s="169" t="s">
        <v>8454</v>
      </c>
      <c r="D2876" s="169" t="s">
        <v>8122</v>
      </c>
      <c r="E2876" s="169" t="s">
        <v>8121</v>
      </c>
      <c r="F2876" s="169" t="s">
        <v>8413</v>
      </c>
      <c r="G2876" s="169" t="s">
        <v>8133</v>
      </c>
      <c r="H2876" s="169" t="s">
        <v>28</v>
      </c>
    </row>
    <row r="2877" spans="1:8">
      <c r="A2877" s="169" t="s">
        <v>10618</v>
      </c>
      <c r="B2877" s="170">
        <f t="shared" si="53"/>
        <v>38631</v>
      </c>
      <c r="C2877" s="169" t="s">
        <v>8474</v>
      </c>
      <c r="D2877" s="169" t="s">
        <v>8138</v>
      </c>
      <c r="E2877" s="169" t="s">
        <v>8128</v>
      </c>
      <c r="F2877" s="169" t="s">
        <v>8415</v>
      </c>
      <c r="G2877" s="169" t="s">
        <v>8128</v>
      </c>
      <c r="H2877" s="169" t="s">
        <v>28</v>
      </c>
    </row>
    <row r="2878" spans="1:8">
      <c r="A2878" s="169" t="s">
        <v>10619</v>
      </c>
      <c r="B2878" s="170">
        <f t="shared" si="53"/>
        <v>38630</v>
      </c>
      <c r="C2878" s="169" t="s">
        <v>8481</v>
      </c>
      <c r="D2878" s="169" t="s">
        <v>8117</v>
      </c>
      <c r="E2878" s="169" t="s">
        <v>8413</v>
      </c>
      <c r="F2878" s="169" t="s">
        <v>8003</v>
      </c>
      <c r="G2878" s="169" t="s">
        <v>8413</v>
      </c>
      <c r="H2878" s="169" t="s">
        <v>28</v>
      </c>
    </row>
    <row r="2879" spans="1:8">
      <c r="A2879" s="169" t="s">
        <v>10620</v>
      </c>
      <c r="B2879" s="170">
        <f t="shared" si="53"/>
        <v>38629</v>
      </c>
      <c r="C2879" s="169" t="s">
        <v>8481</v>
      </c>
      <c r="D2879" s="169" t="s">
        <v>8118</v>
      </c>
      <c r="E2879" s="169" t="s">
        <v>8411</v>
      </c>
      <c r="F2879" s="169" t="s">
        <v>8008</v>
      </c>
      <c r="G2879" s="169" t="s">
        <v>8411</v>
      </c>
      <c r="H2879" s="169" t="s">
        <v>28</v>
      </c>
    </row>
    <row r="2880" spans="1:8">
      <c r="A2880" s="169" t="s">
        <v>10621</v>
      </c>
      <c r="B2880" s="170">
        <f t="shared" si="53"/>
        <v>38625</v>
      </c>
      <c r="C2880" s="169" t="s">
        <v>8449</v>
      </c>
      <c r="D2880" s="169" t="s">
        <v>8125</v>
      </c>
      <c r="E2880" s="169" t="s">
        <v>8144</v>
      </c>
      <c r="F2880" s="169" t="s">
        <v>8129</v>
      </c>
      <c r="G2880" s="169" t="s">
        <v>8141</v>
      </c>
      <c r="H2880" s="169" t="s">
        <v>28</v>
      </c>
    </row>
    <row r="2881" spans="1:8">
      <c r="A2881" s="169" t="s">
        <v>10622</v>
      </c>
      <c r="B2881" s="170">
        <f t="shared" si="53"/>
        <v>38624</v>
      </c>
      <c r="C2881" s="169" t="s">
        <v>8453</v>
      </c>
      <c r="D2881" s="169" t="s">
        <v>8121</v>
      </c>
      <c r="E2881" s="169" t="s">
        <v>8141</v>
      </c>
      <c r="F2881" s="169" t="s">
        <v>8407</v>
      </c>
      <c r="G2881" s="169" t="s">
        <v>8125</v>
      </c>
      <c r="H2881" s="169" t="s">
        <v>28</v>
      </c>
    </row>
    <row r="2882" spans="1:8">
      <c r="A2882" s="169" t="s">
        <v>10623</v>
      </c>
      <c r="B2882" s="170">
        <f t="shared" si="53"/>
        <v>38623</v>
      </c>
      <c r="C2882" s="169" t="s">
        <v>8474</v>
      </c>
      <c r="D2882" s="169" t="s">
        <v>8128</v>
      </c>
      <c r="E2882" s="169" t="s">
        <v>8125</v>
      </c>
      <c r="F2882" s="169" t="s">
        <v>8137</v>
      </c>
      <c r="G2882" s="169" t="s">
        <v>8120</v>
      </c>
      <c r="H2882" s="169" t="s">
        <v>28</v>
      </c>
    </row>
    <row r="2883" spans="1:8">
      <c r="A2883" s="169" t="s">
        <v>10624</v>
      </c>
      <c r="B2883" s="170">
        <f t="shared" si="53"/>
        <v>38622</v>
      </c>
      <c r="C2883" s="169" t="s">
        <v>9866</v>
      </c>
      <c r="D2883" s="169" t="s">
        <v>8117</v>
      </c>
      <c r="E2883" s="169" t="s">
        <v>8413</v>
      </c>
      <c r="F2883" s="169" t="s">
        <v>8009</v>
      </c>
      <c r="G2883" s="169" t="s">
        <v>8415</v>
      </c>
      <c r="H2883" s="169" t="s">
        <v>28</v>
      </c>
    </row>
    <row r="2884" spans="1:8">
      <c r="A2884" s="169" t="s">
        <v>10625</v>
      </c>
      <c r="B2884" s="170">
        <f t="shared" si="53"/>
        <v>38621</v>
      </c>
      <c r="C2884" s="169" t="s">
        <v>8485</v>
      </c>
      <c r="D2884" s="169" t="s">
        <v>8041</v>
      </c>
      <c r="E2884" s="169" t="s">
        <v>8412</v>
      </c>
      <c r="F2884" s="169" t="s">
        <v>8003</v>
      </c>
      <c r="G2884" s="169" t="s">
        <v>8117</v>
      </c>
      <c r="H2884" s="169" t="s">
        <v>28</v>
      </c>
    </row>
    <row r="2885" spans="1:8">
      <c r="A2885" s="169" t="s">
        <v>10626</v>
      </c>
      <c r="B2885" s="170">
        <f t="shared" ref="B2885:B2948" si="54">DATE((LEFT(A2885,4)),(RIGHT(LEFT(A2885,7),2)),RIGHT(A2885,2))</f>
        <v>38618</v>
      </c>
      <c r="C2885" s="169" t="s">
        <v>8474</v>
      </c>
      <c r="D2885" s="169" t="s">
        <v>8137</v>
      </c>
      <c r="E2885" s="169" t="s">
        <v>8129</v>
      </c>
      <c r="F2885" s="169" t="s">
        <v>8118</v>
      </c>
      <c r="G2885" s="169" t="s">
        <v>8136</v>
      </c>
      <c r="H2885" s="169" t="s">
        <v>28</v>
      </c>
    </row>
    <row r="2886" spans="1:8">
      <c r="A2886" s="169" t="s">
        <v>10627</v>
      </c>
      <c r="B2886" s="170">
        <f t="shared" si="54"/>
        <v>38617</v>
      </c>
      <c r="C2886" s="169" t="s">
        <v>8471</v>
      </c>
      <c r="D2886" s="169" t="s">
        <v>8128</v>
      </c>
      <c r="E2886" s="169" t="s">
        <v>8124</v>
      </c>
      <c r="F2886" s="169" t="s">
        <v>8136</v>
      </c>
      <c r="G2886" s="169" t="s">
        <v>8121</v>
      </c>
      <c r="H2886" s="169" t="s">
        <v>28</v>
      </c>
    </row>
    <row r="2887" spans="1:8">
      <c r="A2887" s="169" t="s">
        <v>10628</v>
      </c>
      <c r="B2887" s="170">
        <f t="shared" si="54"/>
        <v>38616</v>
      </c>
      <c r="C2887" s="169" t="s">
        <v>8472</v>
      </c>
      <c r="D2887" s="169" t="s">
        <v>8128</v>
      </c>
      <c r="E2887" s="169" t="s">
        <v>8133</v>
      </c>
      <c r="F2887" s="169" t="s">
        <v>8136</v>
      </c>
      <c r="G2887" s="169" t="s">
        <v>8121</v>
      </c>
      <c r="H2887" s="169" t="s">
        <v>28</v>
      </c>
    </row>
    <row r="2888" spans="1:8">
      <c r="A2888" s="169" t="s">
        <v>10629</v>
      </c>
      <c r="B2888" s="170">
        <f t="shared" si="54"/>
        <v>38615</v>
      </c>
      <c r="C2888" s="169" t="s">
        <v>8482</v>
      </c>
      <c r="D2888" s="169" t="s">
        <v>8138</v>
      </c>
      <c r="E2888" s="169" t="s">
        <v>8130</v>
      </c>
      <c r="F2888" s="169" t="s">
        <v>8413</v>
      </c>
      <c r="G2888" s="169" t="s">
        <v>8122</v>
      </c>
      <c r="H2888" s="169" t="s">
        <v>28</v>
      </c>
    </row>
    <row r="2889" spans="1:8">
      <c r="A2889" s="169" t="s">
        <v>10630</v>
      </c>
      <c r="B2889" s="170">
        <f t="shared" si="54"/>
        <v>38611</v>
      </c>
      <c r="C2889" s="169" t="s">
        <v>8478</v>
      </c>
      <c r="D2889" s="169" t="s">
        <v>8137</v>
      </c>
      <c r="E2889" s="169" t="s">
        <v>8138</v>
      </c>
      <c r="F2889" s="169" t="s">
        <v>8118</v>
      </c>
      <c r="G2889" s="169" t="s">
        <v>8138</v>
      </c>
      <c r="H2889" s="169" t="s">
        <v>28</v>
      </c>
    </row>
    <row r="2890" spans="1:8">
      <c r="A2890" s="169" t="s">
        <v>10631</v>
      </c>
      <c r="B2890" s="170">
        <f t="shared" si="54"/>
        <v>38610</v>
      </c>
      <c r="C2890" s="169" t="s">
        <v>8466</v>
      </c>
      <c r="D2890" s="169" t="s">
        <v>8133</v>
      </c>
      <c r="E2890" s="169" t="s">
        <v>8126</v>
      </c>
      <c r="F2890" s="169" t="s">
        <v>8129</v>
      </c>
      <c r="G2890" s="169" t="s">
        <v>8125</v>
      </c>
      <c r="H2890" s="169" t="s">
        <v>28</v>
      </c>
    </row>
    <row r="2891" spans="1:8">
      <c r="A2891" s="169" t="s">
        <v>10632</v>
      </c>
      <c r="B2891" s="170">
        <f t="shared" si="54"/>
        <v>38609</v>
      </c>
      <c r="C2891" s="169" t="s">
        <v>8469</v>
      </c>
      <c r="D2891" s="169" t="s">
        <v>8132</v>
      </c>
      <c r="E2891" s="169" t="s">
        <v>8143</v>
      </c>
      <c r="F2891" s="169" t="s">
        <v>8121</v>
      </c>
      <c r="G2891" s="169" t="s">
        <v>8147</v>
      </c>
      <c r="H2891" s="169" t="s">
        <v>28</v>
      </c>
    </row>
    <row r="2892" spans="1:8">
      <c r="A2892" s="169" t="s">
        <v>10633</v>
      </c>
      <c r="B2892" s="170">
        <f t="shared" si="54"/>
        <v>38608</v>
      </c>
      <c r="C2892" s="169" t="s">
        <v>8469</v>
      </c>
      <c r="D2892" s="169" t="s">
        <v>8126</v>
      </c>
      <c r="E2892" s="169" t="s">
        <v>8147</v>
      </c>
      <c r="F2892" s="169" t="s">
        <v>8120</v>
      </c>
      <c r="G2892" s="169" t="s">
        <v>8141</v>
      </c>
      <c r="H2892" s="169" t="s">
        <v>28</v>
      </c>
    </row>
    <row r="2893" spans="1:8">
      <c r="A2893" s="169" t="s">
        <v>10634</v>
      </c>
      <c r="B2893" s="170">
        <f t="shared" si="54"/>
        <v>38607</v>
      </c>
      <c r="C2893" s="169" t="s">
        <v>8472</v>
      </c>
      <c r="D2893" s="169" t="s">
        <v>8149</v>
      </c>
      <c r="E2893" s="169" t="s">
        <v>8155</v>
      </c>
      <c r="F2893" s="169" t="s">
        <v>8132</v>
      </c>
      <c r="G2893" s="169" t="s">
        <v>8269</v>
      </c>
      <c r="H2893" s="169" t="s">
        <v>28</v>
      </c>
    </row>
    <row r="2894" spans="1:8">
      <c r="A2894" s="169" t="s">
        <v>10635</v>
      </c>
      <c r="B2894" s="170">
        <f t="shared" si="54"/>
        <v>38604</v>
      </c>
      <c r="C2894" s="169" t="s">
        <v>8477</v>
      </c>
      <c r="D2894" s="169" t="s">
        <v>8126</v>
      </c>
      <c r="E2894" s="169" t="s">
        <v>8147</v>
      </c>
      <c r="F2894" s="169" t="s">
        <v>8120</v>
      </c>
      <c r="G2894" s="169" t="s">
        <v>8147</v>
      </c>
      <c r="H2894" s="169" t="s">
        <v>28</v>
      </c>
    </row>
    <row r="2895" spans="1:8">
      <c r="A2895" s="169" t="s">
        <v>10636</v>
      </c>
      <c r="B2895" s="170">
        <f t="shared" si="54"/>
        <v>38603</v>
      </c>
      <c r="C2895" s="169" t="s">
        <v>8466</v>
      </c>
      <c r="D2895" s="169" t="s">
        <v>8143</v>
      </c>
      <c r="E2895" s="169" t="s">
        <v>8150</v>
      </c>
      <c r="F2895" s="169" t="s">
        <v>8124</v>
      </c>
      <c r="G2895" s="169" t="s">
        <v>8150</v>
      </c>
      <c r="H2895" s="169" t="s">
        <v>28</v>
      </c>
    </row>
    <row r="2896" spans="1:8">
      <c r="A2896" s="169" t="s">
        <v>10637</v>
      </c>
      <c r="B2896" s="170">
        <f t="shared" si="54"/>
        <v>38602</v>
      </c>
      <c r="C2896" s="169" t="s">
        <v>8024</v>
      </c>
      <c r="D2896" s="169" t="s">
        <v>8179</v>
      </c>
      <c r="E2896" s="169" t="s">
        <v>8182</v>
      </c>
      <c r="F2896" s="169" t="s">
        <v>8160</v>
      </c>
      <c r="G2896" s="169" t="s">
        <v>8178</v>
      </c>
      <c r="H2896" s="169" t="s">
        <v>28</v>
      </c>
    </row>
    <row r="2897" spans="1:8">
      <c r="A2897" s="169" t="s">
        <v>10638</v>
      </c>
      <c r="B2897" s="170">
        <f t="shared" si="54"/>
        <v>38601</v>
      </c>
      <c r="C2897" s="169" t="s">
        <v>8005</v>
      </c>
      <c r="D2897" s="169" t="s">
        <v>8194</v>
      </c>
      <c r="E2897" s="169" t="s">
        <v>8197</v>
      </c>
      <c r="F2897" s="169" t="s">
        <v>8185</v>
      </c>
      <c r="G2897" s="169" t="s">
        <v>8192</v>
      </c>
      <c r="H2897" s="169" t="s">
        <v>28</v>
      </c>
    </row>
    <row r="2898" spans="1:8">
      <c r="A2898" s="169" t="s">
        <v>10639</v>
      </c>
      <c r="B2898" s="170">
        <f t="shared" si="54"/>
        <v>38600</v>
      </c>
      <c r="C2898" s="169" t="s">
        <v>8038</v>
      </c>
      <c r="D2898" s="169" t="s">
        <v>8227</v>
      </c>
      <c r="E2898" s="169" t="s">
        <v>9934</v>
      </c>
      <c r="F2898" s="169" t="s">
        <v>8193</v>
      </c>
      <c r="G2898" s="169" t="s">
        <v>10029</v>
      </c>
      <c r="H2898" s="169" t="s">
        <v>28</v>
      </c>
    </row>
    <row r="2899" spans="1:8">
      <c r="A2899" s="169" t="s">
        <v>10640</v>
      </c>
      <c r="B2899" s="170">
        <f t="shared" si="54"/>
        <v>38597</v>
      </c>
      <c r="C2899" s="169" t="s">
        <v>8009</v>
      </c>
      <c r="D2899" s="169" t="s">
        <v>8226</v>
      </c>
      <c r="E2899" s="169" t="s">
        <v>9916</v>
      </c>
      <c r="F2899" s="169" t="s">
        <v>8194</v>
      </c>
      <c r="G2899" s="169" t="s">
        <v>9916</v>
      </c>
      <c r="H2899" s="169" t="s">
        <v>28</v>
      </c>
    </row>
    <row r="2900" spans="1:8">
      <c r="A2900" s="169" t="s">
        <v>10641</v>
      </c>
      <c r="B2900" s="170">
        <f t="shared" si="54"/>
        <v>38596</v>
      </c>
      <c r="C2900" s="169" t="s">
        <v>8003</v>
      </c>
      <c r="D2900" s="169" t="s">
        <v>8192</v>
      </c>
      <c r="E2900" s="169" t="s">
        <v>8196</v>
      </c>
      <c r="F2900" s="169" t="s">
        <v>8200</v>
      </c>
      <c r="G2900" s="169" t="s">
        <v>8227</v>
      </c>
      <c r="H2900" s="169" t="s">
        <v>28</v>
      </c>
    </row>
    <row r="2901" spans="1:8">
      <c r="A2901" s="169" t="s">
        <v>10642</v>
      </c>
      <c r="B2901" s="170">
        <f t="shared" si="54"/>
        <v>38595</v>
      </c>
      <c r="C2901" s="169" t="s">
        <v>8008</v>
      </c>
      <c r="D2901" s="169" t="s">
        <v>8192</v>
      </c>
      <c r="E2901" s="169" t="s">
        <v>8227</v>
      </c>
      <c r="F2901" s="169" t="s">
        <v>8199</v>
      </c>
      <c r="G2901" s="169" t="s">
        <v>8196</v>
      </c>
      <c r="H2901" s="169" t="s">
        <v>28</v>
      </c>
    </row>
    <row r="2902" spans="1:8">
      <c r="A2902" s="169" t="s">
        <v>10643</v>
      </c>
      <c r="B2902" s="170">
        <f t="shared" si="54"/>
        <v>38594</v>
      </c>
      <c r="C2902" s="169" t="s">
        <v>8046</v>
      </c>
      <c r="D2902" s="169" t="s">
        <v>8199</v>
      </c>
      <c r="E2902" s="169" t="s">
        <v>8193</v>
      </c>
      <c r="F2902" s="169" t="s">
        <v>8182</v>
      </c>
      <c r="G2902" s="169" t="s">
        <v>8191</v>
      </c>
      <c r="H2902" s="169" t="s">
        <v>28</v>
      </c>
    </row>
    <row r="2903" spans="1:8">
      <c r="A2903" s="169" t="s">
        <v>10644</v>
      </c>
      <c r="B2903" s="170">
        <f t="shared" si="54"/>
        <v>38593</v>
      </c>
      <c r="C2903" s="169" t="s">
        <v>8051</v>
      </c>
      <c r="D2903" s="169" t="s">
        <v>8175</v>
      </c>
      <c r="E2903" s="169" t="s">
        <v>8178</v>
      </c>
      <c r="F2903" s="169" t="s">
        <v>8159</v>
      </c>
      <c r="G2903" s="169" t="s">
        <v>8174</v>
      </c>
      <c r="H2903" s="169" t="s">
        <v>28</v>
      </c>
    </row>
    <row r="2904" spans="1:8">
      <c r="A2904" s="169" t="s">
        <v>10645</v>
      </c>
      <c r="B2904" s="170">
        <f t="shared" si="54"/>
        <v>38590</v>
      </c>
      <c r="C2904" s="169" t="s">
        <v>9853</v>
      </c>
      <c r="D2904" s="169" t="s">
        <v>8160</v>
      </c>
      <c r="E2904" s="169" t="s">
        <v>8170</v>
      </c>
      <c r="F2904" s="169" t="s">
        <v>8251</v>
      </c>
      <c r="G2904" s="169" t="s">
        <v>8163</v>
      </c>
      <c r="H2904" s="169" t="s">
        <v>28</v>
      </c>
    </row>
    <row r="2905" spans="1:8">
      <c r="A2905" s="169" t="s">
        <v>10646</v>
      </c>
      <c r="B2905" s="170">
        <f t="shared" si="54"/>
        <v>38589</v>
      </c>
      <c r="C2905" s="169" t="s">
        <v>9853</v>
      </c>
      <c r="D2905" s="169" t="s">
        <v>8252</v>
      </c>
      <c r="E2905" s="169" t="s">
        <v>8159</v>
      </c>
      <c r="F2905" s="169" t="s">
        <v>8156</v>
      </c>
      <c r="G2905" s="169" t="s">
        <v>8161</v>
      </c>
      <c r="H2905" s="169" t="s">
        <v>28</v>
      </c>
    </row>
    <row r="2906" spans="1:8">
      <c r="A2906" s="169" t="s">
        <v>10647</v>
      </c>
      <c r="B2906" s="170">
        <f t="shared" si="54"/>
        <v>38588</v>
      </c>
      <c r="C2906" s="169" t="s">
        <v>8450</v>
      </c>
      <c r="D2906" s="169" t="s">
        <v>8241</v>
      </c>
      <c r="E2906" s="169" t="s">
        <v>8166</v>
      </c>
      <c r="F2906" s="169" t="s">
        <v>8153</v>
      </c>
      <c r="G2906" s="169" t="s">
        <v>8159</v>
      </c>
      <c r="H2906" s="169" t="s">
        <v>28</v>
      </c>
    </row>
    <row r="2907" spans="1:8">
      <c r="A2907" s="169" t="s">
        <v>10648</v>
      </c>
      <c r="B2907" s="170">
        <f t="shared" si="54"/>
        <v>38587</v>
      </c>
      <c r="C2907" s="169" t="s">
        <v>9853</v>
      </c>
      <c r="D2907" s="169" t="s">
        <v>8241</v>
      </c>
      <c r="E2907" s="169" t="s">
        <v>8163</v>
      </c>
      <c r="F2907" s="169" t="s">
        <v>8156</v>
      </c>
      <c r="G2907" s="169" t="s">
        <v>8213</v>
      </c>
      <c r="H2907" s="169" t="s">
        <v>28</v>
      </c>
    </row>
    <row r="2908" spans="1:8">
      <c r="A2908" s="169" t="s">
        <v>10649</v>
      </c>
      <c r="B2908" s="170">
        <f t="shared" si="54"/>
        <v>38586</v>
      </c>
      <c r="C2908" s="169" t="s">
        <v>8024</v>
      </c>
      <c r="D2908" s="169" t="s">
        <v>8178</v>
      </c>
      <c r="E2908" s="169" t="s">
        <v>8200</v>
      </c>
      <c r="F2908" s="169" t="s">
        <v>8163</v>
      </c>
      <c r="G2908" s="169" t="s">
        <v>8185</v>
      </c>
      <c r="H2908" s="169" t="s">
        <v>28</v>
      </c>
    </row>
    <row r="2909" spans="1:8">
      <c r="A2909" s="169" t="s">
        <v>10650</v>
      </c>
      <c r="B2909" s="170">
        <f t="shared" si="54"/>
        <v>38583</v>
      </c>
      <c r="C2909" s="169" t="s">
        <v>8019</v>
      </c>
      <c r="D2909" s="169" t="s">
        <v>8188</v>
      </c>
      <c r="E2909" s="169" t="s">
        <v>8191</v>
      </c>
      <c r="F2909" s="169" t="s">
        <v>8179</v>
      </c>
      <c r="G2909" s="169" t="s">
        <v>8194</v>
      </c>
      <c r="H2909" s="169" t="s">
        <v>28</v>
      </c>
    </row>
    <row r="2910" spans="1:8">
      <c r="A2910" s="169" t="s">
        <v>10651</v>
      </c>
      <c r="B2910" s="170">
        <f t="shared" si="54"/>
        <v>38582</v>
      </c>
      <c r="C2910" s="169" t="s">
        <v>8065</v>
      </c>
      <c r="D2910" s="169" t="s">
        <v>8174</v>
      </c>
      <c r="E2910" s="169" t="s">
        <v>8184</v>
      </c>
      <c r="F2910" s="169" t="s">
        <v>8160</v>
      </c>
      <c r="G2910" s="169" t="s">
        <v>8185</v>
      </c>
      <c r="H2910" s="169" t="s">
        <v>28</v>
      </c>
    </row>
    <row r="2911" spans="1:8">
      <c r="A2911" s="169" t="s">
        <v>10652</v>
      </c>
      <c r="B2911" s="170">
        <f t="shared" si="54"/>
        <v>38581</v>
      </c>
      <c r="C2911" s="169" t="s">
        <v>8064</v>
      </c>
      <c r="D2911" s="169" t="s">
        <v>8173</v>
      </c>
      <c r="E2911" s="169" t="s">
        <v>8182</v>
      </c>
      <c r="F2911" s="169" t="s">
        <v>8159</v>
      </c>
      <c r="G2911" s="169" t="s">
        <v>8185</v>
      </c>
      <c r="H2911" s="169" t="s">
        <v>28</v>
      </c>
    </row>
    <row r="2912" spans="1:8">
      <c r="A2912" s="169" t="s">
        <v>10653</v>
      </c>
      <c r="B2912" s="170">
        <f t="shared" si="54"/>
        <v>38580</v>
      </c>
      <c r="C2912" s="169" t="s">
        <v>8046</v>
      </c>
      <c r="D2912" s="169" t="s">
        <v>8173</v>
      </c>
      <c r="E2912" s="169" t="s">
        <v>8185</v>
      </c>
      <c r="F2912" s="169" t="s">
        <v>8159</v>
      </c>
      <c r="G2912" s="169" t="s">
        <v>8185</v>
      </c>
      <c r="H2912" s="169" t="s">
        <v>28</v>
      </c>
    </row>
    <row r="2913" spans="1:8">
      <c r="A2913" s="169" t="s">
        <v>10654</v>
      </c>
      <c r="B2913" s="170">
        <f t="shared" si="54"/>
        <v>38576</v>
      </c>
      <c r="C2913" s="169" t="s">
        <v>8055</v>
      </c>
      <c r="D2913" s="169" t="s">
        <v>8164</v>
      </c>
      <c r="E2913" s="169" t="s">
        <v>8173</v>
      </c>
      <c r="F2913" s="169" t="s">
        <v>8254</v>
      </c>
      <c r="G2913" s="169" t="s">
        <v>8173</v>
      </c>
      <c r="H2913" s="169" t="s">
        <v>28</v>
      </c>
    </row>
    <row r="2914" spans="1:8">
      <c r="A2914" s="169" t="s">
        <v>10655</v>
      </c>
      <c r="B2914" s="170">
        <f t="shared" si="54"/>
        <v>38575</v>
      </c>
      <c r="C2914" s="169" t="s">
        <v>8449</v>
      </c>
      <c r="D2914" s="169" t="s">
        <v>8161</v>
      </c>
      <c r="E2914" s="169" t="s">
        <v>8166</v>
      </c>
      <c r="F2914" s="169" t="s">
        <v>8155</v>
      </c>
      <c r="G2914" s="169" t="s">
        <v>8163</v>
      </c>
      <c r="H2914" s="169" t="s">
        <v>28</v>
      </c>
    </row>
    <row r="2915" spans="1:8">
      <c r="A2915" s="169" t="s">
        <v>10656</v>
      </c>
      <c r="B2915" s="170">
        <f t="shared" si="54"/>
        <v>38574</v>
      </c>
      <c r="C2915" s="169" t="s">
        <v>8114</v>
      </c>
      <c r="D2915" s="169" t="s">
        <v>8241</v>
      </c>
      <c r="E2915" s="169" t="s">
        <v>8166</v>
      </c>
      <c r="F2915" s="169" t="s">
        <v>8155</v>
      </c>
      <c r="G2915" s="169" t="s">
        <v>8166</v>
      </c>
      <c r="H2915" s="169" t="s">
        <v>28</v>
      </c>
    </row>
    <row r="2916" spans="1:8">
      <c r="A2916" s="169" t="s">
        <v>10657</v>
      </c>
      <c r="B2916" s="170">
        <f t="shared" si="54"/>
        <v>38573</v>
      </c>
      <c r="C2916" s="169" t="s">
        <v>8454</v>
      </c>
      <c r="D2916" s="169" t="s">
        <v>8153</v>
      </c>
      <c r="E2916" s="169" t="s">
        <v>8254</v>
      </c>
      <c r="F2916" s="169" t="s">
        <v>8132</v>
      </c>
      <c r="G2916" s="169" t="s">
        <v>8251</v>
      </c>
      <c r="H2916" s="169" t="s">
        <v>28</v>
      </c>
    </row>
    <row r="2917" spans="1:8">
      <c r="A2917" s="169" t="s">
        <v>10658</v>
      </c>
      <c r="B2917" s="170">
        <f t="shared" si="54"/>
        <v>38572</v>
      </c>
      <c r="C2917" s="169" t="s">
        <v>8472</v>
      </c>
      <c r="D2917" s="169" t="s">
        <v>8258</v>
      </c>
      <c r="E2917" s="169" t="s">
        <v>8213</v>
      </c>
      <c r="F2917" s="169" t="s">
        <v>8147</v>
      </c>
      <c r="G2917" s="169" t="s">
        <v>8161</v>
      </c>
      <c r="H2917" s="169" t="s">
        <v>28</v>
      </c>
    </row>
    <row r="2918" spans="1:8">
      <c r="A2918" s="169" t="s">
        <v>10659</v>
      </c>
      <c r="B2918" s="170">
        <f t="shared" si="54"/>
        <v>38569</v>
      </c>
      <c r="C2918" s="169" t="s">
        <v>9853</v>
      </c>
      <c r="D2918" s="169" t="s">
        <v>8258</v>
      </c>
      <c r="E2918" s="169" t="s">
        <v>8213</v>
      </c>
      <c r="F2918" s="169" t="s">
        <v>8143</v>
      </c>
      <c r="G2918" s="169" t="s">
        <v>8161</v>
      </c>
      <c r="H2918" s="169" t="s">
        <v>28</v>
      </c>
    </row>
    <row r="2919" spans="1:8">
      <c r="A2919" s="169" t="s">
        <v>10660</v>
      </c>
      <c r="B2919" s="170">
        <f t="shared" si="54"/>
        <v>38568</v>
      </c>
      <c r="C2919" s="169" t="s">
        <v>8068</v>
      </c>
      <c r="D2919" s="169" t="s">
        <v>8161</v>
      </c>
      <c r="E2919" s="169" t="s">
        <v>8163</v>
      </c>
      <c r="F2919" s="169" t="s">
        <v>8155</v>
      </c>
      <c r="G2919" s="169" t="s">
        <v>8164</v>
      </c>
      <c r="H2919" s="169" t="s">
        <v>28</v>
      </c>
    </row>
    <row r="2920" spans="1:8">
      <c r="A2920" s="169" t="s">
        <v>10661</v>
      </c>
      <c r="B2920" s="170">
        <f t="shared" si="54"/>
        <v>38567</v>
      </c>
      <c r="C2920" s="169" t="s">
        <v>8433</v>
      </c>
      <c r="D2920" s="169" t="s">
        <v>8213</v>
      </c>
      <c r="E2920" s="169" t="s">
        <v>8164</v>
      </c>
      <c r="F2920" s="169" t="s">
        <v>8156</v>
      </c>
      <c r="G2920" s="169" t="s">
        <v>8170</v>
      </c>
      <c r="H2920" s="169" t="s">
        <v>28</v>
      </c>
    </row>
    <row r="2921" spans="1:8">
      <c r="A2921" s="169" t="s">
        <v>10662</v>
      </c>
      <c r="B2921" s="170">
        <f t="shared" si="54"/>
        <v>38566</v>
      </c>
      <c r="C2921" s="169" t="s">
        <v>8114</v>
      </c>
      <c r="D2921" s="169" t="s">
        <v>8160</v>
      </c>
      <c r="E2921" s="169" t="s">
        <v>8170</v>
      </c>
      <c r="F2921" s="169" t="s">
        <v>8154</v>
      </c>
      <c r="G2921" s="169" t="s">
        <v>8179</v>
      </c>
      <c r="H2921" s="169" t="s">
        <v>28</v>
      </c>
    </row>
    <row r="2922" spans="1:8">
      <c r="A2922" s="169" t="s">
        <v>10663</v>
      </c>
      <c r="B2922" s="170">
        <f t="shared" si="54"/>
        <v>38565</v>
      </c>
      <c r="C2922" s="169" t="s">
        <v>9853</v>
      </c>
      <c r="D2922" s="169" t="s">
        <v>8251</v>
      </c>
      <c r="E2922" s="169" t="s">
        <v>8241</v>
      </c>
      <c r="F2922" s="169" t="s">
        <v>8143</v>
      </c>
      <c r="G2922" s="169" t="s">
        <v>8160</v>
      </c>
      <c r="H2922" s="169" t="s">
        <v>28</v>
      </c>
    </row>
    <row r="2923" spans="1:8">
      <c r="A2923" s="169" t="s">
        <v>10664</v>
      </c>
      <c r="B2923" s="170">
        <f t="shared" si="54"/>
        <v>38562</v>
      </c>
      <c r="C2923" s="169" t="s">
        <v>8011</v>
      </c>
      <c r="D2923" s="169" t="s">
        <v>8202</v>
      </c>
      <c r="E2923" s="169" t="s">
        <v>8200</v>
      </c>
      <c r="F2923" s="169" t="s">
        <v>8170</v>
      </c>
      <c r="G2923" s="169" t="s">
        <v>8197</v>
      </c>
      <c r="H2923" s="169" t="s">
        <v>28</v>
      </c>
    </row>
    <row r="2924" spans="1:8">
      <c r="A2924" s="169" t="s">
        <v>10665</v>
      </c>
      <c r="B2924" s="170">
        <f t="shared" si="54"/>
        <v>38561</v>
      </c>
      <c r="C2924" s="169" t="s">
        <v>8017</v>
      </c>
      <c r="D2924" s="169" t="s">
        <v>8188</v>
      </c>
      <c r="E2924" s="169" t="s">
        <v>8199</v>
      </c>
      <c r="F2924" s="169" t="s">
        <v>8175</v>
      </c>
      <c r="G2924" s="169" t="s">
        <v>8226</v>
      </c>
      <c r="H2924" s="169" t="s">
        <v>28</v>
      </c>
    </row>
    <row r="2925" spans="1:8">
      <c r="A2925" s="169" t="s">
        <v>10666</v>
      </c>
      <c r="B2925" s="170">
        <f t="shared" si="54"/>
        <v>38560</v>
      </c>
      <c r="C2925" s="169" t="s">
        <v>8005</v>
      </c>
      <c r="D2925" s="169" t="s">
        <v>8197</v>
      </c>
      <c r="E2925" s="169" t="s">
        <v>8192</v>
      </c>
      <c r="F2925" s="169" t="s">
        <v>8185</v>
      </c>
      <c r="G2925" s="169" t="s">
        <v>9921</v>
      </c>
      <c r="H2925" s="169" t="s">
        <v>28</v>
      </c>
    </row>
    <row r="2926" spans="1:8">
      <c r="A2926" s="169" t="s">
        <v>10667</v>
      </c>
      <c r="B2926" s="170">
        <f t="shared" si="54"/>
        <v>38559</v>
      </c>
      <c r="C2926" s="169" t="s">
        <v>8034</v>
      </c>
      <c r="D2926" s="169" t="s">
        <v>8197</v>
      </c>
      <c r="E2926" s="169" t="s">
        <v>8191</v>
      </c>
      <c r="F2926" s="169" t="s">
        <v>8185</v>
      </c>
      <c r="G2926" s="169" t="s">
        <v>10011</v>
      </c>
      <c r="H2926" s="169" t="s">
        <v>28</v>
      </c>
    </row>
    <row r="2927" spans="1:8">
      <c r="A2927" s="169" t="s">
        <v>10668</v>
      </c>
      <c r="B2927" s="170">
        <f t="shared" si="54"/>
        <v>38558</v>
      </c>
      <c r="C2927" s="169" t="s">
        <v>8137</v>
      </c>
      <c r="D2927" s="169" t="s">
        <v>10093</v>
      </c>
      <c r="E2927" s="169" t="s">
        <v>10093</v>
      </c>
      <c r="F2927" s="169" t="s">
        <v>8226</v>
      </c>
      <c r="G2927" s="169" t="s">
        <v>9998</v>
      </c>
      <c r="H2927" s="169" t="s">
        <v>28</v>
      </c>
    </row>
    <row r="2928" spans="1:8">
      <c r="A2928" s="169" t="s">
        <v>10669</v>
      </c>
      <c r="B2928" s="170">
        <f t="shared" si="54"/>
        <v>38555</v>
      </c>
      <c r="C2928" s="169" t="s">
        <v>8411</v>
      </c>
      <c r="D2928" s="169" t="s">
        <v>10011</v>
      </c>
      <c r="E2928" s="169" t="s">
        <v>10011</v>
      </c>
      <c r="F2928" s="169" t="s">
        <v>8196</v>
      </c>
      <c r="G2928" s="169" t="s">
        <v>9998</v>
      </c>
      <c r="H2928" s="169" t="s">
        <v>28</v>
      </c>
    </row>
    <row r="2929" spans="1:8">
      <c r="A2929" s="169" t="s">
        <v>10670</v>
      </c>
      <c r="B2929" s="170">
        <f t="shared" si="54"/>
        <v>38554</v>
      </c>
      <c r="C2929" s="169" t="s">
        <v>8034</v>
      </c>
      <c r="D2929" s="169" t="s">
        <v>8227</v>
      </c>
      <c r="E2929" s="169" t="s">
        <v>8227</v>
      </c>
      <c r="F2929" s="169" t="s">
        <v>8200</v>
      </c>
      <c r="G2929" s="169" t="s">
        <v>9994</v>
      </c>
      <c r="H2929" s="169" t="s">
        <v>28</v>
      </c>
    </row>
    <row r="2930" spans="1:8">
      <c r="A2930" s="169" t="s">
        <v>10671</v>
      </c>
      <c r="B2930" s="170">
        <f t="shared" si="54"/>
        <v>38553</v>
      </c>
      <c r="C2930" s="169" t="s">
        <v>8003</v>
      </c>
      <c r="D2930" s="169" t="s">
        <v>8200</v>
      </c>
      <c r="E2930" s="169" t="s">
        <v>8200</v>
      </c>
      <c r="F2930" s="169" t="s">
        <v>8173</v>
      </c>
      <c r="G2930" s="169" t="s">
        <v>8227</v>
      </c>
      <c r="H2930" s="169" t="s">
        <v>28</v>
      </c>
    </row>
    <row r="2931" spans="1:8">
      <c r="A2931" s="169" t="s">
        <v>10672</v>
      </c>
      <c r="B2931" s="170">
        <f t="shared" si="54"/>
        <v>38552</v>
      </c>
      <c r="C2931" s="169" t="s">
        <v>8012</v>
      </c>
      <c r="D2931" s="169" t="s">
        <v>8202</v>
      </c>
      <c r="E2931" s="169" t="s">
        <v>8202</v>
      </c>
      <c r="F2931" s="169" t="s">
        <v>8170</v>
      </c>
      <c r="G2931" s="169" t="s">
        <v>8192</v>
      </c>
      <c r="H2931" s="169" t="s">
        <v>28</v>
      </c>
    </row>
    <row r="2932" spans="1:8">
      <c r="A2932" s="169" t="s">
        <v>10673</v>
      </c>
      <c r="B2932" s="170">
        <f t="shared" si="54"/>
        <v>38551</v>
      </c>
      <c r="C2932" s="169" t="s">
        <v>8009</v>
      </c>
      <c r="D2932" s="169" t="s">
        <v>8200</v>
      </c>
      <c r="E2932" s="169" t="s">
        <v>8199</v>
      </c>
      <c r="F2932" s="169" t="s">
        <v>8175</v>
      </c>
      <c r="G2932" s="169" t="s">
        <v>8227</v>
      </c>
      <c r="H2932" s="169" t="s">
        <v>28</v>
      </c>
    </row>
    <row r="2933" spans="1:8">
      <c r="A2933" s="169" t="s">
        <v>10674</v>
      </c>
      <c r="B2933" s="170">
        <f t="shared" si="54"/>
        <v>38548</v>
      </c>
      <c r="C2933" s="169" t="s">
        <v>8009</v>
      </c>
      <c r="D2933" s="169" t="s">
        <v>8199</v>
      </c>
      <c r="E2933" s="169" t="s">
        <v>8194</v>
      </c>
      <c r="F2933" s="169" t="s">
        <v>8179</v>
      </c>
      <c r="G2933" s="169" t="s">
        <v>9916</v>
      </c>
      <c r="H2933" s="169" t="s">
        <v>28</v>
      </c>
    </row>
    <row r="2934" spans="1:8">
      <c r="A2934" s="169" t="s">
        <v>10675</v>
      </c>
      <c r="B2934" s="170">
        <f t="shared" si="54"/>
        <v>38547</v>
      </c>
      <c r="C2934" s="169" t="s">
        <v>8009</v>
      </c>
      <c r="D2934" s="169" t="s">
        <v>8199</v>
      </c>
      <c r="E2934" s="169" t="s">
        <v>8194</v>
      </c>
      <c r="F2934" s="169" t="s">
        <v>8173</v>
      </c>
      <c r="G2934" s="169" t="s">
        <v>9916</v>
      </c>
      <c r="H2934" s="169" t="s">
        <v>28</v>
      </c>
    </row>
    <row r="2935" spans="1:8">
      <c r="A2935" s="169" t="s">
        <v>10676</v>
      </c>
      <c r="B2935" s="170">
        <f t="shared" si="54"/>
        <v>38546</v>
      </c>
      <c r="C2935" s="169" t="s">
        <v>8041</v>
      </c>
      <c r="D2935" s="169" t="s">
        <v>8197</v>
      </c>
      <c r="E2935" s="169" t="s">
        <v>8226</v>
      </c>
      <c r="F2935" s="169" t="s">
        <v>8178</v>
      </c>
      <c r="G2935" s="169" t="s">
        <v>9918</v>
      </c>
      <c r="H2935" s="169" t="s">
        <v>28</v>
      </c>
    </row>
    <row r="2936" spans="1:8">
      <c r="A2936" s="169" t="s">
        <v>10677</v>
      </c>
      <c r="B2936" s="170">
        <f t="shared" si="54"/>
        <v>38545</v>
      </c>
      <c r="C2936" s="169" t="s">
        <v>8138</v>
      </c>
      <c r="D2936" s="169" t="s">
        <v>10093</v>
      </c>
      <c r="E2936" s="169" t="s">
        <v>10032</v>
      </c>
      <c r="F2936" s="169" t="s">
        <v>8197</v>
      </c>
      <c r="G2936" s="169" t="s">
        <v>10036</v>
      </c>
      <c r="H2936" s="169" t="s">
        <v>28</v>
      </c>
    </row>
    <row r="2937" spans="1:8">
      <c r="A2937" s="169" t="s">
        <v>10678</v>
      </c>
      <c r="B2937" s="170">
        <f t="shared" si="54"/>
        <v>38544</v>
      </c>
      <c r="C2937" s="169" t="s">
        <v>8129</v>
      </c>
      <c r="D2937" s="169" t="s">
        <v>10011</v>
      </c>
      <c r="E2937" s="169" t="s">
        <v>9996</v>
      </c>
      <c r="F2937" s="169" t="s">
        <v>8197</v>
      </c>
      <c r="G2937" s="169" t="s">
        <v>10005</v>
      </c>
      <c r="H2937" s="169" t="s">
        <v>28</v>
      </c>
    </row>
    <row r="2938" spans="1:8">
      <c r="A2938" s="169" t="s">
        <v>10679</v>
      </c>
      <c r="B2938" s="170">
        <f t="shared" si="54"/>
        <v>38541</v>
      </c>
      <c r="C2938" s="169" t="s">
        <v>8130</v>
      </c>
      <c r="D2938" s="169" t="s">
        <v>10036</v>
      </c>
      <c r="E2938" s="169" t="s">
        <v>10017</v>
      </c>
      <c r="F2938" s="169" t="s">
        <v>9934</v>
      </c>
      <c r="G2938" s="169" t="s">
        <v>10022</v>
      </c>
      <c r="H2938" s="169" t="s">
        <v>28</v>
      </c>
    </row>
    <row r="2939" spans="1:8">
      <c r="A2939" s="169" t="s">
        <v>10680</v>
      </c>
      <c r="B2939" s="170">
        <f t="shared" si="54"/>
        <v>38540</v>
      </c>
      <c r="C2939" s="169" t="s">
        <v>8121</v>
      </c>
      <c r="D2939" s="169" t="s">
        <v>10014</v>
      </c>
      <c r="E2939" s="169" t="s">
        <v>9998</v>
      </c>
      <c r="F2939" s="169" t="s">
        <v>9934</v>
      </c>
      <c r="G2939" s="169" t="s">
        <v>10168</v>
      </c>
      <c r="H2939" s="169" t="s">
        <v>28</v>
      </c>
    </row>
    <row r="2940" spans="1:8">
      <c r="A2940" s="169" t="s">
        <v>10681</v>
      </c>
      <c r="B2940" s="170">
        <f t="shared" si="54"/>
        <v>38539</v>
      </c>
      <c r="C2940" s="169" t="s">
        <v>8122</v>
      </c>
      <c r="D2940" s="169" t="s">
        <v>10014</v>
      </c>
      <c r="E2940" s="169" t="s">
        <v>9998</v>
      </c>
      <c r="F2940" s="169" t="s">
        <v>10029</v>
      </c>
      <c r="G2940" s="169" t="s">
        <v>10168</v>
      </c>
      <c r="H2940" s="169" t="s">
        <v>28</v>
      </c>
    </row>
    <row r="2941" spans="1:8">
      <c r="A2941" s="169" t="s">
        <v>10682</v>
      </c>
      <c r="B2941" s="170">
        <f t="shared" si="54"/>
        <v>38538</v>
      </c>
      <c r="C2941" s="169" t="s">
        <v>8128</v>
      </c>
      <c r="D2941" s="169" t="s">
        <v>9996</v>
      </c>
      <c r="E2941" s="169" t="s">
        <v>10036</v>
      </c>
      <c r="F2941" s="169" t="s">
        <v>8227</v>
      </c>
      <c r="G2941" s="169" t="s">
        <v>10017</v>
      </c>
      <c r="H2941" s="169" t="s">
        <v>28</v>
      </c>
    </row>
    <row r="2942" spans="1:8">
      <c r="A2942" s="169" t="s">
        <v>10683</v>
      </c>
      <c r="B2942" s="170">
        <f t="shared" si="54"/>
        <v>38537</v>
      </c>
      <c r="C2942" s="169" t="s">
        <v>8122</v>
      </c>
      <c r="D2942" s="169" t="s">
        <v>10011</v>
      </c>
      <c r="E2942" s="169" t="s">
        <v>10009</v>
      </c>
      <c r="F2942" s="169" t="s">
        <v>8196</v>
      </c>
      <c r="G2942" s="169" t="s">
        <v>10014</v>
      </c>
      <c r="H2942" s="169" t="s">
        <v>28</v>
      </c>
    </row>
    <row r="2943" spans="1:8">
      <c r="A2943" s="169" t="s">
        <v>10684</v>
      </c>
      <c r="B2943" s="170">
        <f t="shared" si="54"/>
        <v>38534</v>
      </c>
      <c r="C2943" s="169" t="s">
        <v>8126</v>
      </c>
      <c r="D2943" s="169" t="s">
        <v>10168</v>
      </c>
      <c r="E2943" s="169" t="s">
        <v>10047</v>
      </c>
      <c r="F2943" s="169" t="s">
        <v>9996</v>
      </c>
      <c r="G2943" s="169" t="s">
        <v>10050</v>
      </c>
      <c r="H2943" s="169" t="s">
        <v>28</v>
      </c>
    </row>
    <row r="2944" spans="1:8">
      <c r="A2944" s="169" t="s">
        <v>10685</v>
      </c>
      <c r="B2944" s="170">
        <f t="shared" si="54"/>
        <v>38533</v>
      </c>
      <c r="C2944" s="169" t="s">
        <v>8120</v>
      </c>
      <c r="D2944" s="169" t="s">
        <v>10009</v>
      </c>
      <c r="E2944" s="169" t="s">
        <v>9998</v>
      </c>
      <c r="F2944" s="169" t="s">
        <v>9934</v>
      </c>
      <c r="G2944" s="169" t="s">
        <v>10017</v>
      </c>
      <c r="H2944" s="169" t="s">
        <v>28</v>
      </c>
    </row>
    <row r="2945" spans="1:8">
      <c r="A2945" s="169" t="s">
        <v>10686</v>
      </c>
      <c r="B2945" s="170">
        <f t="shared" si="54"/>
        <v>38532</v>
      </c>
      <c r="C2945" s="169" t="s">
        <v>8156</v>
      </c>
      <c r="D2945" s="169" t="s">
        <v>10056</v>
      </c>
      <c r="E2945" s="169" t="s">
        <v>10195</v>
      </c>
      <c r="F2945" s="169" t="s">
        <v>10001</v>
      </c>
      <c r="G2945" s="169" t="s">
        <v>10067</v>
      </c>
      <c r="H2945" s="169" t="s">
        <v>28</v>
      </c>
    </row>
    <row r="2946" spans="1:8">
      <c r="A2946" s="169" t="s">
        <v>10687</v>
      </c>
      <c r="B2946" s="170">
        <f t="shared" si="54"/>
        <v>38531</v>
      </c>
      <c r="C2946" s="169" t="s">
        <v>8252</v>
      </c>
      <c r="D2946" s="169" t="s">
        <v>10218</v>
      </c>
      <c r="E2946" s="169" t="s">
        <v>10115</v>
      </c>
      <c r="F2946" s="169" t="s">
        <v>10050</v>
      </c>
      <c r="G2946" s="169" t="s">
        <v>10136</v>
      </c>
      <c r="H2946" s="169" t="s">
        <v>28</v>
      </c>
    </row>
    <row r="2947" spans="1:8">
      <c r="A2947" s="169" t="s">
        <v>10688</v>
      </c>
      <c r="B2947" s="170">
        <f t="shared" si="54"/>
        <v>38530</v>
      </c>
      <c r="C2947" s="169" t="s">
        <v>8254</v>
      </c>
      <c r="D2947" s="169" t="s">
        <v>10218</v>
      </c>
      <c r="E2947" s="169" t="s">
        <v>10123</v>
      </c>
      <c r="F2947" s="169" t="s">
        <v>10050</v>
      </c>
      <c r="G2947" s="169" t="s">
        <v>10136</v>
      </c>
      <c r="H2947" s="169" t="s">
        <v>28</v>
      </c>
    </row>
    <row r="2948" spans="1:8">
      <c r="A2948" s="169" t="s">
        <v>10689</v>
      </c>
      <c r="B2948" s="170">
        <f t="shared" si="54"/>
        <v>38527</v>
      </c>
      <c r="C2948" s="169" t="s">
        <v>8149</v>
      </c>
      <c r="D2948" s="169" t="s">
        <v>10195</v>
      </c>
      <c r="E2948" s="169" t="s">
        <v>10067</v>
      </c>
      <c r="F2948" s="169" t="s">
        <v>10003</v>
      </c>
      <c r="G2948" s="169" t="s">
        <v>10218</v>
      </c>
      <c r="H2948" s="169" t="s">
        <v>28</v>
      </c>
    </row>
    <row r="2949" spans="1:8">
      <c r="A2949" s="169" t="s">
        <v>10690</v>
      </c>
      <c r="B2949" s="170">
        <f t="shared" ref="B2949:B3012" si="55">DATE((LEFT(A2949,4)),(RIGHT(LEFT(A2949,7),2)),RIGHT(A2949,2))</f>
        <v>38526</v>
      </c>
      <c r="C2949" s="169" t="s">
        <v>8143</v>
      </c>
      <c r="D2949" s="169" t="s">
        <v>10022</v>
      </c>
      <c r="E2949" s="169" t="s">
        <v>10050</v>
      </c>
      <c r="F2949" s="169" t="s">
        <v>10014</v>
      </c>
      <c r="G2949" s="169" t="s">
        <v>10052</v>
      </c>
      <c r="H2949" s="169" t="s">
        <v>28</v>
      </c>
    </row>
    <row r="2950" spans="1:8">
      <c r="A2950" s="169" t="s">
        <v>10691</v>
      </c>
      <c r="B2950" s="170">
        <f t="shared" si="55"/>
        <v>38525</v>
      </c>
      <c r="C2950" s="169" t="s">
        <v>8143</v>
      </c>
      <c r="D2950" s="169" t="s">
        <v>10020</v>
      </c>
      <c r="E2950" s="169" t="s">
        <v>10050</v>
      </c>
      <c r="F2950" s="169" t="s">
        <v>10036</v>
      </c>
      <c r="G2950" s="169" t="s">
        <v>10052</v>
      </c>
      <c r="H2950" s="169" t="s">
        <v>28</v>
      </c>
    </row>
    <row r="2951" spans="1:8">
      <c r="A2951" s="169" t="s">
        <v>10692</v>
      </c>
      <c r="B2951" s="170">
        <f t="shared" si="55"/>
        <v>38524</v>
      </c>
      <c r="C2951" s="169" t="s">
        <v>8257</v>
      </c>
      <c r="D2951" s="169" t="s">
        <v>10195</v>
      </c>
      <c r="E2951" s="169" t="s">
        <v>10067</v>
      </c>
      <c r="F2951" s="169" t="s">
        <v>10020</v>
      </c>
      <c r="G2951" s="169" t="s">
        <v>10218</v>
      </c>
      <c r="H2951" s="169" t="s">
        <v>28</v>
      </c>
    </row>
    <row r="2952" spans="1:8">
      <c r="A2952" s="169" t="s">
        <v>10693</v>
      </c>
      <c r="B2952" s="170">
        <f t="shared" si="55"/>
        <v>38523</v>
      </c>
      <c r="C2952" s="169" t="s">
        <v>8258</v>
      </c>
      <c r="D2952" s="169" t="s">
        <v>10058</v>
      </c>
      <c r="E2952" s="169" t="s">
        <v>10146</v>
      </c>
      <c r="F2952" s="169" t="s">
        <v>10050</v>
      </c>
      <c r="G2952" s="169" t="s">
        <v>10072</v>
      </c>
      <c r="H2952" s="169" t="s">
        <v>28</v>
      </c>
    </row>
    <row r="2953" spans="1:8">
      <c r="A2953" s="169" t="s">
        <v>10694</v>
      </c>
      <c r="B2953" s="170">
        <f t="shared" si="55"/>
        <v>38520</v>
      </c>
      <c r="C2953" s="169" t="s">
        <v>8154</v>
      </c>
      <c r="D2953" s="169" t="s">
        <v>10054</v>
      </c>
      <c r="E2953" s="169" t="s">
        <v>10069</v>
      </c>
      <c r="F2953" s="169" t="s">
        <v>10020</v>
      </c>
      <c r="G2953" s="169" t="s">
        <v>10067</v>
      </c>
      <c r="H2953" s="169" t="s">
        <v>28</v>
      </c>
    </row>
    <row r="2954" spans="1:8">
      <c r="A2954" s="169" t="s">
        <v>10695</v>
      </c>
      <c r="B2954" s="170">
        <f t="shared" si="55"/>
        <v>38519</v>
      </c>
      <c r="C2954" s="169" t="s">
        <v>8156</v>
      </c>
      <c r="D2954" s="169" t="s">
        <v>10195</v>
      </c>
      <c r="E2954" s="169" t="s">
        <v>10058</v>
      </c>
      <c r="F2954" s="169" t="s">
        <v>10050</v>
      </c>
      <c r="G2954" s="169" t="s">
        <v>10067</v>
      </c>
      <c r="H2954" s="169" t="s">
        <v>28</v>
      </c>
    </row>
    <row r="2955" spans="1:8">
      <c r="A2955" s="169" t="s">
        <v>10696</v>
      </c>
      <c r="B2955" s="170">
        <f t="shared" si="55"/>
        <v>38518</v>
      </c>
      <c r="C2955" s="169" t="s">
        <v>8155</v>
      </c>
      <c r="D2955" s="169" t="s">
        <v>10056</v>
      </c>
      <c r="E2955" s="169" t="s">
        <v>10054</v>
      </c>
      <c r="F2955" s="169" t="s">
        <v>10020</v>
      </c>
      <c r="G2955" s="169" t="s">
        <v>10195</v>
      </c>
      <c r="H2955" s="169" t="s">
        <v>28</v>
      </c>
    </row>
    <row r="2956" spans="1:8">
      <c r="A2956" s="169" t="s">
        <v>10697</v>
      </c>
      <c r="B2956" s="170">
        <f t="shared" si="55"/>
        <v>38517</v>
      </c>
      <c r="C2956" s="169" t="s">
        <v>8252</v>
      </c>
      <c r="D2956" s="169" t="s">
        <v>10115</v>
      </c>
      <c r="E2956" s="169" t="s">
        <v>10074</v>
      </c>
      <c r="F2956" s="169" t="s">
        <v>10146</v>
      </c>
      <c r="G2956" s="169" t="s">
        <v>10123</v>
      </c>
      <c r="H2956" s="169" t="s">
        <v>28</v>
      </c>
    </row>
    <row r="2957" spans="1:8">
      <c r="A2957" s="169" t="s">
        <v>10698</v>
      </c>
      <c r="B2957" s="170">
        <f t="shared" si="55"/>
        <v>38516</v>
      </c>
      <c r="C2957" s="169" t="s">
        <v>8161</v>
      </c>
      <c r="D2957" s="169" t="s">
        <v>10115</v>
      </c>
      <c r="E2957" s="169" t="s">
        <v>10074</v>
      </c>
      <c r="F2957" s="169" t="s">
        <v>10067</v>
      </c>
      <c r="G2957" s="169" t="s">
        <v>10074</v>
      </c>
      <c r="H2957" s="169" t="s">
        <v>28</v>
      </c>
    </row>
    <row r="2958" spans="1:8">
      <c r="A2958" s="169" t="s">
        <v>10699</v>
      </c>
      <c r="B2958" s="170">
        <f t="shared" si="55"/>
        <v>38513</v>
      </c>
      <c r="C2958" s="169" t="s">
        <v>8178</v>
      </c>
      <c r="D2958" s="169" t="s">
        <v>10132</v>
      </c>
      <c r="E2958" s="169" t="s">
        <v>10082</v>
      </c>
      <c r="F2958" s="169" t="s">
        <v>10086</v>
      </c>
      <c r="G2958" s="169" t="s">
        <v>10084</v>
      </c>
      <c r="H2958" s="169" t="s">
        <v>28</v>
      </c>
    </row>
    <row r="2959" spans="1:8">
      <c r="A2959" s="169" t="s">
        <v>10700</v>
      </c>
      <c r="B2959" s="170">
        <f t="shared" si="55"/>
        <v>38512</v>
      </c>
      <c r="C2959" s="169" t="s">
        <v>8184</v>
      </c>
      <c r="D2959" s="169" t="s">
        <v>10105</v>
      </c>
      <c r="E2959" s="169" t="s">
        <v>10094</v>
      </c>
      <c r="F2959" s="169" t="s">
        <v>10084</v>
      </c>
      <c r="G2959" s="169" t="s">
        <v>10151</v>
      </c>
      <c r="H2959" s="169" t="s">
        <v>28</v>
      </c>
    </row>
    <row r="2960" spans="1:8">
      <c r="A2960" s="169" t="s">
        <v>10701</v>
      </c>
      <c r="B2960" s="170">
        <f t="shared" si="55"/>
        <v>38511</v>
      </c>
      <c r="C2960" s="169" t="s">
        <v>8184</v>
      </c>
      <c r="D2960" s="169" t="s">
        <v>10105</v>
      </c>
      <c r="E2960" s="169" t="s">
        <v>10094</v>
      </c>
      <c r="F2960" s="169" t="s">
        <v>10132</v>
      </c>
      <c r="G2960" s="169" t="s">
        <v>10151</v>
      </c>
      <c r="H2960" s="169" t="s">
        <v>28</v>
      </c>
    </row>
    <row r="2961" spans="1:8">
      <c r="A2961" s="169" t="s">
        <v>10702</v>
      </c>
      <c r="B2961" s="170">
        <f t="shared" si="55"/>
        <v>38510</v>
      </c>
      <c r="C2961" s="169" t="s">
        <v>8185</v>
      </c>
      <c r="D2961" s="169" t="s">
        <v>10105</v>
      </c>
      <c r="E2961" s="169" t="s">
        <v>10094</v>
      </c>
      <c r="F2961" s="169" t="s">
        <v>10132</v>
      </c>
      <c r="G2961" s="169" t="s">
        <v>10151</v>
      </c>
      <c r="H2961" s="169" t="s">
        <v>28</v>
      </c>
    </row>
    <row r="2962" spans="1:8">
      <c r="A2962" s="169" t="s">
        <v>10703</v>
      </c>
      <c r="B2962" s="170">
        <f t="shared" si="55"/>
        <v>38506</v>
      </c>
      <c r="C2962" s="169" t="s">
        <v>8200</v>
      </c>
      <c r="D2962" s="169" t="s">
        <v>10232</v>
      </c>
      <c r="E2962" s="169" t="s">
        <v>10096</v>
      </c>
      <c r="F2962" s="169" t="s">
        <v>10082</v>
      </c>
      <c r="G2962" s="169" t="s">
        <v>10103</v>
      </c>
      <c r="H2962" s="169" t="s">
        <v>28</v>
      </c>
    </row>
    <row r="2963" spans="1:8">
      <c r="A2963" s="169" t="s">
        <v>10704</v>
      </c>
      <c r="B2963" s="170">
        <f t="shared" si="55"/>
        <v>38505</v>
      </c>
      <c r="C2963" s="169" t="s">
        <v>8200</v>
      </c>
      <c r="D2963" s="169" t="s">
        <v>10094</v>
      </c>
      <c r="E2963" s="169" t="s">
        <v>10103</v>
      </c>
      <c r="F2963" s="169" t="s">
        <v>10082</v>
      </c>
      <c r="G2963" s="169" t="s">
        <v>10232</v>
      </c>
      <c r="H2963" s="169" t="s">
        <v>28</v>
      </c>
    </row>
    <row r="2964" spans="1:8">
      <c r="A2964" s="169" t="s">
        <v>10705</v>
      </c>
      <c r="B2964" s="170">
        <f t="shared" si="55"/>
        <v>38504</v>
      </c>
      <c r="C2964" s="169" t="s">
        <v>8202</v>
      </c>
      <c r="D2964" s="169" t="s">
        <v>10082</v>
      </c>
      <c r="E2964" s="169" t="s">
        <v>10151</v>
      </c>
      <c r="F2964" s="169" t="s">
        <v>10079</v>
      </c>
      <c r="G2964" s="169" t="s">
        <v>10105</v>
      </c>
      <c r="H2964" s="169" t="s">
        <v>28</v>
      </c>
    </row>
    <row r="2965" spans="1:8">
      <c r="A2965" s="169" t="s">
        <v>10706</v>
      </c>
      <c r="B2965" s="170">
        <f t="shared" si="55"/>
        <v>38503</v>
      </c>
      <c r="C2965" s="169" t="s">
        <v>8173</v>
      </c>
      <c r="D2965" s="169" t="s">
        <v>10079</v>
      </c>
      <c r="E2965" s="169" t="s">
        <v>10079</v>
      </c>
      <c r="F2965" s="169" t="s">
        <v>10086</v>
      </c>
      <c r="G2965" s="169" t="s">
        <v>10132</v>
      </c>
      <c r="H2965" s="169" t="s">
        <v>28</v>
      </c>
    </row>
    <row r="2966" spans="1:8">
      <c r="A2966" s="169" t="s">
        <v>10707</v>
      </c>
      <c r="B2966" s="170">
        <f t="shared" si="55"/>
        <v>38502</v>
      </c>
      <c r="C2966" s="169" t="s">
        <v>8174</v>
      </c>
      <c r="D2966" s="169" t="s">
        <v>10077</v>
      </c>
      <c r="E2966" s="169" t="s">
        <v>10077</v>
      </c>
      <c r="F2966" s="169" t="s">
        <v>10129</v>
      </c>
      <c r="G2966" s="169" t="s">
        <v>10086</v>
      </c>
      <c r="H2966" s="169" t="s">
        <v>28</v>
      </c>
    </row>
    <row r="2967" spans="1:8">
      <c r="A2967" s="169" t="s">
        <v>10708</v>
      </c>
      <c r="B2967" s="170">
        <f t="shared" si="55"/>
        <v>38499</v>
      </c>
      <c r="C2967" s="169" t="s">
        <v>8174</v>
      </c>
      <c r="D2967" s="169" t="s">
        <v>10077</v>
      </c>
      <c r="E2967" s="169" t="s">
        <v>10129</v>
      </c>
      <c r="F2967" s="169" t="s">
        <v>10129</v>
      </c>
      <c r="G2967" s="169" t="s">
        <v>10086</v>
      </c>
      <c r="H2967" s="169" t="s">
        <v>28</v>
      </c>
    </row>
    <row r="2968" spans="1:8">
      <c r="A2968" s="169" t="s">
        <v>10709</v>
      </c>
      <c r="B2968" s="170">
        <f t="shared" si="55"/>
        <v>38498</v>
      </c>
      <c r="C2968" s="169" t="s">
        <v>8188</v>
      </c>
      <c r="D2968" s="169" t="s">
        <v>10082</v>
      </c>
      <c r="E2968" s="169" t="s">
        <v>10084</v>
      </c>
      <c r="F2968" s="169" t="s">
        <v>10105</v>
      </c>
      <c r="G2968" s="169" t="s">
        <v>10084</v>
      </c>
      <c r="H2968" s="169" t="s">
        <v>28</v>
      </c>
    </row>
    <row r="2969" spans="1:8">
      <c r="A2969" s="169" t="s">
        <v>10710</v>
      </c>
      <c r="B2969" s="170">
        <f t="shared" si="55"/>
        <v>38497</v>
      </c>
      <c r="C2969" s="169" t="s">
        <v>8202</v>
      </c>
      <c r="D2969" s="169" t="s">
        <v>10132</v>
      </c>
      <c r="E2969" s="169" t="s">
        <v>10079</v>
      </c>
      <c r="F2969" s="169" t="s">
        <v>10082</v>
      </c>
      <c r="G2969" s="169" t="s">
        <v>10079</v>
      </c>
      <c r="H2969" s="169" t="s">
        <v>28</v>
      </c>
    </row>
    <row r="2970" spans="1:8">
      <c r="A2970" s="169" t="s">
        <v>10711</v>
      </c>
      <c r="B2970" s="170">
        <f t="shared" si="55"/>
        <v>38496</v>
      </c>
      <c r="C2970" s="169" t="s">
        <v>8182</v>
      </c>
      <c r="D2970" s="169" t="s">
        <v>10088</v>
      </c>
      <c r="E2970" s="169" t="s">
        <v>10086</v>
      </c>
      <c r="F2970" s="169" t="s">
        <v>10132</v>
      </c>
      <c r="G2970" s="169" t="s">
        <v>10088</v>
      </c>
      <c r="H2970" s="169" t="s">
        <v>28</v>
      </c>
    </row>
    <row r="2971" spans="1:8">
      <c r="A2971" s="169" t="s">
        <v>10712</v>
      </c>
      <c r="B2971" s="170">
        <f t="shared" si="55"/>
        <v>38495</v>
      </c>
      <c r="C2971" s="169" t="s">
        <v>8173</v>
      </c>
      <c r="D2971" s="169" t="s">
        <v>10109</v>
      </c>
      <c r="E2971" s="169" t="s">
        <v>10136</v>
      </c>
      <c r="F2971" s="169" t="s">
        <v>10077</v>
      </c>
      <c r="G2971" s="169" t="s">
        <v>10109</v>
      </c>
      <c r="H2971" s="169" t="s">
        <v>28</v>
      </c>
    </row>
    <row r="2972" spans="1:8">
      <c r="A2972" s="169" t="s">
        <v>10713</v>
      </c>
      <c r="B2972" s="170">
        <f t="shared" si="55"/>
        <v>38492</v>
      </c>
      <c r="C2972" s="169" t="s">
        <v>8173</v>
      </c>
      <c r="D2972" s="169" t="s">
        <v>10077</v>
      </c>
      <c r="E2972" s="169" t="s">
        <v>10109</v>
      </c>
      <c r="F2972" s="169" t="s">
        <v>10088</v>
      </c>
      <c r="G2972" s="169" t="s">
        <v>10077</v>
      </c>
      <c r="H2972" s="169" t="s">
        <v>28</v>
      </c>
    </row>
    <row r="2973" spans="1:8">
      <c r="A2973" s="169" t="s">
        <v>10714</v>
      </c>
      <c r="B2973" s="170">
        <f t="shared" si="55"/>
        <v>38491</v>
      </c>
      <c r="C2973" s="169" t="s">
        <v>8173</v>
      </c>
      <c r="D2973" s="169" t="s">
        <v>10086</v>
      </c>
      <c r="E2973" s="169" t="s">
        <v>10109</v>
      </c>
      <c r="F2973" s="169" t="s">
        <v>10079</v>
      </c>
      <c r="G2973" s="169" t="s">
        <v>10086</v>
      </c>
      <c r="H2973" s="169" t="s">
        <v>28</v>
      </c>
    </row>
    <row r="2974" spans="1:8">
      <c r="A2974" s="169" t="s">
        <v>10715</v>
      </c>
      <c r="B2974" s="170">
        <f t="shared" si="55"/>
        <v>38490</v>
      </c>
      <c r="C2974" s="169" t="s">
        <v>8170</v>
      </c>
      <c r="D2974" s="169" t="s">
        <v>10129</v>
      </c>
      <c r="E2974" s="169" t="s">
        <v>10074</v>
      </c>
      <c r="F2974" s="169" t="s">
        <v>10088</v>
      </c>
      <c r="G2974" s="169" t="s">
        <v>10129</v>
      </c>
      <c r="H2974" s="169" t="s">
        <v>28</v>
      </c>
    </row>
    <row r="2975" spans="1:8">
      <c r="A2975" s="169" t="s">
        <v>10716</v>
      </c>
      <c r="B2975" s="170">
        <f t="shared" si="55"/>
        <v>38489</v>
      </c>
      <c r="C2975" s="169" t="s">
        <v>8170</v>
      </c>
      <c r="D2975" s="169" t="s">
        <v>10136</v>
      </c>
      <c r="E2975" s="169" t="s">
        <v>10111</v>
      </c>
      <c r="F2975" s="169" t="s">
        <v>10086</v>
      </c>
      <c r="G2975" s="169" t="s">
        <v>10136</v>
      </c>
      <c r="H2975" s="169" t="s">
        <v>28</v>
      </c>
    </row>
    <row r="2976" spans="1:8">
      <c r="A2976" s="169" t="s">
        <v>10717</v>
      </c>
      <c r="B2976" s="170">
        <f t="shared" si="55"/>
        <v>38488</v>
      </c>
      <c r="C2976" s="169" t="s">
        <v>8163</v>
      </c>
      <c r="D2976" s="169" t="s">
        <v>10136</v>
      </c>
      <c r="E2976" s="169" t="s">
        <v>10111</v>
      </c>
      <c r="F2976" s="169" t="s">
        <v>10086</v>
      </c>
      <c r="G2976" s="169" t="s">
        <v>10074</v>
      </c>
      <c r="H2976" s="169" t="s">
        <v>28</v>
      </c>
    </row>
    <row r="2977" spans="1:8">
      <c r="A2977" s="169" t="s">
        <v>10718</v>
      </c>
      <c r="B2977" s="170">
        <f t="shared" si="55"/>
        <v>38485</v>
      </c>
      <c r="C2977" s="169" t="s">
        <v>8213</v>
      </c>
      <c r="D2977" s="169" t="s">
        <v>10111</v>
      </c>
      <c r="E2977" s="169" t="s">
        <v>10058</v>
      </c>
      <c r="F2977" s="169" t="s">
        <v>10109</v>
      </c>
      <c r="G2977" s="169" t="s">
        <v>10072</v>
      </c>
      <c r="H2977" s="169" t="s">
        <v>28</v>
      </c>
    </row>
    <row r="2978" spans="1:8">
      <c r="A2978" s="169" t="s">
        <v>10719</v>
      </c>
      <c r="B2978" s="170">
        <f t="shared" si="55"/>
        <v>38484</v>
      </c>
      <c r="C2978" s="169" t="s">
        <v>8258</v>
      </c>
      <c r="D2978" s="169" t="s">
        <v>10058</v>
      </c>
      <c r="E2978" s="169" t="s">
        <v>10052</v>
      </c>
      <c r="F2978" s="169" t="s">
        <v>10115</v>
      </c>
      <c r="G2978" s="169" t="s">
        <v>10069</v>
      </c>
      <c r="H2978" s="169" t="s">
        <v>28</v>
      </c>
    </row>
    <row r="2979" spans="1:8">
      <c r="A2979" s="169" t="s">
        <v>10720</v>
      </c>
      <c r="B2979" s="170">
        <f t="shared" si="55"/>
        <v>38483</v>
      </c>
      <c r="C2979" s="169" t="s">
        <v>8258</v>
      </c>
      <c r="D2979" s="169" t="s">
        <v>10056</v>
      </c>
      <c r="E2979" s="169" t="s">
        <v>10020</v>
      </c>
      <c r="F2979" s="169" t="s">
        <v>10067</v>
      </c>
      <c r="G2979" s="169" t="s">
        <v>10050</v>
      </c>
      <c r="H2979" s="169" t="s">
        <v>28</v>
      </c>
    </row>
    <row r="2980" spans="1:8">
      <c r="A2980" s="169" t="s">
        <v>10721</v>
      </c>
      <c r="B2980" s="170">
        <f t="shared" si="55"/>
        <v>38482</v>
      </c>
      <c r="C2980" s="169" t="s">
        <v>8258</v>
      </c>
      <c r="D2980" s="169" t="s">
        <v>10065</v>
      </c>
      <c r="E2980" s="169" t="s">
        <v>10022</v>
      </c>
      <c r="F2980" s="169" t="s">
        <v>10067</v>
      </c>
      <c r="G2980" s="169" t="s">
        <v>10047</v>
      </c>
      <c r="H2980" s="169" t="s">
        <v>28</v>
      </c>
    </row>
    <row r="2981" spans="1:8">
      <c r="A2981" s="169" t="s">
        <v>10722</v>
      </c>
      <c r="B2981" s="170">
        <f t="shared" si="55"/>
        <v>38481</v>
      </c>
      <c r="C2981" s="169" t="s">
        <v>8153</v>
      </c>
      <c r="D2981" s="169" t="s">
        <v>10056</v>
      </c>
      <c r="E2981" s="169" t="s">
        <v>10020</v>
      </c>
      <c r="F2981" s="169" t="s">
        <v>10067</v>
      </c>
      <c r="G2981" s="169" t="s">
        <v>10047</v>
      </c>
      <c r="H2981" s="169" t="s">
        <v>28</v>
      </c>
    </row>
    <row r="2982" spans="1:8">
      <c r="A2982" s="169" t="s">
        <v>10723</v>
      </c>
      <c r="B2982" s="170">
        <f t="shared" si="55"/>
        <v>38478</v>
      </c>
      <c r="C2982" s="169" t="s">
        <v>8258</v>
      </c>
      <c r="D2982" s="169" t="s">
        <v>10056</v>
      </c>
      <c r="E2982" s="169" t="s">
        <v>10020</v>
      </c>
      <c r="F2982" s="169" t="s">
        <v>10067</v>
      </c>
      <c r="G2982" s="169" t="s">
        <v>10047</v>
      </c>
      <c r="H2982" s="169" t="s">
        <v>28</v>
      </c>
    </row>
    <row r="2983" spans="1:8">
      <c r="A2983" s="169" t="s">
        <v>10724</v>
      </c>
      <c r="B2983" s="170">
        <f t="shared" si="55"/>
        <v>38476</v>
      </c>
      <c r="C2983" s="169" t="s">
        <v>8251</v>
      </c>
      <c r="D2983" s="169" t="s">
        <v>10056</v>
      </c>
      <c r="E2983" s="169" t="s">
        <v>10020</v>
      </c>
      <c r="F2983" s="169" t="s">
        <v>10146</v>
      </c>
      <c r="G2983" s="169" t="s">
        <v>10047</v>
      </c>
      <c r="H2983" s="169" t="s">
        <v>28</v>
      </c>
    </row>
    <row r="2984" spans="1:8">
      <c r="A2984" s="169" t="s">
        <v>10725</v>
      </c>
      <c r="B2984" s="170">
        <f t="shared" si="55"/>
        <v>38475</v>
      </c>
      <c r="C2984" s="169" t="s">
        <v>8257</v>
      </c>
      <c r="D2984" s="169" t="s">
        <v>10052</v>
      </c>
      <c r="E2984" s="169" t="s">
        <v>10020</v>
      </c>
      <c r="F2984" s="169" t="s">
        <v>10218</v>
      </c>
      <c r="G2984" s="169" t="s">
        <v>10050</v>
      </c>
      <c r="H2984" s="169" t="s">
        <v>28</v>
      </c>
    </row>
    <row r="2985" spans="1:8">
      <c r="A2985" s="169" t="s">
        <v>10726</v>
      </c>
      <c r="B2985" s="170">
        <f t="shared" si="55"/>
        <v>38474</v>
      </c>
      <c r="C2985" s="169" t="s">
        <v>8257</v>
      </c>
      <c r="D2985" s="169" t="s">
        <v>10050</v>
      </c>
      <c r="E2985" s="169" t="s">
        <v>10168</v>
      </c>
      <c r="F2985" s="169" t="s">
        <v>10146</v>
      </c>
      <c r="G2985" s="169" t="s">
        <v>10003</v>
      </c>
      <c r="H2985" s="169" t="s">
        <v>28</v>
      </c>
    </row>
    <row r="2986" spans="1:8">
      <c r="A2986" s="169" t="s">
        <v>10727</v>
      </c>
      <c r="B2986" s="170">
        <f t="shared" si="55"/>
        <v>38471</v>
      </c>
      <c r="C2986" s="169" t="s">
        <v>8257</v>
      </c>
      <c r="D2986" s="169" t="s">
        <v>10050</v>
      </c>
      <c r="E2986" s="169" t="s">
        <v>10003</v>
      </c>
      <c r="F2986" s="169" t="s">
        <v>10146</v>
      </c>
      <c r="G2986" s="169" t="s">
        <v>10003</v>
      </c>
      <c r="H2986" s="169" t="s">
        <v>28</v>
      </c>
    </row>
    <row r="2987" spans="1:8">
      <c r="A2987" s="169" t="s">
        <v>10728</v>
      </c>
      <c r="B2987" s="170">
        <f t="shared" si="55"/>
        <v>38470</v>
      </c>
      <c r="C2987" s="169" t="s">
        <v>8149</v>
      </c>
      <c r="D2987" s="169" t="s">
        <v>10017</v>
      </c>
      <c r="E2987" s="169" t="s">
        <v>10009</v>
      </c>
      <c r="F2987" s="169" t="s">
        <v>10056</v>
      </c>
      <c r="G2987" s="169" t="s">
        <v>10014</v>
      </c>
      <c r="H2987" s="169" t="s">
        <v>28</v>
      </c>
    </row>
    <row r="2988" spans="1:8">
      <c r="A2988" s="169" t="s">
        <v>10729</v>
      </c>
      <c r="B2988" s="170">
        <f t="shared" si="55"/>
        <v>38469</v>
      </c>
      <c r="C2988" s="169" t="s">
        <v>8149</v>
      </c>
      <c r="D2988" s="169" t="s">
        <v>9998</v>
      </c>
      <c r="E2988" s="169" t="s">
        <v>9996</v>
      </c>
      <c r="F2988" s="169" t="s">
        <v>10065</v>
      </c>
      <c r="G2988" s="169" t="s">
        <v>9996</v>
      </c>
      <c r="H2988" s="169" t="s">
        <v>28</v>
      </c>
    </row>
    <row r="2989" spans="1:8">
      <c r="A2989" s="169" t="s">
        <v>10730</v>
      </c>
      <c r="B2989" s="170">
        <f t="shared" si="55"/>
        <v>38468</v>
      </c>
      <c r="C2989" s="169" t="s">
        <v>8150</v>
      </c>
      <c r="D2989" s="169" t="s">
        <v>9998</v>
      </c>
      <c r="E2989" s="169" t="s">
        <v>9996</v>
      </c>
      <c r="F2989" s="169" t="s">
        <v>10065</v>
      </c>
      <c r="G2989" s="169" t="s">
        <v>9996</v>
      </c>
      <c r="H2989" s="169" t="s">
        <v>28</v>
      </c>
    </row>
    <row r="2990" spans="1:8">
      <c r="A2990" s="169" t="s">
        <v>10731</v>
      </c>
      <c r="B2990" s="170">
        <f t="shared" si="55"/>
        <v>38467</v>
      </c>
      <c r="C2990" s="169" t="s">
        <v>8149</v>
      </c>
      <c r="D2990" s="169" t="s">
        <v>9998</v>
      </c>
      <c r="E2990" s="169" t="s">
        <v>9996</v>
      </c>
      <c r="F2990" s="169" t="s">
        <v>10065</v>
      </c>
      <c r="G2990" s="169" t="s">
        <v>9996</v>
      </c>
      <c r="H2990" s="169" t="s">
        <v>28</v>
      </c>
    </row>
    <row r="2991" spans="1:8">
      <c r="A2991" s="169" t="s">
        <v>10732</v>
      </c>
      <c r="B2991" s="170">
        <f t="shared" si="55"/>
        <v>38464</v>
      </c>
      <c r="C2991" s="169" t="s">
        <v>8141</v>
      </c>
      <c r="D2991" s="169" t="s">
        <v>10014</v>
      </c>
      <c r="E2991" s="169" t="s">
        <v>10011</v>
      </c>
      <c r="F2991" s="169" t="s">
        <v>10047</v>
      </c>
      <c r="G2991" s="169" t="s">
        <v>9994</v>
      </c>
      <c r="H2991" s="169" t="s">
        <v>28</v>
      </c>
    </row>
    <row r="2992" spans="1:8">
      <c r="A2992" s="169" t="s">
        <v>10733</v>
      </c>
      <c r="B2992" s="170">
        <f t="shared" si="55"/>
        <v>38463</v>
      </c>
      <c r="C2992" s="169" t="s">
        <v>8144</v>
      </c>
      <c r="D2992" s="169" t="s">
        <v>10014</v>
      </c>
      <c r="E2992" s="169" t="s">
        <v>10011</v>
      </c>
      <c r="F2992" s="169" t="s">
        <v>10047</v>
      </c>
      <c r="G2992" s="169" t="s">
        <v>9994</v>
      </c>
      <c r="H2992" s="169" t="s">
        <v>28</v>
      </c>
    </row>
    <row r="2993" spans="1:8">
      <c r="A2993" s="169" t="s">
        <v>10734</v>
      </c>
      <c r="B2993" s="170">
        <f t="shared" si="55"/>
        <v>38462</v>
      </c>
      <c r="C2993" s="169" t="s">
        <v>8144</v>
      </c>
      <c r="D2993" s="169" t="s">
        <v>10036</v>
      </c>
      <c r="E2993" s="169" t="s">
        <v>9994</v>
      </c>
      <c r="F2993" s="169" t="s">
        <v>10050</v>
      </c>
      <c r="G2993" s="169" t="s">
        <v>9994</v>
      </c>
      <c r="H2993" s="169" t="s">
        <v>28</v>
      </c>
    </row>
    <row r="2994" spans="1:8">
      <c r="A2994" s="169" t="s">
        <v>10735</v>
      </c>
      <c r="B2994" s="170">
        <f t="shared" si="55"/>
        <v>38461</v>
      </c>
      <c r="C2994" s="169" t="s">
        <v>8143</v>
      </c>
      <c r="D2994" s="169" t="s">
        <v>10009</v>
      </c>
      <c r="E2994" s="169" t="s">
        <v>10093</v>
      </c>
      <c r="F2994" s="169" t="s">
        <v>10020</v>
      </c>
      <c r="G2994" s="169" t="s">
        <v>9921</v>
      </c>
      <c r="H2994" s="169" t="s">
        <v>28</v>
      </c>
    </row>
    <row r="2995" spans="1:8">
      <c r="A2995" s="169" t="s">
        <v>10736</v>
      </c>
      <c r="B2995" s="170">
        <f t="shared" si="55"/>
        <v>38460</v>
      </c>
      <c r="C2995" s="169" t="s">
        <v>8143</v>
      </c>
      <c r="D2995" s="169" t="s">
        <v>10009</v>
      </c>
      <c r="E2995" s="169" t="s">
        <v>10093</v>
      </c>
      <c r="F2995" s="169" t="s">
        <v>10020</v>
      </c>
      <c r="G2995" s="169" t="s">
        <v>9921</v>
      </c>
      <c r="H2995" s="169" t="s">
        <v>28</v>
      </c>
    </row>
    <row r="2996" spans="1:8">
      <c r="A2996" s="169" t="s">
        <v>10737</v>
      </c>
      <c r="B2996" s="170">
        <f t="shared" si="55"/>
        <v>38457</v>
      </c>
      <c r="C2996" s="169" t="s">
        <v>8125</v>
      </c>
      <c r="D2996" s="169" t="s">
        <v>9994</v>
      </c>
      <c r="E2996" s="169" t="s">
        <v>9934</v>
      </c>
      <c r="F2996" s="169" t="s">
        <v>10003</v>
      </c>
      <c r="G2996" s="169" t="s">
        <v>10029</v>
      </c>
      <c r="H2996" s="169" t="s">
        <v>28</v>
      </c>
    </row>
    <row r="2997" spans="1:8">
      <c r="A2997" s="169" t="s">
        <v>10738</v>
      </c>
      <c r="B2997" s="170">
        <f t="shared" si="55"/>
        <v>38456</v>
      </c>
      <c r="C2997" s="169" t="s">
        <v>8120</v>
      </c>
      <c r="D2997" s="169" t="s">
        <v>9934</v>
      </c>
      <c r="E2997" s="169" t="s">
        <v>8191</v>
      </c>
      <c r="F2997" s="169" t="s">
        <v>10005</v>
      </c>
      <c r="G2997" s="169" t="s">
        <v>8192</v>
      </c>
      <c r="H2997" s="169" t="s">
        <v>28</v>
      </c>
    </row>
    <row r="2998" spans="1:8">
      <c r="A2998" s="169" t="s">
        <v>10739</v>
      </c>
      <c r="B2998" s="170">
        <f t="shared" si="55"/>
        <v>38455</v>
      </c>
      <c r="C2998" s="169" t="s">
        <v>8130</v>
      </c>
      <c r="D2998" s="169" t="s">
        <v>8226</v>
      </c>
      <c r="E2998" s="169" t="s">
        <v>8188</v>
      </c>
      <c r="F2998" s="169" t="s">
        <v>10009</v>
      </c>
      <c r="G2998" s="169" t="s">
        <v>8193</v>
      </c>
      <c r="H2998" s="169" t="s">
        <v>28</v>
      </c>
    </row>
    <row r="2999" spans="1:8">
      <c r="A2999" s="169" t="s">
        <v>10740</v>
      </c>
      <c r="B2999" s="170">
        <f t="shared" si="55"/>
        <v>38454</v>
      </c>
      <c r="C2999" s="169" t="s">
        <v>8130</v>
      </c>
      <c r="D2999" s="169" t="s">
        <v>8192</v>
      </c>
      <c r="E2999" s="169" t="s">
        <v>8184</v>
      </c>
      <c r="F2999" s="169" t="s">
        <v>9996</v>
      </c>
      <c r="G2999" s="169" t="s">
        <v>8193</v>
      </c>
      <c r="H2999" s="169" t="s">
        <v>28</v>
      </c>
    </row>
    <row r="3000" spans="1:8">
      <c r="A3000" s="169" t="s">
        <v>10741</v>
      </c>
      <c r="B3000" s="170">
        <f t="shared" si="55"/>
        <v>38453</v>
      </c>
      <c r="C3000" s="169" t="s">
        <v>8124</v>
      </c>
      <c r="D3000" s="169" t="s">
        <v>9916</v>
      </c>
      <c r="E3000" s="169" t="s">
        <v>8188</v>
      </c>
      <c r="F3000" s="169" t="s">
        <v>10005</v>
      </c>
      <c r="G3000" s="169" t="s">
        <v>8226</v>
      </c>
      <c r="H3000" s="169" t="s">
        <v>28</v>
      </c>
    </row>
    <row r="3001" spans="1:8">
      <c r="A3001" s="169" t="s">
        <v>10742</v>
      </c>
      <c r="B3001" s="170">
        <f t="shared" si="55"/>
        <v>38450</v>
      </c>
      <c r="C3001" s="169" t="s">
        <v>8125</v>
      </c>
      <c r="D3001" s="169" t="s">
        <v>10029</v>
      </c>
      <c r="E3001" s="169" t="s">
        <v>8199</v>
      </c>
      <c r="F3001" s="169" t="s">
        <v>9998</v>
      </c>
      <c r="G3001" s="169" t="s">
        <v>9916</v>
      </c>
      <c r="H3001" s="169" t="s">
        <v>28</v>
      </c>
    </row>
    <row r="3002" spans="1:8">
      <c r="A3002" s="169" t="s">
        <v>10743</v>
      </c>
      <c r="B3002" s="170">
        <f t="shared" si="55"/>
        <v>38449</v>
      </c>
      <c r="C3002" s="169" t="s">
        <v>8124</v>
      </c>
      <c r="D3002" s="169" t="s">
        <v>9916</v>
      </c>
      <c r="E3002" s="169" t="s">
        <v>8188</v>
      </c>
      <c r="F3002" s="169" t="s">
        <v>10036</v>
      </c>
      <c r="G3002" s="169" t="s">
        <v>8196</v>
      </c>
      <c r="H3002" s="169" t="s">
        <v>28</v>
      </c>
    </row>
    <row r="3003" spans="1:8">
      <c r="A3003" s="169" t="s">
        <v>10744</v>
      </c>
      <c r="B3003" s="170">
        <f t="shared" si="55"/>
        <v>38448</v>
      </c>
      <c r="C3003" s="169" t="s">
        <v>8128</v>
      </c>
      <c r="D3003" s="169" t="s">
        <v>8191</v>
      </c>
      <c r="E3003" s="169" t="s">
        <v>8174</v>
      </c>
      <c r="F3003" s="169" t="s">
        <v>9994</v>
      </c>
      <c r="G3003" s="169" t="s">
        <v>8194</v>
      </c>
      <c r="H3003" s="169" t="s">
        <v>28</v>
      </c>
    </row>
    <row r="3004" spans="1:8">
      <c r="A3004" s="169" t="s">
        <v>10745</v>
      </c>
      <c r="B3004" s="170">
        <f t="shared" si="55"/>
        <v>38446</v>
      </c>
      <c r="C3004" s="169" t="s">
        <v>8120</v>
      </c>
      <c r="D3004" s="169" t="s">
        <v>8191</v>
      </c>
      <c r="E3004" s="169" t="s">
        <v>8174</v>
      </c>
      <c r="F3004" s="169" t="s">
        <v>10011</v>
      </c>
      <c r="G3004" s="169" t="s">
        <v>8193</v>
      </c>
      <c r="H3004" s="169" t="s">
        <v>28</v>
      </c>
    </row>
    <row r="3005" spans="1:8">
      <c r="A3005" s="169" t="s">
        <v>10746</v>
      </c>
      <c r="B3005" s="170">
        <f t="shared" si="55"/>
        <v>38443</v>
      </c>
      <c r="C3005" s="169" t="s">
        <v>8130</v>
      </c>
      <c r="D3005" s="169" t="s">
        <v>8191</v>
      </c>
      <c r="E3005" s="169" t="s">
        <v>8174</v>
      </c>
      <c r="F3005" s="169" t="s">
        <v>10011</v>
      </c>
      <c r="G3005" s="169" t="s">
        <v>8193</v>
      </c>
      <c r="H3005" s="169" t="s">
        <v>28</v>
      </c>
    </row>
    <row r="3006" spans="1:8">
      <c r="A3006" s="169" t="s">
        <v>10747</v>
      </c>
      <c r="B3006" s="170">
        <f t="shared" si="55"/>
        <v>38442</v>
      </c>
      <c r="C3006" s="169" t="s">
        <v>8122</v>
      </c>
      <c r="D3006" s="169" t="s">
        <v>8199</v>
      </c>
      <c r="E3006" s="169" t="s">
        <v>8179</v>
      </c>
      <c r="F3006" s="169" t="s">
        <v>9934</v>
      </c>
      <c r="G3006" s="169" t="s">
        <v>8199</v>
      </c>
      <c r="H3006" s="169" t="s">
        <v>28</v>
      </c>
    </row>
    <row r="3007" spans="1:8">
      <c r="A3007" s="169" t="s">
        <v>10748</v>
      </c>
      <c r="B3007" s="170">
        <f t="shared" si="55"/>
        <v>38441</v>
      </c>
      <c r="C3007" s="169" t="s">
        <v>8130</v>
      </c>
      <c r="D3007" s="169" t="s">
        <v>8199</v>
      </c>
      <c r="E3007" s="169" t="s">
        <v>8179</v>
      </c>
      <c r="F3007" s="169" t="s">
        <v>10029</v>
      </c>
      <c r="G3007" s="169" t="s">
        <v>8199</v>
      </c>
      <c r="H3007" s="169" t="s">
        <v>28</v>
      </c>
    </row>
    <row r="3008" spans="1:8">
      <c r="A3008" s="169" t="s">
        <v>10749</v>
      </c>
      <c r="B3008" s="170">
        <f t="shared" si="55"/>
        <v>38440</v>
      </c>
      <c r="C3008" s="169" t="s">
        <v>8412</v>
      </c>
      <c r="D3008" s="169" t="s">
        <v>8184</v>
      </c>
      <c r="E3008" s="169" t="s">
        <v>8163</v>
      </c>
      <c r="F3008" s="169" t="s">
        <v>8226</v>
      </c>
      <c r="G3008" s="169" t="s">
        <v>8185</v>
      </c>
      <c r="H3008" s="169" t="s">
        <v>28</v>
      </c>
    </row>
    <row r="3009" spans="1:8">
      <c r="A3009" s="169" t="s">
        <v>10750</v>
      </c>
      <c r="B3009" s="170">
        <f t="shared" si="55"/>
        <v>38439</v>
      </c>
      <c r="C3009" s="169" t="s">
        <v>8013</v>
      </c>
      <c r="D3009" s="169" t="s">
        <v>8241</v>
      </c>
      <c r="E3009" s="169" t="s">
        <v>8269</v>
      </c>
      <c r="F3009" s="169" t="s">
        <v>8179</v>
      </c>
      <c r="G3009" s="169" t="s">
        <v>8252</v>
      </c>
      <c r="H3009" s="169" t="s">
        <v>28</v>
      </c>
    </row>
    <row r="3010" spans="1:8">
      <c r="A3010" s="169" t="s">
        <v>10751</v>
      </c>
      <c r="B3010" s="170">
        <f t="shared" si="55"/>
        <v>38436</v>
      </c>
      <c r="C3010" s="169" t="s">
        <v>8019</v>
      </c>
      <c r="D3010" s="169" t="s">
        <v>8257</v>
      </c>
      <c r="E3010" s="169" t="s">
        <v>8147</v>
      </c>
      <c r="F3010" s="169" t="s">
        <v>8163</v>
      </c>
      <c r="G3010" s="169" t="s">
        <v>8257</v>
      </c>
      <c r="H3010" s="169" t="s">
        <v>28</v>
      </c>
    </row>
    <row r="3011" spans="1:8">
      <c r="A3011" s="169" t="s">
        <v>10752</v>
      </c>
      <c r="B3011" s="170">
        <f t="shared" si="55"/>
        <v>38435</v>
      </c>
      <c r="C3011" s="169" t="s">
        <v>8011</v>
      </c>
      <c r="D3011" s="169" t="s">
        <v>8254</v>
      </c>
      <c r="E3011" s="169" t="s">
        <v>8269</v>
      </c>
      <c r="F3011" s="169" t="s">
        <v>8163</v>
      </c>
      <c r="G3011" s="169" t="s">
        <v>8252</v>
      </c>
      <c r="H3011" s="169" t="s">
        <v>28</v>
      </c>
    </row>
    <row r="3012" spans="1:8">
      <c r="A3012" s="169" t="s">
        <v>10753</v>
      </c>
      <c r="B3012" s="170">
        <f t="shared" si="55"/>
        <v>38434</v>
      </c>
      <c r="C3012" s="169" t="s">
        <v>8017</v>
      </c>
      <c r="D3012" s="169" t="s">
        <v>8160</v>
      </c>
      <c r="E3012" s="169" t="s">
        <v>8251</v>
      </c>
      <c r="F3012" s="169" t="s">
        <v>8173</v>
      </c>
      <c r="G3012" s="169" t="s">
        <v>8166</v>
      </c>
      <c r="H3012" s="169" t="s">
        <v>28</v>
      </c>
    </row>
    <row r="3013" spans="1:8">
      <c r="A3013" s="169" t="s">
        <v>10754</v>
      </c>
      <c r="B3013" s="170">
        <f t="shared" ref="B3013:B3076" si="56">DATE((LEFT(A3013,4)),(RIGHT(LEFT(A3013,7),2)),RIGHT(A3013,2))</f>
        <v>38433</v>
      </c>
      <c r="C3013" s="169" t="s">
        <v>8005</v>
      </c>
      <c r="D3013" s="169" t="s">
        <v>8175</v>
      </c>
      <c r="E3013" s="169" t="s">
        <v>8241</v>
      </c>
      <c r="F3013" s="169" t="s">
        <v>8185</v>
      </c>
      <c r="G3013" s="169" t="s">
        <v>8173</v>
      </c>
      <c r="H3013" s="169" t="s">
        <v>28</v>
      </c>
    </row>
    <row r="3014" spans="1:8">
      <c r="A3014" s="169" t="s">
        <v>10755</v>
      </c>
      <c r="B3014" s="170">
        <f t="shared" si="56"/>
        <v>38432</v>
      </c>
      <c r="C3014" s="169" t="s">
        <v>8011</v>
      </c>
      <c r="D3014" s="169" t="s">
        <v>8164</v>
      </c>
      <c r="E3014" s="169" t="s">
        <v>8254</v>
      </c>
      <c r="F3014" s="169" t="s">
        <v>8182</v>
      </c>
      <c r="G3014" s="169" t="s">
        <v>8175</v>
      </c>
      <c r="H3014" s="169" t="s">
        <v>28</v>
      </c>
    </row>
    <row r="3015" spans="1:8">
      <c r="A3015" s="169" t="s">
        <v>10756</v>
      </c>
      <c r="B3015" s="170">
        <f t="shared" si="56"/>
        <v>38429</v>
      </c>
      <c r="C3015" s="169" t="s">
        <v>8013</v>
      </c>
      <c r="D3015" s="169" t="s">
        <v>8173</v>
      </c>
      <c r="E3015" s="169" t="s">
        <v>8213</v>
      </c>
      <c r="F3015" s="169" t="s">
        <v>8202</v>
      </c>
      <c r="G3015" s="169" t="s">
        <v>8182</v>
      </c>
      <c r="H3015" s="169" t="s">
        <v>28</v>
      </c>
    </row>
    <row r="3016" spans="1:8">
      <c r="A3016" s="169" t="s">
        <v>10757</v>
      </c>
      <c r="B3016" s="170">
        <f t="shared" si="56"/>
        <v>38428</v>
      </c>
      <c r="C3016" s="169" t="s">
        <v>8023</v>
      </c>
      <c r="D3016" s="169" t="s">
        <v>8170</v>
      </c>
      <c r="E3016" s="169" t="s">
        <v>8254</v>
      </c>
      <c r="F3016" s="169" t="s">
        <v>8185</v>
      </c>
      <c r="G3016" s="169" t="s">
        <v>8173</v>
      </c>
      <c r="H3016" s="169" t="s">
        <v>28</v>
      </c>
    </row>
    <row r="3017" spans="1:8">
      <c r="A3017" s="169" t="s">
        <v>10758</v>
      </c>
      <c r="B3017" s="170">
        <f t="shared" si="56"/>
        <v>38427</v>
      </c>
      <c r="C3017" s="169" t="s">
        <v>8046</v>
      </c>
      <c r="D3017" s="169" t="s">
        <v>8160</v>
      </c>
      <c r="E3017" s="169" t="s">
        <v>8154</v>
      </c>
      <c r="F3017" s="169" t="s">
        <v>8179</v>
      </c>
      <c r="G3017" s="169" t="s">
        <v>8164</v>
      </c>
      <c r="H3017" s="169" t="s">
        <v>28</v>
      </c>
    </row>
    <row r="3018" spans="1:8">
      <c r="A3018" s="169" t="s">
        <v>10759</v>
      </c>
      <c r="B3018" s="170">
        <f t="shared" si="56"/>
        <v>38426</v>
      </c>
      <c r="C3018" s="169" t="s">
        <v>8051</v>
      </c>
      <c r="D3018" s="169" t="s">
        <v>8161</v>
      </c>
      <c r="E3018" s="169" t="s">
        <v>8155</v>
      </c>
      <c r="F3018" s="169" t="s">
        <v>8164</v>
      </c>
      <c r="G3018" s="169" t="s">
        <v>8166</v>
      </c>
      <c r="H3018" s="169" t="s">
        <v>28</v>
      </c>
    </row>
    <row r="3019" spans="1:8">
      <c r="A3019" s="169" t="s">
        <v>10760</v>
      </c>
      <c r="B3019" s="170">
        <f t="shared" si="56"/>
        <v>38425</v>
      </c>
      <c r="C3019" s="169" t="s">
        <v>8433</v>
      </c>
      <c r="D3019" s="169" t="s">
        <v>8254</v>
      </c>
      <c r="E3019" s="169" t="s">
        <v>8149</v>
      </c>
      <c r="F3019" s="169" t="s">
        <v>8160</v>
      </c>
      <c r="G3019" s="169" t="s">
        <v>8213</v>
      </c>
      <c r="H3019" s="169" t="s">
        <v>28</v>
      </c>
    </row>
    <row r="3020" spans="1:8">
      <c r="A3020" s="169" t="s">
        <v>10761</v>
      </c>
      <c r="B3020" s="170">
        <f t="shared" si="56"/>
        <v>38422</v>
      </c>
      <c r="C3020" s="169" t="s">
        <v>9853</v>
      </c>
      <c r="D3020" s="169" t="s">
        <v>8153</v>
      </c>
      <c r="E3020" s="169" t="s">
        <v>8132</v>
      </c>
      <c r="F3020" s="169" t="s">
        <v>8252</v>
      </c>
      <c r="G3020" s="169" t="s">
        <v>8254</v>
      </c>
      <c r="H3020" s="169" t="s">
        <v>28</v>
      </c>
    </row>
    <row r="3021" spans="1:8">
      <c r="A3021" s="169" t="s">
        <v>10762</v>
      </c>
      <c r="B3021" s="170">
        <f t="shared" si="56"/>
        <v>38421</v>
      </c>
      <c r="C3021" s="169" t="s">
        <v>8463</v>
      </c>
      <c r="D3021" s="169" t="s">
        <v>8257</v>
      </c>
      <c r="E3021" s="169" t="s">
        <v>8141</v>
      </c>
      <c r="F3021" s="169" t="s">
        <v>8161</v>
      </c>
      <c r="G3021" s="169" t="s">
        <v>8252</v>
      </c>
      <c r="H3021" s="169" t="s">
        <v>28</v>
      </c>
    </row>
    <row r="3022" spans="1:8">
      <c r="A3022" s="169" t="s">
        <v>10763</v>
      </c>
      <c r="B3022" s="170">
        <f t="shared" si="56"/>
        <v>38420</v>
      </c>
      <c r="C3022" s="169" t="s">
        <v>8461</v>
      </c>
      <c r="D3022" s="169" t="s">
        <v>8149</v>
      </c>
      <c r="E3022" s="169" t="s">
        <v>8120</v>
      </c>
      <c r="F3022" s="169" t="s">
        <v>8258</v>
      </c>
      <c r="G3022" s="169" t="s">
        <v>8156</v>
      </c>
      <c r="H3022" s="169" t="s">
        <v>28</v>
      </c>
    </row>
    <row r="3023" spans="1:8">
      <c r="A3023" s="169" t="s">
        <v>10764</v>
      </c>
      <c r="B3023" s="170">
        <f t="shared" si="56"/>
        <v>38419</v>
      </c>
      <c r="C3023" s="169" t="s">
        <v>8474</v>
      </c>
      <c r="D3023" s="169" t="s">
        <v>8147</v>
      </c>
      <c r="E3023" s="169" t="s">
        <v>8122</v>
      </c>
      <c r="F3023" s="169" t="s">
        <v>8156</v>
      </c>
      <c r="G3023" s="169" t="s">
        <v>8150</v>
      </c>
      <c r="H3023" s="169" t="s">
        <v>28</v>
      </c>
    </row>
    <row r="3024" spans="1:8">
      <c r="A3024" s="169" t="s">
        <v>10765</v>
      </c>
      <c r="B3024" s="170">
        <f t="shared" si="56"/>
        <v>38418</v>
      </c>
      <c r="C3024" s="169" t="s">
        <v>9866</v>
      </c>
      <c r="D3024" s="169" t="s">
        <v>8124</v>
      </c>
      <c r="E3024" s="169" t="s">
        <v>8408</v>
      </c>
      <c r="F3024" s="169" t="s">
        <v>8149</v>
      </c>
      <c r="G3024" s="169" t="s">
        <v>8141</v>
      </c>
      <c r="H3024" s="169" t="s">
        <v>28</v>
      </c>
    </row>
    <row r="3025" spans="1:8">
      <c r="A3025" s="169" t="s">
        <v>10766</v>
      </c>
      <c r="B3025" s="170">
        <f t="shared" si="56"/>
        <v>38415</v>
      </c>
      <c r="C3025" s="169" t="s">
        <v>8482</v>
      </c>
      <c r="D3025" s="169" t="s">
        <v>8121</v>
      </c>
      <c r="E3025" s="169" t="s">
        <v>8412</v>
      </c>
      <c r="F3025" s="169" t="s">
        <v>8144</v>
      </c>
      <c r="G3025" s="169" t="s">
        <v>8125</v>
      </c>
      <c r="H3025" s="169" t="s">
        <v>28</v>
      </c>
    </row>
    <row r="3026" spans="1:8">
      <c r="A3026" s="169" t="s">
        <v>10767</v>
      </c>
      <c r="B3026" s="170">
        <f t="shared" si="56"/>
        <v>38414</v>
      </c>
      <c r="C3026" s="169" t="s">
        <v>8472</v>
      </c>
      <c r="D3026" s="169" t="s">
        <v>8141</v>
      </c>
      <c r="E3026" s="169" t="s">
        <v>8136</v>
      </c>
      <c r="F3026" s="169" t="s">
        <v>8153</v>
      </c>
      <c r="G3026" s="169" t="s">
        <v>8149</v>
      </c>
      <c r="H3026" s="169" t="s">
        <v>28</v>
      </c>
    </row>
    <row r="3027" spans="1:8">
      <c r="A3027" s="169" t="s">
        <v>10768</v>
      </c>
      <c r="B3027" s="170">
        <f t="shared" si="56"/>
        <v>38413</v>
      </c>
      <c r="C3027" s="169" t="s">
        <v>8471</v>
      </c>
      <c r="D3027" s="169" t="s">
        <v>8141</v>
      </c>
      <c r="E3027" s="169" t="s">
        <v>8138</v>
      </c>
      <c r="F3027" s="169" t="s">
        <v>8153</v>
      </c>
      <c r="G3027" s="169" t="s">
        <v>8149</v>
      </c>
      <c r="H3027" s="169" t="s">
        <v>28</v>
      </c>
    </row>
    <row r="3028" spans="1:8">
      <c r="A3028" s="169" t="s">
        <v>10769</v>
      </c>
      <c r="B3028" s="170">
        <f t="shared" si="56"/>
        <v>38411</v>
      </c>
      <c r="C3028" s="169" t="s">
        <v>8467</v>
      </c>
      <c r="D3028" s="169" t="s">
        <v>8149</v>
      </c>
      <c r="E3028" s="169" t="s">
        <v>8128</v>
      </c>
      <c r="F3028" s="169" t="s">
        <v>8251</v>
      </c>
      <c r="G3028" s="169" t="s">
        <v>8156</v>
      </c>
      <c r="H3028" s="169" t="s">
        <v>28</v>
      </c>
    </row>
    <row r="3029" spans="1:8">
      <c r="A3029" s="169" t="s">
        <v>10770</v>
      </c>
      <c r="B3029" s="170">
        <f t="shared" si="56"/>
        <v>38408</v>
      </c>
      <c r="C3029" s="169" t="s">
        <v>9841</v>
      </c>
      <c r="D3029" s="169" t="s">
        <v>8126</v>
      </c>
      <c r="E3029" s="169" t="s">
        <v>8407</v>
      </c>
      <c r="F3029" s="169" t="s">
        <v>8155</v>
      </c>
      <c r="G3029" s="169" t="s">
        <v>8143</v>
      </c>
      <c r="H3029" s="169" t="s">
        <v>28</v>
      </c>
    </row>
    <row r="3030" spans="1:8">
      <c r="A3030" s="169" t="s">
        <v>10771</v>
      </c>
      <c r="B3030" s="170">
        <f t="shared" si="56"/>
        <v>38407</v>
      </c>
      <c r="C3030" s="169" t="s">
        <v>8496</v>
      </c>
      <c r="D3030" s="169" t="s">
        <v>8128</v>
      </c>
      <c r="E3030" s="169" t="s">
        <v>8415</v>
      </c>
      <c r="F3030" s="169" t="s">
        <v>8141</v>
      </c>
      <c r="G3030" s="169" t="s">
        <v>8133</v>
      </c>
      <c r="H3030" s="169" t="s">
        <v>28</v>
      </c>
    </row>
    <row r="3031" spans="1:8">
      <c r="A3031" s="169" t="s">
        <v>10772</v>
      </c>
      <c r="B3031" s="170">
        <f t="shared" si="56"/>
        <v>38406</v>
      </c>
      <c r="C3031" s="169" t="s">
        <v>8490</v>
      </c>
      <c r="D3031" s="169" t="s">
        <v>8136</v>
      </c>
      <c r="E3031" s="169" t="s">
        <v>8041</v>
      </c>
      <c r="F3031" s="169" t="s">
        <v>8133</v>
      </c>
      <c r="G3031" s="169" t="s">
        <v>8122</v>
      </c>
      <c r="H3031" s="169" t="s">
        <v>28</v>
      </c>
    </row>
    <row r="3032" spans="1:8">
      <c r="A3032" s="169" t="s">
        <v>10773</v>
      </c>
      <c r="B3032" s="170">
        <f t="shared" si="56"/>
        <v>38405</v>
      </c>
      <c r="C3032" s="169" t="s">
        <v>8496</v>
      </c>
      <c r="D3032" s="169" t="s">
        <v>8137</v>
      </c>
      <c r="E3032" s="169" t="s">
        <v>8038</v>
      </c>
      <c r="F3032" s="169" t="s">
        <v>8128</v>
      </c>
      <c r="G3032" s="169" t="s">
        <v>8129</v>
      </c>
      <c r="H3032" s="169" t="s">
        <v>28</v>
      </c>
    </row>
    <row r="3033" spans="1:8">
      <c r="A3033" s="169" t="s">
        <v>10774</v>
      </c>
      <c r="B3033" s="170">
        <f t="shared" si="56"/>
        <v>38404</v>
      </c>
      <c r="C3033" s="169" t="s">
        <v>8485</v>
      </c>
      <c r="D3033" s="169" t="s">
        <v>8136</v>
      </c>
      <c r="E3033" s="169" t="s">
        <v>8041</v>
      </c>
      <c r="F3033" s="169" t="s">
        <v>8121</v>
      </c>
      <c r="G3033" s="169" t="s">
        <v>8122</v>
      </c>
      <c r="H3033" s="169" t="s">
        <v>28</v>
      </c>
    </row>
    <row r="3034" spans="1:8">
      <c r="A3034" s="169" t="s">
        <v>10775</v>
      </c>
      <c r="B3034" s="170">
        <f t="shared" si="56"/>
        <v>38401</v>
      </c>
      <c r="C3034" s="169" t="s">
        <v>8490</v>
      </c>
      <c r="D3034" s="169" t="s">
        <v>8128</v>
      </c>
      <c r="E3034" s="169" t="s">
        <v>8413</v>
      </c>
      <c r="F3034" s="169" t="s">
        <v>8126</v>
      </c>
      <c r="G3034" s="169" t="s">
        <v>8133</v>
      </c>
      <c r="H3034" s="169" t="s">
        <v>28</v>
      </c>
    </row>
    <row r="3035" spans="1:8">
      <c r="A3035" s="169" t="s">
        <v>10776</v>
      </c>
      <c r="B3035" s="170">
        <f t="shared" si="56"/>
        <v>38400</v>
      </c>
      <c r="C3035" s="169" t="s">
        <v>8500</v>
      </c>
      <c r="D3035" s="169" t="s">
        <v>8117</v>
      </c>
      <c r="E3035" s="169" t="s">
        <v>8005</v>
      </c>
      <c r="F3035" s="169" t="s">
        <v>8137</v>
      </c>
      <c r="G3035" s="169" t="s">
        <v>8415</v>
      </c>
      <c r="H3035" s="169" t="s">
        <v>28</v>
      </c>
    </row>
    <row r="3036" spans="1:8">
      <c r="A3036" s="169" t="s">
        <v>10777</v>
      </c>
      <c r="B3036" s="170">
        <f t="shared" si="56"/>
        <v>38399</v>
      </c>
      <c r="C3036" s="169" t="s">
        <v>8500</v>
      </c>
      <c r="D3036" s="169" t="s">
        <v>8413</v>
      </c>
      <c r="E3036" s="169" t="s">
        <v>8034</v>
      </c>
      <c r="F3036" s="169" t="s">
        <v>8129</v>
      </c>
      <c r="G3036" s="169" t="s">
        <v>8137</v>
      </c>
      <c r="H3036" s="169" t="s">
        <v>28</v>
      </c>
    </row>
    <row r="3037" spans="1:8">
      <c r="A3037" s="169" t="s">
        <v>10778</v>
      </c>
      <c r="B3037" s="170">
        <f t="shared" si="56"/>
        <v>38398</v>
      </c>
      <c r="C3037" s="169" t="s">
        <v>8508</v>
      </c>
      <c r="D3037" s="169" t="s">
        <v>8008</v>
      </c>
      <c r="E3037" s="169" t="s">
        <v>8019</v>
      </c>
      <c r="F3037" s="169" t="s">
        <v>8118</v>
      </c>
      <c r="G3037" s="169" t="s">
        <v>8008</v>
      </c>
      <c r="H3037" s="169" t="s">
        <v>28</v>
      </c>
    </row>
    <row r="3038" spans="1:8">
      <c r="A3038" s="169" t="s">
        <v>10779</v>
      </c>
      <c r="B3038" s="170">
        <f t="shared" si="56"/>
        <v>38397</v>
      </c>
      <c r="C3038" s="169" t="s">
        <v>8535</v>
      </c>
      <c r="D3038" s="169" t="s">
        <v>8024</v>
      </c>
      <c r="E3038" s="169" t="s">
        <v>8070</v>
      </c>
      <c r="F3038" s="169" t="s">
        <v>8004</v>
      </c>
      <c r="G3038" s="169" t="s">
        <v>8023</v>
      </c>
      <c r="H3038" s="169" t="s">
        <v>28</v>
      </c>
    </row>
    <row r="3039" spans="1:8">
      <c r="A3039" s="169" t="s">
        <v>10780</v>
      </c>
      <c r="B3039" s="170">
        <f t="shared" si="56"/>
        <v>38394</v>
      </c>
      <c r="C3039" s="169" t="s">
        <v>8530</v>
      </c>
      <c r="D3039" s="169" t="s">
        <v>8023</v>
      </c>
      <c r="E3039" s="169" t="s">
        <v>8074</v>
      </c>
      <c r="F3039" s="169" t="s">
        <v>8003</v>
      </c>
      <c r="G3039" s="169" t="s">
        <v>8021</v>
      </c>
      <c r="H3039" s="169" t="s">
        <v>28</v>
      </c>
    </row>
    <row r="3040" spans="1:8">
      <c r="A3040" s="169" t="s">
        <v>10781</v>
      </c>
      <c r="B3040" s="170">
        <f t="shared" si="56"/>
        <v>38390</v>
      </c>
      <c r="C3040" s="169" t="s">
        <v>8501</v>
      </c>
      <c r="D3040" s="169" t="s">
        <v>9868</v>
      </c>
      <c r="E3040" s="169" t="s">
        <v>8011</v>
      </c>
      <c r="F3040" s="169" t="s">
        <v>8138</v>
      </c>
      <c r="G3040" s="169" t="s">
        <v>8117</v>
      </c>
      <c r="H3040" s="169" t="s">
        <v>28</v>
      </c>
    </row>
    <row r="3041" spans="1:8">
      <c r="A3041" s="169" t="s">
        <v>10782</v>
      </c>
      <c r="B3041" s="170">
        <f t="shared" si="56"/>
        <v>38387</v>
      </c>
      <c r="C3041" s="169" t="s">
        <v>9866</v>
      </c>
      <c r="D3041" s="169" t="s">
        <v>8122</v>
      </c>
      <c r="E3041" s="169" t="s">
        <v>8118</v>
      </c>
      <c r="F3041" s="169" t="s">
        <v>8144</v>
      </c>
      <c r="G3041" s="169" t="s">
        <v>8138</v>
      </c>
      <c r="H3041" s="169" t="s">
        <v>28</v>
      </c>
    </row>
    <row r="3042" spans="1:8">
      <c r="A3042" s="169" t="s">
        <v>10783</v>
      </c>
      <c r="B3042" s="170">
        <f t="shared" si="56"/>
        <v>38386</v>
      </c>
      <c r="C3042" s="169" t="s">
        <v>8471</v>
      </c>
      <c r="D3042" s="169" t="s">
        <v>8126</v>
      </c>
      <c r="E3042" s="169" t="s">
        <v>8136</v>
      </c>
      <c r="F3042" s="169" t="s">
        <v>8258</v>
      </c>
      <c r="G3042" s="169" t="s">
        <v>8121</v>
      </c>
      <c r="H3042" s="169" t="s">
        <v>28</v>
      </c>
    </row>
    <row r="3043" spans="1:8">
      <c r="A3043" s="169" t="s">
        <v>10784</v>
      </c>
      <c r="B3043" s="170">
        <f t="shared" si="56"/>
        <v>38385</v>
      </c>
      <c r="C3043" s="169" t="s">
        <v>8466</v>
      </c>
      <c r="D3043" s="169" t="s">
        <v>8141</v>
      </c>
      <c r="E3043" s="169" t="s">
        <v>8130</v>
      </c>
      <c r="F3043" s="169" t="s">
        <v>8251</v>
      </c>
      <c r="G3043" s="169" t="s">
        <v>8125</v>
      </c>
      <c r="H3043" s="169" t="s">
        <v>28</v>
      </c>
    </row>
    <row r="3044" spans="1:8">
      <c r="A3044" s="169" t="s">
        <v>10785</v>
      </c>
      <c r="B3044" s="170">
        <f t="shared" si="56"/>
        <v>38384</v>
      </c>
      <c r="C3044" s="169" t="s">
        <v>8466</v>
      </c>
      <c r="D3044" s="169" t="s">
        <v>8147</v>
      </c>
      <c r="E3044" s="169" t="s">
        <v>8130</v>
      </c>
      <c r="F3044" s="169" t="s">
        <v>8254</v>
      </c>
      <c r="G3044" s="169" t="s">
        <v>8125</v>
      </c>
      <c r="H3044" s="169" t="s">
        <v>28</v>
      </c>
    </row>
    <row r="3045" spans="1:8">
      <c r="A3045" s="169" t="s">
        <v>10786</v>
      </c>
      <c r="B3045" s="170">
        <f t="shared" si="56"/>
        <v>38383</v>
      </c>
      <c r="C3045" s="169" t="s">
        <v>8472</v>
      </c>
      <c r="D3045" s="169" t="s">
        <v>8126</v>
      </c>
      <c r="E3045" s="169" t="s">
        <v>8138</v>
      </c>
      <c r="F3045" s="169" t="s">
        <v>8258</v>
      </c>
      <c r="G3045" s="169" t="s">
        <v>8120</v>
      </c>
      <c r="H3045" s="169" t="s">
        <v>28</v>
      </c>
    </row>
    <row r="3046" spans="1:8">
      <c r="A3046" s="169" t="s">
        <v>10787</v>
      </c>
      <c r="B3046" s="170">
        <f t="shared" si="56"/>
        <v>38380</v>
      </c>
      <c r="C3046" s="169" t="s">
        <v>8433</v>
      </c>
      <c r="D3046" s="169" t="s">
        <v>8155</v>
      </c>
      <c r="E3046" s="169" t="s">
        <v>8124</v>
      </c>
      <c r="F3046" s="169" t="s">
        <v>8164</v>
      </c>
      <c r="G3046" s="169" t="s">
        <v>8143</v>
      </c>
      <c r="H3046" s="169" t="s">
        <v>28</v>
      </c>
    </row>
    <row r="3047" spans="1:8">
      <c r="A3047" s="169" t="s">
        <v>10788</v>
      </c>
      <c r="B3047" s="170">
        <f t="shared" si="56"/>
        <v>38379</v>
      </c>
      <c r="C3047" s="169" t="s">
        <v>8064</v>
      </c>
      <c r="D3047" s="169" t="s">
        <v>8251</v>
      </c>
      <c r="E3047" s="169" t="s">
        <v>8143</v>
      </c>
      <c r="F3047" s="169" t="s">
        <v>8174</v>
      </c>
      <c r="G3047" s="169" t="s">
        <v>8154</v>
      </c>
      <c r="H3047" s="169" t="s">
        <v>28</v>
      </c>
    </row>
    <row r="3048" spans="1:8">
      <c r="A3048" s="169" t="s">
        <v>10789</v>
      </c>
      <c r="B3048" s="170">
        <f t="shared" si="56"/>
        <v>38378</v>
      </c>
      <c r="C3048" s="169" t="s">
        <v>8054</v>
      </c>
      <c r="D3048" s="169" t="s">
        <v>8257</v>
      </c>
      <c r="E3048" s="169" t="s">
        <v>8141</v>
      </c>
      <c r="F3048" s="169" t="s">
        <v>8170</v>
      </c>
      <c r="G3048" s="169" t="s">
        <v>8153</v>
      </c>
      <c r="H3048" s="169" t="s">
        <v>28</v>
      </c>
    </row>
    <row r="3049" spans="1:8">
      <c r="A3049" s="169" t="s">
        <v>10790</v>
      </c>
      <c r="B3049" s="170">
        <f t="shared" si="56"/>
        <v>38377</v>
      </c>
      <c r="C3049" s="169" t="s">
        <v>8453</v>
      </c>
      <c r="D3049" s="169" t="s">
        <v>8156</v>
      </c>
      <c r="E3049" s="169" t="s">
        <v>8125</v>
      </c>
      <c r="F3049" s="169" t="s">
        <v>8166</v>
      </c>
      <c r="G3049" s="169" t="s">
        <v>8269</v>
      </c>
      <c r="H3049" s="169" t="s">
        <v>28</v>
      </c>
    </row>
    <row r="3050" spans="1:8">
      <c r="A3050" s="169" t="s">
        <v>10791</v>
      </c>
      <c r="B3050" s="170">
        <f t="shared" si="56"/>
        <v>38376</v>
      </c>
      <c r="C3050" s="169" t="s">
        <v>8068</v>
      </c>
      <c r="D3050" s="169" t="s">
        <v>8269</v>
      </c>
      <c r="E3050" s="169" t="s">
        <v>8124</v>
      </c>
      <c r="F3050" s="169" t="s">
        <v>8159</v>
      </c>
      <c r="G3050" s="169" t="s">
        <v>8144</v>
      </c>
      <c r="H3050" s="169" t="s">
        <v>28</v>
      </c>
    </row>
    <row r="3051" spans="1:8">
      <c r="A3051" s="169" t="s">
        <v>10792</v>
      </c>
      <c r="B3051" s="170">
        <f t="shared" si="56"/>
        <v>38373</v>
      </c>
      <c r="C3051" s="169" t="s">
        <v>8055</v>
      </c>
      <c r="D3051" s="169" t="s">
        <v>8150</v>
      </c>
      <c r="E3051" s="169" t="s">
        <v>8133</v>
      </c>
      <c r="F3051" s="169" t="s">
        <v>8161</v>
      </c>
      <c r="G3051" s="169" t="s">
        <v>8143</v>
      </c>
      <c r="H3051" s="169" t="s">
        <v>28</v>
      </c>
    </row>
    <row r="3052" spans="1:8">
      <c r="A3052" s="169" t="s">
        <v>10793</v>
      </c>
      <c r="B3052" s="170">
        <f t="shared" si="56"/>
        <v>38372</v>
      </c>
      <c r="C3052" s="169" t="s">
        <v>8034</v>
      </c>
      <c r="D3052" s="169" t="s">
        <v>8175</v>
      </c>
      <c r="E3052" s="169" t="s">
        <v>8252</v>
      </c>
      <c r="F3052" s="169" t="s">
        <v>8199</v>
      </c>
      <c r="G3052" s="169" t="s">
        <v>8164</v>
      </c>
      <c r="H3052" s="169" t="s">
        <v>28</v>
      </c>
    </row>
    <row r="3053" spans="1:8">
      <c r="A3053" s="169" t="s">
        <v>10794</v>
      </c>
      <c r="B3053" s="170">
        <f t="shared" si="56"/>
        <v>38371</v>
      </c>
      <c r="C3053" s="169" t="s">
        <v>8040</v>
      </c>
      <c r="D3053" s="169" t="s">
        <v>8173</v>
      </c>
      <c r="E3053" s="169" t="s">
        <v>8241</v>
      </c>
      <c r="F3053" s="169" t="s">
        <v>8193</v>
      </c>
      <c r="G3053" s="169" t="s">
        <v>8179</v>
      </c>
      <c r="H3053" s="169" t="s">
        <v>28</v>
      </c>
    </row>
    <row r="3054" spans="1:8">
      <c r="A3054" s="169" t="s">
        <v>10795</v>
      </c>
      <c r="B3054" s="170">
        <f t="shared" si="56"/>
        <v>38370</v>
      </c>
      <c r="C3054" s="169" t="s">
        <v>8008</v>
      </c>
      <c r="D3054" s="169" t="s">
        <v>8175</v>
      </c>
      <c r="E3054" s="169" t="s">
        <v>8241</v>
      </c>
      <c r="F3054" s="169" t="s">
        <v>8199</v>
      </c>
      <c r="G3054" s="169" t="s">
        <v>8164</v>
      </c>
      <c r="H3054" s="169" t="s">
        <v>28</v>
      </c>
    </row>
    <row r="3055" spans="1:8">
      <c r="A3055" s="169" t="s">
        <v>10796</v>
      </c>
      <c r="B3055" s="170">
        <f t="shared" si="56"/>
        <v>38369</v>
      </c>
      <c r="C3055" s="169" t="s">
        <v>8011</v>
      </c>
      <c r="D3055" s="169" t="s">
        <v>8251</v>
      </c>
      <c r="E3055" s="169" t="s">
        <v>8150</v>
      </c>
      <c r="F3055" s="169" t="s">
        <v>8163</v>
      </c>
      <c r="G3055" s="169" t="s">
        <v>8258</v>
      </c>
      <c r="H3055" s="169" t="s">
        <v>28</v>
      </c>
    </row>
    <row r="3056" spans="1:8">
      <c r="A3056" s="169" t="s">
        <v>10797</v>
      </c>
      <c r="B3056" s="170">
        <f t="shared" si="56"/>
        <v>38366</v>
      </c>
      <c r="C3056" s="169" t="s">
        <v>8008</v>
      </c>
      <c r="D3056" s="169" t="s">
        <v>8252</v>
      </c>
      <c r="E3056" s="169" t="s">
        <v>8155</v>
      </c>
      <c r="F3056" s="169" t="s">
        <v>8164</v>
      </c>
      <c r="G3056" s="169" t="s">
        <v>8241</v>
      </c>
      <c r="H3056" s="169" t="s">
        <v>28</v>
      </c>
    </row>
    <row r="3057" spans="1:8">
      <c r="A3057" s="169" t="s">
        <v>10798</v>
      </c>
      <c r="B3057" s="170">
        <f t="shared" si="56"/>
        <v>38365</v>
      </c>
      <c r="C3057" s="169" t="s">
        <v>8407</v>
      </c>
      <c r="D3057" s="169" t="s">
        <v>8174</v>
      </c>
      <c r="E3057" s="169" t="s">
        <v>8159</v>
      </c>
      <c r="F3057" s="169" t="s">
        <v>8194</v>
      </c>
      <c r="G3057" s="169" t="s">
        <v>8178</v>
      </c>
      <c r="H3057" s="169" t="s">
        <v>28</v>
      </c>
    </row>
    <row r="3058" spans="1:8">
      <c r="A3058" s="169" t="s">
        <v>10799</v>
      </c>
      <c r="B3058" s="170">
        <f t="shared" si="56"/>
        <v>38364</v>
      </c>
      <c r="C3058" s="169" t="s">
        <v>8141</v>
      </c>
      <c r="D3058" s="169" t="s">
        <v>8192</v>
      </c>
      <c r="E3058" s="169" t="s">
        <v>8184</v>
      </c>
      <c r="F3058" s="169" t="s">
        <v>9918</v>
      </c>
      <c r="G3058" s="169" t="s">
        <v>8226</v>
      </c>
      <c r="H3058" s="169" t="s">
        <v>28</v>
      </c>
    </row>
    <row r="3059" spans="1:8">
      <c r="A3059" s="169" t="s">
        <v>10800</v>
      </c>
      <c r="B3059" s="170">
        <f t="shared" si="56"/>
        <v>38363</v>
      </c>
      <c r="C3059" s="169" t="s">
        <v>8141</v>
      </c>
      <c r="D3059" s="169" t="s">
        <v>8197</v>
      </c>
      <c r="E3059" s="169" t="s">
        <v>8184</v>
      </c>
      <c r="F3059" s="169" t="s">
        <v>9918</v>
      </c>
      <c r="G3059" s="169" t="s">
        <v>8192</v>
      </c>
      <c r="H3059" s="169" t="s">
        <v>28</v>
      </c>
    </row>
    <row r="3060" spans="1:8">
      <c r="A3060" s="169" t="s">
        <v>10801</v>
      </c>
      <c r="B3060" s="170">
        <f t="shared" si="56"/>
        <v>38362</v>
      </c>
      <c r="C3060" s="169" t="s">
        <v>8213</v>
      </c>
      <c r="D3060" s="169" t="s">
        <v>10009</v>
      </c>
      <c r="E3060" s="169" t="s">
        <v>9934</v>
      </c>
      <c r="F3060" s="169" t="s">
        <v>10003</v>
      </c>
      <c r="G3060" s="169" t="s">
        <v>10014</v>
      </c>
      <c r="H3060" s="169" t="s">
        <v>28</v>
      </c>
    </row>
    <row r="3061" spans="1:8">
      <c r="A3061" s="169" t="s">
        <v>10802</v>
      </c>
      <c r="B3061" s="170">
        <f t="shared" si="56"/>
        <v>38359</v>
      </c>
      <c r="C3061" s="169" t="s">
        <v>8159</v>
      </c>
      <c r="D3061" s="169" t="s">
        <v>10036</v>
      </c>
      <c r="E3061" s="169" t="s">
        <v>9918</v>
      </c>
      <c r="F3061" s="169" t="s">
        <v>10020</v>
      </c>
      <c r="G3061" s="169" t="s">
        <v>10036</v>
      </c>
      <c r="H3061" s="169" t="s">
        <v>28</v>
      </c>
    </row>
    <row r="3062" spans="1:8">
      <c r="A3062" s="169" t="s">
        <v>10803</v>
      </c>
      <c r="B3062" s="170">
        <f t="shared" si="56"/>
        <v>38358</v>
      </c>
      <c r="C3062" s="169" t="s">
        <v>8159</v>
      </c>
      <c r="D3062" s="169" t="s">
        <v>10014</v>
      </c>
      <c r="E3062" s="169" t="s">
        <v>9918</v>
      </c>
      <c r="F3062" s="169" t="s">
        <v>10020</v>
      </c>
      <c r="G3062" s="169" t="s">
        <v>10014</v>
      </c>
      <c r="H3062" s="169" t="s">
        <v>28</v>
      </c>
    </row>
    <row r="3063" spans="1:8">
      <c r="A3063" s="169" t="s">
        <v>10804</v>
      </c>
      <c r="B3063" s="170">
        <f t="shared" si="56"/>
        <v>38357</v>
      </c>
      <c r="C3063" s="169" t="s">
        <v>8175</v>
      </c>
      <c r="D3063" s="169" t="s">
        <v>10017</v>
      </c>
      <c r="E3063" s="169" t="s">
        <v>9994</v>
      </c>
      <c r="F3063" s="169" t="s">
        <v>10052</v>
      </c>
      <c r="G3063" s="169" t="s">
        <v>10005</v>
      </c>
      <c r="H3063" s="169" t="s">
        <v>28</v>
      </c>
    </row>
    <row r="3064" spans="1:8">
      <c r="A3064" s="169" t="s">
        <v>10805</v>
      </c>
      <c r="B3064" s="170">
        <f t="shared" si="56"/>
        <v>38356</v>
      </c>
      <c r="C3064" s="169" t="s">
        <v>8170</v>
      </c>
      <c r="D3064" s="169" t="s">
        <v>9998</v>
      </c>
      <c r="E3064" s="169" t="s">
        <v>10093</v>
      </c>
      <c r="F3064" s="169" t="s">
        <v>10052</v>
      </c>
      <c r="G3064" s="169" t="s">
        <v>10036</v>
      </c>
      <c r="H3064" s="169" t="s">
        <v>28</v>
      </c>
    </row>
    <row r="3065" spans="1:8">
      <c r="A3065" s="169" t="s">
        <v>10806</v>
      </c>
      <c r="B3065" s="170">
        <f t="shared" si="56"/>
        <v>38355</v>
      </c>
      <c r="C3065" s="169" t="s">
        <v>8164</v>
      </c>
      <c r="D3065" s="169" t="s">
        <v>10005</v>
      </c>
      <c r="E3065" s="169" t="s">
        <v>9921</v>
      </c>
      <c r="F3065" s="169" t="s">
        <v>10056</v>
      </c>
      <c r="G3065" s="169" t="s">
        <v>10009</v>
      </c>
      <c r="H3065" s="169" t="s">
        <v>28</v>
      </c>
    </row>
    <row r="3066" spans="1:8">
      <c r="A3066" s="169" t="s">
        <v>10807</v>
      </c>
      <c r="B3066" s="170">
        <f t="shared" si="56"/>
        <v>38352</v>
      </c>
      <c r="C3066" s="169" t="s">
        <v>8182</v>
      </c>
      <c r="D3066" s="169" t="s">
        <v>10047</v>
      </c>
      <c r="E3066" s="169" t="s">
        <v>10036</v>
      </c>
      <c r="F3066" s="169" t="s">
        <v>10111</v>
      </c>
      <c r="G3066" s="169" t="s">
        <v>10001</v>
      </c>
      <c r="H3066" s="169" t="s">
        <v>28</v>
      </c>
    </row>
    <row r="3067" spans="1:8">
      <c r="A3067" s="169" t="s">
        <v>10808</v>
      </c>
      <c r="B3067" s="170">
        <f t="shared" si="56"/>
        <v>38351</v>
      </c>
      <c r="C3067" s="169" t="s">
        <v>8178</v>
      </c>
      <c r="D3067" s="169" t="s">
        <v>10020</v>
      </c>
      <c r="E3067" s="169" t="s">
        <v>10014</v>
      </c>
      <c r="F3067" s="169" t="s">
        <v>10111</v>
      </c>
      <c r="G3067" s="169" t="s">
        <v>10017</v>
      </c>
      <c r="H3067" s="169" t="s">
        <v>28</v>
      </c>
    </row>
    <row r="3068" spans="1:8">
      <c r="A3068" s="169" t="s">
        <v>10809</v>
      </c>
      <c r="B3068" s="170">
        <f t="shared" si="56"/>
        <v>38350</v>
      </c>
      <c r="C3068" s="169" t="s">
        <v>8174</v>
      </c>
      <c r="D3068" s="169" t="s">
        <v>10022</v>
      </c>
      <c r="E3068" s="169" t="s">
        <v>10009</v>
      </c>
      <c r="F3068" s="169" t="s">
        <v>10111</v>
      </c>
      <c r="G3068" s="169" t="s">
        <v>10005</v>
      </c>
      <c r="H3068" s="169" t="s">
        <v>28</v>
      </c>
    </row>
    <row r="3069" spans="1:8">
      <c r="A3069" s="169" t="s">
        <v>10810</v>
      </c>
      <c r="B3069" s="170">
        <f t="shared" si="56"/>
        <v>38349</v>
      </c>
      <c r="C3069" s="169" t="s">
        <v>8174</v>
      </c>
      <c r="D3069" s="169" t="s">
        <v>10003</v>
      </c>
      <c r="E3069" s="169" t="s">
        <v>9996</v>
      </c>
      <c r="F3069" s="169" t="s">
        <v>10111</v>
      </c>
      <c r="G3069" s="169" t="s">
        <v>10014</v>
      </c>
      <c r="H3069" s="169" t="s">
        <v>28</v>
      </c>
    </row>
    <row r="3070" spans="1:8">
      <c r="A3070" s="169" t="s">
        <v>10811</v>
      </c>
      <c r="B3070" s="170">
        <f t="shared" si="56"/>
        <v>38348</v>
      </c>
      <c r="C3070" s="169" t="s">
        <v>8178</v>
      </c>
      <c r="D3070" s="169" t="s">
        <v>10003</v>
      </c>
      <c r="E3070" s="169" t="s">
        <v>9996</v>
      </c>
      <c r="F3070" s="169" t="s">
        <v>10115</v>
      </c>
      <c r="G3070" s="169" t="s">
        <v>10014</v>
      </c>
      <c r="H3070" s="169" t="s">
        <v>28</v>
      </c>
    </row>
    <row r="3071" spans="1:8">
      <c r="A3071" s="169" t="s">
        <v>10812</v>
      </c>
      <c r="B3071" s="170">
        <f t="shared" si="56"/>
        <v>38345</v>
      </c>
      <c r="C3071" s="169" t="s">
        <v>8182</v>
      </c>
      <c r="D3071" s="169" t="s">
        <v>10022</v>
      </c>
      <c r="E3071" s="169" t="s">
        <v>10009</v>
      </c>
      <c r="F3071" s="169" t="s">
        <v>10074</v>
      </c>
      <c r="G3071" s="169" t="s">
        <v>10014</v>
      </c>
      <c r="H3071" s="169" t="s">
        <v>28</v>
      </c>
    </row>
    <row r="3072" spans="1:8">
      <c r="A3072" s="169" t="s">
        <v>10813</v>
      </c>
      <c r="B3072" s="170">
        <f t="shared" si="56"/>
        <v>38344</v>
      </c>
      <c r="C3072" s="169" t="s">
        <v>8182</v>
      </c>
      <c r="D3072" s="169" t="s">
        <v>10022</v>
      </c>
      <c r="E3072" s="169" t="s">
        <v>9996</v>
      </c>
      <c r="F3072" s="169" t="s">
        <v>10074</v>
      </c>
      <c r="G3072" s="169" t="s">
        <v>10009</v>
      </c>
      <c r="H3072" s="169" t="s">
        <v>28</v>
      </c>
    </row>
    <row r="3073" spans="1:8">
      <c r="A3073" s="169" t="s">
        <v>10814</v>
      </c>
      <c r="B3073" s="170">
        <f t="shared" si="56"/>
        <v>38343</v>
      </c>
      <c r="C3073" s="169" t="s">
        <v>8182</v>
      </c>
      <c r="D3073" s="169" t="s">
        <v>10003</v>
      </c>
      <c r="E3073" s="169" t="s">
        <v>9996</v>
      </c>
      <c r="F3073" s="169" t="s">
        <v>10074</v>
      </c>
      <c r="G3073" s="169" t="s">
        <v>9996</v>
      </c>
      <c r="H3073" s="169" t="s">
        <v>28</v>
      </c>
    </row>
    <row r="3074" spans="1:8">
      <c r="A3074" s="169" t="s">
        <v>10815</v>
      </c>
      <c r="B3074" s="170">
        <f t="shared" si="56"/>
        <v>38342</v>
      </c>
      <c r="C3074" s="169" t="s">
        <v>8182</v>
      </c>
      <c r="D3074" s="169" t="s">
        <v>10003</v>
      </c>
      <c r="E3074" s="169" t="s">
        <v>9996</v>
      </c>
      <c r="F3074" s="169" t="s">
        <v>10074</v>
      </c>
      <c r="G3074" s="169" t="s">
        <v>9996</v>
      </c>
      <c r="H3074" s="169" t="s">
        <v>28</v>
      </c>
    </row>
    <row r="3075" spans="1:8">
      <c r="A3075" s="169" t="s">
        <v>10816</v>
      </c>
      <c r="B3075" s="170">
        <f t="shared" si="56"/>
        <v>38341</v>
      </c>
      <c r="C3075" s="169" t="s">
        <v>8178</v>
      </c>
      <c r="D3075" s="169" t="s">
        <v>10168</v>
      </c>
      <c r="E3075" s="169" t="s">
        <v>10032</v>
      </c>
      <c r="F3075" s="169" t="s">
        <v>10115</v>
      </c>
      <c r="G3075" s="169" t="s">
        <v>10032</v>
      </c>
      <c r="H3075" s="169" t="s">
        <v>28</v>
      </c>
    </row>
    <row r="3076" spans="1:8">
      <c r="A3076" s="169" t="s">
        <v>10817</v>
      </c>
      <c r="B3076" s="170">
        <f t="shared" si="56"/>
        <v>38338</v>
      </c>
      <c r="C3076" s="169" t="s">
        <v>8178</v>
      </c>
      <c r="D3076" s="169" t="s">
        <v>10168</v>
      </c>
      <c r="E3076" s="169" t="s">
        <v>10032</v>
      </c>
      <c r="F3076" s="169" t="s">
        <v>10111</v>
      </c>
      <c r="G3076" s="169" t="s">
        <v>9996</v>
      </c>
      <c r="H3076" s="169" t="s">
        <v>28</v>
      </c>
    </row>
    <row r="3077" spans="1:8">
      <c r="A3077" s="169" t="s">
        <v>10818</v>
      </c>
      <c r="B3077" s="170">
        <f t="shared" ref="B3077:B3140" si="57">DATE((LEFT(A3077,4)),(RIGHT(LEFT(A3077,7),2)),RIGHT(A3077,2))</f>
        <v>38337</v>
      </c>
      <c r="C3077" s="169" t="s">
        <v>8178</v>
      </c>
      <c r="D3077" s="169" t="s">
        <v>10168</v>
      </c>
      <c r="E3077" s="169" t="s">
        <v>10032</v>
      </c>
      <c r="F3077" s="169" t="s">
        <v>10111</v>
      </c>
      <c r="G3077" s="169" t="s">
        <v>9996</v>
      </c>
      <c r="H3077" s="169" t="s">
        <v>28</v>
      </c>
    </row>
    <row r="3078" spans="1:8">
      <c r="A3078" s="169" t="s">
        <v>10819</v>
      </c>
      <c r="B3078" s="170">
        <f t="shared" si="57"/>
        <v>38336</v>
      </c>
      <c r="C3078" s="169" t="s">
        <v>8174</v>
      </c>
      <c r="D3078" s="169" t="s">
        <v>9998</v>
      </c>
      <c r="E3078" s="169" t="s">
        <v>9994</v>
      </c>
      <c r="F3078" s="169" t="s">
        <v>10067</v>
      </c>
      <c r="G3078" s="169" t="s">
        <v>10011</v>
      </c>
      <c r="H3078" s="169" t="s">
        <v>28</v>
      </c>
    </row>
    <row r="3079" spans="1:8">
      <c r="A3079" s="169" t="s">
        <v>10820</v>
      </c>
      <c r="B3079" s="170">
        <f t="shared" si="57"/>
        <v>38335</v>
      </c>
      <c r="C3079" s="169" t="s">
        <v>8175</v>
      </c>
      <c r="D3079" s="169" t="s">
        <v>9998</v>
      </c>
      <c r="E3079" s="169" t="s">
        <v>9994</v>
      </c>
      <c r="F3079" s="169" t="s">
        <v>10058</v>
      </c>
      <c r="G3079" s="169" t="s">
        <v>10093</v>
      </c>
      <c r="H3079" s="169" t="s">
        <v>28</v>
      </c>
    </row>
    <row r="3080" spans="1:8">
      <c r="A3080" s="169" t="s">
        <v>10821</v>
      </c>
      <c r="B3080" s="170">
        <f t="shared" si="57"/>
        <v>38334</v>
      </c>
      <c r="C3080" s="169" t="s">
        <v>8170</v>
      </c>
      <c r="D3080" s="169" t="s">
        <v>10014</v>
      </c>
      <c r="E3080" s="169" t="s">
        <v>9921</v>
      </c>
      <c r="F3080" s="169" t="s">
        <v>10069</v>
      </c>
      <c r="G3080" s="169" t="s">
        <v>10029</v>
      </c>
      <c r="H3080" s="169" t="s">
        <v>28</v>
      </c>
    </row>
    <row r="3081" spans="1:8">
      <c r="A3081" s="169" t="s">
        <v>10822</v>
      </c>
      <c r="B3081" s="170">
        <f t="shared" si="57"/>
        <v>38331</v>
      </c>
      <c r="C3081" s="169" t="s">
        <v>8170</v>
      </c>
      <c r="D3081" s="169" t="s">
        <v>10014</v>
      </c>
      <c r="E3081" s="169" t="s">
        <v>9921</v>
      </c>
      <c r="F3081" s="169" t="s">
        <v>10069</v>
      </c>
      <c r="G3081" s="169" t="s">
        <v>9934</v>
      </c>
      <c r="H3081" s="169" t="s">
        <v>28</v>
      </c>
    </row>
    <row r="3082" spans="1:8">
      <c r="A3082" s="169" t="s">
        <v>10823</v>
      </c>
      <c r="B3082" s="170">
        <f t="shared" si="57"/>
        <v>38330</v>
      </c>
      <c r="C3082" s="169" t="s">
        <v>8179</v>
      </c>
      <c r="D3082" s="169" t="s">
        <v>10005</v>
      </c>
      <c r="E3082" s="169" t="s">
        <v>9994</v>
      </c>
      <c r="F3082" s="169" t="s">
        <v>10058</v>
      </c>
      <c r="G3082" s="169" t="s">
        <v>9918</v>
      </c>
      <c r="H3082" s="169" t="s">
        <v>28</v>
      </c>
    </row>
    <row r="3083" spans="1:8">
      <c r="A3083" s="169" t="s">
        <v>10824</v>
      </c>
      <c r="B3083" s="170">
        <f t="shared" si="57"/>
        <v>38329</v>
      </c>
      <c r="C3083" s="169" t="s">
        <v>8178</v>
      </c>
      <c r="D3083" s="169" t="s">
        <v>10001</v>
      </c>
      <c r="E3083" s="169" t="s">
        <v>10014</v>
      </c>
      <c r="F3083" s="169" t="s">
        <v>10146</v>
      </c>
      <c r="G3083" s="169" t="s">
        <v>10011</v>
      </c>
      <c r="H3083" s="169" t="s">
        <v>28</v>
      </c>
    </row>
    <row r="3084" spans="1:8">
      <c r="A3084" s="169" t="s">
        <v>10825</v>
      </c>
      <c r="B3084" s="170">
        <f t="shared" si="57"/>
        <v>38328</v>
      </c>
      <c r="C3084" s="169" t="s">
        <v>8178</v>
      </c>
      <c r="D3084" s="169" t="s">
        <v>10168</v>
      </c>
      <c r="E3084" s="169" t="s">
        <v>10036</v>
      </c>
      <c r="F3084" s="169" t="s">
        <v>10072</v>
      </c>
      <c r="G3084" s="169" t="s">
        <v>10011</v>
      </c>
      <c r="H3084" s="169" t="s">
        <v>28</v>
      </c>
    </row>
    <row r="3085" spans="1:8">
      <c r="A3085" s="169" t="s">
        <v>10826</v>
      </c>
      <c r="B3085" s="170">
        <f t="shared" si="57"/>
        <v>38327</v>
      </c>
      <c r="C3085" s="169" t="s">
        <v>8170</v>
      </c>
      <c r="D3085" s="169" t="s">
        <v>9998</v>
      </c>
      <c r="E3085" s="169" t="s">
        <v>10032</v>
      </c>
      <c r="F3085" s="169" t="s">
        <v>10146</v>
      </c>
      <c r="G3085" s="169" t="s">
        <v>10029</v>
      </c>
      <c r="H3085" s="169" t="s">
        <v>28</v>
      </c>
    </row>
    <row r="3086" spans="1:8">
      <c r="A3086" s="169" t="s">
        <v>10827</v>
      </c>
      <c r="B3086" s="170">
        <f t="shared" si="57"/>
        <v>38324</v>
      </c>
      <c r="C3086" s="169" t="s">
        <v>8164</v>
      </c>
      <c r="D3086" s="169" t="s">
        <v>10036</v>
      </c>
      <c r="E3086" s="169" t="s">
        <v>9994</v>
      </c>
      <c r="F3086" s="169" t="s">
        <v>10067</v>
      </c>
      <c r="G3086" s="169" t="s">
        <v>9916</v>
      </c>
      <c r="H3086" s="169" t="s">
        <v>28</v>
      </c>
    </row>
    <row r="3087" spans="1:8">
      <c r="A3087" s="169" t="s">
        <v>10828</v>
      </c>
      <c r="B3087" s="170">
        <f t="shared" si="57"/>
        <v>38323</v>
      </c>
      <c r="C3087" s="169" t="s">
        <v>8164</v>
      </c>
      <c r="D3087" s="169" t="s">
        <v>10036</v>
      </c>
      <c r="E3087" s="169" t="s">
        <v>10011</v>
      </c>
      <c r="F3087" s="169" t="s">
        <v>10067</v>
      </c>
      <c r="G3087" s="169" t="s">
        <v>9916</v>
      </c>
      <c r="H3087" s="169" t="s">
        <v>28</v>
      </c>
    </row>
    <row r="3088" spans="1:8">
      <c r="A3088" s="169" t="s">
        <v>10829</v>
      </c>
      <c r="B3088" s="170">
        <f t="shared" si="57"/>
        <v>38322</v>
      </c>
      <c r="C3088" s="169" t="s">
        <v>8170</v>
      </c>
      <c r="D3088" s="169" t="s">
        <v>10005</v>
      </c>
      <c r="E3088" s="169" t="s">
        <v>10032</v>
      </c>
      <c r="F3088" s="169" t="s">
        <v>10218</v>
      </c>
      <c r="G3088" s="169" t="s">
        <v>9916</v>
      </c>
      <c r="H3088" s="169" t="s">
        <v>28</v>
      </c>
    </row>
    <row r="3089" spans="1:8">
      <c r="A3089" s="169" t="s">
        <v>10830</v>
      </c>
      <c r="B3089" s="170">
        <f t="shared" si="57"/>
        <v>38321</v>
      </c>
      <c r="C3089" s="169" t="s">
        <v>8163</v>
      </c>
      <c r="D3089" s="169" t="s">
        <v>10036</v>
      </c>
      <c r="E3089" s="169" t="s">
        <v>10011</v>
      </c>
      <c r="F3089" s="169" t="s">
        <v>10146</v>
      </c>
      <c r="G3089" s="169" t="s">
        <v>8196</v>
      </c>
      <c r="H3089" s="169" t="s">
        <v>28</v>
      </c>
    </row>
    <row r="3090" spans="1:8">
      <c r="A3090" s="169" t="s">
        <v>10831</v>
      </c>
      <c r="B3090" s="170">
        <f t="shared" si="57"/>
        <v>38320</v>
      </c>
      <c r="C3090" s="169" t="s">
        <v>8163</v>
      </c>
      <c r="D3090" s="169" t="s">
        <v>10036</v>
      </c>
      <c r="E3090" s="169" t="s">
        <v>10011</v>
      </c>
      <c r="F3090" s="169" t="s">
        <v>10146</v>
      </c>
      <c r="G3090" s="169" t="s">
        <v>8196</v>
      </c>
      <c r="H3090" s="169" t="s">
        <v>28</v>
      </c>
    </row>
    <row r="3091" spans="1:8">
      <c r="A3091" s="169" t="s">
        <v>10832</v>
      </c>
      <c r="B3091" s="170">
        <f t="shared" si="57"/>
        <v>38317</v>
      </c>
      <c r="C3091" s="169" t="s">
        <v>8163</v>
      </c>
      <c r="D3091" s="169" t="s">
        <v>10036</v>
      </c>
      <c r="E3091" s="169" t="s">
        <v>10011</v>
      </c>
      <c r="F3091" s="169" t="s">
        <v>10146</v>
      </c>
      <c r="G3091" s="169" t="s">
        <v>8196</v>
      </c>
      <c r="H3091" s="169" t="s">
        <v>28</v>
      </c>
    </row>
    <row r="3092" spans="1:8">
      <c r="A3092" s="169" t="s">
        <v>10833</v>
      </c>
      <c r="B3092" s="170">
        <f t="shared" si="57"/>
        <v>38316</v>
      </c>
      <c r="C3092" s="169" t="s">
        <v>8166</v>
      </c>
      <c r="D3092" s="169" t="s">
        <v>10014</v>
      </c>
      <c r="E3092" s="169" t="s">
        <v>9921</v>
      </c>
      <c r="F3092" s="169" t="s">
        <v>10146</v>
      </c>
      <c r="G3092" s="169" t="s">
        <v>8226</v>
      </c>
      <c r="H3092" s="169" t="s">
        <v>28</v>
      </c>
    </row>
    <row r="3093" spans="1:8">
      <c r="A3093" s="169" t="s">
        <v>10834</v>
      </c>
      <c r="B3093" s="170">
        <f t="shared" si="57"/>
        <v>38315</v>
      </c>
      <c r="C3093" s="169" t="s">
        <v>8159</v>
      </c>
      <c r="D3093" s="169" t="s">
        <v>10009</v>
      </c>
      <c r="E3093" s="169" t="s">
        <v>9918</v>
      </c>
      <c r="F3093" s="169" t="s">
        <v>10067</v>
      </c>
      <c r="G3093" s="169" t="s">
        <v>8226</v>
      </c>
      <c r="H3093" s="169" t="s">
        <v>28</v>
      </c>
    </row>
    <row r="3094" spans="1:8">
      <c r="A3094" s="169" t="s">
        <v>10835</v>
      </c>
      <c r="B3094" s="170">
        <f t="shared" si="57"/>
        <v>38314</v>
      </c>
      <c r="C3094" s="169" t="s">
        <v>8160</v>
      </c>
      <c r="D3094" s="169" t="s">
        <v>10009</v>
      </c>
      <c r="E3094" s="169" t="s">
        <v>9918</v>
      </c>
      <c r="F3094" s="169" t="s">
        <v>10067</v>
      </c>
      <c r="G3094" s="169" t="s">
        <v>8226</v>
      </c>
      <c r="H3094" s="169" t="s">
        <v>28</v>
      </c>
    </row>
    <row r="3095" spans="1:8">
      <c r="A3095" s="169" t="s">
        <v>10836</v>
      </c>
      <c r="B3095" s="170">
        <f t="shared" si="57"/>
        <v>38313</v>
      </c>
      <c r="C3095" s="169" t="s">
        <v>8161</v>
      </c>
      <c r="D3095" s="169" t="s">
        <v>9994</v>
      </c>
      <c r="E3095" s="169" t="s">
        <v>9916</v>
      </c>
      <c r="F3095" s="169" t="s">
        <v>10195</v>
      </c>
      <c r="G3095" s="169" t="s">
        <v>8191</v>
      </c>
      <c r="H3095" s="169" t="s">
        <v>28</v>
      </c>
    </row>
    <row r="3096" spans="1:8">
      <c r="A3096" s="169" t="s">
        <v>10837</v>
      </c>
      <c r="B3096" s="170">
        <f t="shared" si="57"/>
        <v>38310</v>
      </c>
      <c r="C3096" s="169" t="s">
        <v>8241</v>
      </c>
      <c r="D3096" s="169" t="s">
        <v>9994</v>
      </c>
      <c r="E3096" s="169" t="s">
        <v>9916</v>
      </c>
      <c r="F3096" s="169" t="s">
        <v>10195</v>
      </c>
      <c r="G3096" s="169" t="s">
        <v>8191</v>
      </c>
      <c r="H3096" s="169" t="s">
        <v>28</v>
      </c>
    </row>
    <row r="3097" spans="1:8">
      <c r="A3097" s="169" t="s">
        <v>10838</v>
      </c>
      <c r="B3097" s="170">
        <f t="shared" si="57"/>
        <v>38309</v>
      </c>
      <c r="C3097" s="169" t="s">
        <v>8254</v>
      </c>
      <c r="D3097" s="169" t="s">
        <v>9921</v>
      </c>
      <c r="E3097" s="169" t="s">
        <v>8192</v>
      </c>
      <c r="F3097" s="169" t="s">
        <v>10056</v>
      </c>
      <c r="G3097" s="169" t="s">
        <v>8194</v>
      </c>
      <c r="H3097" s="169" t="s">
        <v>28</v>
      </c>
    </row>
    <row r="3098" spans="1:8">
      <c r="A3098" s="169" t="s">
        <v>10839</v>
      </c>
      <c r="B3098" s="170">
        <f t="shared" si="57"/>
        <v>38308</v>
      </c>
      <c r="C3098" s="169" t="s">
        <v>8213</v>
      </c>
      <c r="D3098" s="169" t="s">
        <v>10093</v>
      </c>
      <c r="E3098" s="169" t="s">
        <v>8196</v>
      </c>
      <c r="F3098" s="169" t="s">
        <v>10056</v>
      </c>
      <c r="G3098" s="169" t="s">
        <v>8191</v>
      </c>
      <c r="H3098" s="169" t="s">
        <v>28</v>
      </c>
    </row>
    <row r="3099" spans="1:8">
      <c r="A3099" s="169" t="s">
        <v>10840</v>
      </c>
      <c r="B3099" s="170">
        <f t="shared" si="57"/>
        <v>38307</v>
      </c>
      <c r="C3099" s="169" t="s">
        <v>8161</v>
      </c>
      <c r="D3099" s="169" t="s">
        <v>9994</v>
      </c>
      <c r="E3099" s="169" t="s">
        <v>8227</v>
      </c>
      <c r="F3099" s="169" t="s">
        <v>10052</v>
      </c>
      <c r="G3099" s="169" t="s">
        <v>8192</v>
      </c>
      <c r="H3099" s="169" t="s">
        <v>28</v>
      </c>
    </row>
    <row r="3100" spans="1:8">
      <c r="A3100" s="169" t="s">
        <v>10841</v>
      </c>
      <c r="B3100" s="170">
        <f t="shared" si="57"/>
        <v>38306</v>
      </c>
      <c r="C3100" s="169" t="s">
        <v>8254</v>
      </c>
      <c r="D3100" s="169" t="s">
        <v>10093</v>
      </c>
      <c r="E3100" s="169" t="s">
        <v>8192</v>
      </c>
      <c r="F3100" s="169" t="s">
        <v>10052</v>
      </c>
      <c r="G3100" s="169" t="s">
        <v>8191</v>
      </c>
      <c r="H3100" s="169" t="s">
        <v>28</v>
      </c>
    </row>
    <row r="3101" spans="1:8">
      <c r="A3101" s="169" t="s">
        <v>10842</v>
      </c>
      <c r="B3101" s="170">
        <f t="shared" si="57"/>
        <v>38303</v>
      </c>
      <c r="C3101" s="169" t="s">
        <v>8213</v>
      </c>
      <c r="D3101" s="169" t="s">
        <v>10032</v>
      </c>
      <c r="E3101" s="169" t="s">
        <v>8227</v>
      </c>
      <c r="F3101" s="169" t="s">
        <v>10069</v>
      </c>
      <c r="G3101" s="169" t="s">
        <v>8196</v>
      </c>
      <c r="H3101" s="169" t="s">
        <v>28</v>
      </c>
    </row>
    <row r="3102" spans="1:8">
      <c r="A3102" s="169" t="s">
        <v>10843</v>
      </c>
      <c r="B3102" s="170">
        <f t="shared" si="57"/>
        <v>38302</v>
      </c>
      <c r="C3102" s="169" t="s">
        <v>8213</v>
      </c>
      <c r="D3102" s="169" t="s">
        <v>10032</v>
      </c>
      <c r="E3102" s="169" t="s">
        <v>8227</v>
      </c>
      <c r="F3102" s="169" t="s">
        <v>10069</v>
      </c>
      <c r="G3102" s="169" t="s">
        <v>8226</v>
      </c>
      <c r="H3102" s="169" t="s">
        <v>28</v>
      </c>
    </row>
    <row r="3103" spans="1:8">
      <c r="A3103" s="169" t="s">
        <v>10844</v>
      </c>
      <c r="B3103" s="170">
        <f t="shared" si="57"/>
        <v>38301</v>
      </c>
      <c r="C3103" s="169" t="s">
        <v>8126</v>
      </c>
      <c r="D3103" s="169" t="s">
        <v>8188</v>
      </c>
      <c r="E3103" s="169" t="s">
        <v>8175</v>
      </c>
      <c r="F3103" s="169" t="s">
        <v>10032</v>
      </c>
      <c r="G3103" s="169" t="s">
        <v>8164</v>
      </c>
      <c r="H3103" s="169" t="s">
        <v>28</v>
      </c>
    </row>
    <row r="3104" spans="1:8">
      <c r="A3104" s="169" t="s">
        <v>10845</v>
      </c>
      <c r="B3104" s="170">
        <f t="shared" si="57"/>
        <v>38300</v>
      </c>
      <c r="C3104" s="169" t="s">
        <v>8149</v>
      </c>
      <c r="D3104" s="169" t="s">
        <v>8193</v>
      </c>
      <c r="E3104" s="169" t="s">
        <v>8182</v>
      </c>
      <c r="F3104" s="169" t="s">
        <v>10014</v>
      </c>
      <c r="G3104" s="169" t="s">
        <v>8178</v>
      </c>
      <c r="H3104" s="169" t="s">
        <v>28</v>
      </c>
    </row>
    <row r="3105" spans="1:8">
      <c r="A3105" s="169" t="s">
        <v>10846</v>
      </c>
      <c r="B3105" s="170">
        <f t="shared" si="57"/>
        <v>38299</v>
      </c>
      <c r="C3105" s="169" t="s">
        <v>8133</v>
      </c>
      <c r="D3105" s="169" t="s">
        <v>8191</v>
      </c>
      <c r="E3105" s="169" t="s">
        <v>8182</v>
      </c>
      <c r="F3105" s="169" t="s">
        <v>10014</v>
      </c>
      <c r="G3105" s="169" t="s">
        <v>8182</v>
      </c>
      <c r="H3105" s="169" t="s">
        <v>28</v>
      </c>
    </row>
    <row r="3106" spans="1:8">
      <c r="A3106" s="169" t="s">
        <v>10847</v>
      </c>
      <c r="B3106" s="170">
        <f t="shared" si="57"/>
        <v>38296</v>
      </c>
      <c r="C3106" s="169" t="s">
        <v>8126</v>
      </c>
      <c r="D3106" s="169" t="s">
        <v>8188</v>
      </c>
      <c r="E3106" s="169" t="s">
        <v>8175</v>
      </c>
      <c r="F3106" s="169" t="s">
        <v>10011</v>
      </c>
      <c r="G3106" s="169" t="s">
        <v>8175</v>
      </c>
      <c r="H3106" s="169" t="s">
        <v>28</v>
      </c>
    </row>
    <row r="3107" spans="1:8">
      <c r="A3107" s="169" t="s">
        <v>10848</v>
      </c>
      <c r="B3107" s="170">
        <f t="shared" si="57"/>
        <v>38295</v>
      </c>
      <c r="C3107" s="169" t="s">
        <v>8141</v>
      </c>
      <c r="D3107" s="169" t="s">
        <v>8199</v>
      </c>
      <c r="E3107" s="169" t="s">
        <v>8179</v>
      </c>
      <c r="F3107" s="169" t="s">
        <v>10032</v>
      </c>
      <c r="G3107" s="169" t="s">
        <v>8174</v>
      </c>
      <c r="H3107" s="169" t="s">
        <v>28</v>
      </c>
    </row>
    <row r="3108" spans="1:8">
      <c r="A3108" s="169" t="s">
        <v>10849</v>
      </c>
      <c r="B3108" s="170">
        <f t="shared" si="57"/>
        <v>38294</v>
      </c>
      <c r="C3108" s="169" t="s">
        <v>8126</v>
      </c>
      <c r="D3108" s="169" t="s">
        <v>8188</v>
      </c>
      <c r="E3108" s="169" t="s">
        <v>8170</v>
      </c>
      <c r="F3108" s="169" t="s">
        <v>10011</v>
      </c>
      <c r="G3108" s="169" t="s">
        <v>8179</v>
      </c>
      <c r="H3108" s="169" t="s">
        <v>28</v>
      </c>
    </row>
    <row r="3109" spans="1:8">
      <c r="A3109" s="169" t="s">
        <v>10850</v>
      </c>
      <c r="B3109" s="170">
        <f t="shared" si="57"/>
        <v>38293</v>
      </c>
      <c r="C3109" s="169" t="s">
        <v>8144</v>
      </c>
      <c r="D3109" s="169" t="s">
        <v>8193</v>
      </c>
      <c r="E3109" s="169" t="s">
        <v>8174</v>
      </c>
      <c r="F3109" s="169" t="s">
        <v>9996</v>
      </c>
      <c r="G3109" s="169" t="s">
        <v>8185</v>
      </c>
      <c r="H3109" s="169" t="s">
        <v>28</v>
      </c>
    </row>
    <row r="3110" spans="1:8">
      <c r="A3110" s="169" t="s">
        <v>10851</v>
      </c>
      <c r="B3110" s="170">
        <f t="shared" si="57"/>
        <v>38292</v>
      </c>
      <c r="C3110" s="169" t="s">
        <v>8269</v>
      </c>
      <c r="D3110" s="169" t="s">
        <v>8191</v>
      </c>
      <c r="E3110" s="169" t="s">
        <v>8178</v>
      </c>
      <c r="F3110" s="169" t="s">
        <v>10014</v>
      </c>
      <c r="G3110" s="169" t="s">
        <v>8184</v>
      </c>
      <c r="H3110" s="169" t="s">
        <v>28</v>
      </c>
    </row>
    <row r="3111" spans="1:8">
      <c r="A3111" s="169" t="s">
        <v>10852</v>
      </c>
      <c r="B3111" s="170">
        <f t="shared" si="57"/>
        <v>38289</v>
      </c>
      <c r="C3111" s="169" t="s">
        <v>8156</v>
      </c>
      <c r="D3111" s="169" t="s">
        <v>8197</v>
      </c>
      <c r="E3111" s="169" t="s">
        <v>8185</v>
      </c>
      <c r="F3111" s="169" t="s">
        <v>10036</v>
      </c>
      <c r="G3111" s="169" t="s">
        <v>8202</v>
      </c>
      <c r="H3111" s="169" t="s">
        <v>28</v>
      </c>
    </row>
    <row r="3112" spans="1:8">
      <c r="A3112" s="169" t="s">
        <v>10853</v>
      </c>
      <c r="B3112" s="170">
        <f t="shared" si="57"/>
        <v>38288</v>
      </c>
      <c r="C3112" s="169" t="s">
        <v>8143</v>
      </c>
      <c r="D3112" s="169" t="s">
        <v>8200</v>
      </c>
      <c r="E3112" s="169" t="s">
        <v>8170</v>
      </c>
      <c r="F3112" s="169" t="s">
        <v>10032</v>
      </c>
      <c r="G3112" s="169" t="s">
        <v>8174</v>
      </c>
      <c r="H3112" s="169" t="s">
        <v>28</v>
      </c>
    </row>
    <row r="3113" spans="1:8">
      <c r="A3113" s="169" t="s">
        <v>10854</v>
      </c>
      <c r="B3113" s="170">
        <f t="shared" si="57"/>
        <v>38287</v>
      </c>
      <c r="C3113" s="169" t="s">
        <v>8144</v>
      </c>
      <c r="D3113" s="169" t="s">
        <v>8200</v>
      </c>
      <c r="E3113" s="169" t="s">
        <v>8170</v>
      </c>
      <c r="F3113" s="169" t="s">
        <v>10032</v>
      </c>
      <c r="G3113" s="169" t="s">
        <v>8174</v>
      </c>
      <c r="H3113" s="169" t="s">
        <v>28</v>
      </c>
    </row>
    <row r="3114" spans="1:8">
      <c r="A3114" s="169" t="s">
        <v>10855</v>
      </c>
      <c r="B3114" s="170">
        <f t="shared" si="57"/>
        <v>38286</v>
      </c>
      <c r="C3114" s="169" t="s">
        <v>8141</v>
      </c>
      <c r="D3114" s="169" t="s">
        <v>8188</v>
      </c>
      <c r="E3114" s="169" t="s">
        <v>8164</v>
      </c>
      <c r="F3114" s="169" t="s">
        <v>10032</v>
      </c>
      <c r="G3114" s="169" t="s">
        <v>8173</v>
      </c>
      <c r="H3114" s="169" t="s">
        <v>28</v>
      </c>
    </row>
    <row r="3115" spans="1:8">
      <c r="A3115" s="169" t="s">
        <v>10856</v>
      </c>
      <c r="B3115" s="170">
        <f t="shared" si="57"/>
        <v>38285</v>
      </c>
      <c r="C3115" s="169" t="s">
        <v>8126</v>
      </c>
      <c r="D3115" s="169" t="s">
        <v>8182</v>
      </c>
      <c r="E3115" s="169" t="s">
        <v>8159</v>
      </c>
      <c r="F3115" s="169" t="s">
        <v>9918</v>
      </c>
      <c r="G3115" s="169" t="s">
        <v>8164</v>
      </c>
      <c r="H3115" s="169" t="s">
        <v>28</v>
      </c>
    </row>
    <row r="3116" spans="1:8">
      <c r="A3116" s="169" t="s">
        <v>10857</v>
      </c>
      <c r="B3116" s="170">
        <f t="shared" si="57"/>
        <v>38282</v>
      </c>
      <c r="C3116" s="169" t="s">
        <v>8124</v>
      </c>
      <c r="D3116" s="169" t="s">
        <v>8174</v>
      </c>
      <c r="E3116" s="169" t="s">
        <v>8161</v>
      </c>
      <c r="F3116" s="169" t="s">
        <v>9934</v>
      </c>
      <c r="G3116" s="169" t="s">
        <v>8166</v>
      </c>
      <c r="H3116" s="169" t="s">
        <v>28</v>
      </c>
    </row>
    <row r="3117" spans="1:8">
      <c r="A3117" s="169" t="s">
        <v>10858</v>
      </c>
      <c r="B3117" s="170">
        <f t="shared" si="57"/>
        <v>38281</v>
      </c>
      <c r="C3117" s="169" t="s">
        <v>8121</v>
      </c>
      <c r="D3117" s="169" t="s">
        <v>8173</v>
      </c>
      <c r="E3117" s="169" t="s">
        <v>8241</v>
      </c>
      <c r="F3117" s="169" t="s">
        <v>9916</v>
      </c>
      <c r="G3117" s="169" t="s">
        <v>8159</v>
      </c>
      <c r="H3117" s="169" t="s">
        <v>28</v>
      </c>
    </row>
    <row r="3118" spans="1:8">
      <c r="A3118" s="169" t="s">
        <v>10859</v>
      </c>
      <c r="B3118" s="170">
        <f t="shared" si="57"/>
        <v>38280</v>
      </c>
      <c r="C3118" s="169" t="s">
        <v>8130</v>
      </c>
      <c r="D3118" s="169" t="s">
        <v>8175</v>
      </c>
      <c r="E3118" s="169" t="s">
        <v>8252</v>
      </c>
      <c r="F3118" s="169" t="s">
        <v>8196</v>
      </c>
      <c r="G3118" s="169" t="s">
        <v>8161</v>
      </c>
      <c r="H3118" s="169" t="s">
        <v>28</v>
      </c>
    </row>
    <row r="3119" spans="1:8">
      <c r="A3119" s="169" t="s">
        <v>10860</v>
      </c>
      <c r="B3119" s="170">
        <f t="shared" si="57"/>
        <v>38279</v>
      </c>
      <c r="C3119" s="169" t="s">
        <v>8128</v>
      </c>
      <c r="D3119" s="169" t="s">
        <v>8170</v>
      </c>
      <c r="E3119" s="169" t="s">
        <v>8254</v>
      </c>
      <c r="F3119" s="169" t="s">
        <v>8226</v>
      </c>
      <c r="G3119" s="169" t="s">
        <v>8252</v>
      </c>
      <c r="H3119" s="169" t="s">
        <v>28</v>
      </c>
    </row>
    <row r="3120" spans="1:8">
      <c r="A3120" s="169" t="s">
        <v>10861</v>
      </c>
      <c r="B3120" s="170">
        <f t="shared" si="57"/>
        <v>38278</v>
      </c>
      <c r="C3120" s="169" t="s">
        <v>8128</v>
      </c>
      <c r="D3120" s="169" t="s">
        <v>8170</v>
      </c>
      <c r="E3120" s="169" t="s">
        <v>8254</v>
      </c>
      <c r="F3120" s="169" t="s">
        <v>8226</v>
      </c>
      <c r="G3120" s="169" t="s">
        <v>8252</v>
      </c>
      <c r="H3120" s="169" t="s">
        <v>28</v>
      </c>
    </row>
    <row r="3121" spans="1:8">
      <c r="A3121" s="169" t="s">
        <v>10862</v>
      </c>
      <c r="B3121" s="170">
        <f t="shared" si="57"/>
        <v>38275</v>
      </c>
      <c r="C3121" s="169" t="s">
        <v>8120</v>
      </c>
      <c r="D3121" s="169" t="s">
        <v>8164</v>
      </c>
      <c r="E3121" s="169" t="s">
        <v>8254</v>
      </c>
      <c r="F3121" s="169" t="s">
        <v>8197</v>
      </c>
      <c r="G3121" s="169" t="s">
        <v>8252</v>
      </c>
      <c r="H3121" s="169" t="s">
        <v>28</v>
      </c>
    </row>
    <row r="3122" spans="1:8">
      <c r="A3122" s="169" t="s">
        <v>10863</v>
      </c>
      <c r="B3122" s="170">
        <f t="shared" si="57"/>
        <v>38274</v>
      </c>
      <c r="C3122" s="169" t="s">
        <v>8130</v>
      </c>
      <c r="D3122" s="169" t="s">
        <v>8163</v>
      </c>
      <c r="E3122" s="169" t="s">
        <v>8251</v>
      </c>
      <c r="F3122" s="169" t="s">
        <v>8194</v>
      </c>
      <c r="G3122" s="169" t="s">
        <v>8252</v>
      </c>
      <c r="H3122" s="169" t="s">
        <v>28</v>
      </c>
    </row>
    <row r="3123" spans="1:8">
      <c r="A3123" s="169" t="s">
        <v>10864</v>
      </c>
      <c r="B3123" s="170">
        <f t="shared" si="57"/>
        <v>38273</v>
      </c>
      <c r="C3123" s="169" t="s">
        <v>8407</v>
      </c>
      <c r="D3123" s="169" t="s">
        <v>8254</v>
      </c>
      <c r="E3123" s="169" t="s">
        <v>8155</v>
      </c>
      <c r="F3123" s="169" t="s">
        <v>8173</v>
      </c>
      <c r="G3123" s="169" t="s">
        <v>8155</v>
      </c>
      <c r="H3123" s="169" t="s">
        <v>28</v>
      </c>
    </row>
    <row r="3124" spans="1:8">
      <c r="A3124" s="169" t="s">
        <v>10865</v>
      </c>
      <c r="B3124" s="170">
        <f t="shared" si="57"/>
        <v>38272</v>
      </c>
      <c r="C3124" s="169" t="s">
        <v>8412</v>
      </c>
      <c r="D3124" s="169" t="s">
        <v>8154</v>
      </c>
      <c r="E3124" s="169" t="s">
        <v>8149</v>
      </c>
      <c r="F3124" s="169" t="s">
        <v>8166</v>
      </c>
      <c r="G3124" s="169" t="s">
        <v>8149</v>
      </c>
      <c r="H3124" s="169" t="s">
        <v>28</v>
      </c>
    </row>
    <row r="3125" spans="1:8">
      <c r="A3125" s="169" t="s">
        <v>10866</v>
      </c>
      <c r="B3125" s="170">
        <f t="shared" si="57"/>
        <v>38271</v>
      </c>
      <c r="C3125" s="169" t="s">
        <v>8413</v>
      </c>
      <c r="D3125" s="169" t="s">
        <v>8156</v>
      </c>
      <c r="E3125" s="169" t="s">
        <v>8143</v>
      </c>
      <c r="F3125" s="169" t="s">
        <v>8166</v>
      </c>
      <c r="G3125" s="169" t="s">
        <v>8143</v>
      </c>
      <c r="H3125" s="169" t="s">
        <v>28</v>
      </c>
    </row>
    <row r="3126" spans="1:8">
      <c r="A3126" s="169" t="s">
        <v>10867</v>
      </c>
      <c r="B3126" s="170">
        <f t="shared" si="57"/>
        <v>38268</v>
      </c>
      <c r="C3126" s="169" t="s">
        <v>8117</v>
      </c>
      <c r="D3126" s="169" t="s">
        <v>8150</v>
      </c>
      <c r="E3126" s="169" t="s">
        <v>8125</v>
      </c>
      <c r="F3126" s="169" t="s">
        <v>8213</v>
      </c>
      <c r="G3126" s="169" t="s">
        <v>8132</v>
      </c>
      <c r="H3126" s="169" t="s">
        <v>28</v>
      </c>
    </row>
    <row r="3127" spans="1:8">
      <c r="A3127" s="169" t="s">
        <v>10868</v>
      </c>
      <c r="B3127" s="170">
        <f t="shared" si="57"/>
        <v>38267</v>
      </c>
      <c r="C3127" s="169" t="s">
        <v>8137</v>
      </c>
      <c r="D3127" s="169" t="s">
        <v>8257</v>
      </c>
      <c r="E3127" s="169" t="s">
        <v>8143</v>
      </c>
      <c r="F3127" s="169" t="s">
        <v>8170</v>
      </c>
      <c r="G3127" s="169" t="s">
        <v>8269</v>
      </c>
      <c r="H3127" s="169" t="s">
        <v>28</v>
      </c>
    </row>
    <row r="3128" spans="1:8">
      <c r="A3128" s="169" t="s">
        <v>10869</v>
      </c>
      <c r="B3128" s="170">
        <f t="shared" si="57"/>
        <v>38266</v>
      </c>
      <c r="C3128" s="169" t="s">
        <v>8149</v>
      </c>
      <c r="D3128" s="169" t="s">
        <v>8179</v>
      </c>
      <c r="E3128" s="169" t="s">
        <v>8252</v>
      </c>
      <c r="F3128" s="169" t="s">
        <v>8191</v>
      </c>
      <c r="G3128" s="169" t="s">
        <v>8175</v>
      </c>
      <c r="H3128" s="169" t="s">
        <v>28</v>
      </c>
    </row>
    <row r="3129" spans="1:8">
      <c r="A3129" s="169" t="s">
        <v>10870</v>
      </c>
      <c r="B3129" s="170">
        <f t="shared" si="57"/>
        <v>38265</v>
      </c>
      <c r="C3129" s="169" t="s">
        <v>8156</v>
      </c>
      <c r="D3129" s="169" t="s">
        <v>8182</v>
      </c>
      <c r="E3129" s="169" t="s">
        <v>8159</v>
      </c>
      <c r="F3129" s="169" t="s">
        <v>8226</v>
      </c>
      <c r="G3129" s="169" t="s">
        <v>8182</v>
      </c>
      <c r="H3129" s="169" t="s">
        <v>28</v>
      </c>
    </row>
    <row r="3130" spans="1:8">
      <c r="A3130" s="169" t="s">
        <v>10871</v>
      </c>
      <c r="B3130" s="170">
        <f t="shared" si="57"/>
        <v>38264</v>
      </c>
      <c r="C3130" s="169" t="s">
        <v>8144</v>
      </c>
      <c r="D3130" s="169" t="s">
        <v>8174</v>
      </c>
      <c r="E3130" s="169" t="s">
        <v>8161</v>
      </c>
      <c r="F3130" s="169" t="s">
        <v>8197</v>
      </c>
      <c r="G3130" s="169" t="s">
        <v>8174</v>
      </c>
      <c r="H3130" s="169" t="s">
        <v>28</v>
      </c>
    </row>
    <row r="3131" spans="1:8">
      <c r="A3131" s="169" t="s">
        <v>10872</v>
      </c>
      <c r="B3131" s="170">
        <f t="shared" si="57"/>
        <v>38261</v>
      </c>
      <c r="C3131" s="169" t="s">
        <v>8125</v>
      </c>
      <c r="D3131" s="169" t="s">
        <v>8160</v>
      </c>
      <c r="E3131" s="169" t="s">
        <v>8155</v>
      </c>
      <c r="F3131" s="169" t="s">
        <v>8202</v>
      </c>
      <c r="G3131" s="169" t="s">
        <v>8160</v>
      </c>
      <c r="H3131" s="169" t="s">
        <v>28</v>
      </c>
    </row>
    <row r="3132" spans="1:8">
      <c r="A3132" s="169" t="s">
        <v>10873</v>
      </c>
      <c r="B3132" s="170">
        <f t="shared" si="57"/>
        <v>38260</v>
      </c>
      <c r="C3132" s="169" t="s">
        <v>8128</v>
      </c>
      <c r="D3132" s="169" t="s">
        <v>8241</v>
      </c>
      <c r="E3132" s="169" t="s">
        <v>8143</v>
      </c>
      <c r="F3132" s="169" t="s">
        <v>8182</v>
      </c>
      <c r="G3132" s="169" t="s">
        <v>8241</v>
      </c>
      <c r="H3132" s="169" t="s">
        <v>28</v>
      </c>
    </row>
    <row r="3133" spans="1:8">
      <c r="A3133" s="169" t="s">
        <v>10874</v>
      </c>
      <c r="B3133" s="170">
        <f t="shared" si="57"/>
        <v>38254</v>
      </c>
      <c r="C3133" s="169" t="s">
        <v>8128</v>
      </c>
      <c r="D3133" s="169" t="s">
        <v>8254</v>
      </c>
      <c r="E3133" s="169" t="s">
        <v>8141</v>
      </c>
      <c r="F3133" s="169" t="s">
        <v>8174</v>
      </c>
      <c r="G3133" s="169" t="s">
        <v>8251</v>
      </c>
      <c r="H3133" s="169" t="s">
        <v>28</v>
      </c>
    </row>
    <row r="3134" spans="1:8">
      <c r="A3134" s="169" t="s">
        <v>10875</v>
      </c>
      <c r="B3134" s="170">
        <f t="shared" si="57"/>
        <v>38253</v>
      </c>
      <c r="C3134" s="169" t="s">
        <v>8128</v>
      </c>
      <c r="D3134" s="169" t="s">
        <v>8254</v>
      </c>
      <c r="E3134" s="169" t="s">
        <v>8141</v>
      </c>
      <c r="F3134" s="169" t="s">
        <v>8174</v>
      </c>
      <c r="G3134" s="169" t="s">
        <v>8251</v>
      </c>
      <c r="H3134" s="169" t="s">
        <v>28</v>
      </c>
    </row>
    <row r="3135" spans="1:8">
      <c r="A3135" s="169" t="s">
        <v>10876</v>
      </c>
      <c r="B3135" s="170">
        <f t="shared" si="57"/>
        <v>38252</v>
      </c>
      <c r="C3135" s="169" t="s">
        <v>8128</v>
      </c>
      <c r="D3135" s="169" t="s">
        <v>8254</v>
      </c>
      <c r="E3135" s="169" t="s">
        <v>8141</v>
      </c>
      <c r="F3135" s="169" t="s">
        <v>8174</v>
      </c>
      <c r="G3135" s="169" t="s">
        <v>8254</v>
      </c>
      <c r="H3135" s="169" t="s">
        <v>28</v>
      </c>
    </row>
    <row r="3136" spans="1:8">
      <c r="A3136" s="169" t="s">
        <v>10877</v>
      </c>
      <c r="B3136" s="170">
        <f t="shared" si="57"/>
        <v>38251</v>
      </c>
      <c r="C3136" s="169" t="s">
        <v>8128</v>
      </c>
      <c r="D3136" s="169" t="s">
        <v>8251</v>
      </c>
      <c r="E3136" s="169" t="s">
        <v>8141</v>
      </c>
      <c r="F3136" s="169" t="s">
        <v>8173</v>
      </c>
      <c r="G3136" s="169" t="s">
        <v>8258</v>
      </c>
      <c r="H3136" s="169" t="s">
        <v>28</v>
      </c>
    </row>
    <row r="3137" spans="1:8">
      <c r="A3137" s="169" t="s">
        <v>10878</v>
      </c>
      <c r="B3137" s="170">
        <f t="shared" si="57"/>
        <v>38250</v>
      </c>
      <c r="C3137" s="169" t="s">
        <v>8407</v>
      </c>
      <c r="D3137" s="169" t="s">
        <v>8156</v>
      </c>
      <c r="E3137" s="169" t="s">
        <v>8125</v>
      </c>
      <c r="F3137" s="169" t="s">
        <v>8159</v>
      </c>
      <c r="G3137" s="169" t="s">
        <v>8153</v>
      </c>
      <c r="H3137" s="169" t="s">
        <v>28</v>
      </c>
    </row>
    <row r="3138" spans="1:8">
      <c r="A3138" s="169" t="s">
        <v>10879</v>
      </c>
      <c r="B3138" s="170">
        <f t="shared" si="57"/>
        <v>38247</v>
      </c>
      <c r="C3138" s="169" t="s">
        <v>8411</v>
      </c>
      <c r="D3138" s="169" t="s">
        <v>8150</v>
      </c>
      <c r="E3138" s="169" t="s">
        <v>8133</v>
      </c>
      <c r="F3138" s="169" t="s">
        <v>8251</v>
      </c>
      <c r="G3138" s="169" t="s">
        <v>8269</v>
      </c>
      <c r="H3138" s="169" t="s">
        <v>28</v>
      </c>
    </row>
    <row r="3139" spans="1:8">
      <c r="A3139" s="169" t="s">
        <v>10880</v>
      </c>
      <c r="B3139" s="170">
        <f t="shared" si="57"/>
        <v>38246</v>
      </c>
      <c r="C3139" s="169" t="s">
        <v>8415</v>
      </c>
      <c r="D3139" s="169" t="s">
        <v>8147</v>
      </c>
      <c r="E3139" s="169" t="s">
        <v>8128</v>
      </c>
      <c r="F3139" s="169" t="s">
        <v>8155</v>
      </c>
      <c r="G3139" s="169" t="s">
        <v>8144</v>
      </c>
      <c r="H3139" s="169" t="s">
        <v>28</v>
      </c>
    </row>
    <row r="3140" spans="1:8">
      <c r="A3140" s="169" t="s">
        <v>10881</v>
      </c>
      <c r="B3140" s="170">
        <f t="shared" si="57"/>
        <v>38245</v>
      </c>
      <c r="C3140" s="169" t="s">
        <v>9868</v>
      </c>
      <c r="D3140" s="169" t="s">
        <v>8126</v>
      </c>
      <c r="E3140" s="169" t="s">
        <v>8122</v>
      </c>
      <c r="F3140" s="169" t="s">
        <v>8143</v>
      </c>
      <c r="G3140" s="169" t="s">
        <v>8147</v>
      </c>
      <c r="H3140" s="169" t="s">
        <v>28</v>
      </c>
    </row>
    <row r="3141" spans="1:8">
      <c r="A3141" s="169" t="s">
        <v>10882</v>
      </c>
      <c r="B3141" s="170">
        <f t="shared" ref="B3141:B3204" si="58">DATE((LEFT(A3141,4)),(RIGHT(LEFT(A3141,7),2)),RIGHT(A3141,2))</f>
        <v>38244</v>
      </c>
      <c r="C3141" s="169" t="s">
        <v>8009</v>
      </c>
      <c r="D3141" s="169" t="s">
        <v>8133</v>
      </c>
      <c r="E3141" s="169" t="s">
        <v>8138</v>
      </c>
      <c r="F3141" s="169" t="s">
        <v>8125</v>
      </c>
      <c r="G3141" s="169" t="s">
        <v>8132</v>
      </c>
      <c r="H3141" s="169" t="s">
        <v>28</v>
      </c>
    </row>
    <row r="3142" spans="1:8">
      <c r="A3142" s="169" t="s">
        <v>10883</v>
      </c>
      <c r="B3142" s="170">
        <f t="shared" si="58"/>
        <v>38243</v>
      </c>
      <c r="C3142" s="169" t="s">
        <v>8009</v>
      </c>
      <c r="D3142" s="169" t="s">
        <v>8128</v>
      </c>
      <c r="E3142" s="169" t="s">
        <v>8137</v>
      </c>
      <c r="F3142" s="169" t="s">
        <v>8121</v>
      </c>
      <c r="G3142" s="169" t="s">
        <v>8125</v>
      </c>
      <c r="H3142" s="169" t="s">
        <v>28</v>
      </c>
    </row>
    <row r="3143" spans="1:8">
      <c r="A3143" s="169" t="s">
        <v>10884</v>
      </c>
      <c r="B3143" s="170">
        <f t="shared" si="58"/>
        <v>38240</v>
      </c>
      <c r="C3143" s="169" t="s">
        <v>8003</v>
      </c>
      <c r="D3143" s="169" t="s">
        <v>8121</v>
      </c>
      <c r="E3143" s="169" t="s">
        <v>8136</v>
      </c>
      <c r="F3143" s="169" t="s">
        <v>8125</v>
      </c>
      <c r="G3143" s="169" t="s">
        <v>8125</v>
      </c>
      <c r="H3143" s="169" t="s">
        <v>28</v>
      </c>
    </row>
    <row r="3144" spans="1:8">
      <c r="A3144" s="169" t="s">
        <v>10885</v>
      </c>
      <c r="B3144" s="170">
        <f t="shared" si="58"/>
        <v>38239</v>
      </c>
      <c r="C3144" s="169" t="s">
        <v>8034</v>
      </c>
      <c r="D3144" s="169" t="s">
        <v>8120</v>
      </c>
      <c r="E3144" s="169" t="s">
        <v>8136</v>
      </c>
      <c r="F3144" s="169" t="s">
        <v>8125</v>
      </c>
      <c r="G3144" s="169" t="s">
        <v>8124</v>
      </c>
      <c r="H3144" s="169" t="s">
        <v>28</v>
      </c>
    </row>
    <row r="3145" spans="1:8">
      <c r="A3145" s="169" t="s">
        <v>10886</v>
      </c>
      <c r="B3145" s="170">
        <f t="shared" si="58"/>
        <v>38238</v>
      </c>
      <c r="C3145" s="169" t="s">
        <v>8041</v>
      </c>
      <c r="D3145" s="169" t="s">
        <v>8124</v>
      </c>
      <c r="E3145" s="169" t="s">
        <v>8129</v>
      </c>
      <c r="F3145" s="169" t="s">
        <v>8132</v>
      </c>
      <c r="G3145" s="169" t="s">
        <v>8132</v>
      </c>
      <c r="H3145" s="169" t="s">
        <v>28</v>
      </c>
    </row>
    <row r="3146" spans="1:8">
      <c r="A3146" s="169" t="s">
        <v>10887</v>
      </c>
      <c r="B3146" s="170">
        <f t="shared" si="58"/>
        <v>38237</v>
      </c>
      <c r="C3146" s="169" t="s">
        <v>8034</v>
      </c>
      <c r="D3146" s="169" t="s">
        <v>8128</v>
      </c>
      <c r="E3146" s="169" t="s">
        <v>8136</v>
      </c>
      <c r="F3146" s="169" t="s">
        <v>8133</v>
      </c>
      <c r="G3146" s="169" t="s">
        <v>8133</v>
      </c>
      <c r="H3146" s="169" t="s">
        <v>28</v>
      </c>
    </row>
    <row r="3147" spans="1:8">
      <c r="A3147" s="169" t="s">
        <v>10888</v>
      </c>
      <c r="B3147" s="170">
        <f t="shared" si="58"/>
        <v>38236</v>
      </c>
      <c r="C3147" s="169" t="s">
        <v>8034</v>
      </c>
      <c r="D3147" s="169" t="s">
        <v>8128</v>
      </c>
      <c r="E3147" s="169" t="s">
        <v>8136</v>
      </c>
      <c r="F3147" s="169" t="s">
        <v>8133</v>
      </c>
      <c r="G3147" s="169" t="s">
        <v>8133</v>
      </c>
      <c r="H3147" s="169" t="s">
        <v>28</v>
      </c>
    </row>
    <row r="3148" spans="1:8">
      <c r="A3148" s="169" t="s">
        <v>10889</v>
      </c>
      <c r="B3148" s="170">
        <f t="shared" si="58"/>
        <v>38233</v>
      </c>
      <c r="C3148" s="169" t="s">
        <v>8040</v>
      </c>
      <c r="D3148" s="169" t="s">
        <v>8120</v>
      </c>
      <c r="E3148" s="169" t="s">
        <v>8136</v>
      </c>
      <c r="F3148" s="169" t="s">
        <v>8124</v>
      </c>
      <c r="G3148" s="169" t="s">
        <v>8125</v>
      </c>
      <c r="H3148" s="169" t="s">
        <v>28</v>
      </c>
    </row>
    <row r="3149" spans="1:8">
      <c r="A3149" s="169" t="s">
        <v>10890</v>
      </c>
      <c r="B3149" s="170">
        <f t="shared" si="58"/>
        <v>38232</v>
      </c>
      <c r="C3149" s="169" t="s">
        <v>8040</v>
      </c>
      <c r="D3149" s="169" t="s">
        <v>8130</v>
      </c>
      <c r="E3149" s="169" t="s">
        <v>8136</v>
      </c>
      <c r="F3149" s="169" t="s">
        <v>8122</v>
      </c>
      <c r="G3149" s="169" t="s">
        <v>8124</v>
      </c>
      <c r="H3149" s="169" t="s">
        <v>28</v>
      </c>
    </row>
    <row r="3150" spans="1:8">
      <c r="A3150" s="169" t="s">
        <v>10891</v>
      </c>
      <c r="B3150" s="170">
        <f t="shared" si="58"/>
        <v>38231</v>
      </c>
      <c r="C3150" s="169" t="s">
        <v>9868</v>
      </c>
      <c r="D3150" s="169" t="s">
        <v>8128</v>
      </c>
      <c r="E3150" s="169" t="s">
        <v>8138</v>
      </c>
      <c r="F3150" s="169" t="s">
        <v>8129</v>
      </c>
      <c r="G3150" s="169" t="s">
        <v>8126</v>
      </c>
      <c r="H3150" s="169" t="s">
        <v>28</v>
      </c>
    </row>
    <row r="3151" spans="1:8">
      <c r="A3151" s="169" t="s">
        <v>10892</v>
      </c>
      <c r="B3151" s="170">
        <f t="shared" si="58"/>
        <v>38230</v>
      </c>
      <c r="C3151" s="169" t="s">
        <v>8415</v>
      </c>
      <c r="D3151" s="169" t="s">
        <v>8120</v>
      </c>
      <c r="E3151" s="169" t="s">
        <v>8122</v>
      </c>
      <c r="F3151" s="169" t="s">
        <v>8129</v>
      </c>
      <c r="G3151" s="169" t="s">
        <v>8141</v>
      </c>
      <c r="H3151" s="169" t="s">
        <v>28</v>
      </c>
    </row>
    <row r="3152" spans="1:8">
      <c r="A3152" s="169" t="s">
        <v>10893</v>
      </c>
      <c r="B3152" s="170">
        <f t="shared" si="58"/>
        <v>38229</v>
      </c>
      <c r="C3152" s="169" t="s">
        <v>9868</v>
      </c>
      <c r="D3152" s="169" t="s">
        <v>8130</v>
      </c>
      <c r="E3152" s="169" t="s">
        <v>8136</v>
      </c>
      <c r="F3152" s="169" t="s">
        <v>8136</v>
      </c>
      <c r="G3152" s="169" t="s">
        <v>8132</v>
      </c>
      <c r="H3152" s="169" t="s">
        <v>28</v>
      </c>
    </row>
    <row r="3153" spans="1:8">
      <c r="A3153" s="169" t="s">
        <v>10894</v>
      </c>
      <c r="B3153" s="170">
        <f t="shared" si="58"/>
        <v>38226</v>
      </c>
      <c r="C3153" s="169" t="s">
        <v>8041</v>
      </c>
      <c r="D3153" s="169" t="s">
        <v>8129</v>
      </c>
      <c r="E3153" s="169" t="s">
        <v>8408</v>
      </c>
      <c r="F3153" s="169" t="s">
        <v>8137</v>
      </c>
      <c r="G3153" s="169" t="s">
        <v>8125</v>
      </c>
      <c r="H3153" s="169" t="s">
        <v>28</v>
      </c>
    </row>
    <row r="3154" spans="1:8">
      <c r="A3154" s="169" t="s">
        <v>10895</v>
      </c>
      <c r="B3154" s="170">
        <f t="shared" si="58"/>
        <v>38225</v>
      </c>
      <c r="C3154" s="169" t="s">
        <v>8034</v>
      </c>
      <c r="D3154" s="169" t="s">
        <v>8137</v>
      </c>
      <c r="E3154" s="169" t="s">
        <v>8415</v>
      </c>
      <c r="F3154" s="169" t="s">
        <v>8412</v>
      </c>
      <c r="G3154" s="169" t="s">
        <v>8120</v>
      </c>
      <c r="H3154" s="169" t="s">
        <v>28</v>
      </c>
    </row>
    <row r="3155" spans="1:8">
      <c r="A3155" s="169" t="s">
        <v>10896</v>
      </c>
      <c r="B3155" s="170">
        <f t="shared" si="58"/>
        <v>38224</v>
      </c>
      <c r="C3155" s="169" t="s">
        <v>8003</v>
      </c>
      <c r="D3155" s="169" t="s">
        <v>8411</v>
      </c>
      <c r="E3155" s="169" t="s">
        <v>8117</v>
      </c>
      <c r="F3155" s="169" t="s">
        <v>8118</v>
      </c>
      <c r="G3155" s="169" t="s">
        <v>8130</v>
      </c>
      <c r="H3155" s="169" t="s">
        <v>28</v>
      </c>
    </row>
    <row r="3156" spans="1:8">
      <c r="A3156" s="169" t="s">
        <v>10897</v>
      </c>
      <c r="B3156" s="170">
        <f t="shared" si="58"/>
        <v>38223</v>
      </c>
      <c r="C3156" s="169" t="s">
        <v>8015</v>
      </c>
      <c r="D3156" s="169" t="s">
        <v>9868</v>
      </c>
      <c r="E3156" s="169" t="s">
        <v>8038</v>
      </c>
      <c r="F3156" s="169" t="s">
        <v>8034</v>
      </c>
      <c r="G3156" s="169" t="s">
        <v>8137</v>
      </c>
      <c r="H3156" s="169" t="s">
        <v>28</v>
      </c>
    </row>
    <row r="3157" spans="1:8">
      <c r="A3157" s="169" t="s">
        <v>10898</v>
      </c>
      <c r="B3157" s="170">
        <f t="shared" si="58"/>
        <v>38222</v>
      </c>
      <c r="C3157" s="169" t="s">
        <v>8015</v>
      </c>
      <c r="D3157" s="169" t="s">
        <v>8038</v>
      </c>
      <c r="E3157" s="169" t="s">
        <v>8008</v>
      </c>
      <c r="F3157" s="169" t="s">
        <v>8004</v>
      </c>
      <c r="G3157" s="169" t="s">
        <v>8413</v>
      </c>
      <c r="H3157" s="169" t="s">
        <v>28</v>
      </c>
    </row>
    <row r="3158" spans="1:8">
      <c r="A3158" s="169" t="s">
        <v>10899</v>
      </c>
      <c r="B3158" s="170">
        <f t="shared" si="58"/>
        <v>38219</v>
      </c>
      <c r="C3158" s="169" t="s">
        <v>8009</v>
      </c>
      <c r="D3158" s="169" t="s">
        <v>8415</v>
      </c>
      <c r="E3158" s="169" t="s">
        <v>8041</v>
      </c>
      <c r="F3158" s="169" t="s">
        <v>8040</v>
      </c>
      <c r="G3158" s="169" t="s">
        <v>8129</v>
      </c>
      <c r="H3158" s="169" t="s">
        <v>28</v>
      </c>
    </row>
    <row r="3159" spans="1:8">
      <c r="A3159" s="169" t="s">
        <v>10900</v>
      </c>
      <c r="B3159" s="170">
        <f t="shared" si="58"/>
        <v>38218</v>
      </c>
      <c r="C3159" s="169" t="s">
        <v>8034</v>
      </c>
      <c r="D3159" s="169" t="s">
        <v>8415</v>
      </c>
      <c r="E3159" s="169" t="s">
        <v>8041</v>
      </c>
      <c r="F3159" s="169" t="s">
        <v>8041</v>
      </c>
      <c r="G3159" s="169" t="s">
        <v>8129</v>
      </c>
      <c r="H3159" s="169" t="s">
        <v>28</v>
      </c>
    </row>
    <row r="3160" spans="1:8">
      <c r="A3160" s="169" t="s">
        <v>10901</v>
      </c>
      <c r="B3160" s="170">
        <f t="shared" si="58"/>
        <v>38217</v>
      </c>
      <c r="C3160" s="169" t="s">
        <v>8008</v>
      </c>
      <c r="D3160" s="169" t="s">
        <v>8118</v>
      </c>
      <c r="E3160" s="169" t="s">
        <v>8038</v>
      </c>
      <c r="F3160" s="169" t="s">
        <v>8038</v>
      </c>
      <c r="G3160" s="169" t="s">
        <v>8138</v>
      </c>
      <c r="H3160" s="169" t="s">
        <v>28</v>
      </c>
    </row>
    <row r="3161" spans="1:8">
      <c r="A3161" s="169" t="s">
        <v>10902</v>
      </c>
      <c r="B3161" s="170">
        <f t="shared" si="58"/>
        <v>38216</v>
      </c>
      <c r="C3161" s="169" t="s">
        <v>8003</v>
      </c>
      <c r="D3161" s="169" t="s">
        <v>9868</v>
      </c>
      <c r="E3161" s="169" t="s">
        <v>8009</v>
      </c>
      <c r="F3161" s="169" t="s">
        <v>8034</v>
      </c>
      <c r="G3161" s="169" t="s">
        <v>8407</v>
      </c>
      <c r="H3161" s="169" t="s">
        <v>28</v>
      </c>
    </row>
    <row r="3162" spans="1:8">
      <c r="A3162" s="169" t="s">
        <v>10903</v>
      </c>
      <c r="B3162" s="170">
        <f t="shared" si="58"/>
        <v>38215</v>
      </c>
      <c r="C3162" s="169" t="s">
        <v>8011</v>
      </c>
      <c r="D3162" s="169" t="s">
        <v>8034</v>
      </c>
      <c r="E3162" s="169" t="s">
        <v>8005</v>
      </c>
      <c r="F3162" s="169" t="s">
        <v>8004</v>
      </c>
      <c r="G3162" s="169" t="s">
        <v>8413</v>
      </c>
      <c r="H3162" s="169" t="s">
        <v>28</v>
      </c>
    </row>
    <row r="3163" spans="1:8">
      <c r="A3163" s="169" t="s">
        <v>10904</v>
      </c>
      <c r="B3163" s="170">
        <f t="shared" si="58"/>
        <v>38212</v>
      </c>
      <c r="C3163" s="169" t="s">
        <v>8024</v>
      </c>
      <c r="D3163" s="169" t="s">
        <v>8034</v>
      </c>
      <c r="E3163" s="169" t="s">
        <v>8005</v>
      </c>
      <c r="F3163" s="169" t="s">
        <v>8004</v>
      </c>
      <c r="G3163" s="169" t="s">
        <v>8413</v>
      </c>
      <c r="H3163" s="169" t="s">
        <v>28</v>
      </c>
    </row>
    <row r="3164" spans="1:8">
      <c r="A3164" s="169" t="s">
        <v>10905</v>
      </c>
      <c r="B3164" s="170">
        <f t="shared" si="58"/>
        <v>38211</v>
      </c>
      <c r="C3164" s="169" t="s">
        <v>8466</v>
      </c>
      <c r="D3164" s="169" t="s">
        <v>8024</v>
      </c>
      <c r="E3164" s="169" t="s">
        <v>8051</v>
      </c>
      <c r="F3164" s="169" t="s">
        <v>8050</v>
      </c>
      <c r="G3164" s="169" t="s">
        <v>8004</v>
      </c>
      <c r="H3164" s="169" t="s">
        <v>28</v>
      </c>
    </row>
    <row r="3165" spans="1:8">
      <c r="A3165" s="169" t="s">
        <v>10906</v>
      </c>
      <c r="B3165" s="170">
        <f t="shared" si="58"/>
        <v>38210</v>
      </c>
      <c r="C3165" s="169" t="s">
        <v>8472</v>
      </c>
      <c r="D3165" s="169" t="s">
        <v>8453</v>
      </c>
      <c r="E3165" s="169" t="s">
        <v>8469</v>
      </c>
      <c r="F3165" s="169" t="s">
        <v>8466</v>
      </c>
      <c r="G3165" s="169" t="s">
        <v>8055</v>
      </c>
      <c r="H3165" s="169" t="s">
        <v>28</v>
      </c>
    </row>
    <row r="3166" spans="1:8">
      <c r="A3166" s="169" t="s">
        <v>10907</v>
      </c>
      <c r="B3166" s="170">
        <f t="shared" si="58"/>
        <v>38209</v>
      </c>
      <c r="C3166" s="169" t="s">
        <v>8474</v>
      </c>
      <c r="D3166" s="169" t="s">
        <v>8460</v>
      </c>
      <c r="E3166" s="169" t="s">
        <v>8461</v>
      </c>
      <c r="F3166" s="169" t="s">
        <v>8467</v>
      </c>
      <c r="G3166" s="169" t="s">
        <v>8068</v>
      </c>
      <c r="H3166" s="169" t="s">
        <v>28</v>
      </c>
    </row>
    <row r="3167" spans="1:8">
      <c r="A3167" s="169" t="s">
        <v>10908</v>
      </c>
      <c r="B3167" s="170">
        <f t="shared" si="58"/>
        <v>38208</v>
      </c>
      <c r="C3167" s="169" t="s">
        <v>8478</v>
      </c>
      <c r="D3167" s="169" t="s">
        <v>8466</v>
      </c>
      <c r="E3167" s="169" t="s">
        <v>8471</v>
      </c>
      <c r="F3167" s="169" t="s">
        <v>8478</v>
      </c>
      <c r="G3167" s="169" t="s">
        <v>9853</v>
      </c>
      <c r="H3167" s="169" t="s">
        <v>28</v>
      </c>
    </row>
    <row r="3168" spans="1:8">
      <c r="A3168" s="169" t="s">
        <v>10909</v>
      </c>
      <c r="B3168" s="170">
        <f t="shared" si="58"/>
        <v>38205</v>
      </c>
      <c r="C3168" s="169" t="s">
        <v>8485</v>
      </c>
      <c r="D3168" s="169" t="s">
        <v>8467</v>
      </c>
      <c r="E3168" s="169" t="s">
        <v>8474</v>
      </c>
      <c r="F3168" s="169" t="s">
        <v>9866</v>
      </c>
      <c r="G3168" s="169" t="s">
        <v>8451</v>
      </c>
      <c r="H3168" s="169" t="s">
        <v>28</v>
      </c>
    </row>
    <row r="3169" spans="1:8">
      <c r="A3169" s="169" t="s">
        <v>10910</v>
      </c>
      <c r="B3169" s="170">
        <f t="shared" si="58"/>
        <v>38204</v>
      </c>
      <c r="C3169" s="169" t="s">
        <v>8482</v>
      </c>
      <c r="D3169" s="169" t="s">
        <v>8471</v>
      </c>
      <c r="E3169" s="169" t="s">
        <v>8474</v>
      </c>
      <c r="F3169" s="169" t="s">
        <v>9841</v>
      </c>
      <c r="G3169" s="169" t="s">
        <v>8450</v>
      </c>
      <c r="H3169" s="169" t="s">
        <v>28</v>
      </c>
    </row>
    <row r="3170" spans="1:8">
      <c r="A3170" s="169" t="s">
        <v>10911</v>
      </c>
      <c r="B3170" s="170">
        <f t="shared" si="58"/>
        <v>38203</v>
      </c>
      <c r="C3170" s="169" t="s">
        <v>8478</v>
      </c>
      <c r="D3170" s="169" t="s">
        <v>8466</v>
      </c>
      <c r="E3170" s="169" t="s">
        <v>8472</v>
      </c>
      <c r="F3170" s="169" t="s">
        <v>8481</v>
      </c>
      <c r="G3170" s="169" t="s">
        <v>8433</v>
      </c>
      <c r="H3170" s="169" t="s">
        <v>28</v>
      </c>
    </row>
    <row r="3171" spans="1:8">
      <c r="A3171" s="169" t="s">
        <v>10912</v>
      </c>
      <c r="B3171" s="170">
        <f t="shared" si="58"/>
        <v>38202</v>
      </c>
      <c r="C3171" s="169" t="s">
        <v>8482</v>
      </c>
      <c r="D3171" s="169" t="s">
        <v>8467</v>
      </c>
      <c r="E3171" s="169" t="s">
        <v>8481</v>
      </c>
      <c r="F3171" s="169" t="s">
        <v>9841</v>
      </c>
      <c r="G3171" s="169" t="s">
        <v>8450</v>
      </c>
      <c r="H3171" s="169" t="s">
        <v>28</v>
      </c>
    </row>
    <row r="3172" spans="1:8">
      <c r="A3172" s="169" t="s">
        <v>10913</v>
      </c>
      <c r="B3172" s="170">
        <f t="shared" si="58"/>
        <v>38201</v>
      </c>
      <c r="C3172" s="169" t="s">
        <v>9866</v>
      </c>
      <c r="D3172" s="169" t="s">
        <v>8472</v>
      </c>
      <c r="E3172" s="169" t="s">
        <v>9841</v>
      </c>
      <c r="F3172" s="169" t="s">
        <v>8482</v>
      </c>
      <c r="G3172" s="169" t="s">
        <v>8451</v>
      </c>
      <c r="H3172" s="169" t="s">
        <v>28</v>
      </c>
    </row>
    <row r="3173" spans="1:8">
      <c r="A3173" s="169" t="s">
        <v>10914</v>
      </c>
      <c r="B3173" s="170">
        <f t="shared" si="58"/>
        <v>38198</v>
      </c>
      <c r="C3173" s="169" t="s">
        <v>8487</v>
      </c>
      <c r="D3173" s="169" t="s">
        <v>8474</v>
      </c>
      <c r="E3173" s="169" t="s">
        <v>8482</v>
      </c>
      <c r="F3173" s="169" t="s">
        <v>9866</v>
      </c>
      <c r="G3173" s="169" t="s">
        <v>8454</v>
      </c>
      <c r="H3173" s="169" t="s">
        <v>28</v>
      </c>
    </row>
    <row r="3174" spans="1:8">
      <c r="A3174" s="169" t="s">
        <v>10915</v>
      </c>
      <c r="B3174" s="170">
        <f t="shared" si="58"/>
        <v>38197</v>
      </c>
      <c r="C3174" s="169" t="s">
        <v>8493</v>
      </c>
      <c r="D3174" s="169" t="s">
        <v>9841</v>
      </c>
      <c r="E3174" s="169" t="s">
        <v>8489</v>
      </c>
      <c r="F3174" s="169" t="s">
        <v>8490</v>
      </c>
      <c r="G3174" s="169" t="s">
        <v>8469</v>
      </c>
      <c r="H3174" s="169" t="s">
        <v>28</v>
      </c>
    </row>
    <row r="3175" spans="1:8">
      <c r="A3175" s="169" t="s">
        <v>10916</v>
      </c>
      <c r="B3175" s="170">
        <f t="shared" si="58"/>
        <v>38196</v>
      </c>
      <c r="C3175" s="169" t="s">
        <v>8496</v>
      </c>
      <c r="D3175" s="169" t="s">
        <v>9866</v>
      </c>
      <c r="E3175" s="169" t="s">
        <v>8493</v>
      </c>
      <c r="F3175" s="169" t="s">
        <v>8496</v>
      </c>
      <c r="G3175" s="169" t="s">
        <v>8461</v>
      </c>
      <c r="H3175" s="169" t="s">
        <v>28</v>
      </c>
    </row>
    <row r="3176" spans="1:8">
      <c r="A3176" s="169" t="s">
        <v>10917</v>
      </c>
      <c r="B3176" s="170">
        <f t="shared" si="58"/>
        <v>38195</v>
      </c>
      <c r="C3176" s="169" t="s">
        <v>8501</v>
      </c>
      <c r="D3176" s="169" t="s">
        <v>8487</v>
      </c>
      <c r="E3176" s="169" t="s">
        <v>8490</v>
      </c>
      <c r="F3176" s="169" t="s">
        <v>8498</v>
      </c>
      <c r="G3176" s="169" t="s">
        <v>8471</v>
      </c>
      <c r="H3176" s="169" t="s">
        <v>28</v>
      </c>
    </row>
    <row r="3177" spans="1:8">
      <c r="A3177" s="169" t="s">
        <v>10918</v>
      </c>
      <c r="B3177" s="170">
        <f t="shared" si="58"/>
        <v>38194</v>
      </c>
      <c r="C3177" s="169" t="s">
        <v>8508</v>
      </c>
      <c r="D3177" s="169" t="s">
        <v>8490</v>
      </c>
      <c r="E3177" s="169" t="s">
        <v>8500</v>
      </c>
      <c r="F3177" s="169" t="s">
        <v>8513</v>
      </c>
      <c r="G3177" s="169" t="s">
        <v>8477</v>
      </c>
      <c r="H3177" s="169" t="s">
        <v>28</v>
      </c>
    </row>
    <row r="3178" spans="1:8">
      <c r="A3178" s="169" t="s">
        <v>10919</v>
      </c>
      <c r="B3178" s="170">
        <f t="shared" si="58"/>
        <v>38191</v>
      </c>
      <c r="C3178" s="169" t="s">
        <v>8508</v>
      </c>
      <c r="D3178" s="169" t="s">
        <v>8498</v>
      </c>
      <c r="E3178" s="169" t="s">
        <v>8501</v>
      </c>
      <c r="F3178" s="169" t="s">
        <v>8519</v>
      </c>
      <c r="G3178" s="169" t="s">
        <v>8482</v>
      </c>
      <c r="H3178" s="169" t="s">
        <v>28</v>
      </c>
    </row>
    <row r="3179" spans="1:8">
      <c r="A3179" s="169" t="s">
        <v>10920</v>
      </c>
      <c r="B3179" s="170">
        <f t="shared" si="58"/>
        <v>38190</v>
      </c>
      <c r="C3179" s="169" t="s">
        <v>8518</v>
      </c>
      <c r="D3179" s="169" t="s">
        <v>8501</v>
      </c>
      <c r="E3179" s="169" t="s">
        <v>8515</v>
      </c>
      <c r="F3179" s="169" t="s">
        <v>8529</v>
      </c>
      <c r="G3179" s="169" t="s">
        <v>8485</v>
      </c>
      <c r="H3179" s="169" t="s">
        <v>28</v>
      </c>
    </row>
    <row r="3180" spans="1:8">
      <c r="A3180" s="169" t="s">
        <v>10921</v>
      </c>
      <c r="B3180" s="170">
        <f t="shared" si="58"/>
        <v>38189</v>
      </c>
      <c r="C3180" s="169" t="s">
        <v>8525</v>
      </c>
      <c r="D3180" s="169" t="s">
        <v>8513</v>
      </c>
      <c r="E3180" s="169" t="s">
        <v>8510</v>
      </c>
      <c r="F3180" s="169" t="s">
        <v>8529</v>
      </c>
      <c r="G3180" s="169" t="s">
        <v>8485</v>
      </c>
      <c r="H3180" s="169" t="s">
        <v>28</v>
      </c>
    </row>
    <row r="3181" spans="1:8">
      <c r="A3181" s="169" t="s">
        <v>10922</v>
      </c>
      <c r="B3181" s="170">
        <f t="shared" si="58"/>
        <v>38188</v>
      </c>
      <c r="C3181" s="169" t="s">
        <v>8518</v>
      </c>
      <c r="D3181" s="169" t="s">
        <v>8513</v>
      </c>
      <c r="E3181" s="169" t="s">
        <v>8510</v>
      </c>
      <c r="F3181" s="169" t="s">
        <v>8529</v>
      </c>
      <c r="G3181" s="169" t="s">
        <v>8485</v>
      </c>
      <c r="H3181" s="169" t="s">
        <v>28</v>
      </c>
    </row>
    <row r="3182" spans="1:8">
      <c r="A3182" s="169" t="s">
        <v>10923</v>
      </c>
      <c r="B3182" s="170">
        <f t="shared" si="58"/>
        <v>38187</v>
      </c>
      <c r="C3182" s="169" t="s">
        <v>8518</v>
      </c>
      <c r="D3182" s="169" t="s">
        <v>8515</v>
      </c>
      <c r="E3182" s="169" t="s">
        <v>8518</v>
      </c>
      <c r="F3182" s="169" t="s">
        <v>8528</v>
      </c>
      <c r="G3182" s="169" t="s">
        <v>8487</v>
      </c>
      <c r="H3182" s="169" t="s">
        <v>28</v>
      </c>
    </row>
    <row r="3183" spans="1:8">
      <c r="A3183" s="169" t="s">
        <v>10924</v>
      </c>
      <c r="B3183" s="170">
        <f t="shared" si="58"/>
        <v>38184</v>
      </c>
      <c r="C3183" s="169" t="s">
        <v>8525</v>
      </c>
      <c r="D3183" s="169" t="s">
        <v>8516</v>
      </c>
      <c r="E3183" s="169" t="s">
        <v>8521</v>
      </c>
      <c r="F3183" s="169" t="s">
        <v>8535</v>
      </c>
      <c r="G3183" s="169" t="s">
        <v>8490</v>
      </c>
      <c r="H3183" s="169" t="s">
        <v>28</v>
      </c>
    </row>
    <row r="3184" spans="1:8">
      <c r="A3184" s="169" t="s">
        <v>10925</v>
      </c>
      <c r="B3184" s="170">
        <f t="shared" si="58"/>
        <v>38183</v>
      </c>
      <c r="C3184" s="169" t="s">
        <v>8525</v>
      </c>
      <c r="D3184" s="169" t="s">
        <v>8525</v>
      </c>
      <c r="E3184" s="169" t="s">
        <v>8529</v>
      </c>
      <c r="F3184" s="169" t="s">
        <v>8530</v>
      </c>
      <c r="G3184" s="169" t="s">
        <v>8490</v>
      </c>
      <c r="H3184" s="169" t="s">
        <v>28</v>
      </c>
    </row>
    <row r="3185" spans="1:8">
      <c r="A3185" s="169" t="s">
        <v>10926</v>
      </c>
      <c r="B3185" s="170">
        <f t="shared" si="58"/>
        <v>38182</v>
      </c>
      <c r="C3185" s="169" t="s">
        <v>8529</v>
      </c>
      <c r="D3185" s="169" t="s">
        <v>8519</v>
      </c>
      <c r="E3185" s="169" t="s">
        <v>8526</v>
      </c>
      <c r="F3185" s="169" t="s">
        <v>8539</v>
      </c>
      <c r="G3185" s="169" t="s">
        <v>8496</v>
      </c>
      <c r="H3185" s="169" t="s">
        <v>28</v>
      </c>
    </row>
    <row r="3186" spans="1:8">
      <c r="A3186" s="169" t="s">
        <v>10927</v>
      </c>
      <c r="B3186" s="170">
        <f t="shared" si="58"/>
        <v>38181</v>
      </c>
      <c r="C3186" s="169" t="s">
        <v>8529</v>
      </c>
      <c r="D3186" s="169" t="s">
        <v>8528</v>
      </c>
      <c r="E3186" s="169" t="s">
        <v>8530</v>
      </c>
      <c r="F3186" s="169" t="s">
        <v>8542</v>
      </c>
      <c r="G3186" s="169" t="s">
        <v>8503</v>
      </c>
      <c r="H3186" s="169" t="s">
        <v>28</v>
      </c>
    </row>
    <row r="3187" spans="1:8">
      <c r="A3187" s="169" t="s">
        <v>10928</v>
      </c>
      <c r="B3187" s="170">
        <f t="shared" si="58"/>
        <v>38180</v>
      </c>
      <c r="C3187" s="169" t="s">
        <v>8528</v>
      </c>
      <c r="D3187" s="169" t="s">
        <v>8528</v>
      </c>
      <c r="E3187" s="169" t="s">
        <v>8546</v>
      </c>
      <c r="F3187" s="169" t="s">
        <v>8542</v>
      </c>
      <c r="G3187" s="169" t="s">
        <v>8503</v>
      </c>
      <c r="H3187" s="169" t="s">
        <v>28</v>
      </c>
    </row>
    <row r="3188" spans="1:8">
      <c r="A3188" s="169" t="s">
        <v>10929</v>
      </c>
      <c r="B3188" s="170">
        <f t="shared" si="58"/>
        <v>38177</v>
      </c>
      <c r="C3188" s="169" t="s">
        <v>8524</v>
      </c>
      <c r="D3188" s="169" t="s">
        <v>8524</v>
      </c>
      <c r="E3188" s="169" t="s">
        <v>8535</v>
      </c>
      <c r="F3188" s="169" t="s">
        <v>8544</v>
      </c>
      <c r="G3188" s="169" t="s">
        <v>8500</v>
      </c>
      <c r="H3188" s="169" t="s">
        <v>28</v>
      </c>
    </row>
    <row r="3189" spans="1:8">
      <c r="A3189" s="169" t="s">
        <v>10930</v>
      </c>
      <c r="B3189" s="170">
        <f t="shared" si="58"/>
        <v>38176</v>
      </c>
      <c r="C3189" s="169" t="s">
        <v>8521</v>
      </c>
      <c r="D3189" s="169" t="s">
        <v>8524</v>
      </c>
      <c r="E3189" s="169" t="s">
        <v>8535</v>
      </c>
      <c r="F3189" s="169" t="s">
        <v>8546</v>
      </c>
      <c r="G3189" s="169" t="s">
        <v>8500</v>
      </c>
      <c r="H3189" s="169" t="s">
        <v>28</v>
      </c>
    </row>
    <row r="3190" spans="1:8">
      <c r="A3190" s="169" t="s">
        <v>10931</v>
      </c>
      <c r="B3190" s="170">
        <f t="shared" si="58"/>
        <v>38175</v>
      </c>
      <c r="C3190" s="169" t="s">
        <v>8519</v>
      </c>
      <c r="D3190" s="169" t="s">
        <v>8525</v>
      </c>
      <c r="E3190" s="169" t="s">
        <v>8534</v>
      </c>
      <c r="F3190" s="169" t="s">
        <v>8535</v>
      </c>
      <c r="G3190" s="169" t="s">
        <v>8490</v>
      </c>
      <c r="H3190" s="169" t="s">
        <v>28</v>
      </c>
    </row>
    <row r="3191" spans="1:8">
      <c r="A3191" s="169" t="s">
        <v>10932</v>
      </c>
      <c r="B3191" s="170">
        <f t="shared" si="58"/>
        <v>38174</v>
      </c>
      <c r="C3191" s="169" t="s">
        <v>8519</v>
      </c>
      <c r="D3191" s="169" t="s">
        <v>8519</v>
      </c>
      <c r="E3191" s="169" t="s">
        <v>8535</v>
      </c>
      <c r="F3191" s="169" t="s">
        <v>8530</v>
      </c>
      <c r="G3191" s="169" t="s">
        <v>8494</v>
      </c>
      <c r="H3191" s="169" t="s">
        <v>28</v>
      </c>
    </row>
    <row r="3192" spans="1:8">
      <c r="A3192" s="169" t="s">
        <v>10933</v>
      </c>
      <c r="B3192" s="170">
        <f t="shared" si="58"/>
        <v>38173</v>
      </c>
      <c r="C3192" s="169" t="s">
        <v>8519</v>
      </c>
      <c r="D3192" s="169" t="s">
        <v>8519</v>
      </c>
      <c r="E3192" s="169" t="s">
        <v>8535</v>
      </c>
      <c r="F3192" s="169" t="s">
        <v>8530</v>
      </c>
      <c r="G3192" s="169" t="s">
        <v>8494</v>
      </c>
      <c r="H3192" s="169" t="s">
        <v>28</v>
      </c>
    </row>
    <row r="3193" spans="1:8">
      <c r="A3193" s="169" t="s">
        <v>10934</v>
      </c>
      <c r="B3193" s="170">
        <f t="shared" si="58"/>
        <v>38170</v>
      </c>
      <c r="C3193" s="169" t="s">
        <v>8526</v>
      </c>
      <c r="D3193" s="169" t="s">
        <v>8526</v>
      </c>
      <c r="E3193" s="169" t="s">
        <v>8544</v>
      </c>
      <c r="F3193" s="169" t="s">
        <v>8542</v>
      </c>
      <c r="G3193" s="169" t="s">
        <v>8498</v>
      </c>
      <c r="H3193" s="169" t="s">
        <v>28</v>
      </c>
    </row>
    <row r="3194" spans="1:8">
      <c r="A3194" s="169" t="s">
        <v>10935</v>
      </c>
      <c r="B3194" s="170">
        <f t="shared" si="58"/>
        <v>38169</v>
      </c>
      <c r="C3194" s="169" t="s">
        <v>8528</v>
      </c>
      <c r="D3194" s="169" t="s">
        <v>8528</v>
      </c>
      <c r="E3194" s="169" t="s">
        <v>8544</v>
      </c>
      <c r="F3194" s="169" t="s">
        <v>8543</v>
      </c>
      <c r="G3194" s="169" t="s">
        <v>8500</v>
      </c>
      <c r="H3194" s="169" t="s">
        <v>28</v>
      </c>
    </row>
    <row r="3195" spans="1:8">
      <c r="A3195" s="169" t="s">
        <v>10936</v>
      </c>
      <c r="B3195" s="170">
        <f t="shared" si="58"/>
        <v>38168</v>
      </c>
      <c r="C3195" s="169" t="s">
        <v>8530</v>
      </c>
      <c r="D3195" s="169" t="s">
        <v>8535</v>
      </c>
      <c r="E3195" s="169" t="s">
        <v>8548</v>
      </c>
      <c r="F3195" s="169" t="s">
        <v>8548</v>
      </c>
      <c r="G3195" s="169" t="s">
        <v>8507</v>
      </c>
      <c r="H3195" s="169" t="s">
        <v>28</v>
      </c>
    </row>
    <row r="3196" spans="1:8">
      <c r="A3196" s="169" t="s">
        <v>10937</v>
      </c>
      <c r="B3196" s="170">
        <f t="shared" si="58"/>
        <v>38167</v>
      </c>
      <c r="C3196" s="169" t="s">
        <v>8550</v>
      </c>
      <c r="D3196" s="169" t="s">
        <v>8550</v>
      </c>
      <c r="E3196" s="169" t="s">
        <v>8641</v>
      </c>
      <c r="F3196" s="169" t="s">
        <v>8640</v>
      </c>
      <c r="G3196" s="169" t="s">
        <v>8519</v>
      </c>
      <c r="H3196" s="169" t="s">
        <v>28</v>
      </c>
    </row>
    <row r="3197" spans="1:8">
      <c r="A3197" s="169" t="s">
        <v>10938</v>
      </c>
      <c r="B3197" s="170">
        <f t="shared" si="58"/>
        <v>38166</v>
      </c>
      <c r="C3197" s="169" t="s">
        <v>8550</v>
      </c>
      <c r="D3197" s="169" t="s">
        <v>8550</v>
      </c>
      <c r="E3197" s="169" t="s">
        <v>8641</v>
      </c>
      <c r="F3197" s="169" t="s">
        <v>8640</v>
      </c>
      <c r="G3197" s="169" t="s">
        <v>8521</v>
      </c>
      <c r="H3197" s="169" t="s">
        <v>28</v>
      </c>
    </row>
    <row r="3198" spans="1:8">
      <c r="A3198" s="169" t="s">
        <v>10939</v>
      </c>
      <c r="B3198" s="170">
        <f t="shared" si="58"/>
        <v>38163</v>
      </c>
      <c r="C3198" s="169" t="s">
        <v>8552</v>
      </c>
      <c r="D3198" s="169" t="s">
        <v>8549</v>
      </c>
      <c r="E3198" s="169" t="s">
        <v>8650</v>
      </c>
      <c r="F3198" s="169" t="s">
        <v>8641</v>
      </c>
      <c r="G3198" s="169" t="s">
        <v>8524</v>
      </c>
      <c r="H3198" s="169" t="s">
        <v>28</v>
      </c>
    </row>
    <row r="3199" spans="1:8">
      <c r="A3199" s="169" t="s">
        <v>10940</v>
      </c>
      <c r="B3199" s="170">
        <f t="shared" si="58"/>
        <v>38162</v>
      </c>
      <c r="C3199" s="169" t="s">
        <v>8552</v>
      </c>
      <c r="D3199" s="169" t="s">
        <v>8549</v>
      </c>
      <c r="E3199" s="169" t="s">
        <v>8654</v>
      </c>
      <c r="F3199" s="169" t="s">
        <v>8643</v>
      </c>
      <c r="G3199" s="169" t="s">
        <v>8524</v>
      </c>
      <c r="H3199" s="169" t="s">
        <v>28</v>
      </c>
    </row>
    <row r="3200" spans="1:8">
      <c r="A3200" s="169" t="s">
        <v>10941</v>
      </c>
      <c r="B3200" s="170">
        <f t="shared" si="58"/>
        <v>38161</v>
      </c>
      <c r="C3200" s="169" t="s">
        <v>8555</v>
      </c>
      <c r="D3200" s="169" t="s">
        <v>9806</v>
      </c>
      <c r="E3200" s="169" t="s">
        <v>8660</v>
      </c>
      <c r="F3200" s="169" t="s">
        <v>8647</v>
      </c>
      <c r="G3200" s="169" t="s">
        <v>8528</v>
      </c>
      <c r="H3200" s="169" t="s">
        <v>28</v>
      </c>
    </row>
    <row r="3201" spans="1:8">
      <c r="A3201" s="169" t="s">
        <v>10942</v>
      </c>
      <c r="B3201" s="170">
        <f t="shared" si="58"/>
        <v>38160</v>
      </c>
      <c r="C3201" s="169" t="s">
        <v>8639</v>
      </c>
      <c r="D3201" s="169" t="s">
        <v>8639</v>
      </c>
      <c r="E3201" s="169" t="s">
        <v>8662</v>
      </c>
      <c r="F3201" s="169" t="s">
        <v>8646</v>
      </c>
      <c r="G3201" s="169" t="s">
        <v>8528</v>
      </c>
      <c r="H3201" s="169" t="s">
        <v>28</v>
      </c>
    </row>
    <row r="3202" spans="1:8">
      <c r="A3202" s="169" t="s">
        <v>10943</v>
      </c>
      <c r="B3202" s="170">
        <f t="shared" si="58"/>
        <v>38159</v>
      </c>
      <c r="C3202" s="169" t="s">
        <v>8646</v>
      </c>
      <c r="D3202" s="169" t="s">
        <v>8643</v>
      </c>
      <c r="E3202" s="169" t="s">
        <v>8726</v>
      </c>
      <c r="F3202" s="169" t="s">
        <v>8654</v>
      </c>
      <c r="G3202" s="169" t="s">
        <v>8534</v>
      </c>
      <c r="H3202" s="169" t="s">
        <v>28</v>
      </c>
    </row>
    <row r="3203" spans="1:8">
      <c r="A3203" s="169" t="s">
        <v>10944</v>
      </c>
      <c r="B3203" s="170">
        <f t="shared" si="58"/>
        <v>38156</v>
      </c>
      <c r="C3203" s="169" t="s">
        <v>8647</v>
      </c>
      <c r="D3203" s="169" t="s">
        <v>8647</v>
      </c>
      <c r="E3203" s="169" t="s">
        <v>8668</v>
      </c>
      <c r="F3203" s="169" t="s">
        <v>8656</v>
      </c>
      <c r="G3203" s="169" t="s">
        <v>8539</v>
      </c>
      <c r="H3203" s="169" t="s">
        <v>28</v>
      </c>
    </row>
    <row r="3204" spans="1:8">
      <c r="A3204" s="169" t="s">
        <v>10945</v>
      </c>
      <c r="B3204" s="170">
        <f t="shared" si="58"/>
        <v>38155</v>
      </c>
      <c r="C3204" s="169" t="s">
        <v>8641</v>
      </c>
      <c r="D3204" s="169" t="s">
        <v>8641</v>
      </c>
      <c r="E3204" s="169" t="s">
        <v>8670</v>
      </c>
      <c r="F3204" s="169" t="s">
        <v>8650</v>
      </c>
      <c r="G3204" s="169" t="s">
        <v>8530</v>
      </c>
      <c r="H3204" s="169" t="s">
        <v>28</v>
      </c>
    </row>
    <row r="3205" spans="1:8">
      <c r="A3205" s="169" t="s">
        <v>10946</v>
      </c>
      <c r="B3205" s="170">
        <f t="shared" ref="B3205:B3268" si="59">DATE((LEFT(A3205,4)),(RIGHT(LEFT(A3205,7),2)),RIGHT(A3205,2))</f>
        <v>38154</v>
      </c>
      <c r="C3205" s="169" t="s">
        <v>8552</v>
      </c>
      <c r="D3205" s="169" t="s">
        <v>8550</v>
      </c>
      <c r="E3205" s="169" t="s">
        <v>8660</v>
      </c>
      <c r="F3205" s="169" t="s">
        <v>8549</v>
      </c>
      <c r="G3205" s="169" t="s">
        <v>8525</v>
      </c>
      <c r="H3205" s="169" t="s">
        <v>28</v>
      </c>
    </row>
    <row r="3206" spans="1:8">
      <c r="A3206" s="169" t="s">
        <v>10947</v>
      </c>
      <c r="B3206" s="170">
        <f t="shared" si="59"/>
        <v>38153</v>
      </c>
      <c r="C3206" s="169" t="s">
        <v>8640</v>
      </c>
      <c r="D3206" s="169" t="s">
        <v>9806</v>
      </c>
      <c r="E3206" s="169" t="s">
        <v>8664</v>
      </c>
      <c r="F3206" s="169" t="s">
        <v>8639</v>
      </c>
      <c r="G3206" s="169" t="s">
        <v>8528</v>
      </c>
      <c r="H3206" s="169" t="s">
        <v>28</v>
      </c>
    </row>
    <row r="3207" spans="1:8">
      <c r="A3207" s="169" t="s">
        <v>10948</v>
      </c>
      <c r="B3207" s="170">
        <f t="shared" si="59"/>
        <v>38152</v>
      </c>
      <c r="C3207" s="169" t="s">
        <v>8553</v>
      </c>
      <c r="D3207" s="169" t="s">
        <v>8552</v>
      </c>
      <c r="E3207" s="169" t="s">
        <v>8653</v>
      </c>
      <c r="F3207" s="169" t="s">
        <v>8552</v>
      </c>
      <c r="G3207" s="169" t="s">
        <v>8519</v>
      </c>
      <c r="H3207" s="169" t="s">
        <v>28</v>
      </c>
    </row>
    <row r="3208" spans="1:8">
      <c r="A3208" s="169" t="s">
        <v>10949</v>
      </c>
      <c r="B3208" s="170">
        <f t="shared" si="59"/>
        <v>38149</v>
      </c>
      <c r="C3208" s="169" t="s">
        <v>8541</v>
      </c>
      <c r="D3208" s="169" t="s">
        <v>8530</v>
      </c>
      <c r="E3208" s="169" t="s">
        <v>8647</v>
      </c>
      <c r="F3208" s="169" t="s">
        <v>8534</v>
      </c>
      <c r="G3208" s="169" t="s">
        <v>8513</v>
      </c>
      <c r="H3208" s="169" t="s">
        <v>28</v>
      </c>
    </row>
    <row r="3209" spans="1:8">
      <c r="A3209" s="169" t="s">
        <v>10950</v>
      </c>
      <c r="B3209" s="170">
        <f t="shared" si="59"/>
        <v>38148</v>
      </c>
      <c r="C3209" s="169" t="s">
        <v>8543</v>
      </c>
      <c r="D3209" s="169" t="s">
        <v>8530</v>
      </c>
      <c r="E3209" s="169" t="s">
        <v>8647</v>
      </c>
      <c r="F3209" s="169" t="s">
        <v>8526</v>
      </c>
      <c r="G3209" s="169" t="s">
        <v>8515</v>
      </c>
      <c r="H3209" s="169" t="s">
        <v>28</v>
      </c>
    </row>
    <row r="3210" spans="1:8">
      <c r="A3210" s="169" t="s">
        <v>10951</v>
      </c>
      <c r="B3210" s="170">
        <f t="shared" si="59"/>
        <v>38147</v>
      </c>
      <c r="C3210" s="169" t="s">
        <v>8552</v>
      </c>
      <c r="D3210" s="169" t="s">
        <v>8544</v>
      </c>
      <c r="E3210" s="169" t="s">
        <v>8656</v>
      </c>
      <c r="F3210" s="169" t="s">
        <v>8530</v>
      </c>
      <c r="G3210" s="169" t="s">
        <v>8508</v>
      </c>
      <c r="H3210" s="169" t="s">
        <v>28</v>
      </c>
    </row>
    <row r="3211" spans="1:8">
      <c r="A3211" s="169" t="s">
        <v>10952</v>
      </c>
      <c r="B3211" s="170">
        <f t="shared" si="59"/>
        <v>38146</v>
      </c>
      <c r="C3211" s="169" t="s">
        <v>8543</v>
      </c>
      <c r="D3211" s="169" t="s">
        <v>8539</v>
      </c>
      <c r="E3211" s="169" t="s">
        <v>8654</v>
      </c>
      <c r="F3211" s="169" t="s">
        <v>8534</v>
      </c>
      <c r="G3211" s="169" t="s">
        <v>8513</v>
      </c>
      <c r="H3211" s="169" t="s">
        <v>28</v>
      </c>
    </row>
    <row r="3212" spans="1:8">
      <c r="A3212" s="169" t="s">
        <v>10953</v>
      </c>
      <c r="B3212" s="170">
        <f t="shared" si="59"/>
        <v>38145</v>
      </c>
      <c r="C3212" s="169" t="s">
        <v>8544</v>
      </c>
      <c r="D3212" s="169" t="s">
        <v>8539</v>
      </c>
      <c r="E3212" s="169" t="s">
        <v>8650</v>
      </c>
      <c r="F3212" s="169" t="s">
        <v>8534</v>
      </c>
      <c r="G3212" s="169" t="s">
        <v>8501</v>
      </c>
      <c r="H3212" s="169" t="s">
        <v>28</v>
      </c>
    </row>
    <row r="3213" spans="1:8">
      <c r="A3213" s="169" t="s">
        <v>10954</v>
      </c>
      <c r="B3213" s="170">
        <f t="shared" si="59"/>
        <v>38142</v>
      </c>
      <c r="C3213" s="169" t="s">
        <v>8530</v>
      </c>
      <c r="D3213" s="169" t="s">
        <v>8530</v>
      </c>
      <c r="E3213" s="169" t="s">
        <v>8646</v>
      </c>
      <c r="F3213" s="169" t="s">
        <v>8534</v>
      </c>
      <c r="G3213" s="169" t="s">
        <v>8507</v>
      </c>
      <c r="H3213" s="169" t="s">
        <v>28</v>
      </c>
    </row>
    <row r="3214" spans="1:8">
      <c r="A3214" s="169" t="s">
        <v>10955</v>
      </c>
      <c r="B3214" s="170">
        <f t="shared" si="59"/>
        <v>38141</v>
      </c>
      <c r="C3214" s="169" t="s">
        <v>8544</v>
      </c>
      <c r="D3214" s="169" t="s">
        <v>8539</v>
      </c>
      <c r="E3214" s="169" t="s">
        <v>8654</v>
      </c>
      <c r="F3214" s="169" t="s">
        <v>8534</v>
      </c>
      <c r="G3214" s="169" t="s">
        <v>8507</v>
      </c>
      <c r="H3214" s="169" t="s">
        <v>28</v>
      </c>
    </row>
    <row r="3215" spans="1:8">
      <c r="A3215" s="169" t="s">
        <v>10956</v>
      </c>
      <c r="B3215" s="170">
        <f t="shared" si="59"/>
        <v>38140</v>
      </c>
      <c r="C3215" s="169" t="s">
        <v>8550</v>
      </c>
      <c r="D3215" s="169" t="s">
        <v>8552</v>
      </c>
      <c r="E3215" s="169" t="s">
        <v>8726</v>
      </c>
      <c r="F3215" s="169" t="s">
        <v>8548</v>
      </c>
      <c r="G3215" s="169" t="s">
        <v>8516</v>
      </c>
      <c r="H3215" s="169" t="s">
        <v>28</v>
      </c>
    </row>
    <row r="3216" spans="1:8">
      <c r="A3216" s="169" t="s">
        <v>10957</v>
      </c>
      <c r="B3216" s="170">
        <f t="shared" si="59"/>
        <v>38139</v>
      </c>
      <c r="C3216" s="169" t="s">
        <v>8552</v>
      </c>
      <c r="D3216" s="169" t="s">
        <v>8549</v>
      </c>
      <c r="E3216" s="169" t="s">
        <v>8668</v>
      </c>
      <c r="F3216" s="169" t="s">
        <v>8550</v>
      </c>
      <c r="G3216" s="169" t="s">
        <v>8516</v>
      </c>
      <c r="H3216" s="169" t="s">
        <v>28</v>
      </c>
    </row>
    <row r="3217" spans="1:8">
      <c r="A3217" s="169" t="s">
        <v>10958</v>
      </c>
      <c r="B3217" s="170">
        <f t="shared" si="59"/>
        <v>38138</v>
      </c>
      <c r="C3217" s="169" t="s">
        <v>8542</v>
      </c>
      <c r="D3217" s="169" t="s">
        <v>8550</v>
      </c>
      <c r="E3217" s="169" t="s">
        <v>8726</v>
      </c>
      <c r="F3217" s="169" t="s">
        <v>8543</v>
      </c>
      <c r="G3217" s="169" t="s">
        <v>8518</v>
      </c>
      <c r="H3217" s="169" t="s">
        <v>28</v>
      </c>
    </row>
    <row r="3218" spans="1:8">
      <c r="A3218" s="169" t="s">
        <v>10959</v>
      </c>
      <c r="B3218" s="170">
        <f t="shared" si="59"/>
        <v>38135</v>
      </c>
      <c r="C3218" s="169" t="s">
        <v>8548</v>
      </c>
      <c r="D3218" s="169" t="s">
        <v>8555</v>
      </c>
      <c r="E3218" s="169" t="s">
        <v>8669</v>
      </c>
      <c r="F3218" s="169" t="s">
        <v>8550</v>
      </c>
      <c r="G3218" s="169" t="s">
        <v>8525</v>
      </c>
      <c r="H3218" s="169" t="s">
        <v>28</v>
      </c>
    </row>
    <row r="3219" spans="1:8">
      <c r="A3219" s="169" t="s">
        <v>10960</v>
      </c>
      <c r="B3219" s="170">
        <f t="shared" si="59"/>
        <v>38134</v>
      </c>
      <c r="C3219" s="169" t="s">
        <v>8640</v>
      </c>
      <c r="D3219" s="169" t="s">
        <v>8646</v>
      </c>
      <c r="E3219" s="169" t="s">
        <v>8679</v>
      </c>
      <c r="F3219" s="169" t="s">
        <v>8640</v>
      </c>
      <c r="G3219" s="169" t="s">
        <v>8535</v>
      </c>
      <c r="H3219" s="169" t="s">
        <v>28</v>
      </c>
    </row>
    <row r="3220" spans="1:8">
      <c r="A3220" s="169" t="s">
        <v>10961</v>
      </c>
      <c r="B3220" s="170">
        <f t="shared" si="59"/>
        <v>38132</v>
      </c>
      <c r="C3220" s="169" t="s">
        <v>8646</v>
      </c>
      <c r="D3220" s="169" t="s">
        <v>8652</v>
      </c>
      <c r="E3220" s="169" t="s">
        <v>8711</v>
      </c>
      <c r="F3220" s="169" t="s">
        <v>8647</v>
      </c>
      <c r="G3220" s="169" t="s">
        <v>8544</v>
      </c>
      <c r="H3220" s="169" t="s">
        <v>28</v>
      </c>
    </row>
    <row r="3221" spans="1:8">
      <c r="A3221" s="169" t="s">
        <v>10962</v>
      </c>
      <c r="B3221" s="170">
        <f t="shared" si="59"/>
        <v>38131</v>
      </c>
      <c r="C3221" s="169" t="s">
        <v>8652</v>
      </c>
      <c r="D3221" s="169" t="s">
        <v>8662</v>
      </c>
      <c r="E3221" s="169" t="s">
        <v>9777</v>
      </c>
      <c r="F3221" s="169" t="s">
        <v>8654</v>
      </c>
      <c r="G3221" s="169" t="s">
        <v>8548</v>
      </c>
      <c r="H3221" s="169" t="s">
        <v>28</v>
      </c>
    </row>
    <row r="3222" spans="1:8">
      <c r="A3222" s="169" t="s">
        <v>10963</v>
      </c>
      <c r="B3222" s="170">
        <f t="shared" si="59"/>
        <v>38128</v>
      </c>
      <c r="C3222" s="169" t="s">
        <v>8653</v>
      </c>
      <c r="D3222" s="169" t="s">
        <v>8664</v>
      </c>
      <c r="E3222" s="169" t="s">
        <v>8748</v>
      </c>
      <c r="F3222" s="169" t="s">
        <v>8656</v>
      </c>
      <c r="G3222" s="169" t="s">
        <v>8550</v>
      </c>
      <c r="H3222" s="169" t="s">
        <v>28</v>
      </c>
    </row>
    <row r="3223" spans="1:8">
      <c r="A3223" s="169" t="s">
        <v>10964</v>
      </c>
      <c r="B3223" s="170">
        <f t="shared" si="59"/>
        <v>38127</v>
      </c>
      <c r="C3223" s="169" t="s">
        <v>8662</v>
      </c>
      <c r="D3223" s="169" t="s">
        <v>8673</v>
      </c>
      <c r="E3223" s="169" t="s">
        <v>8817</v>
      </c>
      <c r="F3223" s="169" t="s">
        <v>8665</v>
      </c>
      <c r="G3223" s="169" t="s">
        <v>8639</v>
      </c>
      <c r="H3223" s="169" t="s">
        <v>28</v>
      </c>
    </row>
    <row r="3224" spans="1:8">
      <c r="A3224" s="169" t="s">
        <v>10965</v>
      </c>
      <c r="B3224" s="170">
        <f t="shared" si="59"/>
        <v>38126</v>
      </c>
      <c r="C3224" s="169" t="s">
        <v>8662</v>
      </c>
      <c r="D3224" s="169" t="s">
        <v>8673</v>
      </c>
      <c r="E3224" s="169" t="s">
        <v>8817</v>
      </c>
      <c r="F3224" s="169" t="s">
        <v>8665</v>
      </c>
      <c r="G3224" s="169" t="s">
        <v>8639</v>
      </c>
      <c r="H3224" s="169" t="s">
        <v>28</v>
      </c>
    </row>
    <row r="3225" spans="1:8">
      <c r="A3225" s="169" t="s">
        <v>10966</v>
      </c>
      <c r="B3225" s="170">
        <f t="shared" si="59"/>
        <v>38125</v>
      </c>
      <c r="C3225" s="169" t="s">
        <v>8653</v>
      </c>
      <c r="D3225" s="169" t="s">
        <v>8668</v>
      </c>
      <c r="E3225" s="169" t="s">
        <v>8817</v>
      </c>
      <c r="F3225" s="169" t="s">
        <v>8660</v>
      </c>
      <c r="G3225" s="169" t="s">
        <v>9806</v>
      </c>
      <c r="H3225" s="169" t="s">
        <v>28</v>
      </c>
    </row>
    <row r="3226" spans="1:8">
      <c r="A3226" s="169" t="s">
        <v>10967</v>
      </c>
      <c r="B3226" s="170">
        <f t="shared" si="59"/>
        <v>38124</v>
      </c>
      <c r="C3226" s="169" t="s">
        <v>8660</v>
      </c>
      <c r="D3226" s="169" t="s">
        <v>8668</v>
      </c>
      <c r="E3226" s="169" t="s">
        <v>8753</v>
      </c>
      <c r="F3226" s="169" t="s">
        <v>8652</v>
      </c>
      <c r="G3226" s="169" t="s">
        <v>9806</v>
      </c>
      <c r="H3226" s="169" t="s">
        <v>28</v>
      </c>
    </row>
    <row r="3227" spans="1:8">
      <c r="A3227" s="169" t="s">
        <v>10968</v>
      </c>
      <c r="B3227" s="170">
        <f t="shared" si="59"/>
        <v>38121</v>
      </c>
      <c r="C3227" s="169" t="s">
        <v>8660</v>
      </c>
      <c r="D3227" s="169" t="s">
        <v>8670</v>
      </c>
      <c r="E3227" s="169" t="s">
        <v>8753</v>
      </c>
      <c r="F3227" s="169" t="s">
        <v>8656</v>
      </c>
      <c r="G3227" s="169" t="s">
        <v>9806</v>
      </c>
      <c r="H3227" s="169" t="s">
        <v>28</v>
      </c>
    </row>
    <row r="3228" spans="1:8">
      <c r="A3228" s="169" t="s">
        <v>10969</v>
      </c>
      <c r="B3228" s="170">
        <f t="shared" si="59"/>
        <v>38120</v>
      </c>
      <c r="C3228" s="169" t="s">
        <v>8653</v>
      </c>
      <c r="D3228" s="169" t="s">
        <v>8673</v>
      </c>
      <c r="E3228" s="169" t="s">
        <v>8817</v>
      </c>
      <c r="F3228" s="169" t="s">
        <v>8660</v>
      </c>
      <c r="G3228" s="169" t="s">
        <v>8639</v>
      </c>
      <c r="H3228" s="169" t="s">
        <v>28</v>
      </c>
    </row>
    <row r="3229" spans="1:8">
      <c r="A3229" s="169" t="s">
        <v>10970</v>
      </c>
      <c r="B3229" s="170">
        <f t="shared" si="59"/>
        <v>38119</v>
      </c>
      <c r="C3229" s="169" t="s">
        <v>8722</v>
      </c>
      <c r="D3229" s="169" t="s">
        <v>8690</v>
      </c>
      <c r="E3229" s="169" t="s">
        <v>8757</v>
      </c>
      <c r="F3229" s="169" t="s">
        <v>8662</v>
      </c>
      <c r="G3229" s="169" t="s">
        <v>8643</v>
      </c>
      <c r="H3229" s="169" t="s">
        <v>28</v>
      </c>
    </row>
    <row r="3230" spans="1:8">
      <c r="A3230" s="169" t="s">
        <v>10971</v>
      </c>
      <c r="B3230" s="170">
        <f t="shared" si="59"/>
        <v>38118</v>
      </c>
      <c r="C3230" s="169" t="s">
        <v>8722</v>
      </c>
      <c r="D3230" s="169" t="s">
        <v>8684</v>
      </c>
      <c r="E3230" s="169" t="s">
        <v>8758</v>
      </c>
      <c r="F3230" s="169" t="s">
        <v>8664</v>
      </c>
      <c r="G3230" s="169" t="s">
        <v>8647</v>
      </c>
      <c r="H3230" s="169" t="s">
        <v>28</v>
      </c>
    </row>
    <row r="3231" spans="1:8">
      <c r="A3231" s="169" t="s">
        <v>10972</v>
      </c>
      <c r="B3231" s="170">
        <f t="shared" si="59"/>
        <v>38117</v>
      </c>
      <c r="C3231" s="169" t="s">
        <v>8722</v>
      </c>
      <c r="D3231" s="169" t="s">
        <v>8684</v>
      </c>
      <c r="E3231" s="169" t="s">
        <v>8758</v>
      </c>
      <c r="F3231" s="169" t="s">
        <v>8722</v>
      </c>
      <c r="G3231" s="169" t="s">
        <v>8646</v>
      </c>
      <c r="H3231" s="169" t="s">
        <v>28</v>
      </c>
    </row>
    <row r="3232" spans="1:8">
      <c r="A3232" s="169" t="s">
        <v>10973</v>
      </c>
      <c r="B3232" s="170">
        <f t="shared" si="59"/>
        <v>38114</v>
      </c>
      <c r="C3232" s="169" t="s">
        <v>8662</v>
      </c>
      <c r="D3232" s="169" t="s">
        <v>8676</v>
      </c>
      <c r="E3232" s="169" t="s">
        <v>8779</v>
      </c>
      <c r="F3232" s="169" t="s">
        <v>8726</v>
      </c>
      <c r="G3232" s="169" t="s">
        <v>8650</v>
      </c>
      <c r="H3232" s="169" t="s">
        <v>28</v>
      </c>
    </row>
    <row r="3233" spans="1:8">
      <c r="A3233" s="169" t="s">
        <v>10974</v>
      </c>
      <c r="B3233" s="170">
        <f t="shared" si="59"/>
        <v>38113</v>
      </c>
      <c r="C3233" s="169" t="s">
        <v>8668</v>
      </c>
      <c r="D3233" s="169" t="s">
        <v>8679</v>
      </c>
      <c r="E3233" s="169" t="s">
        <v>8765</v>
      </c>
      <c r="F3233" s="169" t="s">
        <v>8668</v>
      </c>
      <c r="G3233" s="169" t="s">
        <v>8656</v>
      </c>
      <c r="H3233" s="169" t="s">
        <v>28</v>
      </c>
    </row>
    <row r="3234" spans="1:8">
      <c r="A3234" s="169" t="s">
        <v>10975</v>
      </c>
      <c r="B3234" s="170">
        <f t="shared" si="59"/>
        <v>38111</v>
      </c>
      <c r="C3234" s="169" t="s">
        <v>8669</v>
      </c>
      <c r="D3234" s="169" t="s">
        <v>8686</v>
      </c>
      <c r="E3234" s="169" t="s">
        <v>8765</v>
      </c>
      <c r="F3234" s="169" t="s">
        <v>8672</v>
      </c>
      <c r="G3234" s="169" t="s">
        <v>8660</v>
      </c>
      <c r="H3234" s="169" t="s">
        <v>28</v>
      </c>
    </row>
    <row r="3235" spans="1:8">
      <c r="A3235" s="169" t="s">
        <v>10976</v>
      </c>
      <c r="B3235" s="170">
        <f t="shared" si="59"/>
        <v>38110</v>
      </c>
      <c r="C3235" s="169" t="s">
        <v>8669</v>
      </c>
      <c r="D3235" s="169" t="s">
        <v>8686</v>
      </c>
      <c r="E3235" s="169" t="s">
        <v>8765</v>
      </c>
      <c r="F3235" s="169" t="s">
        <v>8672</v>
      </c>
      <c r="G3235" s="169" t="s">
        <v>8660</v>
      </c>
      <c r="H3235" s="169" t="s">
        <v>28</v>
      </c>
    </row>
    <row r="3236" spans="1:8">
      <c r="A3236" s="169" t="s">
        <v>10977</v>
      </c>
      <c r="B3236" s="170">
        <f t="shared" si="59"/>
        <v>38107</v>
      </c>
      <c r="C3236" s="169" t="s">
        <v>8668</v>
      </c>
      <c r="D3236" s="169" t="s">
        <v>8680</v>
      </c>
      <c r="E3236" s="169" t="s">
        <v>8771</v>
      </c>
      <c r="F3236" s="169" t="s">
        <v>8670</v>
      </c>
      <c r="G3236" s="169" t="s">
        <v>8647</v>
      </c>
      <c r="H3236" s="169" t="s">
        <v>28</v>
      </c>
    </row>
    <row r="3237" spans="1:8">
      <c r="A3237" s="169" t="s">
        <v>10978</v>
      </c>
      <c r="B3237" s="170">
        <f t="shared" si="59"/>
        <v>38106</v>
      </c>
      <c r="C3237" s="169" t="s">
        <v>8684</v>
      </c>
      <c r="D3237" s="169" t="s">
        <v>8679</v>
      </c>
      <c r="E3237" s="169" t="s">
        <v>8765</v>
      </c>
      <c r="F3237" s="169" t="s">
        <v>8690</v>
      </c>
      <c r="G3237" s="169" t="s">
        <v>8654</v>
      </c>
      <c r="H3237" s="169" t="s">
        <v>28</v>
      </c>
    </row>
    <row r="3238" spans="1:8">
      <c r="A3238" s="169" t="s">
        <v>10979</v>
      </c>
      <c r="B3238" s="170">
        <f t="shared" si="59"/>
        <v>38105</v>
      </c>
      <c r="C3238" s="169" t="s">
        <v>8684</v>
      </c>
      <c r="D3238" s="169" t="s">
        <v>8700</v>
      </c>
      <c r="E3238" s="169" t="s">
        <v>8775</v>
      </c>
      <c r="F3238" s="169" t="s">
        <v>8672</v>
      </c>
      <c r="G3238" s="169" t="s">
        <v>8656</v>
      </c>
      <c r="H3238" s="169" t="s">
        <v>28</v>
      </c>
    </row>
    <row r="3239" spans="1:8">
      <c r="A3239" s="169" t="s">
        <v>10980</v>
      </c>
      <c r="B3239" s="170">
        <f t="shared" si="59"/>
        <v>38104</v>
      </c>
      <c r="C3239" s="169" t="s">
        <v>8684</v>
      </c>
      <c r="D3239" s="169" t="s">
        <v>8686</v>
      </c>
      <c r="E3239" s="169" t="s">
        <v>8766</v>
      </c>
      <c r="F3239" s="169" t="s">
        <v>8672</v>
      </c>
      <c r="G3239" s="169" t="s">
        <v>8652</v>
      </c>
      <c r="H3239" s="169" t="s">
        <v>28</v>
      </c>
    </row>
    <row r="3240" spans="1:8">
      <c r="A3240" s="169" t="s">
        <v>10981</v>
      </c>
      <c r="B3240" s="170">
        <f t="shared" si="59"/>
        <v>38103</v>
      </c>
      <c r="C3240" s="169" t="s">
        <v>8680</v>
      </c>
      <c r="D3240" s="169" t="s">
        <v>8701</v>
      </c>
      <c r="E3240" s="169" t="s">
        <v>8789</v>
      </c>
      <c r="F3240" s="169" t="s">
        <v>8672</v>
      </c>
      <c r="G3240" s="169" t="s">
        <v>8660</v>
      </c>
      <c r="H3240" s="169" t="s">
        <v>28</v>
      </c>
    </row>
    <row r="3241" spans="1:8">
      <c r="A3241" s="169" t="s">
        <v>10982</v>
      </c>
      <c r="B3241" s="170">
        <f t="shared" si="59"/>
        <v>38100</v>
      </c>
      <c r="C3241" s="169" t="s">
        <v>8682</v>
      </c>
      <c r="D3241" s="169" t="s">
        <v>8701</v>
      </c>
      <c r="E3241" s="169" t="s">
        <v>8798</v>
      </c>
      <c r="F3241" s="169" t="s">
        <v>8672</v>
      </c>
      <c r="G3241" s="169" t="s">
        <v>8653</v>
      </c>
      <c r="H3241" s="169" t="s">
        <v>28</v>
      </c>
    </row>
    <row r="3242" spans="1:8">
      <c r="A3242" s="169" t="s">
        <v>10983</v>
      </c>
      <c r="B3242" s="170">
        <f t="shared" si="59"/>
        <v>38099</v>
      </c>
      <c r="C3242" s="169" t="s">
        <v>8701</v>
      </c>
      <c r="D3242" s="169" t="s">
        <v>8708</v>
      </c>
      <c r="E3242" s="169" t="s">
        <v>8833</v>
      </c>
      <c r="F3242" s="169" t="s">
        <v>8682</v>
      </c>
      <c r="G3242" s="169" t="s">
        <v>8726</v>
      </c>
      <c r="H3242" s="169" t="s">
        <v>28</v>
      </c>
    </row>
    <row r="3243" spans="1:8">
      <c r="A3243" s="169" t="s">
        <v>10984</v>
      </c>
      <c r="B3243" s="170">
        <f t="shared" si="59"/>
        <v>38098</v>
      </c>
      <c r="C3243" s="169" t="s">
        <v>8709</v>
      </c>
      <c r="D3243" s="169" t="s">
        <v>8750</v>
      </c>
      <c r="E3243" s="169" t="s">
        <v>8838</v>
      </c>
      <c r="F3243" s="169" t="s">
        <v>8686</v>
      </c>
      <c r="G3243" s="169" t="s">
        <v>8669</v>
      </c>
      <c r="H3243" s="169" t="s">
        <v>28</v>
      </c>
    </row>
    <row r="3244" spans="1:8">
      <c r="A3244" s="169" t="s">
        <v>10985</v>
      </c>
      <c r="B3244" s="170">
        <f t="shared" si="59"/>
        <v>38097</v>
      </c>
      <c r="C3244" s="169" t="s">
        <v>8686</v>
      </c>
      <c r="D3244" s="169" t="s">
        <v>9824</v>
      </c>
      <c r="E3244" s="169" t="s">
        <v>8833</v>
      </c>
      <c r="F3244" s="169" t="s">
        <v>8678</v>
      </c>
      <c r="G3244" s="169" t="s">
        <v>8670</v>
      </c>
      <c r="H3244" s="169" t="s">
        <v>28</v>
      </c>
    </row>
    <row r="3245" spans="1:8">
      <c r="A3245" s="169" t="s">
        <v>10986</v>
      </c>
      <c r="B3245" s="170">
        <f t="shared" si="59"/>
        <v>38096</v>
      </c>
      <c r="C3245" s="169" t="s">
        <v>8701</v>
      </c>
      <c r="D3245" s="169" t="s">
        <v>9795</v>
      </c>
      <c r="E3245" s="169" t="s">
        <v>8833</v>
      </c>
      <c r="F3245" s="169" t="s">
        <v>8679</v>
      </c>
      <c r="G3245" s="169" t="s">
        <v>8669</v>
      </c>
      <c r="H3245" s="169" t="s">
        <v>28</v>
      </c>
    </row>
    <row r="3246" spans="1:8">
      <c r="A3246" s="169" t="s">
        <v>10987</v>
      </c>
      <c r="B3246" s="170">
        <f t="shared" si="59"/>
        <v>38093</v>
      </c>
      <c r="C3246" s="169" t="s">
        <v>8708</v>
      </c>
      <c r="D3246" s="169" t="s">
        <v>9777</v>
      </c>
      <c r="E3246" s="169" t="s">
        <v>8833</v>
      </c>
      <c r="F3246" s="169" t="s">
        <v>8700</v>
      </c>
      <c r="G3246" s="169" t="s">
        <v>8669</v>
      </c>
      <c r="H3246" s="169" t="s">
        <v>28</v>
      </c>
    </row>
    <row r="3247" spans="1:8">
      <c r="A3247" s="169" t="s">
        <v>10988</v>
      </c>
      <c r="B3247" s="170">
        <f t="shared" si="59"/>
        <v>38091</v>
      </c>
      <c r="C3247" s="169" t="s">
        <v>9824</v>
      </c>
      <c r="D3247" s="169" t="s">
        <v>8748</v>
      </c>
      <c r="E3247" s="169" t="s">
        <v>8840</v>
      </c>
      <c r="F3247" s="169" t="s">
        <v>8701</v>
      </c>
      <c r="G3247" s="169" t="s">
        <v>8684</v>
      </c>
      <c r="H3247" s="169" t="s">
        <v>28</v>
      </c>
    </row>
    <row r="3248" spans="1:8">
      <c r="A3248" s="169" t="s">
        <v>10989</v>
      </c>
      <c r="B3248" s="170">
        <f t="shared" si="59"/>
        <v>38090</v>
      </c>
      <c r="C3248" s="169" t="s">
        <v>8700</v>
      </c>
      <c r="D3248" s="169" t="s">
        <v>8709</v>
      </c>
      <c r="E3248" s="169" t="s">
        <v>8833</v>
      </c>
      <c r="F3248" s="169" t="s">
        <v>8684</v>
      </c>
      <c r="G3248" s="169" t="s">
        <v>8726</v>
      </c>
      <c r="H3248" s="169" t="s">
        <v>28</v>
      </c>
    </row>
    <row r="3249" spans="1:8">
      <c r="A3249" s="169" t="s">
        <v>10990</v>
      </c>
      <c r="B3249" s="170">
        <f t="shared" si="59"/>
        <v>38089</v>
      </c>
      <c r="C3249" s="169" t="s">
        <v>8678</v>
      </c>
      <c r="D3249" s="169" t="s">
        <v>8708</v>
      </c>
      <c r="E3249" s="169" t="s">
        <v>8833</v>
      </c>
      <c r="F3249" s="169" t="s">
        <v>8680</v>
      </c>
      <c r="G3249" s="169" t="s">
        <v>8726</v>
      </c>
      <c r="H3249" s="169" t="s">
        <v>28</v>
      </c>
    </row>
    <row r="3250" spans="1:8">
      <c r="A3250" s="169" t="s">
        <v>10991</v>
      </c>
      <c r="B3250" s="170">
        <f t="shared" si="59"/>
        <v>38086</v>
      </c>
      <c r="C3250" s="169" t="s">
        <v>8680</v>
      </c>
      <c r="D3250" s="169" t="s">
        <v>8701</v>
      </c>
      <c r="E3250" s="169" t="s">
        <v>8789</v>
      </c>
      <c r="F3250" s="169" t="s">
        <v>8684</v>
      </c>
      <c r="G3250" s="169" t="s">
        <v>8653</v>
      </c>
      <c r="H3250" s="169" t="s">
        <v>28</v>
      </c>
    </row>
    <row r="3251" spans="1:8">
      <c r="A3251" s="169" t="s">
        <v>10992</v>
      </c>
      <c r="B3251" s="170">
        <f t="shared" si="59"/>
        <v>38085</v>
      </c>
      <c r="C3251" s="169" t="s">
        <v>8700</v>
      </c>
      <c r="D3251" s="169" t="s">
        <v>9795</v>
      </c>
      <c r="E3251" s="169" t="s">
        <v>8835</v>
      </c>
      <c r="F3251" s="169" t="s">
        <v>8679</v>
      </c>
      <c r="G3251" s="169" t="s">
        <v>8670</v>
      </c>
      <c r="H3251" s="169" t="s">
        <v>28</v>
      </c>
    </row>
    <row r="3252" spans="1:8">
      <c r="A3252" s="169" t="s">
        <v>10993</v>
      </c>
      <c r="B3252" s="170">
        <f t="shared" si="59"/>
        <v>38084</v>
      </c>
      <c r="C3252" s="169" t="s">
        <v>8701</v>
      </c>
      <c r="D3252" s="169" t="s">
        <v>8750</v>
      </c>
      <c r="E3252" s="169" t="s">
        <v>8842</v>
      </c>
      <c r="F3252" s="169" t="s">
        <v>8700</v>
      </c>
      <c r="G3252" s="169" t="s">
        <v>8690</v>
      </c>
      <c r="H3252" s="169" t="s">
        <v>28</v>
      </c>
    </row>
    <row r="3253" spans="1:8">
      <c r="A3253" s="169" t="s">
        <v>10994</v>
      </c>
      <c r="B3253" s="170">
        <f t="shared" si="59"/>
        <v>38083</v>
      </c>
      <c r="C3253" s="169" t="s">
        <v>9795</v>
      </c>
      <c r="D3253" s="169" t="s">
        <v>8753</v>
      </c>
      <c r="E3253" s="169" t="s">
        <v>8840</v>
      </c>
      <c r="F3253" s="169" t="s">
        <v>8709</v>
      </c>
      <c r="G3253" s="169" t="s">
        <v>8680</v>
      </c>
      <c r="H3253" s="169" t="s">
        <v>28</v>
      </c>
    </row>
    <row r="3254" spans="1:8">
      <c r="A3254" s="169" t="s">
        <v>10995</v>
      </c>
      <c r="B3254" s="170">
        <f t="shared" si="59"/>
        <v>38079</v>
      </c>
      <c r="C3254" s="169" t="s">
        <v>8670</v>
      </c>
      <c r="D3254" s="169" t="s">
        <v>8678</v>
      </c>
      <c r="E3254" s="169" t="s">
        <v>8775</v>
      </c>
      <c r="F3254" s="169" t="s">
        <v>8670</v>
      </c>
      <c r="G3254" s="169" t="s">
        <v>8654</v>
      </c>
      <c r="H3254" s="169" t="s">
        <v>28</v>
      </c>
    </row>
    <row r="3255" spans="1:8">
      <c r="A3255" s="169" t="s">
        <v>10996</v>
      </c>
      <c r="B3255" s="170">
        <f t="shared" si="59"/>
        <v>38078</v>
      </c>
      <c r="C3255" s="169" t="s">
        <v>8670</v>
      </c>
      <c r="D3255" s="169" t="s">
        <v>8682</v>
      </c>
      <c r="E3255" s="169" t="s">
        <v>8765</v>
      </c>
      <c r="F3255" s="169" t="s">
        <v>8664</v>
      </c>
      <c r="G3255" s="169" t="s">
        <v>8650</v>
      </c>
      <c r="H3255" s="169" t="s">
        <v>28</v>
      </c>
    </row>
    <row r="3256" spans="1:8">
      <c r="A3256" s="169" t="s">
        <v>10997</v>
      </c>
      <c r="B3256" s="170">
        <f t="shared" si="59"/>
        <v>38077</v>
      </c>
      <c r="C3256" s="169" t="s">
        <v>8682</v>
      </c>
      <c r="D3256" s="169" t="s">
        <v>8707</v>
      </c>
      <c r="E3256" s="169" t="s">
        <v>8835</v>
      </c>
      <c r="F3256" s="169" t="s">
        <v>8690</v>
      </c>
      <c r="G3256" s="169" t="s">
        <v>8664</v>
      </c>
      <c r="H3256" s="169" t="s">
        <v>28</v>
      </c>
    </row>
    <row r="3257" spans="1:8">
      <c r="A3257" s="169" t="s">
        <v>10998</v>
      </c>
      <c r="B3257" s="170">
        <f t="shared" si="59"/>
        <v>38076</v>
      </c>
      <c r="C3257" s="169" t="s">
        <v>8701</v>
      </c>
      <c r="D3257" s="169" t="s">
        <v>9795</v>
      </c>
      <c r="E3257" s="169" t="s">
        <v>8839</v>
      </c>
      <c r="F3257" s="169" t="s">
        <v>8676</v>
      </c>
      <c r="G3257" s="169" t="s">
        <v>8668</v>
      </c>
      <c r="H3257" s="169" t="s">
        <v>28</v>
      </c>
    </row>
    <row r="3258" spans="1:8">
      <c r="A3258" s="169" t="s">
        <v>10999</v>
      </c>
      <c r="B3258" s="170">
        <f t="shared" si="59"/>
        <v>38075</v>
      </c>
      <c r="C3258" s="169" t="s">
        <v>8686</v>
      </c>
      <c r="D3258" s="169" t="s">
        <v>8748</v>
      </c>
      <c r="E3258" s="169" t="s">
        <v>8846</v>
      </c>
      <c r="F3258" s="169" t="s">
        <v>8679</v>
      </c>
      <c r="G3258" s="169" t="s">
        <v>8669</v>
      </c>
      <c r="H3258" s="169" t="s">
        <v>28</v>
      </c>
    </row>
    <row r="3259" spans="1:8">
      <c r="A3259" s="169" t="s">
        <v>11000</v>
      </c>
      <c r="B3259" s="170">
        <f t="shared" si="59"/>
        <v>38072</v>
      </c>
      <c r="C3259" s="169" t="s">
        <v>8676</v>
      </c>
      <c r="D3259" s="169" t="s">
        <v>9795</v>
      </c>
      <c r="E3259" s="169" t="s">
        <v>8840</v>
      </c>
      <c r="F3259" s="169" t="s">
        <v>8682</v>
      </c>
      <c r="G3259" s="169" t="s">
        <v>8670</v>
      </c>
      <c r="H3259" s="169" t="s">
        <v>28</v>
      </c>
    </row>
    <row r="3260" spans="1:8">
      <c r="A3260" s="169" t="s">
        <v>11001</v>
      </c>
      <c r="B3260" s="170">
        <f t="shared" si="59"/>
        <v>38071</v>
      </c>
      <c r="C3260" s="169" t="s">
        <v>8664</v>
      </c>
      <c r="D3260" s="169" t="s">
        <v>8686</v>
      </c>
      <c r="E3260" s="169" t="s">
        <v>8791</v>
      </c>
      <c r="F3260" s="169" t="s">
        <v>8673</v>
      </c>
      <c r="G3260" s="169" t="s">
        <v>8656</v>
      </c>
      <c r="H3260" s="169" t="s">
        <v>28</v>
      </c>
    </row>
    <row r="3261" spans="1:8">
      <c r="A3261" s="169" t="s">
        <v>11002</v>
      </c>
      <c r="B3261" s="170">
        <f t="shared" si="59"/>
        <v>38070</v>
      </c>
      <c r="C3261" s="169" t="s">
        <v>8722</v>
      </c>
      <c r="D3261" s="169" t="s">
        <v>8686</v>
      </c>
      <c r="E3261" s="169" t="s">
        <v>8791</v>
      </c>
      <c r="F3261" s="169" t="s">
        <v>8673</v>
      </c>
      <c r="G3261" s="169" t="s">
        <v>8656</v>
      </c>
      <c r="H3261" s="169" t="s">
        <v>28</v>
      </c>
    </row>
    <row r="3262" spans="1:8">
      <c r="A3262" s="169" t="s">
        <v>11003</v>
      </c>
      <c r="B3262" s="170">
        <f t="shared" si="59"/>
        <v>38069</v>
      </c>
      <c r="C3262" s="169" t="s">
        <v>8664</v>
      </c>
      <c r="D3262" s="169" t="s">
        <v>8701</v>
      </c>
      <c r="E3262" s="169" t="s">
        <v>8793</v>
      </c>
      <c r="F3262" s="169" t="s">
        <v>8673</v>
      </c>
      <c r="G3262" s="169" t="s">
        <v>8652</v>
      </c>
      <c r="H3262" s="169" t="s">
        <v>28</v>
      </c>
    </row>
    <row r="3263" spans="1:8">
      <c r="A3263" s="169" t="s">
        <v>11004</v>
      </c>
      <c r="B3263" s="170">
        <f t="shared" si="59"/>
        <v>38068</v>
      </c>
      <c r="C3263" s="169" t="s">
        <v>8680</v>
      </c>
      <c r="D3263" s="169" t="s">
        <v>8750</v>
      </c>
      <c r="E3263" s="169" t="s">
        <v>8846</v>
      </c>
      <c r="F3263" s="169" t="s">
        <v>8679</v>
      </c>
      <c r="G3263" s="169" t="s">
        <v>8670</v>
      </c>
      <c r="H3263" s="169" t="s">
        <v>28</v>
      </c>
    </row>
    <row r="3264" spans="1:8">
      <c r="A3264" s="169" t="s">
        <v>11005</v>
      </c>
      <c r="B3264" s="170">
        <f t="shared" si="59"/>
        <v>38065</v>
      </c>
      <c r="C3264" s="169" t="s">
        <v>8680</v>
      </c>
      <c r="D3264" s="169" t="s">
        <v>8754</v>
      </c>
      <c r="E3264" s="169" t="s">
        <v>8848</v>
      </c>
      <c r="F3264" s="169" t="s">
        <v>8698</v>
      </c>
      <c r="G3264" s="169" t="s">
        <v>8669</v>
      </c>
      <c r="H3264" s="169" t="s">
        <v>28</v>
      </c>
    </row>
    <row r="3265" spans="1:8">
      <c r="A3265" s="169" t="s">
        <v>11006</v>
      </c>
      <c r="B3265" s="170">
        <f t="shared" si="59"/>
        <v>38064</v>
      </c>
      <c r="C3265" s="169" t="s">
        <v>8680</v>
      </c>
      <c r="D3265" s="169" t="s">
        <v>8753</v>
      </c>
      <c r="E3265" s="169" t="s">
        <v>8848</v>
      </c>
      <c r="F3265" s="169" t="s">
        <v>8711</v>
      </c>
      <c r="G3265" s="169" t="s">
        <v>8672</v>
      </c>
      <c r="H3265" s="169" t="s">
        <v>28</v>
      </c>
    </row>
    <row r="3266" spans="1:8">
      <c r="A3266" s="169" t="s">
        <v>11007</v>
      </c>
      <c r="B3266" s="170">
        <f t="shared" si="59"/>
        <v>38063</v>
      </c>
      <c r="C3266" s="169" t="s">
        <v>8700</v>
      </c>
      <c r="D3266" s="169" t="s">
        <v>8759</v>
      </c>
      <c r="E3266" s="169" t="s">
        <v>8853</v>
      </c>
      <c r="F3266" s="169" t="s">
        <v>8708</v>
      </c>
      <c r="G3266" s="169" t="s">
        <v>8676</v>
      </c>
      <c r="H3266" s="169" t="s">
        <v>28</v>
      </c>
    </row>
    <row r="3267" spans="1:8">
      <c r="A3267" s="169" t="s">
        <v>11008</v>
      </c>
      <c r="B3267" s="170">
        <f t="shared" si="59"/>
        <v>38062</v>
      </c>
      <c r="C3267" s="169" t="s">
        <v>8700</v>
      </c>
      <c r="D3267" s="169" t="s">
        <v>8758</v>
      </c>
      <c r="E3267" s="169" t="s">
        <v>8854</v>
      </c>
      <c r="F3267" s="169" t="s">
        <v>9777</v>
      </c>
      <c r="G3267" s="169" t="s">
        <v>8678</v>
      </c>
      <c r="H3267" s="169" t="s">
        <v>28</v>
      </c>
    </row>
    <row r="3268" spans="1:8">
      <c r="A3268" s="169" t="s">
        <v>11009</v>
      </c>
      <c r="B3268" s="170">
        <f t="shared" si="59"/>
        <v>38061</v>
      </c>
      <c r="C3268" s="169" t="s">
        <v>8678</v>
      </c>
      <c r="D3268" s="169" t="s">
        <v>8757</v>
      </c>
      <c r="E3268" s="169" t="s">
        <v>8855</v>
      </c>
      <c r="F3268" s="169" t="s">
        <v>9824</v>
      </c>
      <c r="G3268" s="169" t="s">
        <v>8680</v>
      </c>
      <c r="H3268" s="169" t="s">
        <v>28</v>
      </c>
    </row>
    <row r="3269" spans="1:8">
      <c r="A3269" s="169" t="s">
        <v>11010</v>
      </c>
      <c r="B3269" s="170">
        <f t="shared" ref="B3269:B3332" si="60">DATE((LEFT(A3269,4)),(RIGHT(LEFT(A3269,7),2)),RIGHT(A3269,2))</f>
        <v>38058</v>
      </c>
      <c r="C3269" s="169" t="s">
        <v>8678</v>
      </c>
      <c r="D3269" s="169" t="s">
        <v>8757</v>
      </c>
      <c r="E3269" s="169" t="s">
        <v>8855</v>
      </c>
      <c r="F3269" s="169" t="s">
        <v>9824</v>
      </c>
      <c r="G3269" s="169" t="s">
        <v>8680</v>
      </c>
      <c r="H3269" s="169" t="s">
        <v>28</v>
      </c>
    </row>
    <row r="3270" spans="1:8">
      <c r="A3270" s="169" t="s">
        <v>11011</v>
      </c>
      <c r="B3270" s="170">
        <f t="shared" si="60"/>
        <v>38057</v>
      </c>
      <c r="C3270" s="169" t="s">
        <v>8698</v>
      </c>
      <c r="D3270" s="169" t="s">
        <v>8758</v>
      </c>
      <c r="E3270" s="169" t="s">
        <v>8854</v>
      </c>
      <c r="F3270" s="169" t="s">
        <v>9795</v>
      </c>
      <c r="G3270" s="169" t="s">
        <v>8678</v>
      </c>
      <c r="H3270" s="169" t="s">
        <v>28</v>
      </c>
    </row>
    <row r="3271" spans="1:8">
      <c r="A3271" s="169" t="s">
        <v>11012</v>
      </c>
      <c r="B3271" s="170">
        <f t="shared" si="60"/>
        <v>38056</v>
      </c>
      <c r="C3271" s="169" t="s">
        <v>8707</v>
      </c>
      <c r="D3271" s="169" t="s">
        <v>8771</v>
      </c>
      <c r="E3271" s="169" t="s">
        <v>8864</v>
      </c>
      <c r="F3271" s="169" t="s">
        <v>8817</v>
      </c>
      <c r="G3271" s="169" t="s">
        <v>8701</v>
      </c>
      <c r="H3271" s="169" t="s">
        <v>28</v>
      </c>
    </row>
    <row r="3272" spans="1:8">
      <c r="A3272" s="169" t="s">
        <v>11013</v>
      </c>
      <c r="B3272" s="170">
        <f t="shared" si="60"/>
        <v>38055</v>
      </c>
      <c r="C3272" s="169" t="s">
        <v>8707</v>
      </c>
      <c r="D3272" s="169" t="s">
        <v>8771</v>
      </c>
      <c r="E3272" s="169" t="s">
        <v>8864</v>
      </c>
      <c r="F3272" s="169" t="s">
        <v>8817</v>
      </c>
      <c r="G3272" s="169" t="s">
        <v>8701</v>
      </c>
      <c r="H3272" s="169" t="s">
        <v>28</v>
      </c>
    </row>
    <row r="3273" spans="1:8">
      <c r="A3273" s="169" t="s">
        <v>11014</v>
      </c>
      <c r="B3273" s="170">
        <f t="shared" si="60"/>
        <v>38054</v>
      </c>
      <c r="C3273" s="169" t="s">
        <v>8708</v>
      </c>
      <c r="D3273" s="169" t="s">
        <v>8769</v>
      </c>
      <c r="E3273" s="169" t="s">
        <v>8880</v>
      </c>
      <c r="F3273" s="169" t="s">
        <v>8759</v>
      </c>
      <c r="G3273" s="169" t="s">
        <v>8698</v>
      </c>
      <c r="H3273" s="169" t="s">
        <v>28</v>
      </c>
    </row>
    <row r="3274" spans="1:8">
      <c r="A3274" s="169" t="s">
        <v>11015</v>
      </c>
      <c r="B3274" s="170">
        <f t="shared" si="60"/>
        <v>38051</v>
      </c>
      <c r="C3274" s="169" t="s">
        <v>8755</v>
      </c>
      <c r="D3274" s="169" t="s">
        <v>8793</v>
      </c>
      <c r="E3274" s="169" t="s">
        <v>8905</v>
      </c>
      <c r="F3274" s="169" t="s">
        <v>8771</v>
      </c>
      <c r="G3274" s="169" t="s">
        <v>9047</v>
      </c>
      <c r="H3274" s="169" t="s">
        <v>28</v>
      </c>
    </row>
    <row r="3275" spans="1:8">
      <c r="A3275" s="169" t="s">
        <v>11016</v>
      </c>
      <c r="B3275" s="170">
        <f t="shared" si="60"/>
        <v>38050</v>
      </c>
      <c r="C3275" s="169" t="s">
        <v>8755</v>
      </c>
      <c r="D3275" s="169" t="s">
        <v>8793</v>
      </c>
      <c r="E3275" s="169" t="s">
        <v>8905</v>
      </c>
      <c r="F3275" s="169" t="s">
        <v>8771</v>
      </c>
      <c r="G3275" s="169" t="s">
        <v>9047</v>
      </c>
      <c r="H3275" s="169" t="s">
        <v>28</v>
      </c>
    </row>
    <row r="3276" spans="1:8">
      <c r="A3276" s="169" t="s">
        <v>11017</v>
      </c>
      <c r="B3276" s="170">
        <f t="shared" si="60"/>
        <v>38049</v>
      </c>
      <c r="C3276" s="169" t="s">
        <v>8757</v>
      </c>
      <c r="D3276" s="169" t="s">
        <v>8830</v>
      </c>
      <c r="E3276" s="169" t="s">
        <v>8924</v>
      </c>
      <c r="F3276" s="169" t="s">
        <v>8769</v>
      </c>
      <c r="G3276" s="169" t="s">
        <v>8754</v>
      </c>
      <c r="H3276" s="169" t="s">
        <v>28</v>
      </c>
    </row>
    <row r="3277" spans="1:8">
      <c r="A3277" s="169" t="s">
        <v>11018</v>
      </c>
      <c r="B3277" s="170">
        <f t="shared" si="60"/>
        <v>38048</v>
      </c>
      <c r="C3277" s="169" t="s">
        <v>8817</v>
      </c>
      <c r="D3277" s="169" t="s">
        <v>8791</v>
      </c>
      <c r="E3277" s="169" t="s">
        <v>8905</v>
      </c>
      <c r="F3277" s="169" t="s">
        <v>8771</v>
      </c>
      <c r="G3277" s="169" t="s">
        <v>8748</v>
      </c>
      <c r="H3277" s="169" t="s">
        <v>28</v>
      </c>
    </row>
    <row r="3278" spans="1:8">
      <c r="A3278" s="169" t="s">
        <v>11019</v>
      </c>
      <c r="B3278" s="170">
        <f t="shared" si="60"/>
        <v>38044</v>
      </c>
      <c r="C3278" s="169" t="s">
        <v>8759</v>
      </c>
      <c r="D3278" s="169" t="s">
        <v>8833</v>
      </c>
      <c r="E3278" s="169" t="s">
        <v>8920</v>
      </c>
      <c r="F3278" s="169" t="s">
        <v>8767</v>
      </c>
      <c r="G3278" s="169" t="s">
        <v>8753</v>
      </c>
      <c r="H3278" s="169" t="s">
        <v>28</v>
      </c>
    </row>
    <row r="3279" spans="1:8">
      <c r="A3279" s="169" t="s">
        <v>11020</v>
      </c>
      <c r="B3279" s="170">
        <f t="shared" si="60"/>
        <v>38043</v>
      </c>
      <c r="C3279" s="169" t="s">
        <v>8759</v>
      </c>
      <c r="D3279" s="169" t="s">
        <v>8833</v>
      </c>
      <c r="E3279" s="169" t="s">
        <v>8920</v>
      </c>
      <c r="F3279" s="169" t="s">
        <v>8769</v>
      </c>
      <c r="G3279" s="169" t="s">
        <v>8754</v>
      </c>
      <c r="H3279" s="169" t="s">
        <v>28</v>
      </c>
    </row>
    <row r="3280" spans="1:8">
      <c r="A3280" s="169" t="s">
        <v>11021</v>
      </c>
      <c r="B3280" s="170">
        <f t="shared" si="60"/>
        <v>38042</v>
      </c>
      <c r="C3280" s="169" t="s">
        <v>8753</v>
      </c>
      <c r="D3280" s="169" t="s">
        <v>8793</v>
      </c>
      <c r="E3280" s="169" t="s">
        <v>8924</v>
      </c>
      <c r="F3280" s="169" t="s">
        <v>8761</v>
      </c>
      <c r="G3280" s="169" t="s">
        <v>9047</v>
      </c>
      <c r="H3280" s="169" t="s">
        <v>28</v>
      </c>
    </row>
    <row r="3281" spans="1:8">
      <c r="A3281" s="169" t="s">
        <v>11022</v>
      </c>
      <c r="B3281" s="170">
        <f t="shared" si="60"/>
        <v>38041</v>
      </c>
      <c r="C3281" s="169" t="s">
        <v>8755</v>
      </c>
      <c r="D3281" s="169" t="s">
        <v>8842</v>
      </c>
      <c r="E3281" s="169" t="s">
        <v>8914</v>
      </c>
      <c r="F3281" s="169" t="s">
        <v>8767</v>
      </c>
      <c r="G3281" s="169" t="s">
        <v>8755</v>
      </c>
      <c r="H3281" s="169" t="s">
        <v>28</v>
      </c>
    </row>
    <row r="3282" spans="1:8">
      <c r="A3282" s="169" t="s">
        <v>11023</v>
      </c>
      <c r="B3282" s="170">
        <f t="shared" si="60"/>
        <v>38040</v>
      </c>
      <c r="C3282" s="169" t="s">
        <v>8757</v>
      </c>
      <c r="D3282" s="169" t="s">
        <v>8839</v>
      </c>
      <c r="E3282" s="169" t="s">
        <v>8912</v>
      </c>
      <c r="F3282" s="169" t="s">
        <v>8798</v>
      </c>
      <c r="G3282" s="169" t="s">
        <v>8785</v>
      </c>
      <c r="H3282" s="169" t="s">
        <v>28</v>
      </c>
    </row>
    <row r="3283" spans="1:8">
      <c r="A3283" s="169" t="s">
        <v>11024</v>
      </c>
      <c r="B3283" s="170">
        <f t="shared" si="60"/>
        <v>38037</v>
      </c>
      <c r="C3283" s="169" t="s">
        <v>8753</v>
      </c>
      <c r="D3283" s="169" t="s">
        <v>8842</v>
      </c>
      <c r="E3283" s="169" t="s">
        <v>8910</v>
      </c>
      <c r="F3283" s="169" t="s">
        <v>8789</v>
      </c>
      <c r="G3283" s="169" t="s">
        <v>8817</v>
      </c>
      <c r="H3283" s="169" t="s">
        <v>28</v>
      </c>
    </row>
    <row r="3284" spans="1:8">
      <c r="A3284" s="169" t="s">
        <v>11025</v>
      </c>
      <c r="B3284" s="170">
        <f t="shared" si="60"/>
        <v>38036</v>
      </c>
      <c r="C3284" s="169" t="s">
        <v>8754</v>
      </c>
      <c r="D3284" s="169" t="s">
        <v>8842</v>
      </c>
      <c r="E3284" s="169" t="s">
        <v>8910</v>
      </c>
      <c r="F3284" s="169" t="s">
        <v>8766</v>
      </c>
      <c r="G3284" s="169" t="s">
        <v>8817</v>
      </c>
      <c r="H3284" s="169" t="s">
        <v>28</v>
      </c>
    </row>
    <row r="3285" spans="1:8">
      <c r="A3285" s="169" t="s">
        <v>11026</v>
      </c>
      <c r="B3285" s="170">
        <f t="shared" si="60"/>
        <v>38035</v>
      </c>
      <c r="C3285" s="169" t="s">
        <v>8754</v>
      </c>
      <c r="D3285" s="169" t="s">
        <v>8838</v>
      </c>
      <c r="E3285" s="169" t="s">
        <v>8909</v>
      </c>
      <c r="F3285" s="169" t="s">
        <v>8798</v>
      </c>
      <c r="G3285" s="169" t="s">
        <v>8759</v>
      </c>
      <c r="H3285" s="169" t="s">
        <v>28</v>
      </c>
    </row>
    <row r="3286" spans="1:8">
      <c r="A3286" s="169" t="s">
        <v>11027</v>
      </c>
      <c r="B3286" s="170">
        <f t="shared" si="60"/>
        <v>38034</v>
      </c>
      <c r="C3286" s="169" t="s">
        <v>8759</v>
      </c>
      <c r="D3286" s="169" t="s">
        <v>8846</v>
      </c>
      <c r="E3286" s="169" t="s">
        <v>8916</v>
      </c>
      <c r="F3286" s="169" t="s">
        <v>8791</v>
      </c>
      <c r="G3286" s="169" t="s">
        <v>8758</v>
      </c>
      <c r="H3286" s="169" t="s">
        <v>28</v>
      </c>
    </row>
    <row r="3287" spans="1:8">
      <c r="A3287" s="169" t="s">
        <v>11028</v>
      </c>
      <c r="B3287" s="170">
        <f t="shared" si="60"/>
        <v>38033</v>
      </c>
      <c r="C3287" s="169" t="s">
        <v>8785</v>
      </c>
      <c r="D3287" s="169" t="s">
        <v>8845</v>
      </c>
      <c r="E3287" s="169" t="s">
        <v>8956</v>
      </c>
      <c r="F3287" s="169" t="s">
        <v>8830</v>
      </c>
      <c r="G3287" s="169" t="s">
        <v>8772</v>
      </c>
      <c r="H3287" s="169" t="s">
        <v>28</v>
      </c>
    </row>
    <row r="3288" spans="1:8">
      <c r="A3288" s="169" t="s">
        <v>11029</v>
      </c>
      <c r="B3288" s="170">
        <f t="shared" si="60"/>
        <v>38030</v>
      </c>
      <c r="C3288" s="169" t="s">
        <v>8757</v>
      </c>
      <c r="D3288" s="169" t="s">
        <v>8845</v>
      </c>
      <c r="E3288" s="169" t="s">
        <v>8956</v>
      </c>
      <c r="F3288" s="169" t="s">
        <v>8830</v>
      </c>
      <c r="G3288" s="169" t="s">
        <v>8779</v>
      </c>
      <c r="H3288" s="169" t="s">
        <v>28</v>
      </c>
    </row>
    <row r="3289" spans="1:8">
      <c r="A3289" s="169" t="s">
        <v>11030</v>
      </c>
      <c r="B3289" s="170">
        <f t="shared" si="60"/>
        <v>38029</v>
      </c>
      <c r="C3289" s="169" t="s">
        <v>8755</v>
      </c>
      <c r="D3289" s="169" t="s">
        <v>8844</v>
      </c>
      <c r="E3289" s="169" t="s">
        <v>8956</v>
      </c>
      <c r="F3289" s="169" t="s">
        <v>8792</v>
      </c>
      <c r="G3289" s="169" t="s">
        <v>8758</v>
      </c>
      <c r="H3289" s="169" t="s">
        <v>28</v>
      </c>
    </row>
    <row r="3290" spans="1:8">
      <c r="A3290" s="169" t="s">
        <v>11031</v>
      </c>
      <c r="B3290" s="170">
        <f t="shared" si="60"/>
        <v>38028</v>
      </c>
      <c r="C3290" s="169" t="s">
        <v>8779</v>
      </c>
      <c r="D3290" s="169" t="s">
        <v>8848</v>
      </c>
      <c r="E3290" s="169" t="s">
        <v>8929</v>
      </c>
      <c r="F3290" s="169" t="s">
        <v>8833</v>
      </c>
      <c r="G3290" s="169" t="s">
        <v>8761</v>
      </c>
      <c r="H3290" s="169" t="s">
        <v>28</v>
      </c>
    </row>
    <row r="3291" spans="1:8">
      <c r="A3291" s="169" t="s">
        <v>11032</v>
      </c>
      <c r="B3291" s="170">
        <f t="shared" si="60"/>
        <v>38027</v>
      </c>
      <c r="C3291" s="169" t="s">
        <v>8763</v>
      </c>
      <c r="D3291" s="169" t="s">
        <v>8858</v>
      </c>
      <c r="E3291" s="169" t="s">
        <v>8932</v>
      </c>
      <c r="F3291" s="169" t="s">
        <v>8999</v>
      </c>
      <c r="G3291" s="169" t="s">
        <v>8769</v>
      </c>
      <c r="H3291" s="169" t="s">
        <v>28</v>
      </c>
    </row>
    <row r="3292" spans="1:8">
      <c r="A3292" s="169" t="s">
        <v>11033</v>
      </c>
      <c r="B3292" s="170">
        <f t="shared" si="60"/>
        <v>38026</v>
      </c>
      <c r="C3292" s="169" t="s">
        <v>8761</v>
      </c>
      <c r="D3292" s="169" t="s">
        <v>8854</v>
      </c>
      <c r="E3292" s="169" t="s">
        <v>8934</v>
      </c>
      <c r="F3292" s="169" t="s">
        <v>8999</v>
      </c>
      <c r="G3292" s="169" t="s">
        <v>8765</v>
      </c>
      <c r="H3292" s="169" t="s">
        <v>28</v>
      </c>
    </row>
    <row r="3293" spans="1:8">
      <c r="A3293" s="169" t="s">
        <v>11034</v>
      </c>
      <c r="B3293" s="170">
        <f t="shared" si="60"/>
        <v>38023</v>
      </c>
      <c r="C3293" s="169" t="s">
        <v>8765</v>
      </c>
      <c r="D3293" s="169" t="s">
        <v>8863</v>
      </c>
      <c r="E3293" s="169" t="s">
        <v>8948</v>
      </c>
      <c r="F3293" s="169" t="s">
        <v>8844</v>
      </c>
      <c r="G3293" s="169" t="s">
        <v>8798</v>
      </c>
      <c r="H3293" s="169" t="s">
        <v>28</v>
      </c>
    </row>
    <row r="3294" spans="1:8">
      <c r="A3294" s="169" t="s">
        <v>11035</v>
      </c>
      <c r="B3294" s="170">
        <f t="shared" si="60"/>
        <v>38022</v>
      </c>
      <c r="C3294" s="169" t="s">
        <v>8771</v>
      </c>
      <c r="D3294" s="169" t="s">
        <v>8867</v>
      </c>
      <c r="E3294" s="169" t="s">
        <v>8943</v>
      </c>
      <c r="F3294" s="169" t="s">
        <v>8845</v>
      </c>
      <c r="G3294" s="169" t="s">
        <v>8775</v>
      </c>
      <c r="H3294" s="169" t="s">
        <v>28</v>
      </c>
    </row>
    <row r="3295" spans="1:8">
      <c r="A3295" s="169" t="s">
        <v>11036</v>
      </c>
      <c r="B3295" s="170">
        <f t="shared" si="60"/>
        <v>38021</v>
      </c>
      <c r="C3295" s="169" t="s">
        <v>8761</v>
      </c>
      <c r="D3295" s="169" t="s">
        <v>8867</v>
      </c>
      <c r="E3295" s="169" t="s">
        <v>8943</v>
      </c>
      <c r="F3295" s="169" t="s">
        <v>8845</v>
      </c>
      <c r="G3295" s="169" t="s">
        <v>8775</v>
      </c>
      <c r="H3295" s="169" t="s">
        <v>28</v>
      </c>
    </row>
    <row r="3296" spans="1:8">
      <c r="A3296" s="169" t="s">
        <v>11037</v>
      </c>
      <c r="B3296" s="170">
        <f t="shared" si="60"/>
        <v>38020</v>
      </c>
      <c r="C3296" s="169" t="s">
        <v>8769</v>
      </c>
      <c r="D3296" s="169" t="s">
        <v>8863</v>
      </c>
      <c r="E3296" s="169" t="s">
        <v>8944</v>
      </c>
      <c r="F3296" s="169" t="s">
        <v>8850</v>
      </c>
      <c r="G3296" s="169" t="s">
        <v>8766</v>
      </c>
      <c r="H3296" s="169" t="s">
        <v>28</v>
      </c>
    </row>
    <row r="3297" spans="1:8">
      <c r="A3297" s="169" t="s">
        <v>11038</v>
      </c>
      <c r="B3297" s="170">
        <f t="shared" si="60"/>
        <v>38019</v>
      </c>
      <c r="C3297" s="169" t="s">
        <v>8767</v>
      </c>
      <c r="D3297" s="169" t="s">
        <v>8991</v>
      </c>
      <c r="E3297" s="169" t="s">
        <v>9107</v>
      </c>
      <c r="F3297" s="169" t="s">
        <v>8858</v>
      </c>
      <c r="G3297" s="169" t="s">
        <v>8793</v>
      </c>
      <c r="H3297" s="169" t="s">
        <v>28</v>
      </c>
    </row>
    <row r="3298" spans="1:8">
      <c r="A3298" s="169" t="s">
        <v>11039</v>
      </c>
      <c r="B3298" s="170">
        <f t="shared" si="60"/>
        <v>38016</v>
      </c>
      <c r="C3298" s="169" t="s">
        <v>8767</v>
      </c>
      <c r="D3298" s="169" t="s">
        <v>8991</v>
      </c>
      <c r="E3298" s="169" t="s">
        <v>9107</v>
      </c>
      <c r="F3298" s="169" t="s">
        <v>8858</v>
      </c>
      <c r="G3298" s="169" t="s">
        <v>8793</v>
      </c>
      <c r="H3298" s="169" t="s">
        <v>28</v>
      </c>
    </row>
    <row r="3299" spans="1:8">
      <c r="A3299" s="169" t="s">
        <v>11040</v>
      </c>
      <c r="B3299" s="170">
        <f t="shared" si="60"/>
        <v>38015</v>
      </c>
      <c r="C3299" s="169" t="s">
        <v>8769</v>
      </c>
      <c r="D3299" s="169" t="s">
        <v>8991</v>
      </c>
      <c r="E3299" s="169" t="s">
        <v>9083</v>
      </c>
      <c r="F3299" s="169" t="s">
        <v>8853</v>
      </c>
      <c r="G3299" s="169" t="s">
        <v>8793</v>
      </c>
      <c r="H3299" s="169" t="s">
        <v>28</v>
      </c>
    </row>
    <row r="3300" spans="1:8">
      <c r="A3300" s="169" t="s">
        <v>11041</v>
      </c>
      <c r="B3300" s="170">
        <f t="shared" si="60"/>
        <v>38014</v>
      </c>
      <c r="C3300" s="169" t="s">
        <v>8772</v>
      </c>
      <c r="D3300" s="169" t="s">
        <v>8867</v>
      </c>
      <c r="E3300" s="169" t="s">
        <v>8937</v>
      </c>
      <c r="F3300" s="169" t="s">
        <v>8845</v>
      </c>
      <c r="G3300" s="169" t="s">
        <v>8789</v>
      </c>
      <c r="H3300" s="169" t="s">
        <v>28</v>
      </c>
    </row>
    <row r="3301" spans="1:8">
      <c r="A3301" s="169" t="s">
        <v>11042</v>
      </c>
      <c r="B3301" s="170">
        <f t="shared" si="60"/>
        <v>38013</v>
      </c>
      <c r="C3301" s="169" t="s">
        <v>8771</v>
      </c>
      <c r="D3301" s="169" t="s">
        <v>8864</v>
      </c>
      <c r="E3301" s="169" t="s">
        <v>8948</v>
      </c>
      <c r="F3301" s="169" t="s">
        <v>8849</v>
      </c>
      <c r="G3301" s="169" t="s">
        <v>8793</v>
      </c>
      <c r="H3301" s="169" t="s">
        <v>28</v>
      </c>
    </row>
    <row r="3302" spans="1:8">
      <c r="A3302" s="169" t="s">
        <v>11043</v>
      </c>
      <c r="B3302" s="170">
        <f t="shared" si="60"/>
        <v>38012</v>
      </c>
      <c r="C3302" s="169" t="s">
        <v>8769</v>
      </c>
      <c r="D3302" s="169" t="s">
        <v>8980</v>
      </c>
      <c r="E3302" s="169" t="s">
        <v>9107</v>
      </c>
      <c r="F3302" s="169" t="s">
        <v>8853</v>
      </c>
      <c r="G3302" s="169" t="s">
        <v>8833</v>
      </c>
      <c r="H3302" s="169" t="s">
        <v>28</v>
      </c>
    </row>
    <row r="3303" spans="1:8">
      <c r="A3303" s="169" t="s">
        <v>11044</v>
      </c>
      <c r="B3303" s="170">
        <f t="shared" si="60"/>
        <v>38006</v>
      </c>
      <c r="C3303" s="169" t="s">
        <v>8762</v>
      </c>
      <c r="D3303" s="169" t="s">
        <v>8880</v>
      </c>
      <c r="E3303" s="169" t="s">
        <v>8949</v>
      </c>
      <c r="F3303" s="169" t="s">
        <v>8848</v>
      </c>
      <c r="G3303" s="169" t="s">
        <v>8830</v>
      </c>
      <c r="H3303" s="169" t="s">
        <v>28</v>
      </c>
    </row>
    <row r="3304" spans="1:8">
      <c r="A3304" s="169" t="s">
        <v>11045</v>
      </c>
      <c r="B3304" s="170">
        <f t="shared" si="60"/>
        <v>38005</v>
      </c>
      <c r="C3304" s="169" t="s">
        <v>8761</v>
      </c>
      <c r="D3304" s="169" t="s">
        <v>8864</v>
      </c>
      <c r="E3304" s="169" t="s">
        <v>8949</v>
      </c>
      <c r="F3304" s="169" t="s">
        <v>8848</v>
      </c>
      <c r="G3304" s="169" t="s">
        <v>8793</v>
      </c>
      <c r="H3304" s="169" t="s">
        <v>28</v>
      </c>
    </row>
    <row r="3305" spans="1:8">
      <c r="A3305" s="169" t="s">
        <v>11046</v>
      </c>
      <c r="B3305" s="170">
        <f t="shared" si="60"/>
        <v>38002</v>
      </c>
      <c r="C3305" s="169" t="s">
        <v>8753</v>
      </c>
      <c r="D3305" s="169" t="s">
        <v>8855</v>
      </c>
      <c r="E3305" s="169" t="s">
        <v>8932</v>
      </c>
      <c r="F3305" s="169" t="s">
        <v>8842</v>
      </c>
      <c r="G3305" s="169" t="s">
        <v>8762</v>
      </c>
      <c r="H3305" s="169" t="s">
        <v>28</v>
      </c>
    </row>
    <row r="3306" spans="1:8">
      <c r="A3306" s="169" t="s">
        <v>11047</v>
      </c>
      <c r="B3306" s="170">
        <f t="shared" si="60"/>
        <v>38001</v>
      </c>
      <c r="C3306" s="169" t="s">
        <v>9047</v>
      </c>
      <c r="D3306" s="169" t="s">
        <v>8848</v>
      </c>
      <c r="E3306" s="169" t="s">
        <v>8930</v>
      </c>
      <c r="F3306" s="169" t="s">
        <v>8833</v>
      </c>
      <c r="G3306" s="169" t="s">
        <v>8761</v>
      </c>
      <c r="H3306" s="169" t="s">
        <v>28</v>
      </c>
    </row>
    <row r="3307" spans="1:8">
      <c r="A3307" s="169" t="s">
        <v>11048</v>
      </c>
      <c r="B3307" s="170">
        <f t="shared" si="60"/>
        <v>38000</v>
      </c>
      <c r="C3307" s="169" t="s">
        <v>8753</v>
      </c>
      <c r="D3307" s="169" t="s">
        <v>8853</v>
      </c>
      <c r="E3307" s="169" t="s">
        <v>8940</v>
      </c>
      <c r="F3307" s="169" t="s">
        <v>8838</v>
      </c>
      <c r="G3307" s="169" t="s">
        <v>8762</v>
      </c>
      <c r="H3307" s="169" t="s">
        <v>28</v>
      </c>
    </row>
    <row r="3308" spans="1:8">
      <c r="A3308" s="169" t="s">
        <v>11049</v>
      </c>
      <c r="B3308" s="170">
        <f t="shared" si="60"/>
        <v>37999</v>
      </c>
      <c r="C3308" s="169" t="s">
        <v>8755</v>
      </c>
      <c r="D3308" s="169" t="s">
        <v>8854</v>
      </c>
      <c r="E3308" s="169" t="s">
        <v>8938</v>
      </c>
      <c r="F3308" s="169" t="s">
        <v>8839</v>
      </c>
      <c r="G3308" s="169" t="s">
        <v>8767</v>
      </c>
      <c r="H3308" s="169" t="s">
        <v>28</v>
      </c>
    </row>
    <row r="3309" spans="1:8">
      <c r="A3309" s="169" t="s">
        <v>11050</v>
      </c>
      <c r="B3309" s="170">
        <f t="shared" si="60"/>
        <v>37998</v>
      </c>
      <c r="C3309" s="169" t="s">
        <v>8757</v>
      </c>
      <c r="D3309" s="169" t="s">
        <v>8861</v>
      </c>
      <c r="E3309" s="169" t="s">
        <v>8937</v>
      </c>
      <c r="F3309" s="169" t="s">
        <v>8844</v>
      </c>
      <c r="G3309" s="169" t="s">
        <v>8775</v>
      </c>
      <c r="H3309" s="169" t="s">
        <v>28</v>
      </c>
    </row>
    <row r="3310" spans="1:8">
      <c r="A3310" s="169" t="s">
        <v>11051</v>
      </c>
      <c r="B3310" s="170">
        <f t="shared" si="60"/>
        <v>37995</v>
      </c>
      <c r="C3310" s="169" t="s">
        <v>8761</v>
      </c>
      <c r="D3310" s="169" t="s">
        <v>8864</v>
      </c>
      <c r="E3310" s="169" t="s">
        <v>8948</v>
      </c>
      <c r="F3310" s="169" t="s">
        <v>8849</v>
      </c>
      <c r="G3310" s="169" t="s">
        <v>8793</v>
      </c>
      <c r="H3310" s="169" t="s">
        <v>28</v>
      </c>
    </row>
    <row r="3311" spans="1:8">
      <c r="A3311" s="169" t="s">
        <v>11052</v>
      </c>
      <c r="B3311" s="170">
        <f t="shared" si="60"/>
        <v>37994</v>
      </c>
      <c r="C3311" s="169" t="s">
        <v>8779</v>
      </c>
      <c r="D3311" s="169" t="s">
        <v>8863</v>
      </c>
      <c r="E3311" s="169" t="s">
        <v>8943</v>
      </c>
      <c r="F3311" s="169" t="s">
        <v>8845</v>
      </c>
      <c r="G3311" s="169" t="s">
        <v>8798</v>
      </c>
      <c r="H3311" s="169" t="s">
        <v>28</v>
      </c>
    </row>
    <row r="3312" spans="1:8">
      <c r="A3312" s="169" t="s">
        <v>11053</v>
      </c>
      <c r="B3312" s="170">
        <f t="shared" si="60"/>
        <v>37993</v>
      </c>
      <c r="C3312" s="169" t="s">
        <v>8755</v>
      </c>
      <c r="D3312" s="169" t="s">
        <v>8858</v>
      </c>
      <c r="E3312" s="169" t="s">
        <v>8940</v>
      </c>
      <c r="F3312" s="169" t="s">
        <v>8840</v>
      </c>
      <c r="G3312" s="169" t="s">
        <v>8767</v>
      </c>
      <c r="H3312" s="169" t="s">
        <v>28</v>
      </c>
    </row>
    <row r="3313" spans="1:8">
      <c r="A3313" s="169" t="s">
        <v>11054</v>
      </c>
      <c r="B3313" s="170">
        <f t="shared" si="60"/>
        <v>37992</v>
      </c>
      <c r="C3313" s="169" t="s">
        <v>8817</v>
      </c>
      <c r="D3313" s="169" t="s">
        <v>8853</v>
      </c>
      <c r="E3313" s="169" t="s">
        <v>8934</v>
      </c>
      <c r="F3313" s="169" t="s">
        <v>8842</v>
      </c>
      <c r="G3313" s="169" t="s">
        <v>8767</v>
      </c>
      <c r="H3313" s="169" t="s">
        <v>28</v>
      </c>
    </row>
    <row r="3314" spans="1:8">
      <c r="A3314" s="169" t="s">
        <v>11055</v>
      </c>
      <c r="B3314" s="170">
        <f t="shared" si="60"/>
        <v>37991</v>
      </c>
      <c r="C3314" s="169" t="s">
        <v>8817</v>
      </c>
      <c r="D3314" s="169" t="s">
        <v>8853</v>
      </c>
      <c r="E3314" s="169" t="s">
        <v>8934</v>
      </c>
      <c r="F3314" s="169" t="s">
        <v>8842</v>
      </c>
      <c r="G3314" s="169" t="s">
        <v>8769</v>
      </c>
      <c r="H3314" s="169" t="s">
        <v>28</v>
      </c>
    </row>
    <row r="3315" spans="1:8">
      <c r="A3315" s="169" t="s">
        <v>11056</v>
      </c>
      <c r="B3315" s="170">
        <f t="shared" si="60"/>
        <v>37988</v>
      </c>
      <c r="C3315" s="169" t="s">
        <v>9777</v>
      </c>
      <c r="D3315" s="169" t="s">
        <v>8846</v>
      </c>
      <c r="E3315" s="169" t="s">
        <v>8917</v>
      </c>
      <c r="F3315" s="169" t="s">
        <v>8792</v>
      </c>
      <c r="G3315" s="169" t="s">
        <v>8779</v>
      </c>
      <c r="H3315" s="169" t="s">
        <v>28</v>
      </c>
    </row>
    <row r="3316" spans="1:8">
      <c r="A3316" s="169" t="s">
        <v>11057</v>
      </c>
      <c r="B3316" s="170">
        <f t="shared" si="60"/>
        <v>37986</v>
      </c>
      <c r="C3316" s="169" t="s">
        <v>8748</v>
      </c>
      <c r="D3316" s="169" t="s">
        <v>8845</v>
      </c>
      <c r="E3316" s="169" t="s">
        <v>8956</v>
      </c>
      <c r="F3316" s="169" t="s">
        <v>8791</v>
      </c>
      <c r="G3316" s="169" t="s">
        <v>8772</v>
      </c>
      <c r="H3316" s="169" t="s">
        <v>28</v>
      </c>
    </row>
    <row r="3317" spans="1:8">
      <c r="A3317" s="169" t="s">
        <v>11058</v>
      </c>
      <c r="B3317" s="170">
        <f t="shared" si="60"/>
        <v>37985</v>
      </c>
      <c r="C3317" s="169" t="s">
        <v>8750</v>
      </c>
      <c r="D3317" s="169" t="s">
        <v>8844</v>
      </c>
      <c r="E3317" s="169" t="s">
        <v>8955</v>
      </c>
      <c r="F3317" s="169" t="s">
        <v>8791</v>
      </c>
      <c r="G3317" s="169" t="s">
        <v>8772</v>
      </c>
      <c r="H3317" s="169" t="s">
        <v>28</v>
      </c>
    </row>
    <row r="3318" spans="1:8">
      <c r="A3318" s="169" t="s">
        <v>11059</v>
      </c>
      <c r="B3318" s="170">
        <f t="shared" si="60"/>
        <v>37984</v>
      </c>
      <c r="C3318" s="169" t="s">
        <v>8707</v>
      </c>
      <c r="D3318" s="169" t="s">
        <v>8842</v>
      </c>
      <c r="E3318" s="169" t="s">
        <v>8908</v>
      </c>
      <c r="F3318" s="169" t="s">
        <v>8767</v>
      </c>
      <c r="G3318" s="169" t="s">
        <v>8759</v>
      </c>
      <c r="H3318" s="169" t="s">
        <v>28</v>
      </c>
    </row>
    <row r="3319" spans="1:8">
      <c r="A3319" s="169" t="s">
        <v>11060</v>
      </c>
      <c r="B3319" s="170">
        <f t="shared" si="60"/>
        <v>37981</v>
      </c>
      <c r="C3319" s="169" t="s">
        <v>8709</v>
      </c>
      <c r="D3319" s="169" t="s">
        <v>8835</v>
      </c>
      <c r="E3319" s="169" t="s">
        <v>8910</v>
      </c>
      <c r="F3319" s="169" t="s">
        <v>8767</v>
      </c>
      <c r="G3319" s="169" t="s">
        <v>8817</v>
      </c>
      <c r="H3319" s="169" t="s">
        <v>28</v>
      </c>
    </row>
    <row r="3320" spans="1:8">
      <c r="A3320" s="169" t="s">
        <v>11061</v>
      </c>
      <c r="B3320" s="170">
        <f t="shared" si="60"/>
        <v>37979</v>
      </c>
      <c r="C3320" s="169" t="s">
        <v>9777</v>
      </c>
      <c r="D3320" s="169" t="s">
        <v>8842</v>
      </c>
      <c r="E3320" s="169" t="s">
        <v>8908</v>
      </c>
      <c r="F3320" s="169" t="s">
        <v>8767</v>
      </c>
      <c r="G3320" s="169" t="s">
        <v>8759</v>
      </c>
      <c r="H3320" s="169" t="s">
        <v>28</v>
      </c>
    </row>
    <row r="3321" spans="1:8">
      <c r="A3321" s="169" t="s">
        <v>11062</v>
      </c>
      <c r="B3321" s="170">
        <f t="shared" si="60"/>
        <v>37978</v>
      </c>
      <c r="C3321" s="169" t="s">
        <v>9777</v>
      </c>
      <c r="D3321" s="169" t="s">
        <v>8840</v>
      </c>
      <c r="E3321" s="169" t="s">
        <v>8909</v>
      </c>
      <c r="F3321" s="169" t="s">
        <v>8767</v>
      </c>
      <c r="G3321" s="169" t="s">
        <v>8757</v>
      </c>
      <c r="H3321" s="169" t="s">
        <v>28</v>
      </c>
    </row>
    <row r="3322" spans="1:8">
      <c r="A3322" s="169" t="s">
        <v>11063</v>
      </c>
      <c r="B3322" s="170">
        <f t="shared" si="60"/>
        <v>37977</v>
      </c>
      <c r="C3322" s="169" t="s">
        <v>9777</v>
      </c>
      <c r="D3322" s="169" t="s">
        <v>8840</v>
      </c>
      <c r="E3322" s="169" t="s">
        <v>8909</v>
      </c>
      <c r="F3322" s="169" t="s">
        <v>8767</v>
      </c>
      <c r="G3322" s="169" t="s">
        <v>8785</v>
      </c>
      <c r="H3322" s="169" t="s">
        <v>28</v>
      </c>
    </row>
    <row r="3323" spans="1:8">
      <c r="A3323" s="169" t="s">
        <v>11064</v>
      </c>
      <c r="B3323" s="170">
        <f t="shared" si="60"/>
        <v>37974</v>
      </c>
      <c r="C3323" s="169" t="s">
        <v>9777</v>
      </c>
      <c r="D3323" s="169" t="s">
        <v>8838</v>
      </c>
      <c r="E3323" s="169" t="s">
        <v>8914</v>
      </c>
      <c r="F3323" s="169" t="s">
        <v>8775</v>
      </c>
      <c r="G3323" s="169" t="s">
        <v>8758</v>
      </c>
      <c r="H3323" s="169" t="s">
        <v>28</v>
      </c>
    </row>
    <row r="3324" spans="1:8">
      <c r="A3324" s="169" t="s">
        <v>11065</v>
      </c>
      <c r="B3324" s="170">
        <f t="shared" si="60"/>
        <v>37973</v>
      </c>
      <c r="C3324" s="169" t="s">
        <v>8748</v>
      </c>
      <c r="D3324" s="169" t="s">
        <v>8839</v>
      </c>
      <c r="E3324" s="169" t="s">
        <v>8912</v>
      </c>
      <c r="F3324" s="169" t="s">
        <v>8789</v>
      </c>
      <c r="G3324" s="169" t="s">
        <v>8758</v>
      </c>
      <c r="H3324" s="169" t="s">
        <v>28</v>
      </c>
    </row>
    <row r="3325" spans="1:8">
      <c r="A3325" s="169" t="s">
        <v>11066</v>
      </c>
      <c r="B3325" s="170">
        <f t="shared" si="60"/>
        <v>37972</v>
      </c>
      <c r="C3325" s="169" t="s">
        <v>8748</v>
      </c>
      <c r="D3325" s="169" t="s">
        <v>8999</v>
      </c>
      <c r="E3325" s="169" t="s">
        <v>8912</v>
      </c>
      <c r="F3325" s="169" t="s">
        <v>8798</v>
      </c>
      <c r="G3325" s="169" t="s">
        <v>8758</v>
      </c>
      <c r="H3325" s="169" t="s">
        <v>28</v>
      </c>
    </row>
    <row r="3326" spans="1:8">
      <c r="A3326" s="169" t="s">
        <v>11067</v>
      </c>
      <c r="B3326" s="170">
        <f t="shared" si="60"/>
        <v>37971</v>
      </c>
      <c r="C3326" s="169" t="s">
        <v>8754</v>
      </c>
      <c r="D3326" s="169" t="s">
        <v>8999</v>
      </c>
      <c r="E3326" s="169" t="s">
        <v>8912</v>
      </c>
      <c r="F3326" s="169" t="s">
        <v>8798</v>
      </c>
      <c r="G3326" s="169" t="s">
        <v>8758</v>
      </c>
      <c r="H3326" s="169" t="s">
        <v>28</v>
      </c>
    </row>
    <row r="3327" spans="1:8">
      <c r="A3327" s="169" t="s">
        <v>11068</v>
      </c>
      <c r="B3327" s="170">
        <f t="shared" si="60"/>
        <v>37970</v>
      </c>
      <c r="C3327" s="169" t="s">
        <v>8758</v>
      </c>
      <c r="D3327" s="169" t="s">
        <v>8849</v>
      </c>
      <c r="E3327" s="169" t="s">
        <v>8930</v>
      </c>
      <c r="F3327" s="169" t="s">
        <v>8793</v>
      </c>
      <c r="G3327" s="169" t="s">
        <v>8765</v>
      </c>
      <c r="H3327" s="169" t="s">
        <v>28</v>
      </c>
    </row>
    <row r="3328" spans="1:8">
      <c r="A3328" s="169" t="s">
        <v>11069</v>
      </c>
      <c r="B3328" s="170">
        <f t="shared" si="60"/>
        <v>37967</v>
      </c>
      <c r="C3328" s="169" t="s">
        <v>9777</v>
      </c>
      <c r="D3328" s="169" t="s">
        <v>8842</v>
      </c>
      <c r="E3328" s="169" t="s">
        <v>8914</v>
      </c>
      <c r="F3328" s="169" t="s">
        <v>8761</v>
      </c>
      <c r="G3328" s="169" t="s">
        <v>8785</v>
      </c>
      <c r="H3328" s="169" t="s">
        <v>28</v>
      </c>
    </row>
    <row r="3329" spans="1:8">
      <c r="A3329" s="169" t="s">
        <v>11070</v>
      </c>
      <c r="B3329" s="170">
        <f t="shared" si="60"/>
        <v>37966</v>
      </c>
      <c r="C3329" s="169" t="s">
        <v>9047</v>
      </c>
      <c r="D3329" s="169" t="s">
        <v>8842</v>
      </c>
      <c r="E3329" s="169" t="s">
        <v>8914</v>
      </c>
      <c r="F3329" s="169" t="s">
        <v>8763</v>
      </c>
      <c r="G3329" s="169" t="s">
        <v>8758</v>
      </c>
      <c r="H3329" s="169" t="s">
        <v>28</v>
      </c>
    </row>
    <row r="3330" spans="1:8">
      <c r="A3330" s="169" t="s">
        <v>11071</v>
      </c>
      <c r="B3330" s="170">
        <f t="shared" si="60"/>
        <v>37965</v>
      </c>
      <c r="C3330" s="169" t="s">
        <v>8753</v>
      </c>
      <c r="D3330" s="169" t="s">
        <v>8999</v>
      </c>
      <c r="E3330" s="169" t="s">
        <v>8917</v>
      </c>
      <c r="F3330" s="169" t="s">
        <v>8765</v>
      </c>
      <c r="G3330" s="169" t="s">
        <v>8763</v>
      </c>
      <c r="H3330" s="169" t="s">
        <v>28</v>
      </c>
    </row>
    <row r="3331" spans="1:8">
      <c r="A3331" s="169" t="s">
        <v>11072</v>
      </c>
      <c r="B3331" s="170">
        <f t="shared" si="60"/>
        <v>37964</v>
      </c>
      <c r="C3331" s="169" t="s">
        <v>8753</v>
      </c>
      <c r="D3331" s="169" t="s">
        <v>8846</v>
      </c>
      <c r="E3331" s="169" t="s">
        <v>8917</v>
      </c>
      <c r="F3331" s="169" t="s">
        <v>8766</v>
      </c>
      <c r="G3331" s="169" t="s">
        <v>8763</v>
      </c>
      <c r="H3331" s="169" t="s">
        <v>28</v>
      </c>
    </row>
    <row r="3332" spans="1:8">
      <c r="A3332" s="169" t="s">
        <v>11073</v>
      </c>
      <c r="B3332" s="170">
        <f t="shared" si="60"/>
        <v>37963</v>
      </c>
      <c r="C3332" s="169" t="s">
        <v>8750</v>
      </c>
      <c r="D3332" s="169" t="s">
        <v>8839</v>
      </c>
      <c r="E3332" s="169" t="s">
        <v>8913</v>
      </c>
      <c r="F3332" s="169" t="s">
        <v>8765</v>
      </c>
      <c r="G3332" s="169" t="s">
        <v>8758</v>
      </c>
      <c r="H3332" s="169" t="s">
        <v>28</v>
      </c>
    </row>
    <row r="3333" spans="1:8">
      <c r="A3333" s="169" t="s">
        <v>11074</v>
      </c>
      <c r="B3333" s="170">
        <f t="shared" ref="B3333:B3396" si="61">DATE((LEFT(A3333,4)),(RIGHT(LEFT(A3333,7),2)),RIGHT(A3333,2))</f>
        <v>37960</v>
      </c>
      <c r="C3333" s="169" t="s">
        <v>8757</v>
      </c>
      <c r="D3333" s="169" t="s">
        <v>8848</v>
      </c>
      <c r="E3333" s="169" t="s">
        <v>8931</v>
      </c>
      <c r="F3333" s="169" t="s">
        <v>8792</v>
      </c>
      <c r="G3333" s="169" t="s">
        <v>8767</v>
      </c>
      <c r="H3333" s="169" t="s">
        <v>28</v>
      </c>
    </row>
    <row r="3334" spans="1:8">
      <c r="A3334" s="169" t="s">
        <v>11075</v>
      </c>
      <c r="B3334" s="170">
        <f t="shared" si="61"/>
        <v>37959</v>
      </c>
      <c r="C3334" s="169" t="s">
        <v>8779</v>
      </c>
      <c r="D3334" s="169" t="s">
        <v>8854</v>
      </c>
      <c r="E3334" s="169" t="s">
        <v>8940</v>
      </c>
      <c r="F3334" s="169" t="s">
        <v>8840</v>
      </c>
      <c r="G3334" s="169" t="s">
        <v>8798</v>
      </c>
      <c r="H3334" s="169" t="s">
        <v>28</v>
      </c>
    </row>
    <row r="3335" spans="1:8">
      <c r="A3335" s="169" t="s">
        <v>11076</v>
      </c>
      <c r="B3335" s="170">
        <f t="shared" si="61"/>
        <v>37958</v>
      </c>
      <c r="C3335" s="169" t="s">
        <v>8772</v>
      </c>
      <c r="D3335" s="169" t="s">
        <v>8870</v>
      </c>
      <c r="E3335" s="169" t="s">
        <v>8940</v>
      </c>
      <c r="F3335" s="169" t="s">
        <v>8839</v>
      </c>
      <c r="G3335" s="169" t="s">
        <v>8798</v>
      </c>
      <c r="H3335" s="169" t="s">
        <v>28</v>
      </c>
    </row>
    <row r="3336" spans="1:8">
      <c r="A3336" s="169" t="s">
        <v>11077</v>
      </c>
      <c r="B3336" s="170">
        <f t="shared" si="61"/>
        <v>37957</v>
      </c>
      <c r="C3336" s="169" t="s">
        <v>8755</v>
      </c>
      <c r="D3336" s="169" t="s">
        <v>8853</v>
      </c>
      <c r="E3336" s="169" t="s">
        <v>8930</v>
      </c>
      <c r="F3336" s="169" t="s">
        <v>8835</v>
      </c>
      <c r="G3336" s="169" t="s">
        <v>8775</v>
      </c>
      <c r="H3336" s="169" t="s">
        <v>28</v>
      </c>
    </row>
    <row r="3337" spans="1:8">
      <c r="A3337" s="169" t="s">
        <v>11078</v>
      </c>
      <c r="B3337" s="170">
        <f t="shared" si="61"/>
        <v>37956</v>
      </c>
      <c r="C3337" s="169" t="s">
        <v>8755</v>
      </c>
      <c r="D3337" s="169" t="s">
        <v>8853</v>
      </c>
      <c r="E3337" s="169" t="s">
        <v>8930</v>
      </c>
      <c r="F3337" s="169" t="s">
        <v>8842</v>
      </c>
      <c r="G3337" s="169" t="s">
        <v>8775</v>
      </c>
      <c r="H3337" s="169" t="s">
        <v>28</v>
      </c>
    </row>
    <row r="3338" spans="1:8">
      <c r="A3338" s="169" t="s">
        <v>11079</v>
      </c>
      <c r="B3338" s="170">
        <f t="shared" si="61"/>
        <v>37953</v>
      </c>
      <c r="C3338" s="169" t="s">
        <v>8709</v>
      </c>
      <c r="D3338" s="169" t="s">
        <v>8840</v>
      </c>
      <c r="E3338" s="169" t="s">
        <v>8920</v>
      </c>
      <c r="F3338" s="169" t="s">
        <v>8789</v>
      </c>
      <c r="G3338" s="169" t="s">
        <v>8785</v>
      </c>
      <c r="H3338" s="169" t="s">
        <v>28</v>
      </c>
    </row>
    <row r="3339" spans="1:8">
      <c r="A3339" s="169" t="s">
        <v>11080</v>
      </c>
      <c r="B3339" s="170">
        <f t="shared" si="61"/>
        <v>37952</v>
      </c>
      <c r="C3339" s="169" t="s">
        <v>8675</v>
      </c>
      <c r="D3339" s="169" t="s">
        <v>8767</v>
      </c>
      <c r="E3339" s="169" t="s">
        <v>8880</v>
      </c>
      <c r="F3339" s="169" t="s">
        <v>8759</v>
      </c>
      <c r="G3339" s="169" t="s">
        <v>8708</v>
      </c>
      <c r="H3339" s="169" t="s">
        <v>28</v>
      </c>
    </row>
    <row r="3340" spans="1:8">
      <c r="A3340" s="169" t="s">
        <v>11081</v>
      </c>
      <c r="B3340" s="170">
        <f t="shared" si="61"/>
        <v>37951</v>
      </c>
      <c r="C3340" s="169" t="s">
        <v>8673</v>
      </c>
      <c r="D3340" s="169" t="s">
        <v>8763</v>
      </c>
      <c r="E3340" s="169" t="s">
        <v>8867</v>
      </c>
      <c r="F3340" s="169" t="s">
        <v>9047</v>
      </c>
      <c r="G3340" s="169" t="s">
        <v>8701</v>
      </c>
      <c r="H3340" s="169" t="s">
        <v>28</v>
      </c>
    </row>
    <row r="3341" spans="1:8">
      <c r="A3341" s="169" t="s">
        <v>11082</v>
      </c>
      <c r="B3341" s="170">
        <f t="shared" si="61"/>
        <v>37950</v>
      </c>
      <c r="C3341" s="169" t="s">
        <v>8690</v>
      </c>
      <c r="D3341" s="169" t="s">
        <v>8761</v>
      </c>
      <c r="E3341" s="169" t="s">
        <v>8867</v>
      </c>
      <c r="F3341" s="169" t="s">
        <v>8754</v>
      </c>
      <c r="G3341" s="169" t="s">
        <v>8711</v>
      </c>
      <c r="H3341" s="169" t="s">
        <v>28</v>
      </c>
    </row>
    <row r="3342" spans="1:8">
      <c r="A3342" s="169" t="s">
        <v>11083</v>
      </c>
      <c r="B3342" s="170">
        <f t="shared" si="61"/>
        <v>37949</v>
      </c>
      <c r="C3342" s="169" t="s">
        <v>8672</v>
      </c>
      <c r="D3342" s="169" t="s">
        <v>8761</v>
      </c>
      <c r="E3342" s="169" t="s">
        <v>8867</v>
      </c>
      <c r="F3342" s="169" t="s">
        <v>9047</v>
      </c>
      <c r="G3342" s="169" t="s">
        <v>8711</v>
      </c>
      <c r="H3342" s="169" t="s">
        <v>28</v>
      </c>
    </row>
    <row r="3343" spans="1:8">
      <c r="A3343" s="169" t="s">
        <v>11084</v>
      </c>
      <c r="B3343" s="170">
        <f t="shared" si="61"/>
        <v>37946</v>
      </c>
      <c r="C3343" s="169" t="s">
        <v>8672</v>
      </c>
      <c r="D3343" s="169" t="s">
        <v>8761</v>
      </c>
      <c r="E3343" s="169" t="s">
        <v>8867</v>
      </c>
      <c r="F3343" s="169" t="s">
        <v>9047</v>
      </c>
      <c r="G3343" s="169" t="s">
        <v>8707</v>
      </c>
      <c r="H3343" s="169" t="s">
        <v>28</v>
      </c>
    </row>
    <row r="3344" spans="1:8">
      <c r="A3344" s="169" t="s">
        <v>11085</v>
      </c>
      <c r="B3344" s="170">
        <f t="shared" si="61"/>
        <v>37945</v>
      </c>
      <c r="C3344" s="169" t="s">
        <v>8675</v>
      </c>
      <c r="D3344" s="169" t="s">
        <v>8765</v>
      </c>
      <c r="E3344" s="169" t="s">
        <v>8991</v>
      </c>
      <c r="F3344" s="169" t="s">
        <v>8755</v>
      </c>
      <c r="G3344" s="169" t="s">
        <v>9795</v>
      </c>
      <c r="H3344" s="169" t="s">
        <v>28</v>
      </c>
    </row>
    <row r="3345" spans="1:8">
      <c r="A3345" s="169" t="s">
        <v>11086</v>
      </c>
      <c r="B3345" s="170">
        <f t="shared" si="61"/>
        <v>37944</v>
      </c>
      <c r="C3345" s="169" t="s">
        <v>8698</v>
      </c>
      <c r="D3345" s="169" t="s">
        <v>8793</v>
      </c>
      <c r="E3345" s="169" t="s">
        <v>8974</v>
      </c>
      <c r="F3345" s="169" t="s">
        <v>8763</v>
      </c>
      <c r="G3345" s="169" t="s">
        <v>8759</v>
      </c>
      <c r="H3345" s="169" t="s">
        <v>28</v>
      </c>
    </row>
    <row r="3346" spans="1:8">
      <c r="A3346" s="169" t="s">
        <v>11087</v>
      </c>
      <c r="B3346" s="170">
        <f t="shared" si="61"/>
        <v>37943</v>
      </c>
      <c r="C3346" s="169" t="s">
        <v>9824</v>
      </c>
      <c r="D3346" s="169" t="s">
        <v>8839</v>
      </c>
      <c r="E3346" s="169" t="s">
        <v>8914</v>
      </c>
      <c r="F3346" s="169" t="s">
        <v>8767</v>
      </c>
      <c r="G3346" s="169" t="s">
        <v>8771</v>
      </c>
      <c r="H3346" s="169" t="s">
        <v>28</v>
      </c>
    </row>
    <row r="3347" spans="1:8">
      <c r="A3347" s="169" t="s">
        <v>11088</v>
      </c>
      <c r="B3347" s="170">
        <f t="shared" si="61"/>
        <v>37942</v>
      </c>
      <c r="C3347" s="169" t="s">
        <v>8678</v>
      </c>
      <c r="D3347" s="169" t="s">
        <v>8830</v>
      </c>
      <c r="E3347" s="169" t="s">
        <v>8904</v>
      </c>
      <c r="F3347" s="169" t="s">
        <v>8771</v>
      </c>
      <c r="G3347" s="169" t="s">
        <v>8759</v>
      </c>
      <c r="H3347" s="169" t="s">
        <v>28</v>
      </c>
    </row>
    <row r="3348" spans="1:8">
      <c r="A3348" s="169" t="s">
        <v>11089</v>
      </c>
      <c r="B3348" s="170">
        <f t="shared" si="61"/>
        <v>37939</v>
      </c>
      <c r="C3348" s="169" t="s">
        <v>8698</v>
      </c>
      <c r="D3348" s="169" t="s">
        <v>8839</v>
      </c>
      <c r="E3348" s="169" t="s">
        <v>8908</v>
      </c>
      <c r="F3348" s="169" t="s">
        <v>8789</v>
      </c>
      <c r="G3348" s="169" t="s">
        <v>8772</v>
      </c>
      <c r="H3348" s="169" t="s">
        <v>28</v>
      </c>
    </row>
    <row r="3349" spans="1:8">
      <c r="A3349" s="169" t="s">
        <v>11090</v>
      </c>
      <c r="B3349" s="170">
        <f t="shared" si="61"/>
        <v>37938</v>
      </c>
      <c r="C3349" s="169" t="s">
        <v>8700</v>
      </c>
      <c r="D3349" s="169" t="s">
        <v>8842</v>
      </c>
      <c r="E3349" s="169" t="s">
        <v>8924</v>
      </c>
      <c r="F3349" s="169" t="s">
        <v>8765</v>
      </c>
      <c r="G3349" s="169" t="s">
        <v>8785</v>
      </c>
      <c r="H3349" s="169" t="s">
        <v>28</v>
      </c>
    </row>
    <row r="3350" spans="1:8">
      <c r="A3350" s="169" t="s">
        <v>11091</v>
      </c>
      <c r="B3350" s="170">
        <f t="shared" si="61"/>
        <v>37937</v>
      </c>
      <c r="C3350" s="169" t="s">
        <v>8690</v>
      </c>
      <c r="D3350" s="169" t="s">
        <v>8792</v>
      </c>
      <c r="E3350" s="169" t="s">
        <v>8976</v>
      </c>
      <c r="F3350" s="169" t="s">
        <v>8761</v>
      </c>
      <c r="G3350" s="169" t="s">
        <v>9047</v>
      </c>
      <c r="H3350" s="169" t="s">
        <v>28</v>
      </c>
    </row>
    <row r="3351" spans="1:8">
      <c r="A3351" s="169" t="s">
        <v>11092</v>
      </c>
      <c r="B3351" s="170">
        <f t="shared" si="61"/>
        <v>37936</v>
      </c>
      <c r="C3351" s="169" t="s">
        <v>8660</v>
      </c>
      <c r="D3351" s="169" t="s">
        <v>8762</v>
      </c>
      <c r="E3351" s="169" t="s">
        <v>8864</v>
      </c>
      <c r="F3351" s="169" t="s">
        <v>8817</v>
      </c>
      <c r="G3351" s="169" t="s">
        <v>8707</v>
      </c>
      <c r="H3351" s="169" t="s">
        <v>28</v>
      </c>
    </row>
    <row r="3352" spans="1:8">
      <c r="A3352" s="169" t="s">
        <v>11093</v>
      </c>
      <c r="B3352" s="170">
        <f t="shared" si="61"/>
        <v>37935</v>
      </c>
      <c r="C3352" s="169" t="s">
        <v>8660</v>
      </c>
      <c r="D3352" s="169" t="s">
        <v>8771</v>
      </c>
      <c r="E3352" s="169" t="s">
        <v>8864</v>
      </c>
      <c r="F3352" s="169" t="s">
        <v>8753</v>
      </c>
      <c r="G3352" s="169" t="s">
        <v>8698</v>
      </c>
      <c r="H3352" s="169" t="s">
        <v>28</v>
      </c>
    </row>
    <row r="3353" spans="1:8">
      <c r="A3353" s="169" t="s">
        <v>11094</v>
      </c>
      <c r="B3353" s="170">
        <f t="shared" si="61"/>
        <v>37932</v>
      </c>
      <c r="C3353" s="169" t="s">
        <v>8722</v>
      </c>
      <c r="D3353" s="169" t="s">
        <v>8766</v>
      </c>
      <c r="E3353" s="169" t="s">
        <v>8976</v>
      </c>
      <c r="F3353" s="169" t="s">
        <v>8785</v>
      </c>
      <c r="G3353" s="169" t="s">
        <v>9795</v>
      </c>
      <c r="H3353" s="169" t="s">
        <v>28</v>
      </c>
    </row>
    <row r="3354" spans="1:8">
      <c r="A3354" s="169" t="s">
        <v>11095</v>
      </c>
      <c r="B3354" s="170">
        <f t="shared" si="61"/>
        <v>37931</v>
      </c>
      <c r="C3354" s="169" t="s">
        <v>8652</v>
      </c>
      <c r="D3354" s="169" t="s">
        <v>8771</v>
      </c>
      <c r="E3354" s="169" t="s">
        <v>8864</v>
      </c>
      <c r="F3354" s="169" t="s">
        <v>8753</v>
      </c>
      <c r="G3354" s="169" t="s">
        <v>8701</v>
      </c>
      <c r="H3354" s="169" t="s">
        <v>28</v>
      </c>
    </row>
    <row r="3355" spans="1:8">
      <c r="A3355" s="169" t="s">
        <v>11096</v>
      </c>
      <c r="B3355" s="170">
        <f t="shared" si="61"/>
        <v>37930</v>
      </c>
      <c r="C3355" s="169" t="s">
        <v>8650</v>
      </c>
      <c r="D3355" s="169" t="s">
        <v>8762</v>
      </c>
      <c r="E3355" s="169" t="s">
        <v>8864</v>
      </c>
      <c r="F3355" s="169" t="s">
        <v>8753</v>
      </c>
      <c r="G3355" s="169" t="s">
        <v>8707</v>
      </c>
      <c r="H3355" s="169" t="s">
        <v>28</v>
      </c>
    </row>
    <row r="3356" spans="1:8">
      <c r="A3356" s="169" t="s">
        <v>11097</v>
      </c>
      <c r="B3356" s="170">
        <f t="shared" si="61"/>
        <v>37929</v>
      </c>
      <c r="C3356" s="169" t="s">
        <v>8640</v>
      </c>
      <c r="D3356" s="169" t="s">
        <v>8772</v>
      </c>
      <c r="E3356" s="169" t="s">
        <v>8867</v>
      </c>
      <c r="F3356" s="169" t="s">
        <v>8750</v>
      </c>
      <c r="G3356" s="169" t="s">
        <v>8700</v>
      </c>
      <c r="H3356" s="169" t="s">
        <v>28</v>
      </c>
    </row>
    <row r="3357" spans="1:8">
      <c r="A3357" s="169" t="s">
        <v>11098</v>
      </c>
      <c r="B3357" s="170">
        <f t="shared" si="61"/>
        <v>37928</v>
      </c>
      <c r="C3357" s="169" t="s">
        <v>8543</v>
      </c>
      <c r="D3357" s="169" t="s">
        <v>8755</v>
      </c>
      <c r="E3357" s="169" t="s">
        <v>8849</v>
      </c>
      <c r="F3357" s="169" t="s">
        <v>8709</v>
      </c>
      <c r="G3357" s="169" t="s">
        <v>8684</v>
      </c>
      <c r="H3357" s="169" t="s">
        <v>28</v>
      </c>
    </row>
    <row r="3358" spans="1:8">
      <c r="A3358" s="169" t="s">
        <v>11099</v>
      </c>
      <c r="B3358" s="170">
        <f t="shared" si="61"/>
        <v>37925</v>
      </c>
      <c r="C3358" s="169" t="s">
        <v>8535</v>
      </c>
      <c r="D3358" s="169" t="s">
        <v>8750</v>
      </c>
      <c r="E3358" s="169" t="s">
        <v>8839</v>
      </c>
      <c r="F3358" s="169" t="s">
        <v>8679</v>
      </c>
      <c r="G3358" s="169" t="s">
        <v>8673</v>
      </c>
      <c r="H3358" s="169" t="s">
        <v>28</v>
      </c>
    </row>
    <row r="3359" spans="1:8">
      <c r="A3359" s="169" t="s">
        <v>11100</v>
      </c>
      <c r="B3359" s="170">
        <f t="shared" si="61"/>
        <v>37924</v>
      </c>
      <c r="C3359" s="169" t="s">
        <v>8535</v>
      </c>
      <c r="D3359" s="169" t="s">
        <v>8748</v>
      </c>
      <c r="E3359" s="169" t="s">
        <v>8999</v>
      </c>
      <c r="F3359" s="169" t="s">
        <v>8686</v>
      </c>
      <c r="G3359" s="169" t="s">
        <v>8690</v>
      </c>
      <c r="H3359" s="169" t="s">
        <v>28</v>
      </c>
    </row>
    <row r="3360" spans="1:8">
      <c r="A3360" s="169" t="s">
        <v>11101</v>
      </c>
      <c r="B3360" s="170">
        <f t="shared" si="61"/>
        <v>37923</v>
      </c>
      <c r="C3360" s="169" t="s">
        <v>8519</v>
      </c>
      <c r="D3360" s="169" t="s">
        <v>8709</v>
      </c>
      <c r="E3360" s="169" t="s">
        <v>8835</v>
      </c>
      <c r="F3360" s="169" t="s">
        <v>8672</v>
      </c>
      <c r="G3360" s="169" t="s">
        <v>8664</v>
      </c>
      <c r="H3360" s="169" t="s">
        <v>28</v>
      </c>
    </row>
    <row r="3361" spans="1:8">
      <c r="A3361" s="169" t="s">
        <v>11102</v>
      </c>
      <c r="B3361" s="170">
        <f t="shared" si="61"/>
        <v>37922</v>
      </c>
      <c r="C3361" s="169" t="s">
        <v>8526</v>
      </c>
      <c r="D3361" s="169" t="s">
        <v>8748</v>
      </c>
      <c r="E3361" s="169" t="s">
        <v>8839</v>
      </c>
      <c r="F3361" s="169" t="s">
        <v>8700</v>
      </c>
      <c r="G3361" s="169" t="s">
        <v>8684</v>
      </c>
      <c r="H3361" s="169" t="s">
        <v>28</v>
      </c>
    </row>
    <row r="3362" spans="1:8">
      <c r="A3362" s="169" t="s">
        <v>11103</v>
      </c>
      <c r="B3362" s="170">
        <f t="shared" si="61"/>
        <v>37921</v>
      </c>
      <c r="C3362" s="169" t="s">
        <v>8534</v>
      </c>
      <c r="D3362" s="169" t="s">
        <v>8748</v>
      </c>
      <c r="E3362" s="169" t="s">
        <v>8839</v>
      </c>
      <c r="F3362" s="169" t="s">
        <v>8679</v>
      </c>
      <c r="G3362" s="169" t="s">
        <v>8672</v>
      </c>
      <c r="H3362" s="169" t="s">
        <v>28</v>
      </c>
    </row>
    <row r="3363" spans="1:8">
      <c r="A3363" s="169" t="s">
        <v>11104</v>
      </c>
      <c r="B3363" s="170">
        <f t="shared" si="61"/>
        <v>37918</v>
      </c>
      <c r="C3363" s="169" t="s">
        <v>8521</v>
      </c>
      <c r="D3363" s="169" t="s">
        <v>9777</v>
      </c>
      <c r="E3363" s="169" t="s">
        <v>8839</v>
      </c>
      <c r="F3363" s="169" t="s">
        <v>8676</v>
      </c>
      <c r="G3363" s="169" t="s">
        <v>8669</v>
      </c>
      <c r="H3363" s="169" t="s">
        <v>28</v>
      </c>
    </row>
    <row r="3364" spans="1:8">
      <c r="A3364" s="169" t="s">
        <v>11105</v>
      </c>
      <c r="B3364" s="170">
        <f t="shared" si="61"/>
        <v>37917</v>
      </c>
      <c r="C3364" s="169" t="s">
        <v>8513</v>
      </c>
      <c r="D3364" s="169" t="s">
        <v>8709</v>
      </c>
      <c r="E3364" s="169" t="s">
        <v>8830</v>
      </c>
      <c r="F3364" s="169" t="s">
        <v>8675</v>
      </c>
      <c r="G3364" s="169" t="s">
        <v>8726</v>
      </c>
      <c r="H3364" s="169" t="s">
        <v>28</v>
      </c>
    </row>
    <row r="3365" spans="1:8">
      <c r="A3365" s="169" t="s">
        <v>11106</v>
      </c>
      <c r="B3365" s="170">
        <f t="shared" si="61"/>
        <v>37916</v>
      </c>
      <c r="C3365" s="169" t="s">
        <v>8516</v>
      </c>
      <c r="D3365" s="169" t="s">
        <v>9777</v>
      </c>
      <c r="E3365" s="169" t="s">
        <v>8830</v>
      </c>
      <c r="F3365" s="169" t="s">
        <v>8700</v>
      </c>
      <c r="G3365" s="169" t="s">
        <v>8684</v>
      </c>
      <c r="H3365" s="169" t="s">
        <v>28</v>
      </c>
    </row>
    <row r="3366" spans="1:8">
      <c r="A3366" s="169" t="s">
        <v>11107</v>
      </c>
      <c r="B3366" s="170">
        <f t="shared" si="61"/>
        <v>37915</v>
      </c>
      <c r="C3366" s="169" t="s">
        <v>8515</v>
      </c>
      <c r="D3366" s="169" t="s">
        <v>9777</v>
      </c>
      <c r="E3366" s="169" t="s">
        <v>8833</v>
      </c>
      <c r="F3366" s="169" t="s">
        <v>8679</v>
      </c>
      <c r="G3366" s="169" t="s">
        <v>8684</v>
      </c>
      <c r="H3366" s="169" t="s">
        <v>28</v>
      </c>
    </row>
    <row r="3367" spans="1:8">
      <c r="A3367" s="169" t="s">
        <v>11108</v>
      </c>
      <c r="B3367" s="170">
        <f t="shared" si="61"/>
        <v>37914</v>
      </c>
      <c r="C3367" s="169" t="s">
        <v>8500</v>
      </c>
      <c r="D3367" s="169" t="s">
        <v>9795</v>
      </c>
      <c r="E3367" s="169" t="s">
        <v>8791</v>
      </c>
      <c r="F3367" s="169" t="s">
        <v>8678</v>
      </c>
      <c r="G3367" s="169" t="s">
        <v>8672</v>
      </c>
      <c r="H3367" s="169" t="s">
        <v>28</v>
      </c>
    </row>
    <row r="3368" spans="1:8">
      <c r="A3368" s="169" t="s">
        <v>11109</v>
      </c>
      <c r="B3368" s="170">
        <f t="shared" si="61"/>
        <v>37911</v>
      </c>
      <c r="C3368" s="169" t="s">
        <v>8500</v>
      </c>
      <c r="D3368" s="169" t="s">
        <v>8698</v>
      </c>
      <c r="E3368" s="169" t="s">
        <v>8765</v>
      </c>
      <c r="F3368" s="169" t="s">
        <v>8690</v>
      </c>
      <c r="G3368" s="169" t="s">
        <v>8668</v>
      </c>
      <c r="H3368" s="169" t="s">
        <v>28</v>
      </c>
    </row>
    <row r="3369" spans="1:8">
      <c r="A3369" s="169" t="s">
        <v>11110</v>
      </c>
      <c r="B3369" s="170">
        <f t="shared" si="61"/>
        <v>37910</v>
      </c>
      <c r="C3369" s="169" t="s">
        <v>8494</v>
      </c>
      <c r="D3369" s="169" t="s">
        <v>8701</v>
      </c>
      <c r="E3369" s="169" t="s">
        <v>8769</v>
      </c>
      <c r="F3369" s="169" t="s">
        <v>8690</v>
      </c>
      <c r="G3369" s="169" t="s">
        <v>8668</v>
      </c>
      <c r="H3369" s="169" t="s">
        <v>28</v>
      </c>
    </row>
    <row r="3370" spans="1:8">
      <c r="A3370" s="169" t="s">
        <v>11111</v>
      </c>
      <c r="B3370" s="170">
        <f t="shared" si="61"/>
        <v>37909</v>
      </c>
      <c r="C3370" s="169" t="s">
        <v>8478</v>
      </c>
      <c r="D3370" s="169" t="s">
        <v>8679</v>
      </c>
      <c r="E3370" s="169" t="s">
        <v>8769</v>
      </c>
      <c r="F3370" s="169" t="s">
        <v>8726</v>
      </c>
      <c r="G3370" s="169" t="s">
        <v>8722</v>
      </c>
      <c r="H3370" s="169" t="s">
        <v>28</v>
      </c>
    </row>
    <row r="3371" spans="1:8">
      <c r="A3371" s="169" t="s">
        <v>11112</v>
      </c>
      <c r="B3371" s="170">
        <f t="shared" si="61"/>
        <v>37908</v>
      </c>
      <c r="C3371" s="169" t="s">
        <v>8478</v>
      </c>
      <c r="D3371" s="169" t="s">
        <v>8686</v>
      </c>
      <c r="E3371" s="169" t="s">
        <v>8769</v>
      </c>
      <c r="F3371" s="169" t="s">
        <v>8673</v>
      </c>
      <c r="G3371" s="169" t="s">
        <v>8726</v>
      </c>
      <c r="H3371" s="169" t="s">
        <v>28</v>
      </c>
    </row>
    <row r="3372" spans="1:8">
      <c r="A3372" s="169" t="s">
        <v>11113</v>
      </c>
      <c r="B3372" s="170">
        <f t="shared" si="61"/>
        <v>37907</v>
      </c>
      <c r="C3372" s="169" t="s">
        <v>8471</v>
      </c>
      <c r="D3372" s="169" t="s">
        <v>8678</v>
      </c>
      <c r="E3372" s="169" t="s">
        <v>8761</v>
      </c>
      <c r="F3372" s="169" t="s">
        <v>8670</v>
      </c>
      <c r="G3372" s="169" t="s">
        <v>8665</v>
      </c>
      <c r="H3372" s="169" t="s">
        <v>28</v>
      </c>
    </row>
    <row r="3373" spans="1:8">
      <c r="A3373" s="169" t="s">
        <v>11114</v>
      </c>
      <c r="B3373" s="170">
        <f t="shared" si="61"/>
        <v>37904</v>
      </c>
      <c r="C3373" s="169" t="s">
        <v>8471</v>
      </c>
      <c r="D3373" s="169" t="s">
        <v>8678</v>
      </c>
      <c r="E3373" s="169" t="s">
        <v>8761</v>
      </c>
      <c r="F3373" s="169" t="s">
        <v>8670</v>
      </c>
      <c r="G3373" s="169" t="s">
        <v>8665</v>
      </c>
      <c r="H3373" s="169" t="s">
        <v>28</v>
      </c>
    </row>
    <row r="3374" spans="1:8">
      <c r="A3374" s="169" t="s">
        <v>11115</v>
      </c>
      <c r="B3374" s="170">
        <f t="shared" si="61"/>
        <v>37903</v>
      </c>
      <c r="C3374" s="169" t="s">
        <v>8454</v>
      </c>
      <c r="D3374" s="169" t="s">
        <v>8675</v>
      </c>
      <c r="E3374" s="169" t="s">
        <v>8779</v>
      </c>
      <c r="F3374" s="169" t="s">
        <v>8665</v>
      </c>
      <c r="G3374" s="169" t="s">
        <v>8654</v>
      </c>
      <c r="H3374" s="169" t="s">
        <v>28</v>
      </c>
    </row>
    <row r="3375" spans="1:8">
      <c r="A3375" s="169" t="s">
        <v>11116</v>
      </c>
      <c r="B3375" s="170">
        <f t="shared" si="61"/>
        <v>37902</v>
      </c>
      <c r="C3375" s="169" t="s">
        <v>8460</v>
      </c>
      <c r="D3375" s="169" t="s">
        <v>8675</v>
      </c>
      <c r="E3375" s="169" t="s">
        <v>8763</v>
      </c>
      <c r="F3375" s="169" t="s">
        <v>8653</v>
      </c>
      <c r="G3375" s="169" t="s">
        <v>8654</v>
      </c>
      <c r="H3375" s="169" t="s">
        <v>28</v>
      </c>
    </row>
    <row r="3376" spans="1:8">
      <c r="A3376" s="169" t="s">
        <v>11117</v>
      </c>
      <c r="B3376" s="170">
        <f t="shared" si="61"/>
        <v>37901</v>
      </c>
      <c r="C3376" s="169" t="s">
        <v>8450</v>
      </c>
      <c r="D3376" s="169" t="s">
        <v>8684</v>
      </c>
      <c r="E3376" s="169" t="s">
        <v>8763</v>
      </c>
      <c r="F3376" s="169" t="s">
        <v>8660</v>
      </c>
      <c r="G3376" s="169" t="s">
        <v>8646</v>
      </c>
      <c r="H3376" s="169" t="s">
        <v>28</v>
      </c>
    </row>
    <row r="3377" spans="1:8">
      <c r="A3377" s="169" t="s">
        <v>11118</v>
      </c>
      <c r="B3377" s="170">
        <f t="shared" si="61"/>
        <v>37900</v>
      </c>
      <c r="C3377" s="169" t="s">
        <v>8450</v>
      </c>
      <c r="D3377" s="169" t="s">
        <v>8675</v>
      </c>
      <c r="E3377" s="169" t="s">
        <v>8763</v>
      </c>
      <c r="F3377" s="169" t="s">
        <v>8665</v>
      </c>
      <c r="G3377" s="169" t="s">
        <v>8650</v>
      </c>
      <c r="H3377" s="169" t="s">
        <v>28</v>
      </c>
    </row>
    <row r="3378" spans="1:8">
      <c r="A3378" s="169" t="s">
        <v>11119</v>
      </c>
      <c r="B3378" s="170">
        <f t="shared" si="61"/>
        <v>37896</v>
      </c>
      <c r="C3378" s="169" t="s">
        <v>8054</v>
      </c>
      <c r="D3378" s="169" t="s">
        <v>8669</v>
      </c>
      <c r="E3378" s="169" t="s">
        <v>8779</v>
      </c>
      <c r="F3378" s="169" t="s">
        <v>8656</v>
      </c>
      <c r="G3378" s="169" t="s">
        <v>8640</v>
      </c>
      <c r="H3378" s="169" t="s">
        <v>28</v>
      </c>
    </row>
    <row r="3379" spans="1:8">
      <c r="A3379" s="169" t="s">
        <v>11120</v>
      </c>
      <c r="B3379" s="170">
        <f t="shared" si="61"/>
        <v>37895</v>
      </c>
      <c r="C3379" s="169" t="s">
        <v>8051</v>
      </c>
      <c r="D3379" s="169" t="s">
        <v>8684</v>
      </c>
      <c r="E3379" s="169" t="s">
        <v>8763</v>
      </c>
      <c r="F3379" s="169" t="s">
        <v>8653</v>
      </c>
      <c r="G3379" s="169" t="s">
        <v>8647</v>
      </c>
      <c r="H3379" s="169" t="s">
        <v>28</v>
      </c>
    </row>
    <row r="3380" spans="1:8">
      <c r="A3380" s="169" t="s">
        <v>11121</v>
      </c>
      <c r="B3380" s="170">
        <f t="shared" si="61"/>
        <v>37894</v>
      </c>
      <c r="C3380" s="169" t="s">
        <v>8451</v>
      </c>
      <c r="D3380" s="169" t="s">
        <v>8698</v>
      </c>
      <c r="E3380" s="169" t="s">
        <v>8791</v>
      </c>
      <c r="F3380" s="169" t="s">
        <v>8668</v>
      </c>
      <c r="G3380" s="169" t="s">
        <v>8722</v>
      </c>
      <c r="H3380" s="169" t="s">
        <v>28</v>
      </c>
    </row>
    <row r="3381" spans="1:8">
      <c r="A3381" s="169" t="s">
        <v>11122</v>
      </c>
      <c r="B3381" s="170">
        <f t="shared" si="61"/>
        <v>37893</v>
      </c>
      <c r="C3381" s="169" t="s">
        <v>8449</v>
      </c>
      <c r="D3381" s="169" t="s">
        <v>8698</v>
      </c>
      <c r="E3381" s="169" t="s">
        <v>8791</v>
      </c>
      <c r="F3381" s="169" t="s">
        <v>8673</v>
      </c>
      <c r="G3381" s="169" t="s">
        <v>8664</v>
      </c>
      <c r="H3381" s="169" t="s">
        <v>28</v>
      </c>
    </row>
    <row r="3382" spans="1:8">
      <c r="A3382" s="169" t="s">
        <v>11123</v>
      </c>
      <c r="B3382" s="170">
        <f t="shared" si="61"/>
        <v>37890</v>
      </c>
      <c r="C3382" s="169" t="s">
        <v>8453</v>
      </c>
      <c r="D3382" s="169" t="s">
        <v>9824</v>
      </c>
      <c r="E3382" s="169" t="s">
        <v>8842</v>
      </c>
      <c r="F3382" s="169" t="s">
        <v>8672</v>
      </c>
      <c r="G3382" s="169" t="s">
        <v>8669</v>
      </c>
      <c r="H3382" s="169" t="s">
        <v>28</v>
      </c>
    </row>
    <row r="3383" spans="1:8">
      <c r="A3383" s="169" t="s">
        <v>11124</v>
      </c>
      <c r="B3383" s="170">
        <f t="shared" si="61"/>
        <v>37889</v>
      </c>
      <c r="C3383" s="169" t="s">
        <v>8454</v>
      </c>
      <c r="D3383" s="169" t="s">
        <v>9777</v>
      </c>
      <c r="E3383" s="169" t="s">
        <v>8840</v>
      </c>
      <c r="F3383" s="169" t="s">
        <v>8684</v>
      </c>
      <c r="G3383" s="169" t="s">
        <v>8675</v>
      </c>
      <c r="H3383" s="169" t="s">
        <v>28</v>
      </c>
    </row>
    <row r="3384" spans="1:8">
      <c r="A3384" s="169" t="s">
        <v>11125</v>
      </c>
      <c r="B3384" s="170">
        <f t="shared" si="61"/>
        <v>37888</v>
      </c>
      <c r="C3384" s="169" t="s">
        <v>8068</v>
      </c>
      <c r="D3384" s="169" t="s">
        <v>8700</v>
      </c>
      <c r="E3384" s="169" t="s">
        <v>8798</v>
      </c>
      <c r="F3384" s="169" t="s">
        <v>8653</v>
      </c>
      <c r="G3384" s="169" t="s">
        <v>8664</v>
      </c>
      <c r="H3384" s="169" t="s">
        <v>28</v>
      </c>
    </row>
    <row r="3385" spans="1:8">
      <c r="A3385" s="169" t="s">
        <v>11126</v>
      </c>
      <c r="B3385" s="170">
        <f t="shared" si="61"/>
        <v>37887</v>
      </c>
      <c r="C3385" s="169" t="s">
        <v>8054</v>
      </c>
      <c r="D3385" s="169" t="s">
        <v>8701</v>
      </c>
      <c r="E3385" s="169" t="s">
        <v>8792</v>
      </c>
      <c r="F3385" s="169" t="s">
        <v>8662</v>
      </c>
      <c r="G3385" s="169" t="s">
        <v>8670</v>
      </c>
      <c r="H3385" s="169" t="s">
        <v>28</v>
      </c>
    </row>
    <row r="3386" spans="1:8">
      <c r="A3386" s="169" t="s">
        <v>11127</v>
      </c>
      <c r="B3386" s="170">
        <f t="shared" si="61"/>
        <v>37886</v>
      </c>
      <c r="C3386" s="169" t="s">
        <v>8068</v>
      </c>
      <c r="D3386" s="169" t="s">
        <v>8709</v>
      </c>
      <c r="E3386" s="169" t="s">
        <v>8830</v>
      </c>
      <c r="F3386" s="169" t="s">
        <v>8668</v>
      </c>
      <c r="G3386" s="169" t="s">
        <v>8684</v>
      </c>
      <c r="H3386" s="169" t="s">
        <v>28</v>
      </c>
    </row>
    <row r="3387" spans="1:8">
      <c r="A3387" s="169" t="s">
        <v>11128</v>
      </c>
      <c r="B3387" s="170">
        <f t="shared" si="61"/>
        <v>37883</v>
      </c>
      <c r="C3387" s="169" t="s">
        <v>8068</v>
      </c>
      <c r="D3387" s="169" t="s">
        <v>8708</v>
      </c>
      <c r="E3387" s="169" t="s">
        <v>8830</v>
      </c>
      <c r="F3387" s="169" t="s">
        <v>8668</v>
      </c>
      <c r="G3387" s="169" t="s">
        <v>8676</v>
      </c>
      <c r="H3387" s="169" t="s">
        <v>28</v>
      </c>
    </row>
    <row r="3388" spans="1:8">
      <c r="A3388" s="169" t="s">
        <v>11129</v>
      </c>
      <c r="B3388" s="170">
        <f t="shared" si="61"/>
        <v>37882</v>
      </c>
      <c r="C3388" s="169" t="s">
        <v>8433</v>
      </c>
      <c r="D3388" s="169" t="s">
        <v>8754</v>
      </c>
      <c r="E3388" s="169" t="s">
        <v>8838</v>
      </c>
      <c r="F3388" s="169" t="s">
        <v>8682</v>
      </c>
      <c r="G3388" s="169" t="s">
        <v>8686</v>
      </c>
      <c r="H3388" s="169" t="s">
        <v>28</v>
      </c>
    </row>
    <row r="3389" spans="1:8">
      <c r="A3389" s="169" t="s">
        <v>11130</v>
      </c>
      <c r="B3389" s="170">
        <f t="shared" si="61"/>
        <v>37881</v>
      </c>
      <c r="C3389" s="169" t="s">
        <v>8458</v>
      </c>
      <c r="D3389" s="169" t="s">
        <v>8755</v>
      </c>
      <c r="E3389" s="169" t="s">
        <v>8839</v>
      </c>
      <c r="F3389" s="169" t="s">
        <v>8701</v>
      </c>
      <c r="G3389" s="169" t="s">
        <v>8711</v>
      </c>
      <c r="H3389" s="169" t="s">
        <v>28</v>
      </c>
    </row>
    <row r="3390" spans="1:8">
      <c r="A3390" s="169" t="s">
        <v>11131</v>
      </c>
      <c r="B3390" s="170">
        <f t="shared" si="61"/>
        <v>37880</v>
      </c>
      <c r="C3390" s="169" t="s">
        <v>8458</v>
      </c>
      <c r="D3390" s="169" t="s">
        <v>8772</v>
      </c>
      <c r="E3390" s="169" t="s">
        <v>8848</v>
      </c>
      <c r="F3390" s="169" t="s">
        <v>9824</v>
      </c>
      <c r="G3390" s="169" t="s">
        <v>9777</v>
      </c>
      <c r="H3390" s="169" t="s">
        <v>28</v>
      </c>
    </row>
    <row r="3391" spans="1:8">
      <c r="A3391" s="169" t="s">
        <v>11132</v>
      </c>
      <c r="B3391" s="170">
        <f t="shared" si="61"/>
        <v>37879</v>
      </c>
      <c r="C3391" s="169" t="s">
        <v>8469</v>
      </c>
      <c r="D3391" s="169" t="s">
        <v>8761</v>
      </c>
      <c r="E3391" s="169" t="s">
        <v>8849</v>
      </c>
      <c r="F3391" s="169" t="s">
        <v>8750</v>
      </c>
      <c r="G3391" s="169" t="s">
        <v>9047</v>
      </c>
      <c r="H3391" s="169" t="s">
        <v>28</v>
      </c>
    </row>
    <row r="3392" spans="1:8">
      <c r="A3392" s="169" t="s">
        <v>11133</v>
      </c>
      <c r="B3392" s="170">
        <f t="shared" si="61"/>
        <v>37873</v>
      </c>
      <c r="C3392" s="169" t="s">
        <v>8474</v>
      </c>
      <c r="D3392" s="169" t="s">
        <v>8789</v>
      </c>
      <c r="E3392" s="169" t="s">
        <v>8854</v>
      </c>
      <c r="F3392" s="169" t="s">
        <v>8758</v>
      </c>
      <c r="G3392" s="169" t="s">
        <v>8763</v>
      </c>
      <c r="H3392" s="169" t="s">
        <v>28</v>
      </c>
    </row>
    <row r="3393" spans="1:8">
      <c r="A3393" s="169" t="s">
        <v>11134</v>
      </c>
      <c r="B3393" s="170">
        <f t="shared" si="61"/>
        <v>37872</v>
      </c>
      <c r="C3393" s="169" t="s">
        <v>8460</v>
      </c>
      <c r="D3393" s="169" t="s">
        <v>8762</v>
      </c>
      <c r="E3393" s="169" t="s">
        <v>8848</v>
      </c>
      <c r="F3393" s="169" t="s">
        <v>8750</v>
      </c>
      <c r="G3393" s="169" t="s">
        <v>8785</v>
      </c>
      <c r="H3393" s="169" t="s">
        <v>28</v>
      </c>
    </row>
    <row r="3394" spans="1:8">
      <c r="A3394" s="169" t="s">
        <v>11135</v>
      </c>
      <c r="B3394" s="170">
        <f t="shared" si="61"/>
        <v>37869</v>
      </c>
      <c r="C3394" s="169" t="s">
        <v>8472</v>
      </c>
      <c r="D3394" s="169" t="s">
        <v>8789</v>
      </c>
      <c r="E3394" s="169" t="s">
        <v>8858</v>
      </c>
      <c r="F3394" s="169" t="s">
        <v>8757</v>
      </c>
      <c r="G3394" s="169" t="s">
        <v>8771</v>
      </c>
      <c r="H3394" s="169" t="s">
        <v>28</v>
      </c>
    </row>
    <row r="3395" spans="1:8">
      <c r="A3395" s="169" t="s">
        <v>11136</v>
      </c>
      <c r="B3395" s="170">
        <f t="shared" si="61"/>
        <v>37868</v>
      </c>
      <c r="C3395" s="169" t="s">
        <v>8472</v>
      </c>
      <c r="D3395" s="169" t="s">
        <v>8791</v>
      </c>
      <c r="E3395" s="169" t="s">
        <v>8861</v>
      </c>
      <c r="F3395" s="169" t="s">
        <v>8772</v>
      </c>
      <c r="G3395" s="169" t="s">
        <v>8769</v>
      </c>
      <c r="H3395" s="169" t="s">
        <v>28</v>
      </c>
    </row>
    <row r="3396" spans="1:8">
      <c r="A3396" s="169" t="s">
        <v>11137</v>
      </c>
      <c r="B3396" s="170">
        <f t="shared" si="61"/>
        <v>37867</v>
      </c>
      <c r="C3396" s="169" t="s">
        <v>8481</v>
      </c>
      <c r="D3396" s="169" t="s">
        <v>8835</v>
      </c>
      <c r="E3396" s="169" t="s">
        <v>8863</v>
      </c>
      <c r="F3396" s="169" t="s">
        <v>8767</v>
      </c>
      <c r="G3396" s="169" t="s">
        <v>8766</v>
      </c>
      <c r="H3396" s="169" t="s">
        <v>28</v>
      </c>
    </row>
    <row r="3397" spans="1:8">
      <c r="A3397" s="169" t="s">
        <v>11138</v>
      </c>
      <c r="B3397" s="170">
        <f t="shared" ref="B3397:B3460" si="62">DATE((LEFT(A3397,4)),(RIGHT(LEFT(A3397,7),2)),RIGHT(A3397,2))</f>
        <v>37866</v>
      </c>
      <c r="C3397" s="169" t="s">
        <v>8481</v>
      </c>
      <c r="D3397" s="169" t="s">
        <v>8842</v>
      </c>
      <c r="E3397" s="169" t="s">
        <v>8863</v>
      </c>
      <c r="F3397" s="169" t="s">
        <v>8765</v>
      </c>
      <c r="G3397" s="169" t="s">
        <v>8789</v>
      </c>
      <c r="H3397" s="169" t="s">
        <v>28</v>
      </c>
    </row>
    <row r="3398" spans="1:8">
      <c r="A3398" s="169" t="s">
        <v>11139</v>
      </c>
      <c r="B3398" s="170">
        <f t="shared" si="62"/>
        <v>37865</v>
      </c>
      <c r="C3398" s="169" t="s">
        <v>8477</v>
      </c>
      <c r="D3398" s="169" t="s">
        <v>8842</v>
      </c>
      <c r="E3398" s="169" t="s">
        <v>8863</v>
      </c>
      <c r="F3398" s="169" t="s">
        <v>8767</v>
      </c>
      <c r="G3398" s="169" t="s">
        <v>8798</v>
      </c>
      <c r="H3398" s="169" t="s">
        <v>28</v>
      </c>
    </row>
    <row r="3399" spans="1:8">
      <c r="A3399" s="169" t="s">
        <v>11140</v>
      </c>
      <c r="B3399" s="170">
        <f t="shared" si="62"/>
        <v>37862</v>
      </c>
      <c r="C3399" s="169" t="s">
        <v>8478</v>
      </c>
      <c r="D3399" s="169" t="s">
        <v>8838</v>
      </c>
      <c r="E3399" s="169" t="s">
        <v>8864</v>
      </c>
      <c r="F3399" s="169" t="s">
        <v>8766</v>
      </c>
      <c r="G3399" s="169" t="s">
        <v>8791</v>
      </c>
      <c r="H3399" s="169" t="s">
        <v>28</v>
      </c>
    </row>
    <row r="3400" spans="1:8">
      <c r="A3400" s="169" t="s">
        <v>11141</v>
      </c>
      <c r="B3400" s="170">
        <f t="shared" si="62"/>
        <v>37861</v>
      </c>
      <c r="C3400" s="169" t="s">
        <v>8485</v>
      </c>
      <c r="D3400" s="169" t="s">
        <v>8844</v>
      </c>
      <c r="E3400" s="169" t="s">
        <v>8991</v>
      </c>
      <c r="F3400" s="169" t="s">
        <v>8830</v>
      </c>
      <c r="G3400" s="169" t="s">
        <v>8833</v>
      </c>
      <c r="H3400" s="169" t="s">
        <v>28</v>
      </c>
    </row>
    <row r="3401" spans="1:8">
      <c r="A3401" s="169" t="s">
        <v>11142</v>
      </c>
      <c r="B3401" s="170">
        <f t="shared" si="62"/>
        <v>37860</v>
      </c>
      <c r="C3401" s="169" t="s">
        <v>8493</v>
      </c>
      <c r="D3401" s="169" t="s">
        <v>8849</v>
      </c>
      <c r="E3401" s="169" t="s">
        <v>8979</v>
      </c>
      <c r="F3401" s="169" t="s">
        <v>8838</v>
      </c>
      <c r="G3401" s="169" t="s">
        <v>8999</v>
      </c>
      <c r="H3401" s="169" t="s">
        <v>28</v>
      </c>
    </row>
    <row r="3402" spans="1:8">
      <c r="A3402" s="169" t="s">
        <v>11143</v>
      </c>
      <c r="B3402" s="170">
        <f t="shared" si="62"/>
        <v>37859</v>
      </c>
      <c r="C3402" s="169" t="s">
        <v>8489</v>
      </c>
      <c r="D3402" s="169" t="s">
        <v>8849</v>
      </c>
      <c r="E3402" s="169" t="s">
        <v>8979</v>
      </c>
      <c r="F3402" s="169" t="s">
        <v>8838</v>
      </c>
      <c r="G3402" s="169" t="s">
        <v>8999</v>
      </c>
      <c r="H3402" s="169" t="s">
        <v>28</v>
      </c>
    </row>
    <row r="3403" spans="1:8">
      <c r="A3403" s="169" t="s">
        <v>11144</v>
      </c>
      <c r="B3403" s="170">
        <f t="shared" si="62"/>
        <v>37858</v>
      </c>
      <c r="C3403" s="169" t="s">
        <v>8493</v>
      </c>
      <c r="D3403" s="169" t="s">
        <v>8855</v>
      </c>
      <c r="E3403" s="169" t="s">
        <v>8979</v>
      </c>
      <c r="F3403" s="169" t="s">
        <v>8839</v>
      </c>
      <c r="G3403" s="169" t="s">
        <v>8846</v>
      </c>
      <c r="H3403" s="169" t="s">
        <v>28</v>
      </c>
    </row>
    <row r="3404" spans="1:8">
      <c r="A3404" s="169" t="s">
        <v>11145</v>
      </c>
      <c r="B3404" s="170">
        <f t="shared" si="62"/>
        <v>37855</v>
      </c>
      <c r="C3404" s="169" t="s">
        <v>8503</v>
      </c>
      <c r="D3404" s="169" t="s">
        <v>8854</v>
      </c>
      <c r="E3404" s="169" t="s">
        <v>8906</v>
      </c>
      <c r="F3404" s="169" t="s">
        <v>8844</v>
      </c>
      <c r="G3404" s="169" t="s">
        <v>8849</v>
      </c>
      <c r="H3404" s="169" t="s">
        <v>28</v>
      </c>
    </row>
    <row r="3405" spans="1:8">
      <c r="A3405" s="169" t="s">
        <v>11146</v>
      </c>
      <c r="B3405" s="170">
        <f t="shared" si="62"/>
        <v>37854</v>
      </c>
      <c r="C3405" s="169" t="s">
        <v>8496</v>
      </c>
      <c r="D3405" s="169" t="s">
        <v>8870</v>
      </c>
      <c r="E3405" s="169" t="s">
        <v>8906</v>
      </c>
      <c r="F3405" s="169" t="s">
        <v>8845</v>
      </c>
      <c r="G3405" s="169" t="s">
        <v>8849</v>
      </c>
      <c r="H3405" s="169" t="s">
        <v>28</v>
      </c>
    </row>
    <row r="3406" spans="1:8">
      <c r="A3406" s="169" t="s">
        <v>11147</v>
      </c>
      <c r="B3406" s="170">
        <f t="shared" si="62"/>
        <v>37853</v>
      </c>
      <c r="C3406" s="169" t="s">
        <v>8496</v>
      </c>
      <c r="D3406" s="169" t="s">
        <v>8870</v>
      </c>
      <c r="E3406" s="169" t="s">
        <v>8906</v>
      </c>
      <c r="F3406" s="169" t="s">
        <v>8850</v>
      </c>
      <c r="G3406" s="169" t="s">
        <v>8849</v>
      </c>
      <c r="H3406" s="169" t="s">
        <v>28</v>
      </c>
    </row>
    <row r="3407" spans="1:8">
      <c r="A3407" s="169" t="s">
        <v>11148</v>
      </c>
      <c r="B3407" s="170">
        <f t="shared" si="62"/>
        <v>37852</v>
      </c>
      <c r="C3407" s="169" t="s">
        <v>8498</v>
      </c>
      <c r="D3407" s="169" t="s">
        <v>8863</v>
      </c>
      <c r="E3407" s="169" t="s">
        <v>8974</v>
      </c>
      <c r="F3407" s="169" t="s">
        <v>8855</v>
      </c>
      <c r="G3407" s="169" t="s">
        <v>8870</v>
      </c>
      <c r="H3407" s="169" t="s">
        <v>28</v>
      </c>
    </row>
    <row r="3408" spans="1:8">
      <c r="A3408" s="169" t="s">
        <v>11149</v>
      </c>
      <c r="B3408" s="170">
        <f t="shared" si="62"/>
        <v>37851</v>
      </c>
      <c r="C3408" s="169" t="s">
        <v>8498</v>
      </c>
      <c r="D3408" s="169" t="s">
        <v>8866</v>
      </c>
      <c r="E3408" s="169" t="s">
        <v>8974</v>
      </c>
      <c r="F3408" s="169" t="s">
        <v>8853</v>
      </c>
      <c r="G3408" s="169" t="s">
        <v>8861</v>
      </c>
      <c r="H3408" s="169" t="s">
        <v>28</v>
      </c>
    </row>
    <row r="3409" spans="1:8">
      <c r="A3409" s="169" t="s">
        <v>11150</v>
      </c>
      <c r="B3409" s="170">
        <f t="shared" si="62"/>
        <v>37847</v>
      </c>
      <c r="C3409" s="169" t="s">
        <v>8500</v>
      </c>
      <c r="D3409" s="169" t="s">
        <v>8861</v>
      </c>
      <c r="E3409" s="169" t="s">
        <v>8976</v>
      </c>
      <c r="F3409" s="169" t="s">
        <v>8850</v>
      </c>
      <c r="G3409" s="169" t="s">
        <v>8870</v>
      </c>
      <c r="H3409" s="169" t="s">
        <v>28</v>
      </c>
    </row>
    <row r="3410" spans="1:8">
      <c r="A3410" s="169" t="s">
        <v>11151</v>
      </c>
      <c r="B3410" s="170">
        <f t="shared" si="62"/>
        <v>37846</v>
      </c>
      <c r="C3410" s="169" t="s">
        <v>8493</v>
      </c>
      <c r="D3410" s="169" t="s">
        <v>8854</v>
      </c>
      <c r="E3410" s="169" t="s">
        <v>8864</v>
      </c>
      <c r="F3410" s="169" t="s">
        <v>8855</v>
      </c>
      <c r="G3410" s="169" t="s">
        <v>8853</v>
      </c>
      <c r="H3410" s="169" t="s">
        <v>28</v>
      </c>
    </row>
    <row r="3411" spans="1:8">
      <c r="A3411" s="169" t="s">
        <v>11152</v>
      </c>
      <c r="B3411" s="170">
        <f t="shared" si="62"/>
        <v>37845</v>
      </c>
      <c r="C3411" s="169" t="s">
        <v>8497</v>
      </c>
      <c r="D3411" s="169" t="s">
        <v>8861</v>
      </c>
      <c r="E3411" s="169" t="s">
        <v>8880</v>
      </c>
      <c r="F3411" s="169" t="s">
        <v>8858</v>
      </c>
      <c r="G3411" s="169" t="s">
        <v>8854</v>
      </c>
      <c r="H3411" s="169" t="s">
        <v>28</v>
      </c>
    </row>
    <row r="3412" spans="1:8">
      <c r="A3412" s="169" t="s">
        <v>11153</v>
      </c>
      <c r="B3412" s="170">
        <f t="shared" si="62"/>
        <v>37844</v>
      </c>
      <c r="C3412" s="169" t="s">
        <v>8487</v>
      </c>
      <c r="D3412" s="169" t="s">
        <v>8854</v>
      </c>
      <c r="E3412" s="169" t="s">
        <v>8863</v>
      </c>
      <c r="F3412" s="169" t="s">
        <v>8855</v>
      </c>
      <c r="G3412" s="169" t="s">
        <v>8854</v>
      </c>
      <c r="H3412" s="169" t="s">
        <v>28</v>
      </c>
    </row>
    <row r="3413" spans="1:8">
      <c r="A3413" s="169" t="s">
        <v>11154</v>
      </c>
      <c r="B3413" s="170">
        <f t="shared" si="62"/>
        <v>37841</v>
      </c>
      <c r="C3413" s="169" t="s">
        <v>9866</v>
      </c>
      <c r="D3413" s="169" t="s">
        <v>8855</v>
      </c>
      <c r="E3413" s="169" t="s">
        <v>8861</v>
      </c>
      <c r="F3413" s="169" t="s">
        <v>8845</v>
      </c>
      <c r="G3413" s="169" t="s">
        <v>8855</v>
      </c>
      <c r="H3413" s="169" t="s">
        <v>28</v>
      </c>
    </row>
    <row r="3414" spans="1:8">
      <c r="A3414" s="169" t="s">
        <v>11155</v>
      </c>
      <c r="B3414" s="170">
        <f t="shared" si="62"/>
        <v>37840</v>
      </c>
      <c r="C3414" s="169" t="s">
        <v>8497</v>
      </c>
      <c r="D3414" s="169" t="s">
        <v>8861</v>
      </c>
      <c r="E3414" s="169" t="s">
        <v>8866</v>
      </c>
      <c r="F3414" s="169" t="s">
        <v>8855</v>
      </c>
      <c r="G3414" s="169" t="s">
        <v>8867</v>
      </c>
      <c r="H3414" s="169" t="s">
        <v>28</v>
      </c>
    </row>
    <row r="3415" spans="1:8">
      <c r="A3415" s="169" t="s">
        <v>11156</v>
      </c>
      <c r="B3415" s="170">
        <f t="shared" si="62"/>
        <v>37839</v>
      </c>
      <c r="C3415" s="169" t="s">
        <v>8490</v>
      </c>
      <c r="D3415" s="169" t="s">
        <v>8863</v>
      </c>
      <c r="E3415" s="169" t="s">
        <v>8866</v>
      </c>
      <c r="F3415" s="169" t="s">
        <v>8854</v>
      </c>
      <c r="G3415" s="169" t="s">
        <v>8880</v>
      </c>
      <c r="H3415" s="169" t="s">
        <v>28</v>
      </c>
    </row>
    <row r="3416" spans="1:8">
      <c r="A3416" s="169" t="s">
        <v>11157</v>
      </c>
      <c r="B3416" s="170">
        <f t="shared" si="62"/>
        <v>37838</v>
      </c>
      <c r="C3416" s="169" t="s">
        <v>8494</v>
      </c>
      <c r="D3416" s="169" t="s">
        <v>8864</v>
      </c>
      <c r="E3416" s="169" t="s">
        <v>8866</v>
      </c>
      <c r="F3416" s="169" t="s">
        <v>8867</v>
      </c>
      <c r="G3416" s="169" t="s">
        <v>8979</v>
      </c>
      <c r="H3416" s="169" t="s">
        <v>28</v>
      </c>
    </row>
    <row r="3417" spans="1:8">
      <c r="A3417" s="169" t="s">
        <v>11158</v>
      </c>
      <c r="B3417" s="170">
        <f t="shared" si="62"/>
        <v>37837</v>
      </c>
      <c r="C3417" s="169" t="s">
        <v>8500</v>
      </c>
      <c r="D3417" s="169" t="s">
        <v>8980</v>
      </c>
      <c r="E3417" s="169" t="s">
        <v>8866</v>
      </c>
      <c r="F3417" s="169" t="s">
        <v>8991</v>
      </c>
      <c r="G3417" s="169" t="s">
        <v>8906</v>
      </c>
      <c r="H3417" s="169" t="s">
        <v>28</v>
      </c>
    </row>
    <row r="3418" spans="1:8">
      <c r="A3418" s="169" t="s">
        <v>11159</v>
      </c>
      <c r="B3418" s="170">
        <f t="shared" si="62"/>
        <v>37834</v>
      </c>
      <c r="C3418" s="169" t="s">
        <v>8501</v>
      </c>
      <c r="D3418" s="169" t="s">
        <v>8904</v>
      </c>
      <c r="E3418" s="169" t="s">
        <v>8991</v>
      </c>
      <c r="F3418" s="169" t="s">
        <v>8905</v>
      </c>
      <c r="G3418" s="169" t="s">
        <v>8910</v>
      </c>
      <c r="H3418" s="169" t="s">
        <v>28</v>
      </c>
    </row>
    <row r="3419" spans="1:8">
      <c r="A3419" s="169" t="s">
        <v>11160</v>
      </c>
      <c r="B3419" s="170">
        <f t="shared" si="62"/>
        <v>37833</v>
      </c>
      <c r="C3419" s="169" t="s">
        <v>9841</v>
      </c>
      <c r="D3419" s="169" t="s">
        <v>8867</v>
      </c>
      <c r="E3419" s="169" t="s">
        <v>8854</v>
      </c>
      <c r="F3419" s="169" t="s">
        <v>8863</v>
      </c>
      <c r="G3419" s="169" t="s">
        <v>8866</v>
      </c>
      <c r="H3419" s="169" t="s">
        <v>28</v>
      </c>
    </row>
    <row r="3420" spans="1:8">
      <c r="A3420" s="169" t="s">
        <v>11161</v>
      </c>
      <c r="B3420" s="170">
        <f t="shared" si="62"/>
        <v>37832</v>
      </c>
      <c r="C3420" s="169" t="s">
        <v>9866</v>
      </c>
      <c r="D3420" s="169" t="s">
        <v>8867</v>
      </c>
      <c r="E3420" s="169" t="s">
        <v>8854</v>
      </c>
      <c r="F3420" s="169" t="s">
        <v>8863</v>
      </c>
      <c r="G3420" s="169" t="s">
        <v>8864</v>
      </c>
      <c r="H3420" s="169" t="s">
        <v>28</v>
      </c>
    </row>
    <row r="3421" spans="1:8">
      <c r="A3421" s="169" t="s">
        <v>11162</v>
      </c>
      <c r="B3421" s="170">
        <f t="shared" si="62"/>
        <v>37831</v>
      </c>
      <c r="C3421" s="169" t="s">
        <v>8487</v>
      </c>
      <c r="D3421" s="169" t="s">
        <v>8980</v>
      </c>
      <c r="E3421" s="169" t="s">
        <v>8866</v>
      </c>
      <c r="F3421" s="169" t="s">
        <v>8979</v>
      </c>
      <c r="G3421" s="169" t="s">
        <v>8976</v>
      </c>
      <c r="H3421" s="169" t="s">
        <v>28</v>
      </c>
    </row>
    <row r="3422" spans="1:8">
      <c r="A3422" s="169" t="s">
        <v>11163</v>
      </c>
      <c r="B3422" s="170">
        <f t="shared" si="62"/>
        <v>37830</v>
      </c>
      <c r="C3422" s="169" t="s">
        <v>8463</v>
      </c>
      <c r="D3422" s="169" t="s">
        <v>8861</v>
      </c>
      <c r="E3422" s="169" t="s">
        <v>8855</v>
      </c>
      <c r="F3422" s="169" t="s">
        <v>8867</v>
      </c>
      <c r="G3422" s="169" t="s">
        <v>8866</v>
      </c>
      <c r="H3422" s="169" t="s">
        <v>28</v>
      </c>
    </row>
    <row r="3423" spans="1:8">
      <c r="A3423" s="169" t="s">
        <v>11164</v>
      </c>
      <c r="B3423" s="170">
        <f t="shared" si="62"/>
        <v>37827</v>
      </c>
      <c r="C3423" s="169" t="s">
        <v>8453</v>
      </c>
      <c r="D3423" s="169" t="s">
        <v>8848</v>
      </c>
      <c r="E3423" s="169" t="s">
        <v>8999</v>
      </c>
      <c r="F3423" s="169" t="s">
        <v>8849</v>
      </c>
      <c r="G3423" s="169" t="s">
        <v>8858</v>
      </c>
      <c r="H3423" s="169" t="s">
        <v>28</v>
      </c>
    </row>
    <row r="3424" spans="1:8">
      <c r="A3424" s="169" t="s">
        <v>11165</v>
      </c>
      <c r="B3424" s="170">
        <f t="shared" si="62"/>
        <v>37826</v>
      </c>
      <c r="C3424" s="169" t="s">
        <v>8450</v>
      </c>
      <c r="D3424" s="169" t="s">
        <v>8845</v>
      </c>
      <c r="E3424" s="169" t="s">
        <v>8839</v>
      </c>
      <c r="F3424" s="169" t="s">
        <v>8844</v>
      </c>
      <c r="G3424" s="169" t="s">
        <v>8853</v>
      </c>
      <c r="H3424" s="169" t="s">
        <v>28</v>
      </c>
    </row>
    <row r="3425" spans="1:8">
      <c r="A3425" s="169" t="s">
        <v>11166</v>
      </c>
      <c r="B3425" s="170">
        <f t="shared" si="62"/>
        <v>37825</v>
      </c>
      <c r="C3425" s="169" t="s">
        <v>9853</v>
      </c>
      <c r="D3425" s="169" t="s">
        <v>8844</v>
      </c>
      <c r="E3425" s="169" t="s">
        <v>8838</v>
      </c>
      <c r="F3425" s="169" t="s">
        <v>8846</v>
      </c>
      <c r="G3425" s="169" t="s">
        <v>8855</v>
      </c>
      <c r="H3425" s="169" t="s">
        <v>28</v>
      </c>
    </row>
    <row r="3426" spans="1:8">
      <c r="A3426" s="169" t="s">
        <v>11167</v>
      </c>
      <c r="B3426" s="170">
        <f t="shared" si="62"/>
        <v>37824</v>
      </c>
      <c r="C3426" s="169" t="s">
        <v>8450</v>
      </c>
      <c r="D3426" s="169" t="s">
        <v>8848</v>
      </c>
      <c r="E3426" s="169" t="s">
        <v>8999</v>
      </c>
      <c r="F3426" s="169" t="s">
        <v>8845</v>
      </c>
      <c r="G3426" s="169" t="s">
        <v>8870</v>
      </c>
      <c r="H3426" s="169" t="s">
        <v>28</v>
      </c>
    </row>
    <row r="3427" spans="1:8">
      <c r="A3427" s="169" t="s">
        <v>11168</v>
      </c>
      <c r="B3427" s="170">
        <f t="shared" si="62"/>
        <v>37823</v>
      </c>
      <c r="C3427" s="169" t="s">
        <v>8454</v>
      </c>
      <c r="D3427" s="169" t="s">
        <v>8844</v>
      </c>
      <c r="E3427" s="169" t="s">
        <v>8838</v>
      </c>
      <c r="F3427" s="169" t="s">
        <v>8999</v>
      </c>
      <c r="G3427" s="169" t="s">
        <v>8858</v>
      </c>
      <c r="H3427" s="169" t="s">
        <v>28</v>
      </c>
    </row>
    <row r="3428" spans="1:8">
      <c r="A3428" s="169" t="s">
        <v>11169</v>
      </c>
      <c r="B3428" s="170">
        <f t="shared" si="62"/>
        <v>37820</v>
      </c>
      <c r="C3428" s="169" t="s">
        <v>8450</v>
      </c>
      <c r="D3428" s="169" t="s">
        <v>8845</v>
      </c>
      <c r="E3428" s="169" t="s">
        <v>8839</v>
      </c>
      <c r="F3428" s="169" t="s">
        <v>8846</v>
      </c>
      <c r="G3428" s="169" t="s">
        <v>8858</v>
      </c>
      <c r="H3428" s="169" t="s">
        <v>28</v>
      </c>
    </row>
    <row r="3429" spans="1:8">
      <c r="A3429" s="169" t="s">
        <v>11170</v>
      </c>
      <c r="B3429" s="170">
        <f t="shared" si="62"/>
        <v>37818</v>
      </c>
      <c r="C3429" s="169" t="s">
        <v>8460</v>
      </c>
      <c r="D3429" s="169" t="s">
        <v>8848</v>
      </c>
      <c r="E3429" s="169" t="s">
        <v>8846</v>
      </c>
      <c r="F3429" s="169" t="s">
        <v>8844</v>
      </c>
      <c r="G3429" s="169" t="s">
        <v>8870</v>
      </c>
      <c r="H3429" s="169" t="s">
        <v>28</v>
      </c>
    </row>
    <row r="3430" spans="1:8">
      <c r="A3430" s="169" t="s">
        <v>11171</v>
      </c>
      <c r="B3430" s="170">
        <f t="shared" si="62"/>
        <v>37817</v>
      </c>
      <c r="C3430" s="169" t="s">
        <v>8046</v>
      </c>
      <c r="D3430" s="169" t="s">
        <v>8793</v>
      </c>
      <c r="E3430" s="169" t="s">
        <v>8775</v>
      </c>
      <c r="F3430" s="169" t="s">
        <v>8793</v>
      </c>
      <c r="G3430" s="169" t="s">
        <v>8840</v>
      </c>
      <c r="H3430" s="169" t="s">
        <v>28</v>
      </c>
    </row>
    <row r="3431" spans="1:8">
      <c r="A3431" s="169" t="s">
        <v>11172</v>
      </c>
      <c r="B3431" s="170">
        <f t="shared" si="62"/>
        <v>37816</v>
      </c>
      <c r="C3431" s="169" t="s">
        <v>8013</v>
      </c>
      <c r="D3431" s="169" t="s">
        <v>8798</v>
      </c>
      <c r="E3431" s="169" t="s">
        <v>8769</v>
      </c>
      <c r="F3431" s="169" t="s">
        <v>8791</v>
      </c>
      <c r="G3431" s="169" t="s">
        <v>8793</v>
      </c>
      <c r="H3431" s="169" t="s">
        <v>28</v>
      </c>
    </row>
    <row r="3432" spans="1:8">
      <c r="A3432" s="169" t="s">
        <v>11173</v>
      </c>
      <c r="B3432" s="170">
        <f t="shared" si="62"/>
        <v>37813</v>
      </c>
      <c r="C3432" s="169" t="s">
        <v>8005</v>
      </c>
      <c r="D3432" s="169" t="s">
        <v>8765</v>
      </c>
      <c r="E3432" s="169" t="s">
        <v>8761</v>
      </c>
      <c r="F3432" s="169" t="s">
        <v>8789</v>
      </c>
      <c r="G3432" s="169" t="s">
        <v>8789</v>
      </c>
      <c r="H3432" s="169" t="s">
        <v>28</v>
      </c>
    </row>
    <row r="3433" spans="1:8">
      <c r="A3433" s="169" t="s">
        <v>11174</v>
      </c>
      <c r="B3433" s="170">
        <f t="shared" si="62"/>
        <v>37812</v>
      </c>
      <c r="C3433" s="169" t="s">
        <v>8019</v>
      </c>
      <c r="D3433" s="169" t="s">
        <v>8791</v>
      </c>
      <c r="E3433" s="169" t="s">
        <v>8769</v>
      </c>
      <c r="F3433" s="169" t="s">
        <v>8835</v>
      </c>
      <c r="G3433" s="169" t="s">
        <v>8842</v>
      </c>
      <c r="H3433" s="169" t="s">
        <v>28</v>
      </c>
    </row>
    <row r="3434" spans="1:8">
      <c r="A3434" s="169" t="s">
        <v>11175</v>
      </c>
      <c r="B3434" s="170">
        <f t="shared" si="62"/>
        <v>37811</v>
      </c>
      <c r="C3434" s="169" t="s">
        <v>8013</v>
      </c>
      <c r="D3434" s="169" t="s">
        <v>8792</v>
      </c>
      <c r="E3434" s="169" t="s">
        <v>8762</v>
      </c>
      <c r="F3434" s="169" t="s">
        <v>8833</v>
      </c>
      <c r="G3434" s="169" t="s">
        <v>8830</v>
      </c>
      <c r="H3434" s="169" t="s">
        <v>28</v>
      </c>
    </row>
    <row r="3435" spans="1:8">
      <c r="A3435" s="169" t="s">
        <v>11176</v>
      </c>
      <c r="B3435" s="170">
        <f t="shared" si="62"/>
        <v>37810</v>
      </c>
      <c r="C3435" s="169" t="s">
        <v>8017</v>
      </c>
      <c r="D3435" s="169" t="s">
        <v>8792</v>
      </c>
      <c r="E3435" s="169" t="s">
        <v>8762</v>
      </c>
      <c r="F3435" s="169" t="s">
        <v>8835</v>
      </c>
      <c r="G3435" s="169" t="s">
        <v>8830</v>
      </c>
      <c r="H3435" s="169" t="s">
        <v>28</v>
      </c>
    </row>
    <row r="3436" spans="1:8">
      <c r="A3436" s="169" t="s">
        <v>11177</v>
      </c>
      <c r="B3436" s="170">
        <f t="shared" si="62"/>
        <v>37809</v>
      </c>
      <c r="C3436" s="169" t="s">
        <v>8003</v>
      </c>
      <c r="D3436" s="169" t="s">
        <v>8766</v>
      </c>
      <c r="E3436" s="169" t="s">
        <v>8761</v>
      </c>
      <c r="F3436" s="169" t="s">
        <v>8791</v>
      </c>
      <c r="G3436" s="169" t="s">
        <v>8792</v>
      </c>
      <c r="H3436" s="169" t="s">
        <v>28</v>
      </c>
    </row>
    <row r="3437" spans="1:8">
      <c r="A3437" s="169" t="s">
        <v>11178</v>
      </c>
      <c r="B3437" s="170">
        <f t="shared" si="62"/>
        <v>37806</v>
      </c>
      <c r="C3437" s="169" t="s">
        <v>8009</v>
      </c>
      <c r="D3437" s="169" t="s">
        <v>8766</v>
      </c>
      <c r="E3437" s="169" t="s">
        <v>8763</v>
      </c>
      <c r="F3437" s="169" t="s">
        <v>8791</v>
      </c>
      <c r="G3437" s="169" t="s">
        <v>8791</v>
      </c>
      <c r="H3437" s="169" t="s">
        <v>28</v>
      </c>
    </row>
    <row r="3438" spans="1:8">
      <c r="A3438" s="169" t="s">
        <v>11179</v>
      </c>
      <c r="B3438" s="170">
        <f t="shared" si="62"/>
        <v>37805</v>
      </c>
      <c r="C3438" s="169" t="s">
        <v>8408</v>
      </c>
      <c r="D3438" s="169" t="s">
        <v>8761</v>
      </c>
      <c r="E3438" s="169" t="s">
        <v>8785</v>
      </c>
      <c r="F3438" s="169" t="s">
        <v>8767</v>
      </c>
      <c r="G3438" s="169" t="s">
        <v>8771</v>
      </c>
      <c r="H3438" s="169" t="s">
        <v>28</v>
      </c>
    </row>
    <row r="3439" spans="1:8">
      <c r="A3439" s="169" t="s">
        <v>11180</v>
      </c>
      <c r="B3439" s="170">
        <f t="shared" si="62"/>
        <v>37804</v>
      </c>
      <c r="C3439" s="169" t="s">
        <v>8411</v>
      </c>
      <c r="D3439" s="169" t="s">
        <v>8761</v>
      </c>
      <c r="E3439" s="169" t="s">
        <v>8785</v>
      </c>
      <c r="F3439" s="169" t="s">
        <v>8765</v>
      </c>
      <c r="G3439" s="169" t="s">
        <v>8771</v>
      </c>
      <c r="H3439" s="169" t="s">
        <v>28</v>
      </c>
    </row>
    <row r="3440" spans="1:8">
      <c r="A3440" s="169" t="s">
        <v>11181</v>
      </c>
      <c r="B3440" s="170">
        <f t="shared" si="62"/>
        <v>37803</v>
      </c>
      <c r="C3440" s="169" t="s">
        <v>8415</v>
      </c>
      <c r="D3440" s="169" t="s">
        <v>8767</v>
      </c>
      <c r="E3440" s="169" t="s">
        <v>8758</v>
      </c>
      <c r="F3440" s="169" t="s">
        <v>8793</v>
      </c>
      <c r="G3440" s="169" t="s">
        <v>8765</v>
      </c>
      <c r="H3440" s="169" t="s">
        <v>28</v>
      </c>
    </row>
    <row r="3441" spans="1:8">
      <c r="A3441" s="169" t="s">
        <v>11182</v>
      </c>
      <c r="B3441" s="170">
        <f t="shared" si="62"/>
        <v>37802</v>
      </c>
      <c r="C3441" s="169" t="s">
        <v>8117</v>
      </c>
      <c r="D3441" s="169" t="s">
        <v>8766</v>
      </c>
      <c r="E3441" s="169" t="s">
        <v>8779</v>
      </c>
      <c r="F3441" s="169" t="s">
        <v>8835</v>
      </c>
      <c r="G3441" s="169" t="s">
        <v>8789</v>
      </c>
      <c r="H3441" s="169" t="s">
        <v>28</v>
      </c>
    </row>
    <row r="3442" spans="1:8">
      <c r="A3442" s="169" t="s">
        <v>11183</v>
      </c>
      <c r="B3442" s="170">
        <f t="shared" si="62"/>
        <v>37799</v>
      </c>
      <c r="C3442" s="169" t="s">
        <v>8117</v>
      </c>
      <c r="D3442" s="169" t="s">
        <v>8775</v>
      </c>
      <c r="E3442" s="169" t="s">
        <v>8758</v>
      </c>
      <c r="F3442" s="169" t="s">
        <v>8833</v>
      </c>
      <c r="G3442" s="169" t="s">
        <v>8789</v>
      </c>
      <c r="H3442" s="169" t="s">
        <v>28</v>
      </c>
    </row>
    <row r="3443" spans="1:8">
      <c r="A3443" s="169" t="s">
        <v>11184</v>
      </c>
      <c r="B3443" s="170">
        <f t="shared" si="62"/>
        <v>37798</v>
      </c>
      <c r="C3443" s="169" t="s">
        <v>8411</v>
      </c>
      <c r="D3443" s="169" t="s">
        <v>8771</v>
      </c>
      <c r="E3443" s="169" t="s">
        <v>8817</v>
      </c>
      <c r="F3443" s="169" t="s">
        <v>8792</v>
      </c>
      <c r="G3443" s="169" t="s">
        <v>8771</v>
      </c>
      <c r="H3443" s="169" t="s">
        <v>28</v>
      </c>
    </row>
    <row r="3444" spans="1:8">
      <c r="A3444" s="169" t="s">
        <v>11185</v>
      </c>
      <c r="B3444" s="170">
        <f t="shared" si="62"/>
        <v>37797</v>
      </c>
      <c r="C3444" s="169" t="s">
        <v>8408</v>
      </c>
      <c r="D3444" s="169" t="s">
        <v>8772</v>
      </c>
      <c r="E3444" s="169" t="s">
        <v>8754</v>
      </c>
      <c r="F3444" s="169" t="s">
        <v>8789</v>
      </c>
      <c r="G3444" s="169" t="s">
        <v>8772</v>
      </c>
      <c r="H3444" s="169" t="s">
        <v>28</v>
      </c>
    </row>
    <row r="3445" spans="1:8">
      <c r="A3445" s="169" t="s">
        <v>11186</v>
      </c>
      <c r="B3445" s="170">
        <f t="shared" si="62"/>
        <v>37796</v>
      </c>
      <c r="C3445" s="169" t="s">
        <v>8411</v>
      </c>
      <c r="D3445" s="169" t="s">
        <v>8772</v>
      </c>
      <c r="E3445" s="169" t="s">
        <v>9047</v>
      </c>
      <c r="F3445" s="169" t="s">
        <v>8798</v>
      </c>
      <c r="G3445" s="169" t="s">
        <v>8779</v>
      </c>
      <c r="H3445" s="169" t="s">
        <v>28</v>
      </c>
    </row>
    <row r="3446" spans="1:8">
      <c r="A3446" s="169" t="s">
        <v>11187</v>
      </c>
      <c r="B3446" s="170">
        <f t="shared" si="62"/>
        <v>37795</v>
      </c>
      <c r="C3446" s="169" t="s">
        <v>8413</v>
      </c>
      <c r="D3446" s="169" t="s">
        <v>8763</v>
      </c>
      <c r="E3446" s="169" t="s">
        <v>9047</v>
      </c>
      <c r="F3446" s="169" t="s">
        <v>8830</v>
      </c>
      <c r="G3446" s="169" t="s">
        <v>8779</v>
      </c>
      <c r="H3446" s="169" t="s">
        <v>28</v>
      </c>
    </row>
    <row r="3447" spans="1:8">
      <c r="A3447" s="169" t="s">
        <v>11188</v>
      </c>
      <c r="B3447" s="170">
        <f t="shared" si="62"/>
        <v>37792</v>
      </c>
      <c r="C3447" s="169" t="s">
        <v>8138</v>
      </c>
      <c r="D3447" s="169" t="s">
        <v>8757</v>
      </c>
      <c r="E3447" s="169" t="s">
        <v>8709</v>
      </c>
      <c r="F3447" s="169" t="s">
        <v>8789</v>
      </c>
      <c r="G3447" s="169" t="s">
        <v>8757</v>
      </c>
      <c r="H3447" s="169" t="s">
        <v>28</v>
      </c>
    </row>
    <row r="3448" spans="1:8">
      <c r="A3448" s="169" t="s">
        <v>11189</v>
      </c>
      <c r="B3448" s="170">
        <f t="shared" si="62"/>
        <v>37791</v>
      </c>
      <c r="C3448" s="169" t="s">
        <v>8126</v>
      </c>
      <c r="D3448" s="169" t="s">
        <v>8754</v>
      </c>
      <c r="E3448" s="169" t="s">
        <v>8701</v>
      </c>
      <c r="F3448" s="169" t="s">
        <v>8771</v>
      </c>
      <c r="G3448" s="169" t="s">
        <v>9047</v>
      </c>
      <c r="H3448" s="169" t="s">
        <v>28</v>
      </c>
    </row>
    <row r="3449" spans="1:8">
      <c r="A3449" s="169" t="s">
        <v>11190</v>
      </c>
      <c r="B3449" s="170">
        <f t="shared" si="62"/>
        <v>37790</v>
      </c>
      <c r="C3449" s="169" t="s">
        <v>8144</v>
      </c>
      <c r="D3449" s="169" t="s">
        <v>9795</v>
      </c>
      <c r="E3449" s="169" t="s">
        <v>8678</v>
      </c>
      <c r="F3449" s="169" t="s">
        <v>8779</v>
      </c>
      <c r="G3449" s="169" t="s">
        <v>9824</v>
      </c>
      <c r="H3449" s="169" t="s">
        <v>28</v>
      </c>
    </row>
    <row r="3450" spans="1:8">
      <c r="A3450" s="169" t="s">
        <v>11191</v>
      </c>
      <c r="B3450" s="170">
        <f t="shared" si="62"/>
        <v>37789</v>
      </c>
      <c r="C3450" s="169" t="s">
        <v>8143</v>
      </c>
      <c r="D3450" s="169" t="s">
        <v>9777</v>
      </c>
      <c r="E3450" s="169" t="s">
        <v>8682</v>
      </c>
      <c r="F3450" s="169" t="s">
        <v>8763</v>
      </c>
      <c r="G3450" s="169" t="s">
        <v>9824</v>
      </c>
      <c r="H3450" s="169" t="s">
        <v>28</v>
      </c>
    </row>
    <row r="3451" spans="1:8">
      <c r="A3451" s="169" t="s">
        <v>11192</v>
      </c>
      <c r="B3451" s="170">
        <f t="shared" si="62"/>
        <v>37788</v>
      </c>
      <c r="C3451" s="169" t="s">
        <v>8150</v>
      </c>
      <c r="D3451" s="169" t="s">
        <v>8708</v>
      </c>
      <c r="E3451" s="169" t="s">
        <v>8675</v>
      </c>
      <c r="F3451" s="169" t="s">
        <v>8758</v>
      </c>
      <c r="G3451" s="169" t="s">
        <v>8709</v>
      </c>
      <c r="H3451" s="169" t="s">
        <v>28</v>
      </c>
    </row>
    <row r="3452" spans="1:8">
      <c r="A3452" s="169" t="s">
        <v>11193</v>
      </c>
      <c r="B3452" s="170">
        <f t="shared" si="62"/>
        <v>37785</v>
      </c>
      <c r="C3452" s="169" t="s">
        <v>8147</v>
      </c>
      <c r="D3452" s="169" t="s">
        <v>9795</v>
      </c>
      <c r="E3452" s="169" t="s">
        <v>8676</v>
      </c>
      <c r="F3452" s="169" t="s">
        <v>8761</v>
      </c>
      <c r="G3452" s="169" t="s">
        <v>8709</v>
      </c>
      <c r="H3452" s="169" t="s">
        <v>28</v>
      </c>
    </row>
    <row r="3453" spans="1:8">
      <c r="A3453" s="169" t="s">
        <v>11194</v>
      </c>
      <c r="B3453" s="170">
        <f t="shared" si="62"/>
        <v>37784</v>
      </c>
      <c r="C3453" s="169" t="s">
        <v>8149</v>
      </c>
      <c r="D3453" s="169" t="s">
        <v>8708</v>
      </c>
      <c r="E3453" s="169" t="s">
        <v>8684</v>
      </c>
      <c r="F3453" s="169" t="s">
        <v>8758</v>
      </c>
      <c r="G3453" s="169" t="s">
        <v>8709</v>
      </c>
      <c r="H3453" s="169" t="s">
        <v>28</v>
      </c>
    </row>
    <row r="3454" spans="1:8">
      <c r="A3454" s="169" t="s">
        <v>11195</v>
      </c>
      <c r="B3454" s="170">
        <f t="shared" si="62"/>
        <v>37783</v>
      </c>
      <c r="C3454" s="169" t="s">
        <v>8155</v>
      </c>
      <c r="D3454" s="169" t="s">
        <v>8707</v>
      </c>
      <c r="E3454" s="169" t="s">
        <v>8690</v>
      </c>
      <c r="F3454" s="169" t="s">
        <v>8758</v>
      </c>
      <c r="G3454" s="169" t="s">
        <v>8698</v>
      </c>
      <c r="H3454" s="169" t="s">
        <v>28</v>
      </c>
    </row>
    <row r="3455" spans="1:8">
      <c r="A3455" s="169" t="s">
        <v>11196</v>
      </c>
      <c r="B3455" s="170">
        <f t="shared" si="62"/>
        <v>37782</v>
      </c>
      <c r="C3455" s="169" t="s">
        <v>8269</v>
      </c>
      <c r="D3455" s="169" t="s">
        <v>8707</v>
      </c>
      <c r="E3455" s="169" t="s">
        <v>8690</v>
      </c>
      <c r="F3455" s="169" t="s">
        <v>8779</v>
      </c>
      <c r="G3455" s="169" t="s">
        <v>8698</v>
      </c>
      <c r="H3455" s="169" t="s">
        <v>28</v>
      </c>
    </row>
    <row r="3456" spans="1:8">
      <c r="A3456" s="169" t="s">
        <v>11197</v>
      </c>
      <c r="B3456" s="170">
        <f t="shared" si="62"/>
        <v>37781</v>
      </c>
      <c r="C3456" s="169" t="s">
        <v>8144</v>
      </c>
      <c r="D3456" s="169" t="s">
        <v>8707</v>
      </c>
      <c r="E3456" s="169" t="s">
        <v>8690</v>
      </c>
      <c r="F3456" s="169" t="s">
        <v>8758</v>
      </c>
      <c r="G3456" s="169" t="s">
        <v>8698</v>
      </c>
      <c r="H3456" s="169" t="s">
        <v>28</v>
      </c>
    </row>
    <row r="3457" spans="1:8">
      <c r="A3457" s="169" t="s">
        <v>11198</v>
      </c>
      <c r="B3457" s="170">
        <f t="shared" si="62"/>
        <v>37777</v>
      </c>
      <c r="C3457" s="169" t="s">
        <v>8144</v>
      </c>
      <c r="D3457" s="169" t="s">
        <v>8711</v>
      </c>
      <c r="E3457" s="169" t="s">
        <v>8673</v>
      </c>
      <c r="F3457" s="169" t="s">
        <v>8758</v>
      </c>
      <c r="G3457" s="169" t="s">
        <v>8698</v>
      </c>
      <c r="H3457" s="169" t="s">
        <v>28</v>
      </c>
    </row>
    <row r="3458" spans="1:8">
      <c r="A3458" s="169" t="s">
        <v>11199</v>
      </c>
      <c r="B3458" s="170">
        <f t="shared" si="62"/>
        <v>37776</v>
      </c>
      <c r="C3458" s="169" t="s">
        <v>8144</v>
      </c>
      <c r="D3458" s="169" t="s">
        <v>8711</v>
      </c>
      <c r="E3458" s="169" t="s">
        <v>8673</v>
      </c>
      <c r="F3458" s="169" t="s">
        <v>8758</v>
      </c>
      <c r="G3458" s="169" t="s">
        <v>8698</v>
      </c>
      <c r="H3458" s="169" t="s">
        <v>28</v>
      </c>
    </row>
    <row r="3459" spans="1:8">
      <c r="A3459" s="169" t="s">
        <v>11200</v>
      </c>
      <c r="B3459" s="170">
        <f t="shared" si="62"/>
        <v>37775</v>
      </c>
      <c r="C3459" s="169" t="s">
        <v>8147</v>
      </c>
      <c r="D3459" s="169" t="s">
        <v>8711</v>
      </c>
      <c r="E3459" s="169" t="s">
        <v>8673</v>
      </c>
      <c r="F3459" s="169" t="s">
        <v>8758</v>
      </c>
      <c r="G3459" s="169" t="s">
        <v>8698</v>
      </c>
      <c r="H3459" s="169" t="s">
        <v>28</v>
      </c>
    </row>
    <row r="3460" spans="1:8">
      <c r="A3460" s="169" t="s">
        <v>11201</v>
      </c>
      <c r="B3460" s="170">
        <f t="shared" si="62"/>
        <v>37774</v>
      </c>
      <c r="C3460" s="169" t="s">
        <v>8141</v>
      </c>
      <c r="D3460" s="169" t="s">
        <v>8707</v>
      </c>
      <c r="E3460" s="169" t="s">
        <v>8673</v>
      </c>
      <c r="F3460" s="169" t="s">
        <v>8779</v>
      </c>
      <c r="G3460" s="169" t="s">
        <v>8698</v>
      </c>
      <c r="H3460" s="169" t="s">
        <v>28</v>
      </c>
    </row>
    <row r="3461" spans="1:8">
      <c r="A3461" s="169" t="s">
        <v>11202</v>
      </c>
      <c r="B3461" s="170">
        <f t="shared" ref="B3461:B3524" si="63">DATE((LEFT(A3461,4)),(RIGHT(LEFT(A3461,7),2)),RIGHT(A3461,2))</f>
        <v>37771</v>
      </c>
      <c r="C3461" s="169" t="s">
        <v>8144</v>
      </c>
      <c r="D3461" s="169" t="s">
        <v>8686</v>
      </c>
      <c r="E3461" s="169" t="s">
        <v>8726</v>
      </c>
      <c r="F3461" s="169" t="s">
        <v>8759</v>
      </c>
      <c r="G3461" s="169" t="s">
        <v>8700</v>
      </c>
      <c r="H3461" s="169" t="s">
        <v>28</v>
      </c>
    </row>
    <row r="3462" spans="1:8">
      <c r="A3462" s="169" t="s">
        <v>11203</v>
      </c>
      <c r="B3462" s="170">
        <f t="shared" si="63"/>
        <v>37770</v>
      </c>
      <c r="C3462" s="169" t="s">
        <v>8144</v>
      </c>
      <c r="D3462" s="169" t="s">
        <v>8686</v>
      </c>
      <c r="E3462" s="169" t="s">
        <v>8664</v>
      </c>
      <c r="F3462" s="169" t="s">
        <v>8759</v>
      </c>
      <c r="G3462" s="169" t="s">
        <v>8700</v>
      </c>
      <c r="H3462" s="169" t="s">
        <v>28</v>
      </c>
    </row>
    <row r="3463" spans="1:8">
      <c r="A3463" s="169" t="s">
        <v>11204</v>
      </c>
      <c r="B3463" s="170">
        <f t="shared" si="63"/>
        <v>37769</v>
      </c>
      <c r="C3463" s="169" t="s">
        <v>8132</v>
      </c>
      <c r="D3463" s="169" t="s">
        <v>8701</v>
      </c>
      <c r="E3463" s="169" t="s">
        <v>8664</v>
      </c>
      <c r="F3463" s="169" t="s">
        <v>8757</v>
      </c>
      <c r="G3463" s="169" t="s">
        <v>8686</v>
      </c>
      <c r="H3463" s="169" t="s">
        <v>28</v>
      </c>
    </row>
    <row r="3464" spans="1:8">
      <c r="A3464" s="169" t="s">
        <v>11205</v>
      </c>
      <c r="B3464" s="170">
        <f t="shared" si="63"/>
        <v>37768</v>
      </c>
      <c r="C3464" s="169" t="s">
        <v>8124</v>
      </c>
      <c r="D3464" s="169" t="s">
        <v>8701</v>
      </c>
      <c r="E3464" s="169" t="s">
        <v>8664</v>
      </c>
      <c r="F3464" s="169" t="s">
        <v>8757</v>
      </c>
      <c r="G3464" s="169" t="s">
        <v>8686</v>
      </c>
      <c r="H3464" s="169" t="s">
        <v>28</v>
      </c>
    </row>
    <row r="3465" spans="1:8">
      <c r="A3465" s="169" t="s">
        <v>11206</v>
      </c>
      <c r="B3465" s="170">
        <f t="shared" si="63"/>
        <v>37767</v>
      </c>
      <c r="C3465" s="169" t="s">
        <v>8120</v>
      </c>
      <c r="D3465" s="169" t="s">
        <v>8686</v>
      </c>
      <c r="E3465" s="169" t="s">
        <v>8664</v>
      </c>
      <c r="F3465" s="169" t="s">
        <v>8757</v>
      </c>
      <c r="G3465" s="169" t="s">
        <v>8679</v>
      </c>
      <c r="H3465" s="169" t="s">
        <v>28</v>
      </c>
    </row>
    <row r="3466" spans="1:8">
      <c r="A3466" s="169" t="s">
        <v>11207</v>
      </c>
      <c r="B3466" s="170">
        <f t="shared" si="63"/>
        <v>37764</v>
      </c>
      <c r="C3466" s="169" t="s">
        <v>8125</v>
      </c>
      <c r="D3466" s="169" t="s">
        <v>8682</v>
      </c>
      <c r="E3466" s="169" t="s">
        <v>8660</v>
      </c>
      <c r="F3466" s="169" t="s">
        <v>8755</v>
      </c>
      <c r="G3466" s="169" t="s">
        <v>8676</v>
      </c>
      <c r="H3466" s="169" t="s">
        <v>28</v>
      </c>
    </row>
    <row r="3467" spans="1:8">
      <c r="A3467" s="169" t="s">
        <v>11208</v>
      </c>
      <c r="B3467" s="170">
        <f t="shared" si="63"/>
        <v>37763</v>
      </c>
      <c r="C3467" s="169" t="s">
        <v>8125</v>
      </c>
      <c r="D3467" s="169" t="s">
        <v>8676</v>
      </c>
      <c r="E3467" s="169" t="s">
        <v>8646</v>
      </c>
      <c r="F3467" s="169" t="s">
        <v>8817</v>
      </c>
      <c r="G3467" s="169" t="s">
        <v>8675</v>
      </c>
      <c r="H3467" s="169" t="s">
        <v>28</v>
      </c>
    </row>
    <row r="3468" spans="1:8">
      <c r="A3468" s="169" t="s">
        <v>11209</v>
      </c>
      <c r="B3468" s="170">
        <f t="shared" si="63"/>
        <v>37762</v>
      </c>
      <c r="C3468" s="169" t="s">
        <v>8147</v>
      </c>
      <c r="D3468" s="169" t="s">
        <v>8673</v>
      </c>
      <c r="E3468" s="169" t="s">
        <v>8549</v>
      </c>
      <c r="F3468" s="169" t="s">
        <v>8748</v>
      </c>
      <c r="G3468" s="169" t="s">
        <v>8669</v>
      </c>
      <c r="H3468" s="169" t="s">
        <v>28</v>
      </c>
    </row>
    <row r="3469" spans="1:8">
      <c r="A3469" s="169" t="s">
        <v>11210</v>
      </c>
      <c r="B3469" s="170">
        <f t="shared" si="63"/>
        <v>37761</v>
      </c>
      <c r="C3469" s="169" t="s">
        <v>8132</v>
      </c>
      <c r="D3469" s="169" t="s">
        <v>8673</v>
      </c>
      <c r="E3469" s="169" t="s">
        <v>8549</v>
      </c>
      <c r="F3469" s="169" t="s">
        <v>8750</v>
      </c>
      <c r="G3469" s="169" t="s">
        <v>8669</v>
      </c>
      <c r="H3469" s="169" t="s">
        <v>28</v>
      </c>
    </row>
    <row r="3470" spans="1:8">
      <c r="A3470" s="169" t="s">
        <v>11211</v>
      </c>
      <c r="B3470" s="170">
        <f t="shared" si="63"/>
        <v>37760</v>
      </c>
      <c r="C3470" s="169" t="s">
        <v>8150</v>
      </c>
      <c r="D3470" s="169" t="s">
        <v>8665</v>
      </c>
      <c r="E3470" s="169" t="s">
        <v>8539</v>
      </c>
      <c r="F3470" s="169" t="s">
        <v>8707</v>
      </c>
      <c r="G3470" s="169" t="s">
        <v>8664</v>
      </c>
      <c r="H3470" s="169" t="s">
        <v>28</v>
      </c>
    </row>
    <row r="3471" spans="1:8">
      <c r="A3471" s="169" t="s">
        <v>11212</v>
      </c>
      <c r="B3471" s="170">
        <f t="shared" si="63"/>
        <v>37757</v>
      </c>
      <c r="C3471" s="169" t="s">
        <v>8143</v>
      </c>
      <c r="D3471" s="169" t="s">
        <v>8653</v>
      </c>
      <c r="E3471" s="169" t="s">
        <v>8534</v>
      </c>
      <c r="F3471" s="169" t="s">
        <v>8711</v>
      </c>
      <c r="G3471" s="169" t="s">
        <v>8664</v>
      </c>
      <c r="H3471" s="169" t="s">
        <v>28</v>
      </c>
    </row>
    <row r="3472" spans="1:8">
      <c r="A3472" s="169" t="s">
        <v>11213</v>
      </c>
      <c r="B3472" s="170">
        <f t="shared" si="63"/>
        <v>37756</v>
      </c>
      <c r="C3472" s="169" t="s">
        <v>8143</v>
      </c>
      <c r="D3472" s="169" t="s">
        <v>8652</v>
      </c>
      <c r="E3472" s="169" t="s">
        <v>8528</v>
      </c>
      <c r="F3472" s="169" t="s">
        <v>8686</v>
      </c>
      <c r="G3472" s="169" t="s">
        <v>8662</v>
      </c>
      <c r="H3472" s="169" t="s">
        <v>28</v>
      </c>
    </row>
    <row r="3473" spans="1:8">
      <c r="A3473" s="169" t="s">
        <v>11214</v>
      </c>
      <c r="B3473" s="170">
        <f t="shared" si="63"/>
        <v>37755</v>
      </c>
      <c r="C3473" s="169" t="s">
        <v>8147</v>
      </c>
      <c r="D3473" s="169" t="s">
        <v>8656</v>
      </c>
      <c r="E3473" s="169" t="s">
        <v>8524</v>
      </c>
      <c r="F3473" s="169" t="s">
        <v>8700</v>
      </c>
      <c r="G3473" s="169" t="s">
        <v>8662</v>
      </c>
      <c r="H3473" s="169" t="s">
        <v>28</v>
      </c>
    </row>
    <row r="3474" spans="1:8">
      <c r="A3474" s="169" t="s">
        <v>11215</v>
      </c>
      <c r="B3474" s="170">
        <f t="shared" si="63"/>
        <v>37754</v>
      </c>
      <c r="C3474" s="169" t="s">
        <v>8124</v>
      </c>
      <c r="D3474" s="169" t="s">
        <v>8656</v>
      </c>
      <c r="E3474" s="169" t="s">
        <v>8529</v>
      </c>
      <c r="F3474" s="169" t="s">
        <v>8679</v>
      </c>
      <c r="G3474" s="169" t="s">
        <v>8664</v>
      </c>
      <c r="H3474" s="169" t="s">
        <v>28</v>
      </c>
    </row>
    <row r="3475" spans="1:8">
      <c r="A3475" s="169" t="s">
        <v>11216</v>
      </c>
      <c r="B3475" s="170">
        <f t="shared" si="63"/>
        <v>37753</v>
      </c>
      <c r="C3475" s="169" t="s">
        <v>8121</v>
      </c>
      <c r="D3475" s="169" t="s">
        <v>8652</v>
      </c>
      <c r="E3475" s="169" t="s">
        <v>8528</v>
      </c>
      <c r="F3475" s="169" t="s">
        <v>8679</v>
      </c>
      <c r="G3475" s="169" t="s">
        <v>8670</v>
      </c>
      <c r="H3475" s="169" t="s">
        <v>28</v>
      </c>
    </row>
    <row r="3476" spans="1:8">
      <c r="A3476" s="169" t="s">
        <v>11217</v>
      </c>
      <c r="B3476" s="170">
        <f t="shared" si="63"/>
        <v>37750</v>
      </c>
      <c r="C3476" s="169" t="s">
        <v>8133</v>
      </c>
      <c r="D3476" s="169" t="s">
        <v>8650</v>
      </c>
      <c r="E3476" s="169" t="s">
        <v>8519</v>
      </c>
      <c r="F3476" s="169" t="s">
        <v>8676</v>
      </c>
      <c r="G3476" s="169" t="s">
        <v>8722</v>
      </c>
      <c r="H3476" s="169" t="s">
        <v>28</v>
      </c>
    </row>
    <row r="3477" spans="1:8">
      <c r="A3477" s="169" t="s">
        <v>11218</v>
      </c>
      <c r="B3477" s="170">
        <f t="shared" si="63"/>
        <v>37748</v>
      </c>
      <c r="C3477" s="169" t="s">
        <v>8133</v>
      </c>
      <c r="D3477" s="169" t="s">
        <v>8646</v>
      </c>
      <c r="E3477" s="169" t="s">
        <v>8516</v>
      </c>
      <c r="F3477" s="169" t="s">
        <v>8676</v>
      </c>
      <c r="G3477" s="169" t="s">
        <v>8722</v>
      </c>
      <c r="H3477" s="169" t="s">
        <v>28</v>
      </c>
    </row>
    <row r="3478" spans="1:8">
      <c r="A3478" s="169" t="s">
        <v>11219</v>
      </c>
      <c r="B3478" s="170">
        <f t="shared" si="63"/>
        <v>37747</v>
      </c>
      <c r="C3478" s="169" t="s">
        <v>8121</v>
      </c>
      <c r="D3478" s="169" t="s">
        <v>8646</v>
      </c>
      <c r="E3478" s="169" t="s">
        <v>8518</v>
      </c>
      <c r="F3478" s="169" t="s">
        <v>8676</v>
      </c>
      <c r="G3478" s="169" t="s">
        <v>8722</v>
      </c>
      <c r="H3478" s="169" t="s">
        <v>28</v>
      </c>
    </row>
    <row r="3479" spans="1:8">
      <c r="A3479" s="169" t="s">
        <v>11220</v>
      </c>
      <c r="B3479" s="170">
        <f t="shared" si="63"/>
        <v>37743</v>
      </c>
      <c r="C3479" s="169" t="s">
        <v>8121</v>
      </c>
      <c r="D3479" s="169" t="s">
        <v>8647</v>
      </c>
      <c r="E3479" s="169" t="s">
        <v>8508</v>
      </c>
      <c r="F3479" s="169" t="s">
        <v>8676</v>
      </c>
      <c r="G3479" s="169" t="s">
        <v>8662</v>
      </c>
      <c r="H3479" s="169" t="s">
        <v>28</v>
      </c>
    </row>
    <row r="3480" spans="1:8">
      <c r="A3480" s="169" t="s">
        <v>11221</v>
      </c>
      <c r="B3480" s="170">
        <f t="shared" si="63"/>
        <v>37741</v>
      </c>
      <c r="C3480" s="169" t="s">
        <v>8122</v>
      </c>
      <c r="D3480" s="169" t="s">
        <v>8646</v>
      </c>
      <c r="E3480" s="169" t="s">
        <v>8508</v>
      </c>
      <c r="F3480" s="169" t="s">
        <v>8678</v>
      </c>
      <c r="G3480" s="169" t="s">
        <v>8664</v>
      </c>
      <c r="H3480" s="169" t="s">
        <v>28</v>
      </c>
    </row>
    <row r="3481" spans="1:8">
      <c r="A3481" s="169" t="s">
        <v>11222</v>
      </c>
      <c r="B3481" s="170">
        <f t="shared" si="63"/>
        <v>37740</v>
      </c>
      <c r="C3481" s="169" t="s">
        <v>8138</v>
      </c>
      <c r="D3481" s="169" t="s">
        <v>8650</v>
      </c>
      <c r="E3481" s="169" t="s">
        <v>8510</v>
      </c>
      <c r="F3481" s="169" t="s">
        <v>8682</v>
      </c>
      <c r="G3481" s="169" t="s">
        <v>8726</v>
      </c>
      <c r="H3481" s="169" t="s">
        <v>28</v>
      </c>
    </row>
    <row r="3482" spans="1:8">
      <c r="A3482" s="169" t="s">
        <v>11223</v>
      </c>
      <c r="B3482" s="170">
        <f t="shared" si="63"/>
        <v>37739</v>
      </c>
      <c r="C3482" s="169" t="s">
        <v>8138</v>
      </c>
      <c r="D3482" s="169" t="s">
        <v>8647</v>
      </c>
      <c r="E3482" s="169" t="s">
        <v>8510</v>
      </c>
      <c r="F3482" s="169" t="s">
        <v>8675</v>
      </c>
      <c r="G3482" s="169" t="s">
        <v>8722</v>
      </c>
      <c r="H3482" s="169" t="s">
        <v>28</v>
      </c>
    </row>
    <row r="3483" spans="1:8">
      <c r="A3483" s="169" t="s">
        <v>11224</v>
      </c>
      <c r="B3483" s="170">
        <f t="shared" si="63"/>
        <v>37736</v>
      </c>
      <c r="C3483" s="169" t="s">
        <v>8137</v>
      </c>
      <c r="D3483" s="169" t="s">
        <v>8646</v>
      </c>
      <c r="E3483" s="169" t="s">
        <v>8516</v>
      </c>
      <c r="F3483" s="169" t="s">
        <v>8680</v>
      </c>
      <c r="G3483" s="169" t="s">
        <v>8722</v>
      </c>
      <c r="H3483" s="169" t="s">
        <v>28</v>
      </c>
    </row>
    <row r="3484" spans="1:8">
      <c r="A3484" s="169" t="s">
        <v>11225</v>
      </c>
      <c r="B3484" s="170">
        <f t="shared" si="63"/>
        <v>37735</v>
      </c>
      <c r="C3484" s="169" t="s">
        <v>8408</v>
      </c>
      <c r="D3484" s="169" t="s">
        <v>8650</v>
      </c>
      <c r="E3484" s="169" t="s">
        <v>8519</v>
      </c>
      <c r="F3484" s="169" t="s">
        <v>8680</v>
      </c>
      <c r="G3484" s="169" t="s">
        <v>8722</v>
      </c>
      <c r="H3484" s="169" t="s">
        <v>28</v>
      </c>
    </row>
    <row r="3485" spans="1:8">
      <c r="A3485" s="169" t="s">
        <v>11226</v>
      </c>
      <c r="B3485" s="170">
        <f t="shared" si="63"/>
        <v>37734</v>
      </c>
      <c r="C3485" s="169" t="s">
        <v>8411</v>
      </c>
      <c r="D3485" s="169" t="s">
        <v>8650</v>
      </c>
      <c r="E3485" s="169" t="s">
        <v>8521</v>
      </c>
      <c r="F3485" s="169" t="s">
        <v>8680</v>
      </c>
      <c r="G3485" s="169" t="s">
        <v>8722</v>
      </c>
      <c r="H3485" s="169" t="s">
        <v>28</v>
      </c>
    </row>
    <row r="3486" spans="1:8">
      <c r="A3486" s="169" t="s">
        <v>11227</v>
      </c>
      <c r="B3486" s="170">
        <f t="shared" si="63"/>
        <v>37733</v>
      </c>
      <c r="C3486" s="169" t="s">
        <v>8412</v>
      </c>
      <c r="D3486" s="169" t="s">
        <v>8650</v>
      </c>
      <c r="E3486" s="169" t="s">
        <v>8521</v>
      </c>
      <c r="F3486" s="169" t="s">
        <v>8680</v>
      </c>
      <c r="G3486" s="169" t="s">
        <v>8722</v>
      </c>
      <c r="H3486" s="169" t="s">
        <v>28</v>
      </c>
    </row>
    <row r="3487" spans="1:8">
      <c r="A3487" s="169" t="s">
        <v>11228</v>
      </c>
      <c r="B3487" s="170">
        <f t="shared" si="63"/>
        <v>37732</v>
      </c>
      <c r="C3487" s="169" t="s">
        <v>8118</v>
      </c>
      <c r="D3487" s="169" t="s">
        <v>8654</v>
      </c>
      <c r="E3487" s="169" t="s">
        <v>8521</v>
      </c>
      <c r="F3487" s="169" t="s">
        <v>8678</v>
      </c>
      <c r="G3487" s="169" t="s">
        <v>8722</v>
      </c>
      <c r="H3487" s="169" t="s">
        <v>28</v>
      </c>
    </row>
    <row r="3488" spans="1:8">
      <c r="A3488" s="169" t="s">
        <v>11229</v>
      </c>
      <c r="B3488" s="170">
        <f t="shared" si="63"/>
        <v>37729</v>
      </c>
      <c r="C3488" s="169" t="s">
        <v>8415</v>
      </c>
      <c r="D3488" s="169" t="s">
        <v>8647</v>
      </c>
      <c r="E3488" s="169" t="s">
        <v>8518</v>
      </c>
      <c r="F3488" s="169" t="s">
        <v>8680</v>
      </c>
      <c r="G3488" s="169" t="s">
        <v>8665</v>
      </c>
      <c r="H3488" s="169" t="s">
        <v>28</v>
      </c>
    </row>
    <row r="3489" spans="1:8">
      <c r="A3489" s="169" t="s">
        <v>11230</v>
      </c>
      <c r="B3489" s="170">
        <f t="shared" si="63"/>
        <v>37728</v>
      </c>
      <c r="C3489" s="169" t="s">
        <v>8412</v>
      </c>
      <c r="D3489" s="169" t="s">
        <v>8643</v>
      </c>
      <c r="E3489" s="169" t="s">
        <v>8508</v>
      </c>
      <c r="F3489" s="169" t="s">
        <v>8680</v>
      </c>
      <c r="G3489" s="169" t="s">
        <v>8656</v>
      </c>
      <c r="H3489" s="169" t="s">
        <v>28</v>
      </c>
    </row>
    <row r="3490" spans="1:8">
      <c r="A3490" s="169" t="s">
        <v>11231</v>
      </c>
      <c r="B3490" s="170">
        <f t="shared" si="63"/>
        <v>37727</v>
      </c>
      <c r="C3490" s="169" t="s">
        <v>8412</v>
      </c>
      <c r="D3490" s="169" t="s">
        <v>8640</v>
      </c>
      <c r="E3490" s="169" t="s">
        <v>8508</v>
      </c>
      <c r="F3490" s="169" t="s">
        <v>8680</v>
      </c>
      <c r="G3490" s="169" t="s">
        <v>8646</v>
      </c>
      <c r="H3490" s="169" t="s">
        <v>28</v>
      </c>
    </row>
    <row r="3491" spans="1:8">
      <c r="A3491" s="169" t="s">
        <v>11232</v>
      </c>
      <c r="B3491" s="170">
        <f t="shared" si="63"/>
        <v>37726</v>
      </c>
      <c r="C3491" s="169" t="s">
        <v>8413</v>
      </c>
      <c r="D3491" s="169" t="s">
        <v>8639</v>
      </c>
      <c r="E3491" s="169" t="s">
        <v>8513</v>
      </c>
      <c r="F3491" s="169" t="s">
        <v>8680</v>
      </c>
      <c r="G3491" s="169" t="s">
        <v>8641</v>
      </c>
      <c r="H3491" s="169" t="s">
        <v>28</v>
      </c>
    </row>
    <row r="3492" spans="1:8">
      <c r="A3492" s="169" t="s">
        <v>11233</v>
      </c>
      <c r="B3492" s="170">
        <f t="shared" si="63"/>
        <v>37725</v>
      </c>
      <c r="C3492" s="169" t="s">
        <v>8412</v>
      </c>
      <c r="D3492" s="169" t="s">
        <v>8639</v>
      </c>
      <c r="E3492" s="169" t="s">
        <v>8513</v>
      </c>
      <c r="F3492" s="169" t="s">
        <v>8682</v>
      </c>
      <c r="G3492" s="169" t="s">
        <v>8641</v>
      </c>
      <c r="H3492" s="169" t="s">
        <v>28</v>
      </c>
    </row>
    <row r="3493" spans="1:8">
      <c r="A3493" s="169" t="s">
        <v>11234</v>
      </c>
      <c r="B3493" s="170">
        <f t="shared" si="63"/>
        <v>37722</v>
      </c>
      <c r="C3493" s="169" t="s">
        <v>8411</v>
      </c>
      <c r="D3493" s="169" t="s">
        <v>8553</v>
      </c>
      <c r="E3493" s="169" t="s">
        <v>8498</v>
      </c>
      <c r="F3493" s="169" t="s">
        <v>8682</v>
      </c>
      <c r="G3493" s="169" t="s">
        <v>8553</v>
      </c>
      <c r="H3493" s="169" t="s">
        <v>28</v>
      </c>
    </row>
    <row r="3494" spans="1:8">
      <c r="A3494" s="169" t="s">
        <v>11235</v>
      </c>
      <c r="B3494" s="170">
        <f t="shared" si="63"/>
        <v>37721</v>
      </c>
      <c r="C3494" s="169" t="s">
        <v>8117</v>
      </c>
      <c r="D3494" s="169" t="s">
        <v>8555</v>
      </c>
      <c r="E3494" s="169" t="s">
        <v>8498</v>
      </c>
      <c r="F3494" s="169" t="s">
        <v>8680</v>
      </c>
      <c r="G3494" s="169" t="s">
        <v>8553</v>
      </c>
      <c r="H3494" s="169" t="s">
        <v>28</v>
      </c>
    </row>
    <row r="3495" spans="1:8">
      <c r="A3495" s="169" t="s">
        <v>11236</v>
      </c>
      <c r="B3495" s="170">
        <f t="shared" si="63"/>
        <v>37720</v>
      </c>
      <c r="C3495" s="169" t="s">
        <v>8034</v>
      </c>
      <c r="D3495" s="169" t="s">
        <v>9806</v>
      </c>
      <c r="E3495" s="169" t="s">
        <v>8501</v>
      </c>
      <c r="F3495" s="169" t="s">
        <v>8680</v>
      </c>
      <c r="G3495" s="169" t="s">
        <v>8640</v>
      </c>
      <c r="H3495" s="169" t="s">
        <v>28</v>
      </c>
    </row>
    <row r="3496" spans="1:8">
      <c r="A3496" s="169" t="s">
        <v>11237</v>
      </c>
      <c r="B3496" s="170">
        <f t="shared" si="63"/>
        <v>37719</v>
      </c>
      <c r="C3496" s="169" t="s">
        <v>8041</v>
      </c>
      <c r="D3496" s="169" t="s">
        <v>8552</v>
      </c>
      <c r="E3496" s="169" t="s">
        <v>8498</v>
      </c>
      <c r="F3496" s="169" t="s">
        <v>8669</v>
      </c>
      <c r="G3496" s="169" t="s">
        <v>8549</v>
      </c>
      <c r="H3496" s="169" t="s">
        <v>28</v>
      </c>
    </row>
    <row r="3497" spans="1:8">
      <c r="A3497" s="169" t="s">
        <v>11238</v>
      </c>
      <c r="B3497" s="170">
        <f t="shared" si="63"/>
        <v>37718</v>
      </c>
      <c r="C3497" s="169" t="s">
        <v>9868</v>
      </c>
      <c r="D3497" s="169" t="s">
        <v>8542</v>
      </c>
      <c r="E3497" s="169" t="s">
        <v>8503</v>
      </c>
      <c r="F3497" s="169" t="s">
        <v>8664</v>
      </c>
      <c r="G3497" s="169" t="s">
        <v>8552</v>
      </c>
      <c r="H3497" s="169" t="s">
        <v>28</v>
      </c>
    </row>
    <row r="3498" spans="1:8">
      <c r="A3498" s="169" t="s">
        <v>11239</v>
      </c>
      <c r="B3498" s="170">
        <f t="shared" si="63"/>
        <v>37715</v>
      </c>
      <c r="C3498" s="169" t="s">
        <v>8415</v>
      </c>
      <c r="D3498" s="169" t="s">
        <v>8544</v>
      </c>
      <c r="E3498" s="169" t="s">
        <v>8494</v>
      </c>
      <c r="F3498" s="169" t="s">
        <v>8665</v>
      </c>
      <c r="G3498" s="169" t="s">
        <v>8541</v>
      </c>
      <c r="H3498" s="169" t="s">
        <v>28</v>
      </c>
    </row>
    <row r="3499" spans="1:8">
      <c r="A3499" s="169" t="s">
        <v>11240</v>
      </c>
      <c r="B3499" s="170">
        <f t="shared" si="63"/>
        <v>37714</v>
      </c>
      <c r="C3499" s="169" t="s">
        <v>8412</v>
      </c>
      <c r="D3499" s="169" t="s">
        <v>8539</v>
      </c>
      <c r="E3499" s="169" t="s">
        <v>8490</v>
      </c>
      <c r="F3499" s="169" t="s">
        <v>8652</v>
      </c>
      <c r="G3499" s="169" t="s">
        <v>8546</v>
      </c>
      <c r="H3499" s="169" t="s">
        <v>28</v>
      </c>
    </row>
    <row r="3500" spans="1:8">
      <c r="A3500" s="169" t="s">
        <v>11241</v>
      </c>
      <c r="B3500" s="170">
        <f t="shared" si="63"/>
        <v>37713</v>
      </c>
      <c r="C3500" s="169" t="s">
        <v>8117</v>
      </c>
      <c r="D3500" s="169" t="s">
        <v>8530</v>
      </c>
      <c r="E3500" s="169" t="s">
        <v>8490</v>
      </c>
      <c r="F3500" s="169" t="s">
        <v>8646</v>
      </c>
      <c r="G3500" s="169" t="s">
        <v>8541</v>
      </c>
      <c r="H3500" s="169" t="s">
        <v>28</v>
      </c>
    </row>
    <row r="3501" spans="1:8">
      <c r="A3501" s="169" t="s">
        <v>11242</v>
      </c>
      <c r="B3501" s="170">
        <f t="shared" si="63"/>
        <v>37712</v>
      </c>
      <c r="C3501" s="169" t="s">
        <v>8413</v>
      </c>
      <c r="D3501" s="169" t="s">
        <v>8534</v>
      </c>
      <c r="E3501" s="169" t="s">
        <v>8490</v>
      </c>
      <c r="F3501" s="169" t="s">
        <v>8643</v>
      </c>
      <c r="G3501" s="169" t="s">
        <v>8546</v>
      </c>
      <c r="H3501" s="169" t="s">
        <v>28</v>
      </c>
    </row>
    <row r="3502" spans="1:8">
      <c r="A3502" s="169" t="s">
        <v>11243</v>
      </c>
      <c r="B3502" s="170">
        <f t="shared" si="63"/>
        <v>37711</v>
      </c>
      <c r="C3502" s="169" t="s">
        <v>8413</v>
      </c>
      <c r="D3502" s="169" t="s">
        <v>8534</v>
      </c>
      <c r="E3502" s="169" t="s">
        <v>8490</v>
      </c>
      <c r="F3502" s="169" t="s">
        <v>8643</v>
      </c>
      <c r="G3502" s="169" t="s">
        <v>8546</v>
      </c>
      <c r="H3502" s="169" t="s">
        <v>28</v>
      </c>
    </row>
    <row r="3503" spans="1:8">
      <c r="A3503" s="169" t="s">
        <v>11244</v>
      </c>
      <c r="B3503" s="170">
        <f t="shared" si="63"/>
        <v>37708</v>
      </c>
      <c r="C3503" s="169" t="s">
        <v>8415</v>
      </c>
      <c r="D3503" s="169" t="s">
        <v>8546</v>
      </c>
      <c r="E3503" s="169" t="s">
        <v>8501</v>
      </c>
      <c r="F3503" s="169" t="s">
        <v>8646</v>
      </c>
      <c r="G3503" s="169" t="s">
        <v>8544</v>
      </c>
      <c r="H3503" s="169" t="s">
        <v>28</v>
      </c>
    </row>
    <row r="3504" spans="1:8">
      <c r="A3504" s="169" t="s">
        <v>11245</v>
      </c>
      <c r="B3504" s="170">
        <f t="shared" si="63"/>
        <v>37707</v>
      </c>
      <c r="C3504" s="169" t="s">
        <v>8137</v>
      </c>
      <c r="D3504" s="169" t="s">
        <v>8530</v>
      </c>
      <c r="E3504" s="169" t="s">
        <v>8507</v>
      </c>
      <c r="F3504" s="169" t="s">
        <v>8646</v>
      </c>
      <c r="G3504" s="169" t="s">
        <v>8526</v>
      </c>
      <c r="H3504" s="169" t="s">
        <v>28</v>
      </c>
    </row>
    <row r="3505" spans="1:8">
      <c r="A3505" s="169" t="s">
        <v>11246</v>
      </c>
      <c r="B3505" s="170">
        <f t="shared" si="63"/>
        <v>37706</v>
      </c>
      <c r="C3505" s="169" t="s">
        <v>8118</v>
      </c>
      <c r="D3505" s="169" t="s">
        <v>8544</v>
      </c>
      <c r="E3505" s="169" t="s">
        <v>8510</v>
      </c>
      <c r="F3505" s="169" t="s">
        <v>8660</v>
      </c>
      <c r="G3505" s="169" t="s">
        <v>8534</v>
      </c>
      <c r="H3505" s="169" t="s">
        <v>28</v>
      </c>
    </row>
    <row r="3506" spans="1:8">
      <c r="A3506" s="169" t="s">
        <v>11247</v>
      </c>
      <c r="B3506" s="170">
        <f t="shared" si="63"/>
        <v>37705</v>
      </c>
      <c r="C3506" s="169" t="s">
        <v>8040</v>
      </c>
      <c r="D3506" s="169" t="s">
        <v>8550</v>
      </c>
      <c r="E3506" s="169" t="s">
        <v>8524</v>
      </c>
      <c r="F3506" s="169" t="s">
        <v>8726</v>
      </c>
      <c r="G3506" s="169" t="s">
        <v>8530</v>
      </c>
      <c r="H3506" s="169" t="s">
        <v>28</v>
      </c>
    </row>
    <row r="3507" spans="1:8">
      <c r="A3507" s="169" t="s">
        <v>11248</v>
      </c>
      <c r="B3507" s="170">
        <f t="shared" si="63"/>
        <v>37704</v>
      </c>
      <c r="C3507" s="169" t="s">
        <v>8008</v>
      </c>
      <c r="D3507" s="169" t="s">
        <v>8552</v>
      </c>
      <c r="E3507" s="169" t="s">
        <v>8528</v>
      </c>
      <c r="F3507" s="169" t="s">
        <v>8668</v>
      </c>
      <c r="G3507" s="169" t="s">
        <v>8530</v>
      </c>
      <c r="H3507" s="169" t="s">
        <v>28</v>
      </c>
    </row>
    <row r="3508" spans="1:8">
      <c r="A3508" s="169" t="s">
        <v>11249</v>
      </c>
      <c r="B3508" s="170">
        <f t="shared" si="63"/>
        <v>37701</v>
      </c>
      <c r="C3508" s="169" t="s">
        <v>8008</v>
      </c>
      <c r="D3508" s="169" t="s">
        <v>8552</v>
      </c>
      <c r="E3508" s="169" t="s">
        <v>8528</v>
      </c>
      <c r="F3508" s="169" t="s">
        <v>8668</v>
      </c>
      <c r="G3508" s="169" t="s">
        <v>8530</v>
      </c>
      <c r="H3508" s="169" t="s">
        <v>28</v>
      </c>
    </row>
    <row r="3509" spans="1:8">
      <c r="A3509" s="169" t="s">
        <v>11250</v>
      </c>
      <c r="B3509" s="170">
        <f t="shared" si="63"/>
        <v>37700</v>
      </c>
      <c r="C3509" s="169" t="s">
        <v>8013</v>
      </c>
      <c r="D3509" s="169" t="s">
        <v>8639</v>
      </c>
      <c r="E3509" s="169" t="s">
        <v>8541</v>
      </c>
      <c r="F3509" s="169" t="s">
        <v>8675</v>
      </c>
      <c r="G3509" s="169" t="s">
        <v>8539</v>
      </c>
      <c r="H3509" s="169" t="s">
        <v>28</v>
      </c>
    </row>
    <row r="3510" spans="1:8">
      <c r="A3510" s="169" t="s">
        <v>11251</v>
      </c>
      <c r="B3510" s="170">
        <f t="shared" si="63"/>
        <v>37699</v>
      </c>
      <c r="C3510" s="169" t="s">
        <v>8065</v>
      </c>
      <c r="D3510" s="169" t="s">
        <v>8643</v>
      </c>
      <c r="E3510" s="169" t="s">
        <v>8548</v>
      </c>
      <c r="F3510" s="169" t="s">
        <v>8675</v>
      </c>
      <c r="G3510" s="169" t="s">
        <v>8546</v>
      </c>
      <c r="H3510" s="169" t="s">
        <v>28</v>
      </c>
    </row>
    <row r="3511" spans="1:8">
      <c r="A3511" s="169" t="s">
        <v>11252</v>
      </c>
      <c r="B3511" s="170">
        <f t="shared" si="63"/>
        <v>37698</v>
      </c>
      <c r="C3511" s="169" t="s">
        <v>8469</v>
      </c>
      <c r="D3511" s="169" t="s">
        <v>8647</v>
      </c>
      <c r="E3511" s="169" t="s">
        <v>8555</v>
      </c>
      <c r="F3511" s="169" t="s">
        <v>8680</v>
      </c>
      <c r="G3511" s="169" t="s">
        <v>8541</v>
      </c>
      <c r="H3511" s="169" t="s">
        <v>28</v>
      </c>
    </row>
    <row r="3512" spans="1:8">
      <c r="A3512" s="169" t="s">
        <v>11253</v>
      </c>
      <c r="B3512" s="170">
        <f t="shared" si="63"/>
        <v>37697</v>
      </c>
      <c r="C3512" s="169" t="s">
        <v>8463</v>
      </c>
      <c r="D3512" s="169" t="s">
        <v>8647</v>
      </c>
      <c r="E3512" s="169" t="s">
        <v>8550</v>
      </c>
      <c r="F3512" s="169" t="s">
        <v>8684</v>
      </c>
      <c r="G3512" s="169" t="s">
        <v>8550</v>
      </c>
      <c r="H3512" s="169" t="s">
        <v>28</v>
      </c>
    </row>
    <row r="3513" spans="1:8">
      <c r="A3513" s="169" t="s">
        <v>11254</v>
      </c>
      <c r="B3513" s="170">
        <f t="shared" si="63"/>
        <v>37694</v>
      </c>
      <c r="C3513" s="169" t="s">
        <v>8471</v>
      </c>
      <c r="D3513" s="169" t="s">
        <v>8549</v>
      </c>
      <c r="E3513" s="169" t="s">
        <v>8535</v>
      </c>
      <c r="F3513" s="169" t="s">
        <v>8664</v>
      </c>
      <c r="G3513" s="169" t="s">
        <v>8539</v>
      </c>
      <c r="H3513" s="169" t="s">
        <v>28</v>
      </c>
    </row>
    <row r="3514" spans="1:8">
      <c r="A3514" s="169" t="s">
        <v>11255</v>
      </c>
      <c r="B3514" s="170">
        <f t="shared" si="63"/>
        <v>37693</v>
      </c>
      <c r="C3514" s="169" t="s">
        <v>9866</v>
      </c>
      <c r="D3514" s="169" t="s">
        <v>8553</v>
      </c>
      <c r="E3514" s="169" t="s">
        <v>8529</v>
      </c>
      <c r="F3514" s="169" t="s">
        <v>8722</v>
      </c>
      <c r="G3514" s="169" t="s">
        <v>8553</v>
      </c>
      <c r="H3514" s="169" t="s">
        <v>28</v>
      </c>
    </row>
    <row r="3515" spans="1:8">
      <c r="A3515" s="169" t="s">
        <v>11256</v>
      </c>
      <c r="B3515" s="170">
        <f t="shared" si="63"/>
        <v>37692</v>
      </c>
      <c r="C3515" s="169" t="s">
        <v>8478</v>
      </c>
      <c r="D3515" s="169" t="s">
        <v>8541</v>
      </c>
      <c r="E3515" s="169" t="s">
        <v>8516</v>
      </c>
      <c r="F3515" s="169" t="s">
        <v>8646</v>
      </c>
      <c r="G3515" s="169" t="s">
        <v>8546</v>
      </c>
      <c r="H3515" s="169" t="s">
        <v>28</v>
      </c>
    </row>
    <row r="3516" spans="1:8">
      <c r="A3516" s="169" t="s">
        <v>11257</v>
      </c>
      <c r="B3516" s="170">
        <f t="shared" si="63"/>
        <v>37691</v>
      </c>
      <c r="C3516" s="169" t="s">
        <v>8415</v>
      </c>
      <c r="D3516" s="169" t="s">
        <v>8070</v>
      </c>
      <c r="E3516" s="169" t="s">
        <v>8038</v>
      </c>
      <c r="F3516" s="169" t="s">
        <v>8477</v>
      </c>
      <c r="G3516" s="169" t="s">
        <v>8450</v>
      </c>
      <c r="H3516" s="169" t="s">
        <v>28</v>
      </c>
    </row>
    <row r="3517" spans="1:8">
      <c r="A3517" s="169" t="s">
        <v>11258</v>
      </c>
      <c r="B3517" s="170">
        <f t="shared" si="63"/>
        <v>37690</v>
      </c>
      <c r="C3517" s="169" t="s">
        <v>8137</v>
      </c>
      <c r="D3517" s="169" t="s">
        <v>8065</v>
      </c>
      <c r="E3517" s="169" t="s">
        <v>8415</v>
      </c>
      <c r="F3517" s="169" t="s">
        <v>8469</v>
      </c>
      <c r="G3517" s="169" t="s">
        <v>8070</v>
      </c>
      <c r="H3517" s="169" t="s">
        <v>28</v>
      </c>
    </row>
    <row r="3518" spans="1:8">
      <c r="A3518" s="169" t="s">
        <v>11259</v>
      </c>
      <c r="B3518" s="170">
        <f t="shared" si="63"/>
        <v>37687</v>
      </c>
      <c r="C3518" s="169" t="s">
        <v>8407</v>
      </c>
      <c r="D3518" s="169" t="s">
        <v>8024</v>
      </c>
      <c r="E3518" s="169" t="s">
        <v>8411</v>
      </c>
      <c r="F3518" s="169" t="s">
        <v>8454</v>
      </c>
      <c r="G3518" s="169" t="s">
        <v>8055</v>
      </c>
      <c r="H3518" s="169" t="s">
        <v>28</v>
      </c>
    </row>
    <row r="3519" spans="1:8">
      <c r="A3519" s="169" t="s">
        <v>11260</v>
      </c>
      <c r="B3519" s="170">
        <f t="shared" si="63"/>
        <v>37686</v>
      </c>
      <c r="C3519" s="169" t="s">
        <v>8129</v>
      </c>
      <c r="D3519" s="169" t="s">
        <v>8023</v>
      </c>
      <c r="E3519" s="169" t="s">
        <v>8137</v>
      </c>
      <c r="F3519" s="169" t="s">
        <v>8453</v>
      </c>
      <c r="G3519" s="169" t="s">
        <v>8054</v>
      </c>
      <c r="H3519" s="169" t="s">
        <v>28</v>
      </c>
    </row>
    <row r="3520" spans="1:8">
      <c r="A3520" s="169" t="s">
        <v>11261</v>
      </c>
      <c r="B3520" s="170">
        <f t="shared" si="63"/>
        <v>37685</v>
      </c>
      <c r="C3520" s="169" t="s">
        <v>8137</v>
      </c>
      <c r="D3520" s="169" t="s">
        <v>8023</v>
      </c>
      <c r="E3520" s="169" t="s">
        <v>8137</v>
      </c>
      <c r="F3520" s="169" t="s">
        <v>8453</v>
      </c>
      <c r="G3520" s="169" t="s">
        <v>8051</v>
      </c>
      <c r="H3520" s="169" t="s">
        <v>28</v>
      </c>
    </row>
    <row r="3521" spans="1:8">
      <c r="A3521" s="169" t="s">
        <v>11262</v>
      </c>
      <c r="B3521" s="170">
        <f t="shared" si="63"/>
        <v>37684</v>
      </c>
      <c r="C3521" s="169" t="s">
        <v>8129</v>
      </c>
      <c r="D3521" s="169" t="s">
        <v>8023</v>
      </c>
      <c r="E3521" s="169" t="s">
        <v>8137</v>
      </c>
      <c r="F3521" s="169" t="s">
        <v>8453</v>
      </c>
      <c r="G3521" s="169" t="s">
        <v>8055</v>
      </c>
      <c r="H3521" s="169" t="s">
        <v>28</v>
      </c>
    </row>
    <row r="3522" spans="1:8">
      <c r="A3522" s="169" t="s">
        <v>11263</v>
      </c>
      <c r="B3522" s="170">
        <f t="shared" si="63"/>
        <v>37683</v>
      </c>
      <c r="C3522" s="169" t="s">
        <v>8137</v>
      </c>
      <c r="D3522" s="169" t="s">
        <v>8064</v>
      </c>
      <c r="E3522" s="169" t="s">
        <v>8413</v>
      </c>
      <c r="F3522" s="169" t="s">
        <v>8460</v>
      </c>
      <c r="G3522" s="169" t="s">
        <v>8070</v>
      </c>
      <c r="H3522" s="169" t="s">
        <v>28</v>
      </c>
    </row>
    <row r="3523" spans="1:8">
      <c r="A3523" s="169" t="s">
        <v>11264</v>
      </c>
      <c r="B3523" s="170">
        <f t="shared" si="63"/>
        <v>37680</v>
      </c>
      <c r="C3523" s="169" t="s">
        <v>8138</v>
      </c>
      <c r="D3523" s="169" t="s">
        <v>8021</v>
      </c>
      <c r="E3523" s="169" t="s">
        <v>8137</v>
      </c>
      <c r="F3523" s="169" t="s">
        <v>8449</v>
      </c>
      <c r="G3523" s="169" t="s">
        <v>8055</v>
      </c>
      <c r="H3523" s="169" t="s">
        <v>28</v>
      </c>
    </row>
    <row r="3524" spans="1:8">
      <c r="A3524" s="169" t="s">
        <v>11265</v>
      </c>
      <c r="B3524" s="170">
        <f t="shared" si="63"/>
        <v>37679</v>
      </c>
      <c r="C3524" s="169" t="s">
        <v>8130</v>
      </c>
      <c r="D3524" s="169" t="s">
        <v>8019</v>
      </c>
      <c r="E3524" s="169" t="s">
        <v>8407</v>
      </c>
      <c r="F3524" s="169" t="s">
        <v>8114</v>
      </c>
      <c r="G3524" s="169" t="s">
        <v>8054</v>
      </c>
      <c r="H3524" s="169" t="s">
        <v>28</v>
      </c>
    </row>
    <row r="3525" spans="1:8">
      <c r="A3525" s="169" t="s">
        <v>11266</v>
      </c>
      <c r="B3525" s="170">
        <f t="shared" ref="B3525:B3588" si="64">DATE((LEFT(A3525,4)),(RIGHT(LEFT(A3525,7),2)),RIGHT(A3525,2))</f>
        <v>37678</v>
      </c>
      <c r="C3525" s="169" t="s">
        <v>8407</v>
      </c>
      <c r="D3525" s="169" t="s">
        <v>8021</v>
      </c>
      <c r="E3525" s="169" t="s">
        <v>8137</v>
      </c>
      <c r="F3525" s="169" t="s">
        <v>8433</v>
      </c>
      <c r="G3525" s="169" t="s">
        <v>8055</v>
      </c>
      <c r="H3525" s="169" t="s">
        <v>28</v>
      </c>
    </row>
    <row r="3526" spans="1:8">
      <c r="A3526" s="169" t="s">
        <v>11267</v>
      </c>
      <c r="B3526" s="170">
        <f t="shared" si="64"/>
        <v>37677</v>
      </c>
      <c r="C3526" s="169" t="s">
        <v>8411</v>
      </c>
      <c r="D3526" s="169" t="s">
        <v>8065</v>
      </c>
      <c r="E3526" s="169" t="s">
        <v>8118</v>
      </c>
      <c r="F3526" s="169" t="s">
        <v>8454</v>
      </c>
      <c r="G3526" s="169" t="s">
        <v>8114</v>
      </c>
      <c r="H3526" s="169" t="s">
        <v>28</v>
      </c>
    </row>
    <row r="3527" spans="1:8">
      <c r="A3527" s="169" t="s">
        <v>11268</v>
      </c>
      <c r="B3527" s="170">
        <f t="shared" si="64"/>
        <v>37676</v>
      </c>
      <c r="C3527" s="169" t="s">
        <v>9868</v>
      </c>
      <c r="D3527" s="169" t="s">
        <v>8055</v>
      </c>
      <c r="E3527" s="169" t="s">
        <v>8038</v>
      </c>
      <c r="F3527" s="169" t="s">
        <v>8469</v>
      </c>
      <c r="G3527" s="169" t="s">
        <v>8449</v>
      </c>
      <c r="H3527" s="169" t="s">
        <v>28</v>
      </c>
    </row>
    <row r="3528" spans="1:8">
      <c r="A3528" s="169" t="s">
        <v>11269</v>
      </c>
      <c r="B3528" s="170">
        <f t="shared" si="64"/>
        <v>37673</v>
      </c>
      <c r="C3528" s="169" t="s">
        <v>8040</v>
      </c>
      <c r="D3528" s="169" t="s">
        <v>8055</v>
      </c>
      <c r="E3528" s="169" t="s">
        <v>8038</v>
      </c>
      <c r="F3528" s="169" t="s">
        <v>8469</v>
      </c>
      <c r="G3528" s="169" t="s">
        <v>8449</v>
      </c>
      <c r="H3528" s="169" t="s">
        <v>28</v>
      </c>
    </row>
    <row r="3529" spans="1:8">
      <c r="A3529" s="169" t="s">
        <v>11270</v>
      </c>
      <c r="B3529" s="170">
        <f t="shared" si="64"/>
        <v>37672</v>
      </c>
      <c r="C3529" s="169" t="s">
        <v>8009</v>
      </c>
      <c r="D3529" s="169" t="s">
        <v>8433</v>
      </c>
      <c r="E3529" s="169" t="s">
        <v>8004</v>
      </c>
      <c r="F3529" s="169" t="s">
        <v>8467</v>
      </c>
      <c r="G3529" s="169" t="s">
        <v>8469</v>
      </c>
      <c r="H3529" s="169" t="s">
        <v>28</v>
      </c>
    </row>
    <row r="3530" spans="1:8">
      <c r="A3530" s="169" t="s">
        <v>11271</v>
      </c>
      <c r="B3530" s="170">
        <f t="shared" si="64"/>
        <v>37671</v>
      </c>
      <c r="C3530" s="169" t="s">
        <v>8004</v>
      </c>
      <c r="D3530" s="169" t="s">
        <v>8114</v>
      </c>
      <c r="E3530" s="169" t="s">
        <v>8004</v>
      </c>
      <c r="F3530" s="169" t="s">
        <v>8471</v>
      </c>
      <c r="G3530" s="169" t="s">
        <v>8460</v>
      </c>
      <c r="H3530" s="169" t="s">
        <v>28</v>
      </c>
    </row>
    <row r="3531" spans="1:8">
      <c r="A3531" s="169" t="s">
        <v>11272</v>
      </c>
      <c r="B3531" s="170">
        <f t="shared" si="64"/>
        <v>37670</v>
      </c>
      <c r="C3531" s="169" t="s">
        <v>8011</v>
      </c>
      <c r="D3531" s="169" t="s">
        <v>8460</v>
      </c>
      <c r="E3531" s="169" t="s">
        <v>8021</v>
      </c>
      <c r="F3531" s="169" t="s">
        <v>8482</v>
      </c>
      <c r="G3531" s="169" t="s">
        <v>8467</v>
      </c>
      <c r="H3531" s="169" t="s">
        <v>28</v>
      </c>
    </row>
    <row r="3532" spans="1:8">
      <c r="A3532" s="169" t="s">
        <v>11273</v>
      </c>
      <c r="B3532" s="170">
        <f t="shared" si="64"/>
        <v>37669</v>
      </c>
      <c r="C3532" s="169" t="s">
        <v>8013</v>
      </c>
      <c r="D3532" s="169" t="s">
        <v>8458</v>
      </c>
      <c r="E3532" s="169" t="s">
        <v>8023</v>
      </c>
      <c r="F3532" s="169" t="s">
        <v>8482</v>
      </c>
      <c r="G3532" s="169" t="s">
        <v>8472</v>
      </c>
      <c r="H3532" s="169" t="s">
        <v>28</v>
      </c>
    </row>
    <row r="3533" spans="1:8">
      <c r="A3533" s="169" t="s">
        <v>11274</v>
      </c>
      <c r="B3533" s="170">
        <f t="shared" si="64"/>
        <v>37666</v>
      </c>
      <c r="C3533" s="169" t="s">
        <v>8008</v>
      </c>
      <c r="D3533" s="169" t="s">
        <v>8433</v>
      </c>
      <c r="E3533" s="169" t="s">
        <v>8004</v>
      </c>
      <c r="F3533" s="169" t="s">
        <v>8471</v>
      </c>
      <c r="G3533" s="169" t="s">
        <v>8458</v>
      </c>
      <c r="H3533" s="169" t="s">
        <v>28</v>
      </c>
    </row>
    <row r="3534" spans="1:8">
      <c r="A3534" s="169" t="s">
        <v>11275</v>
      </c>
      <c r="B3534" s="170">
        <f t="shared" si="64"/>
        <v>37665</v>
      </c>
      <c r="C3534" s="169" t="s">
        <v>8017</v>
      </c>
      <c r="D3534" s="169" t="s">
        <v>8114</v>
      </c>
      <c r="E3534" s="169" t="s">
        <v>8004</v>
      </c>
      <c r="F3534" s="169" t="s">
        <v>8463</v>
      </c>
      <c r="G3534" s="169" t="s">
        <v>8458</v>
      </c>
      <c r="H3534" s="169" t="s">
        <v>28</v>
      </c>
    </row>
    <row r="3535" spans="1:8">
      <c r="A3535" s="169" t="s">
        <v>11276</v>
      </c>
      <c r="B3535" s="170">
        <f t="shared" si="64"/>
        <v>37664</v>
      </c>
      <c r="C3535" s="169" t="s">
        <v>8004</v>
      </c>
      <c r="D3535" s="169" t="s">
        <v>8114</v>
      </c>
      <c r="E3535" s="169" t="s">
        <v>8004</v>
      </c>
      <c r="F3535" s="169" t="s">
        <v>8466</v>
      </c>
      <c r="G3535" s="169" t="s">
        <v>8458</v>
      </c>
      <c r="H3535" s="169" t="s">
        <v>28</v>
      </c>
    </row>
    <row r="3536" spans="1:8">
      <c r="A3536" s="169" t="s">
        <v>11277</v>
      </c>
      <c r="B3536" s="170">
        <f t="shared" si="64"/>
        <v>37663</v>
      </c>
      <c r="C3536" s="169" t="s">
        <v>8038</v>
      </c>
      <c r="D3536" s="169" t="s">
        <v>8051</v>
      </c>
      <c r="E3536" s="169" t="s">
        <v>8040</v>
      </c>
      <c r="F3536" s="169" t="s">
        <v>8454</v>
      </c>
      <c r="G3536" s="169" t="s">
        <v>9853</v>
      </c>
      <c r="H3536" s="169" t="s">
        <v>28</v>
      </c>
    </row>
    <row r="3537" spans="1:8">
      <c r="A3537" s="169" t="s">
        <v>11278</v>
      </c>
      <c r="B3537" s="170">
        <f t="shared" si="64"/>
        <v>37662</v>
      </c>
      <c r="C3537" s="169" t="s">
        <v>8415</v>
      </c>
      <c r="D3537" s="169" t="s">
        <v>8024</v>
      </c>
      <c r="E3537" s="169" t="s">
        <v>8412</v>
      </c>
      <c r="F3537" s="169" t="s">
        <v>8449</v>
      </c>
      <c r="G3537" s="169" t="s">
        <v>8068</v>
      </c>
      <c r="H3537" s="169" t="s">
        <v>28</v>
      </c>
    </row>
    <row r="3538" spans="1:8">
      <c r="A3538" s="169" t="s">
        <v>11279</v>
      </c>
      <c r="B3538" s="170">
        <f t="shared" si="64"/>
        <v>37659</v>
      </c>
      <c r="C3538" s="169" t="s">
        <v>8118</v>
      </c>
      <c r="D3538" s="169" t="s">
        <v>8024</v>
      </c>
      <c r="E3538" s="169" t="s">
        <v>8412</v>
      </c>
      <c r="F3538" s="169" t="s">
        <v>8449</v>
      </c>
      <c r="G3538" s="169" t="s">
        <v>8055</v>
      </c>
      <c r="H3538" s="169" t="s">
        <v>28</v>
      </c>
    </row>
    <row r="3539" spans="1:8">
      <c r="A3539" s="169" t="s">
        <v>11280</v>
      </c>
      <c r="B3539" s="170">
        <f t="shared" si="64"/>
        <v>37658</v>
      </c>
      <c r="C3539" s="169" t="s">
        <v>8038</v>
      </c>
      <c r="D3539" s="169" t="s">
        <v>8064</v>
      </c>
      <c r="E3539" s="169" t="s">
        <v>8117</v>
      </c>
      <c r="F3539" s="169" t="s">
        <v>8453</v>
      </c>
      <c r="G3539" s="169" t="s">
        <v>8074</v>
      </c>
      <c r="H3539" s="169" t="s">
        <v>28</v>
      </c>
    </row>
    <row r="3540" spans="1:8">
      <c r="A3540" s="169" t="s">
        <v>11281</v>
      </c>
      <c r="B3540" s="170">
        <f t="shared" si="64"/>
        <v>37657</v>
      </c>
      <c r="C3540" s="169" t="s">
        <v>8008</v>
      </c>
      <c r="D3540" s="169" t="s">
        <v>8074</v>
      </c>
      <c r="E3540" s="169" t="s">
        <v>8008</v>
      </c>
      <c r="F3540" s="169" t="s">
        <v>8461</v>
      </c>
      <c r="G3540" s="169" t="s">
        <v>8453</v>
      </c>
      <c r="H3540" s="169" t="s">
        <v>28</v>
      </c>
    </row>
    <row r="3541" spans="1:8">
      <c r="A3541" s="169" t="s">
        <v>11282</v>
      </c>
      <c r="B3541" s="170">
        <f t="shared" si="64"/>
        <v>37656</v>
      </c>
      <c r="C3541" s="169" t="s">
        <v>8004</v>
      </c>
      <c r="D3541" s="169" t="s">
        <v>8070</v>
      </c>
      <c r="E3541" s="169" t="s">
        <v>8003</v>
      </c>
      <c r="F3541" s="169" t="s">
        <v>8466</v>
      </c>
      <c r="G3541" s="169" t="s">
        <v>8460</v>
      </c>
      <c r="H3541" s="169" t="s">
        <v>28</v>
      </c>
    </row>
    <row r="3542" spans="1:8">
      <c r="A3542" s="169" t="s">
        <v>11283</v>
      </c>
      <c r="B3542" s="170">
        <f t="shared" si="64"/>
        <v>37655</v>
      </c>
      <c r="C3542" s="169" t="s">
        <v>8017</v>
      </c>
      <c r="D3542" s="169" t="s">
        <v>8453</v>
      </c>
      <c r="E3542" s="169" t="s">
        <v>8011</v>
      </c>
      <c r="F3542" s="169" t="s">
        <v>8474</v>
      </c>
      <c r="G3542" s="169" t="s">
        <v>8474</v>
      </c>
      <c r="H3542" s="169" t="s">
        <v>28</v>
      </c>
    </row>
    <row r="3543" spans="1:8">
      <c r="A3543" s="169" t="s">
        <v>11284</v>
      </c>
      <c r="B3543" s="170">
        <f t="shared" si="64"/>
        <v>37651</v>
      </c>
      <c r="C3543" s="169" t="s">
        <v>8005</v>
      </c>
      <c r="D3543" s="169" t="s">
        <v>8451</v>
      </c>
      <c r="E3543" s="169" t="s">
        <v>8012</v>
      </c>
      <c r="F3543" s="169" t="s">
        <v>8467</v>
      </c>
      <c r="G3543" s="169" t="s">
        <v>8474</v>
      </c>
      <c r="H3543" s="169" t="s">
        <v>28</v>
      </c>
    </row>
    <row r="3544" spans="1:8">
      <c r="A3544" s="169" t="s">
        <v>11285</v>
      </c>
      <c r="B3544" s="170">
        <f t="shared" si="64"/>
        <v>37650</v>
      </c>
      <c r="C3544" s="169" t="s">
        <v>8008</v>
      </c>
      <c r="D3544" s="169" t="s">
        <v>8449</v>
      </c>
      <c r="E3544" s="169" t="s">
        <v>8005</v>
      </c>
      <c r="F3544" s="169" t="s">
        <v>8463</v>
      </c>
      <c r="G3544" s="169" t="s">
        <v>8472</v>
      </c>
      <c r="H3544" s="169" t="s">
        <v>28</v>
      </c>
    </row>
    <row r="3545" spans="1:8">
      <c r="A3545" s="169" t="s">
        <v>11286</v>
      </c>
      <c r="B3545" s="170">
        <f t="shared" si="64"/>
        <v>37649</v>
      </c>
      <c r="C3545" s="169" t="s">
        <v>8023</v>
      </c>
      <c r="D3545" s="169" t="s">
        <v>8466</v>
      </c>
      <c r="E3545" s="169" t="s">
        <v>8024</v>
      </c>
      <c r="F3545" s="169" t="s">
        <v>9866</v>
      </c>
      <c r="G3545" s="169" t="s">
        <v>8489</v>
      </c>
      <c r="H3545" s="169" t="s">
        <v>28</v>
      </c>
    </row>
    <row r="3546" spans="1:8">
      <c r="A3546" s="169" t="s">
        <v>11287</v>
      </c>
      <c r="B3546" s="170">
        <f t="shared" si="64"/>
        <v>37648</v>
      </c>
      <c r="C3546" s="169" t="s">
        <v>8065</v>
      </c>
      <c r="D3546" s="169" t="s">
        <v>8481</v>
      </c>
      <c r="E3546" s="169" t="s">
        <v>8054</v>
      </c>
      <c r="F3546" s="169" t="s">
        <v>8494</v>
      </c>
      <c r="G3546" s="169" t="s">
        <v>8503</v>
      </c>
      <c r="H3546" s="169" t="s">
        <v>28</v>
      </c>
    </row>
    <row r="3547" spans="1:8">
      <c r="A3547" s="169" t="s">
        <v>11288</v>
      </c>
      <c r="B3547" s="170">
        <f t="shared" si="64"/>
        <v>37645</v>
      </c>
      <c r="C3547" s="169" t="s">
        <v>8054</v>
      </c>
      <c r="D3547" s="169" t="s">
        <v>9866</v>
      </c>
      <c r="E3547" s="169" t="s">
        <v>8074</v>
      </c>
      <c r="F3547" s="169" t="s">
        <v>8498</v>
      </c>
      <c r="G3547" s="169" t="s">
        <v>8515</v>
      </c>
      <c r="H3547" s="169" t="s">
        <v>28</v>
      </c>
    </row>
    <row r="3548" spans="1:8">
      <c r="A3548" s="169" t="s">
        <v>11289</v>
      </c>
      <c r="B3548" s="170">
        <f t="shared" si="64"/>
        <v>37644</v>
      </c>
      <c r="C3548" s="169" t="s">
        <v>8051</v>
      </c>
      <c r="D3548" s="169" t="s">
        <v>8485</v>
      </c>
      <c r="E3548" s="169" t="s">
        <v>8074</v>
      </c>
      <c r="F3548" s="169" t="s">
        <v>8498</v>
      </c>
      <c r="G3548" s="169" t="s">
        <v>8508</v>
      </c>
      <c r="H3548" s="169" t="s">
        <v>28</v>
      </c>
    </row>
    <row r="3549" spans="1:8">
      <c r="A3549" s="169" t="s">
        <v>11290</v>
      </c>
      <c r="B3549" s="170">
        <f t="shared" si="64"/>
        <v>37643</v>
      </c>
      <c r="C3549" s="169" t="s">
        <v>8051</v>
      </c>
      <c r="D3549" s="169" t="s">
        <v>9866</v>
      </c>
      <c r="E3549" s="169" t="s">
        <v>8068</v>
      </c>
      <c r="F3549" s="169" t="s">
        <v>8503</v>
      </c>
      <c r="G3549" s="169" t="s">
        <v>8510</v>
      </c>
      <c r="H3549" s="169" t="s">
        <v>28</v>
      </c>
    </row>
    <row r="3550" spans="1:8">
      <c r="A3550" s="169" t="s">
        <v>11291</v>
      </c>
      <c r="B3550" s="170">
        <f t="shared" si="64"/>
        <v>37642</v>
      </c>
      <c r="C3550" s="169" t="s">
        <v>8068</v>
      </c>
      <c r="D3550" s="169" t="s">
        <v>8493</v>
      </c>
      <c r="E3550" s="169" t="s">
        <v>8114</v>
      </c>
      <c r="F3550" s="169" t="s">
        <v>8507</v>
      </c>
      <c r="G3550" s="169" t="s">
        <v>8521</v>
      </c>
      <c r="H3550" s="169" t="s">
        <v>28</v>
      </c>
    </row>
    <row r="3551" spans="1:8">
      <c r="A3551" s="169" t="s">
        <v>11292</v>
      </c>
      <c r="B3551" s="170">
        <f t="shared" si="64"/>
        <v>37641</v>
      </c>
      <c r="C3551" s="169" t="s">
        <v>8114</v>
      </c>
      <c r="D3551" s="169" t="s">
        <v>8494</v>
      </c>
      <c r="E3551" s="169" t="s">
        <v>8450</v>
      </c>
      <c r="F3551" s="169" t="s">
        <v>8508</v>
      </c>
      <c r="G3551" s="169" t="s">
        <v>8524</v>
      </c>
      <c r="H3551" s="169" t="s">
        <v>28</v>
      </c>
    </row>
    <row r="3552" spans="1:8">
      <c r="A3552" s="169" t="s">
        <v>11293</v>
      </c>
      <c r="B3552" s="170">
        <f t="shared" si="64"/>
        <v>37638</v>
      </c>
      <c r="C3552" s="169" t="s">
        <v>8114</v>
      </c>
      <c r="D3552" s="169" t="s">
        <v>8496</v>
      </c>
      <c r="E3552" s="169" t="s">
        <v>8450</v>
      </c>
      <c r="F3552" s="169" t="s">
        <v>8516</v>
      </c>
      <c r="G3552" s="169" t="s">
        <v>8524</v>
      </c>
      <c r="H3552" s="169" t="s">
        <v>28</v>
      </c>
    </row>
    <row r="3553" spans="1:8">
      <c r="A3553" s="169" t="s">
        <v>11294</v>
      </c>
      <c r="B3553" s="170">
        <f t="shared" si="64"/>
        <v>37637</v>
      </c>
      <c r="C3553" s="169" t="s">
        <v>8433</v>
      </c>
      <c r="D3553" s="169" t="s">
        <v>8503</v>
      </c>
      <c r="E3553" s="169" t="s">
        <v>8450</v>
      </c>
      <c r="F3553" s="169" t="s">
        <v>8524</v>
      </c>
      <c r="G3553" s="169" t="s">
        <v>8528</v>
      </c>
      <c r="H3553" s="169" t="s">
        <v>28</v>
      </c>
    </row>
    <row r="3554" spans="1:8">
      <c r="A3554" s="169" t="s">
        <v>11295</v>
      </c>
      <c r="B3554" s="170">
        <f t="shared" si="64"/>
        <v>37636</v>
      </c>
      <c r="C3554" s="169" t="s">
        <v>8433</v>
      </c>
      <c r="D3554" s="169" t="s">
        <v>8501</v>
      </c>
      <c r="E3554" s="169" t="s">
        <v>8454</v>
      </c>
      <c r="F3554" s="169" t="s">
        <v>8535</v>
      </c>
      <c r="G3554" s="169" t="s">
        <v>8534</v>
      </c>
      <c r="H3554" s="169" t="s">
        <v>28</v>
      </c>
    </row>
    <row r="3555" spans="1:8">
      <c r="A3555" s="169" t="s">
        <v>11296</v>
      </c>
      <c r="B3555" s="170">
        <f t="shared" si="64"/>
        <v>37635</v>
      </c>
      <c r="C3555" s="169" t="s">
        <v>8453</v>
      </c>
      <c r="D3555" s="169" t="s">
        <v>8518</v>
      </c>
      <c r="E3555" s="169" t="s">
        <v>8466</v>
      </c>
      <c r="F3555" s="169" t="s">
        <v>8542</v>
      </c>
      <c r="G3555" s="169" t="s">
        <v>8546</v>
      </c>
      <c r="H3555" s="169" t="s">
        <v>28</v>
      </c>
    </row>
    <row r="3556" spans="1:8">
      <c r="A3556" s="169" t="s">
        <v>11297</v>
      </c>
      <c r="B3556" s="170">
        <f t="shared" si="64"/>
        <v>37634</v>
      </c>
      <c r="C3556" s="169" t="s">
        <v>8469</v>
      </c>
      <c r="D3556" s="169" t="s">
        <v>8528</v>
      </c>
      <c r="E3556" s="169" t="s">
        <v>8474</v>
      </c>
      <c r="F3556" s="169" t="s">
        <v>8640</v>
      </c>
      <c r="G3556" s="169" t="s">
        <v>8548</v>
      </c>
      <c r="H3556" s="169" t="s">
        <v>28</v>
      </c>
    </row>
    <row r="3557" spans="1:8">
      <c r="A3557" s="169" t="s">
        <v>11298</v>
      </c>
      <c r="B3557" s="170">
        <f t="shared" si="64"/>
        <v>37631</v>
      </c>
      <c r="C3557" s="169" t="s">
        <v>8466</v>
      </c>
      <c r="D3557" s="169" t="s">
        <v>8529</v>
      </c>
      <c r="E3557" s="169" t="s">
        <v>8467</v>
      </c>
      <c r="F3557" s="169" t="s">
        <v>8641</v>
      </c>
      <c r="G3557" s="169" t="s">
        <v>8542</v>
      </c>
      <c r="H3557" s="169" t="s">
        <v>28</v>
      </c>
    </row>
    <row r="3558" spans="1:8">
      <c r="A3558" s="169" t="s">
        <v>11299</v>
      </c>
      <c r="B3558" s="170">
        <f t="shared" si="64"/>
        <v>37630</v>
      </c>
      <c r="C3558" s="169" t="s">
        <v>8463</v>
      </c>
      <c r="D3558" s="169" t="s">
        <v>8535</v>
      </c>
      <c r="E3558" s="169" t="s">
        <v>8481</v>
      </c>
      <c r="F3558" s="169" t="s">
        <v>8654</v>
      </c>
      <c r="G3558" s="169" t="s">
        <v>8552</v>
      </c>
      <c r="H3558" s="169" t="s">
        <v>28</v>
      </c>
    </row>
    <row r="3559" spans="1:8">
      <c r="A3559" s="169" t="s">
        <v>11300</v>
      </c>
      <c r="B3559" s="170">
        <f t="shared" si="64"/>
        <v>37629</v>
      </c>
      <c r="C3559" s="169" t="s">
        <v>8467</v>
      </c>
      <c r="D3559" s="169" t="s">
        <v>8535</v>
      </c>
      <c r="E3559" s="169" t="s">
        <v>8481</v>
      </c>
      <c r="F3559" s="169" t="s">
        <v>8656</v>
      </c>
      <c r="G3559" s="169" t="s">
        <v>8548</v>
      </c>
      <c r="H3559" s="169" t="s">
        <v>28</v>
      </c>
    </row>
    <row r="3560" spans="1:8">
      <c r="A3560" s="169" t="s">
        <v>11301</v>
      </c>
      <c r="B3560" s="170">
        <f t="shared" si="64"/>
        <v>37628</v>
      </c>
      <c r="C3560" s="169" t="s">
        <v>8478</v>
      </c>
      <c r="D3560" s="169" t="s">
        <v>8544</v>
      </c>
      <c r="E3560" s="169" t="s">
        <v>9866</v>
      </c>
      <c r="F3560" s="169" t="s">
        <v>8653</v>
      </c>
      <c r="G3560" s="169" t="s">
        <v>8553</v>
      </c>
      <c r="H3560" s="169" t="s">
        <v>28</v>
      </c>
    </row>
    <row r="3561" spans="1:8">
      <c r="A3561" s="169" t="s">
        <v>11302</v>
      </c>
      <c r="B3561" s="170">
        <f t="shared" si="64"/>
        <v>37627</v>
      </c>
      <c r="C3561" s="169" t="s">
        <v>9866</v>
      </c>
      <c r="D3561" s="169" t="s">
        <v>8548</v>
      </c>
      <c r="E3561" s="169" t="s">
        <v>8497</v>
      </c>
      <c r="F3561" s="169" t="s">
        <v>8722</v>
      </c>
      <c r="G3561" s="169" t="s">
        <v>8643</v>
      </c>
      <c r="H3561" s="169" t="s">
        <v>28</v>
      </c>
    </row>
    <row r="3562" spans="1:8">
      <c r="A3562" s="169" t="s">
        <v>11303</v>
      </c>
      <c r="B3562" s="170">
        <f t="shared" si="64"/>
        <v>37624</v>
      </c>
      <c r="C3562" s="169" t="s">
        <v>8489</v>
      </c>
      <c r="D3562" s="169" t="s">
        <v>8548</v>
      </c>
      <c r="E3562" s="169" t="s">
        <v>8497</v>
      </c>
      <c r="F3562" s="169" t="s">
        <v>8722</v>
      </c>
      <c r="G3562" s="169" t="s">
        <v>8641</v>
      </c>
      <c r="H3562" s="169" t="s">
        <v>28</v>
      </c>
    </row>
    <row r="3563" spans="1:8">
      <c r="A3563" s="169" t="s">
        <v>11304</v>
      </c>
      <c r="B3563" s="170">
        <f t="shared" si="64"/>
        <v>37623</v>
      </c>
      <c r="C3563" s="169" t="s">
        <v>9841</v>
      </c>
      <c r="D3563" s="169" t="s">
        <v>8542</v>
      </c>
      <c r="E3563" s="169" t="s">
        <v>8487</v>
      </c>
      <c r="F3563" s="169" t="s">
        <v>8662</v>
      </c>
      <c r="G3563" s="169" t="s">
        <v>8643</v>
      </c>
      <c r="H3563" s="169" t="s">
        <v>28</v>
      </c>
    </row>
    <row r="3564" spans="1:8">
      <c r="A3564" s="169" t="s">
        <v>11305</v>
      </c>
      <c r="B3564" s="170">
        <f t="shared" si="64"/>
        <v>37621</v>
      </c>
      <c r="C3564" s="169" t="s">
        <v>8487</v>
      </c>
      <c r="D3564" s="169" t="s">
        <v>8555</v>
      </c>
      <c r="E3564" s="169" t="s">
        <v>8496</v>
      </c>
      <c r="F3564" s="169" t="s">
        <v>8668</v>
      </c>
      <c r="G3564" s="169" t="s">
        <v>8656</v>
      </c>
      <c r="H3564" s="169" t="s">
        <v>28</v>
      </c>
    </row>
    <row r="3565" spans="1:8">
      <c r="A3565" s="169" t="s">
        <v>11306</v>
      </c>
      <c r="B3565" s="170">
        <f t="shared" si="64"/>
        <v>37620</v>
      </c>
      <c r="C3565" s="169" t="s">
        <v>8496</v>
      </c>
      <c r="D3565" s="169" t="s">
        <v>9806</v>
      </c>
      <c r="E3565" s="169" t="s">
        <v>8498</v>
      </c>
      <c r="F3565" s="169" t="s">
        <v>8673</v>
      </c>
      <c r="G3565" s="169" t="s">
        <v>8660</v>
      </c>
      <c r="H3565" s="169" t="s">
        <v>28</v>
      </c>
    </row>
    <row r="3566" spans="1:8">
      <c r="A3566" s="169" t="s">
        <v>11307</v>
      </c>
      <c r="B3566" s="170">
        <f t="shared" si="64"/>
        <v>37617</v>
      </c>
      <c r="C3566" s="169" t="s">
        <v>8508</v>
      </c>
      <c r="D3566" s="169" t="s">
        <v>8646</v>
      </c>
      <c r="E3566" s="169" t="s">
        <v>8510</v>
      </c>
      <c r="F3566" s="169" t="s">
        <v>8676</v>
      </c>
      <c r="G3566" s="169" t="s">
        <v>8664</v>
      </c>
      <c r="H3566" s="169" t="s">
        <v>28</v>
      </c>
    </row>
    <row r="3567" spans="1:8">
      <c r="A3567" s="169" t="s">
        <v>11308</v>
      </c>
      <c r="B3567" s="170">
        <f t="shared" si="64"/>
        <v>37616</v>
      </c>
      <c r="C3567" s="169" t="s">
        <v>8515</v>
      </c>
      <c r="D3567" s="169" t="s">
        <v>8650</v>
      </c>
      <c r="E3567" s="169" t="s">
        <v>8518</v>
      </c>
      <c r="F3567" s="169" t="s">
        <v>8682</v>
      </c>
      <c r="G3567" s="169" t="s">
        <v>8726</v>
      </c>
      <c r="H3567" s="169" t="s">
        <v>28</v>
      </c>
    </row>
    <row r="3568" spans="1:8">
      <c r="A3568" s="169" t="s">
        <v>11309</v>
      </c>
      <c r="B3568" s="170">
        <f t="shared" si="64"/>
        <v>37614</v>
      </c>
      <c r="C3568" s="169" t="s">
        <v>8525</v>
      </c>
      <c r="D3568" s="169" t="s">
        <v>8652</v>
      </c>
      <c r="E3568" s="169" t="s">
        <v>8521</v>
      </c>
      <c r="F3568" s="169" t="s">
        <v>8700</v>
      </c>
      <c r="G3568" s="169" t="s">
        <v>8668</v>
      </c>
      <c r="H3568" s="169" t="s">
        <v>28</v>
      </c>
    </row>
    <row r="3569" spans="1:8">
      <c r="A3569" s="169" t="s">
        <v>11310</v>
      </c>
      <c r="B3569" s="170">
        <f t="shared" si="64"/>
        <v>37613</v>
      </c>
      <c r="C3569" s="169" t="s">
        <v>8525</v>
      </c>
      <c r="D3569" s="169" t="s">
        <v>8656</v>
      </c>
      <c r="E3569" s="169" t="s">
        <v>8525</v>
      </c>
      <c r="F3569" s="169" t="s">
        <v>8678</v>
      </c>
      <c r="G3569" s="169" t="s">
        <v>8668</v>
      </c>
      <c r="H3569" s="169" t="s">
        <v>28</v>
      </c>
    </row>
    <row r="3570" spans="1:8">
      <c r="A3570" s="169" t="s">
        <v>11311</v>
      </c>
      <c r="B3570" s="170">
        <f t="shared" si="64"/>
        <v>37610</v>
      </c>
      <c r="C3570" s="169" t="s">
        <v>8519</v>
      </c>
      <c r="D3570" s="169" t="s">
        <v>8656</v>
      </c>
      <c r="E3570" s="169" t="s">
        <v>8519</v>
      </c>
      <c r="F3570" s="169" t="s">
        <v>8679</v>
      </c>
      <c r="G3570" s="169" t="s">
        <v>8668</v>
      </c>
      <c r="H3570" s="169" t="s">
        <v>28</v>
      </c>
    </row>
    <row r="3571" spans="1:8">
      <c r="A3571" s="169" t="s">
        <v>11312</v>
      </c>
      <c r="B3571" s="170">
        <f t="shared" si="64"/>
        <v>37608</v>
      </c>
      <c r="C3571" s="169" t="s">
        <v>8528</v>
      </c>
      <c r="D3571" s="169" t="s">
        <v>8653</v>
      </c>
      <c r="E3571" s="169" t="s">
        <v>8528</v>
      </c>
      <c r="F3571" s="169" t="s">
        <v>8686</v>
      </c>
      <c r="G3571" s="169" t="s">
        <v>8690</v>
      </c>
      <c r="H3571" s="169" t="s">
        <v>28</v>
      </c>
    </row>
    <row r="3572" spans="1:8">
      <c r="A3572" s="169" t="s">
        <v>11313</v>
      </c>
      <c r="B3572" s="170">
        <f t="shared" si="64"/>
        <v>37607</v>
      </c>
      <c r="C3572" s="169" t="s">
        <v>8526</v>
      </c>
      <c r="D3572" s="169" t="s">
        <v>8665</v>
      </c>
      <c r="E3572" s="169" t="s">
        <v>8526</v>
      </c>
      <c r="F3572" s="169" t="s">
        <v>8686</v>
      </c>
      <c r="G3572" s="169" t="s">
        <v>8690</v>
      </c>
      <c r="H3572" s="169" t="s">
        <v>28</v>
      </c>
    </row>
    <row r="3573" spans="1:8">
      <c r="A3573" s="169" t="s">
        <v>11314</v>
      </c>
      <c r="B3573" s="170">
        <f t="shared" si="64"/>
        <v>37606</v>
      </c>
      <c r="C3573" s="169" t="s">
        <v>8526</v>
      </c>
      <c r="D3573" s="169" t="s">
        <v>8653</v>
      </c>
      <c r="E3573" s="169" t="s">
        <v>8526</v>
      </c>
      <c r="F3573" s="169" t="s">
        <v>8700</v>
      </c>
      <c r="G3573" s="169" t="s">
        <v>8690</v>
      </c>
      <c r="H3573" s="169" t="s">
        <v>28</v>
      </c>
    </row>
    <row r="3574" spans="1:8">
      <c r="A3574" s="169" t="s">
        <v>11315</v>
      </c>
      <c r="B3574" s="170">
        <f t="shared" si="64"/>
        <v>37603</v>
      </c>
      <c r="C3574" s="169" t="s">
        <v>8526</v>
      </c>
      <c r="D3574" s="169" t="s">
        <v>8665</v>
      </c>
      <c r="E3574" s="169" t="s">
        <v>8526</v>
      </c>
      <c r="F3574" s="169" t="s">
        <v>8679</v>
      </c>
      <c r="G3574" s="169" t="s">
        <v>8684</v>
      </c>
      <c r="H3574" s="169" t="s">
        <v>28</v>
      </c>
    </row>
    <row r="3575" spans="1:8">
      <c r="A3575" s="169" t="s">
        <v>11316</v>
      </c>
      <c r="B3575" s="170">
        <f t="shared" si="64"/>
        <v>37602</v>
      </c>
      <c r="C3575" s="169" t="s">
        <v>8530</v>
      </c>
      <c r="D3575" s="169" t="s">
        <v>8722</v>
      </c>
      <c r="E3575" s="169" t="s">
        <v>8530</v>
      </c>
      <c r="F3575" s="169" t="s">
        <v>8686</v>
      </c>
      <c r="G3575" s="169" t="s">
        <v>8680</v>
      </c>
      <c r="H3575" s="169" t="s">
        <v>28</v>
      </c>
    </row>
    <row r="3576" spans="1:8">
      <c r="A3576" s="169" t="s">
        <v>11317</v>
      </c>
      <c r="B3576" s="170">
        <f t="shared" si="64"/>
        <v>37601</v>
      </c>
      <c r="C3576" s="169" t="s">
        <v>8546</v>
      </c>
      <c r="D3576" s="169" t="s">
        <v>8664</v>
      </c>
      <c r="E3576" s="169" t="s">
        <v>8539</v>
      </c>
      <c r="F3576" s="169" t="s">
        <v>8701</v>
      </c>
      <c r="G3576" s="169" t="s">
        <v>8682</v>
      </c>
      <c r="H3576" s="169" t="s">
        <v>28</v>
      </c>
    </row>
    <row r="3577" spans="1:8">
      <c r="A3577" s="169" t="s">
        <v>11318</v>
      </c>
      <c r="B3577" s="170">
        <f t="shared" si="64"/>
        <v>37600</v>
      </c>
      <c r="C3577" s="169" t="s">
        <v>8548</v>
      </c>
      <c r="D3577" s="169" t="s">
        <v>8673</v>
      </c>
      <c r="E3577" s="169" t="s">
        <v>8543</v>
      </c>
      <c r="F3577" s="169" t="s">
        <v>8709</v>
      </c>
      <c r="G3577" s="169" t="s">
        <v>8700</v>
      </c>
      <c r="H3577" s="169" t="s">
        <v>28</v>
      </c>
    </row>
    <row r="3578" spans="1:8">
      <c r="A3578" s="169" t="s">
        <v>11319</v>
      </c>
      <c r="B3578" s="170">
        <f t="shared" si="64"/>
        <v>37599</v>
      </c>
      <c r="C3578" s="169" t="s">
        <v>8548</v>
      </c>
      <c r="D3578" s="169" t="s">
        <v>8673</v>
      </c>
      <c r="E3578" s="169" t="s">
        <v>8543</v>
      </c>
      <c r="F3578" s="169" t="s">
        <v>8709</v>
      </c>
      <c r="G3578" s="169" t="s">
        <v>8700</v>
      </c>
      <c r="H3578" s="169" t="s">
        <v>28</v>
      </c>
    </row>
    <row r="3579" spans="1:8">
      <c r="A3579" s="169" t="s">
        <v>11320</v>
      </c>
      <c r="B3579" s="170">
        <f t="shared" si="64"/>
        <v>37596</v>
      </c>
      <c r="C3579" s="169" t="s">
        <v>9806</v>
      </c>
      <c r="D3579" s="169" t="s">
        <v>8676</v>
      </c>
      <c r="E3579" s="169" t="s">
        <v>8553</v>
      </c>
      <c r="F3579" s="169" t="s">
        <v>8750</v>
      </c>
      <c r="G3579" s="169" t="s">
        <v>8707</v>
      </c>
      <c r="H3579" s="169" t="s">
        <v>28</v>
      </c>
    </row>
    <row r="3580" spans="1:8">
      <c r="A3580" s="169" t="s">
        <v>11321</v>
      </c>
      <c r="B3580" s="170">
        <f t="shared" si="64"/>
        <v>37595</v>
      </c>
      <c r="C3580" s="169" t="s">
        <v>9806</v>
      </c>
      <c r="D3580" s="169" t="s">
        <v>8676</v>
      </c>
      <c r="E3580" s="169" t="s">
        <v>9806</v>
      </c>
      <c r="F3580" s="169" t="s">
        <v>8750</v>
      </c>
      <c r="G3580" s="169" t="s">
        <v>8707</v>
      </c>
      <c r="H3580" s="169" t="s">
        <v>28</v>
      </c>
    </row>
    <row r="3581" spans="1:8">
      <c r="A3581" s="169" t="s">
        <v>11322</v>
      </c>
      <c r="B3581" s="170">
        <f t="shared" si="64"/>
        <v>37594</v>
      </c>
      <c r="C3581" s="169" t="s">
        <v>8639</v>
      </c>
      <c r="D3581" s="169" t="s">
        <v>8675</v>
      </c>
      <c r="E3581" s="169" t="s">
        <v>8553</v>
      </c>
      <c r="F3581" s="169" t="s">
        <v>9795</v>
      </c>
      <c r="G3581" s="169" t="s">
        <v>8711</v>
      </c>
      <c r="H3581" s="169" t="s">
        <v>28</v>
      </c>
    </row>
    <row r="3582" spans="1:8">
      <c r="A3582" s="169" t="s">
        <v>11323</v>
      </c>
      <c r="B3582" s="170">
        <f t="shared" si="64"/>
        <v>37593</v>
      </c>
      <c r="C3582" s="169" t="s">
        <v>8643</v>
      </c>
      <c r="D3582" s="169" t="s">
        <v>8682</v>
      </c>
      <c r="E3582" s="169" t="s">
        <v>8643</v>
      </c>
      <c r="F3582" s="169" t="s">
        <v>8748</v>
      </c>
      <c r="G3582" s="169" t="s">
        <v>8709</v>
      </c>
      <c r="H3582" s="169" t="s">
        <v>28</v>
      </c>
    </row>
    <row r="3583" spans="1:8">
      <c r="A3583" s="169" t="s">
        <v>11324</v>
      </c>
      <c r="B3583" s="170">
        <f t="shared" si="64"/>
        <v>37592</v>
      </c>
      <c r="C3583" s="169" t="s">
        <v>8639</v>
      </c>
      <c r="D3583" s="169" t="s">
        <v>8680</v>
      </c>
      <c r="E3583" s="169" t="s">
        <v>8640</v>
      </c>
      <c r="F3583" s="169" t="s">
        <v>9777</v>
      </c>
      <c r="G3583" s="169" t="s">
        <v>8709</v>
      </c>
      <c r="H3583" s="169" t="s">
        <v>28</v>
      </c>
    </row>
    <row r="3584" spans="1:8">
      <c r="A3584" s="169" t="s">
        <v>11325</v>
      </c>
      <c r="B3584" s="170">
        <f t="shared" si="64"/>
        <v>37589</v>
      </c>
      <c r="C3584" s="169" t="s">
        <v>8550</v>
      </c>
      <c r="D3584" s="169" t="s">
        <v>8669</v>
      </c>
      <c r="E3584" s="169" t="s">
        <v>8549</v>
      </c>
      <c r="F3584" s="169" t="s">
        <v>8711</v>
      </c>
      <c r="G3584" s="169" t="s">
        <v>8679</v>
      </c>
      <c r="H3584" s="169" t="s">
        <v>28</v>
      </c>
    </row>
    <row r="3585" spans="1:8">
      <c r="A3585" s="169" t="s">
        <v>11326</v>
      </c>
      <c r="B3585" s="170">
        <f t="shared" si="64"/>
        <v>37588</v>
      </c>
      <c r="C3585" s="169" t="s">
        <v>8647</v>
      </c>
      <c r="D3585" s="169" t="s">
        <v>8676</v>
      </c>
      <c r="E3585" s="169" t="s">
        <v>8643</v>
      </c>
      <c r="F3585" s="169" t="s">
        <v>9795</v>
      </c>
      <c r="G3585" s="169" t="s">
        <v>8711</v>
      </c>
      <c r="H3585" s="169" t="s">
        <v>28</v>
      </c>
    </row>
    <row r="3586" spans="1:8">
      <c r="A3586" s="169" t="s">
        <v>11327</v>
      </c>
      <c r="B3586" s="170">
        <f t="shared" si="64"/>
        <v>37587</v>
      </c>
      <c r="C3586" s="169" t="s">
        <v>8553</v>
      </c>
      <c r="D3586" s="169" t="s">
        <v>8690</v>
      </c>
      <c r="E3586" s="169" t="s">
        <v>8553</v>
      </c>
      <c r="F3586" s="169" t="s">
        <v>8709</v>
      </c>
      <c r="G3586" s="169" t="s">
        <v>8700</v>
      </c>
      <c r="H3586" s="169" t="s">
        <v>28</v>
      </c>
    </row>
    <row r="3587" spans="1:8">
      <c r="A3587" s="169" t="s">
        <v>11328</v>
      </c>
      <c r="B3587" s="170">
        <f t="shared" si="64"/>
        <v>37586</v>
      </c>
      <c r="C3587" s="169" t="s">
        <v>8549</v>
      </c>
      <c r="D3587" s="169" t="s">
        <v>8673</v>
      </c>
      <c r="E3587" s="169" t="s">
        <v>8552</v>
      </c>
      <c r="F3587" s="169" t="s">
        <v>8711</v>
      </c>
      <c r="G3587" s="169" t="s">
        <v>8682</v>
      </c>
      <c r="H3587" s="169" t="s">
        <v>28</v>
      </c>
    </row>
    <row r="3588" spans="1:8">
      <c r="A3588" s="169" t="s">
        <v>11329</v>
      </c>
      <c r="B3588" s="170">
        <f t="shared" si="64"/>
        <v>37585</v>
      </c>
      <c r="C3588" s="169" t="s">
        <v>8553</v>
      </c>
      <c r="D3588" s="169" t="s">
        <v>8672</v>
      </c>
      <c r="E3588" s="169" t="s">
        <v>8553</v>
      </c>
      <c r="F3588" s="169" t="s">
        <v>9795</v>
      </c>
      <c r="G3588" s="169" t="s">
        <v>8679</v>
      </c>
      <c r="H3588" s="169" t="s">
        <v>28</v>
      </c>
    </row>
    <row r="3589" spans="1:8">
      <c r="A3589" s="169" t="s">
        <v>11330</v>
      </c>
      <c r="B3589" s="170">
        <f t="shared" ref="B3589:B3652" si="65">DATE((LEFT(A3589,4)),(RIGHT(LEFT(A3589,7),2)),RIGHT(A3589,2))</f>
        <v>37582</v>
      </c>
      <c r="C3589" s="169" t="s">
        <v>8541</v>
      </c>
      <c r="D3589" s="169" t="s">
        <v>8662</v>
      </c>
      <c r="E3589" s="169" t="s">
        <v>8546</v>
      </c>
      <c r="F3589" s="169" t="s">
        <v>8686</v>
      </c>
      <c r="G3589" s="169" t="s">
        <v>8669</v>
      </c>
      <c r="H3589" s="169" t="s">
        <v>28</v>
      </c>
    </row>
    <row r="3590" spans="1:8">
      <c r="A3590" s="169" t="s">
        <v>11331</v>
      </c>
      <c r="B3590" s="170">
        <f t="shared" si="65"/>
        <v>37581</v>
      </c>
      <c r="C3590" s="169" t="s">
        <v>8539</v>
      </c>
      <c r="D3590" s="169" t="s">
        <v>8652</v>
      </c>
      <c r="E3590" s="169" t="s">
        <v>8534</v>
      </c>
      <c r="F3590" s="169" t="s">
        <v>8678</v>
      </c>
      <c r="G3590" s="169" t="s">
        <v>8664</v>
      </c>
      <c r="H3590" s="169" t="s">
        <v>28</v>
      </c>
    </row>
    <row r="3591" spans="1:8">
      <c r="A3591" s="169" t="s">
        <v>11332</v>
      </c>
      <c r="B3591" s="170">
        <f t="shared" si="65"/>
        <v>37580</v>
      </c>
      <c r="C3591" s="169" t="s">
        <v>8534</v>
      </c>
      <c r="D3591" s="169" t="s">
        <v>8650</v>
      </c>
      <c r="E3591" s="169" t="s">
        <v>8529</v>
      </c>
      <c r="F3591" s="169" t="s">
        <v>8684</v>
      </c>
      <c r="G3591" s="169" t="s">
        <v>8662</v>
      </c>
      <c r="H3591" s="169" t="s">
        <v>28</v>
      </c>
    </row>
    <row r="3592" spans="1:8">
      <c r="A3592" s="169" t="s">
        <v>11333</v>
      </c>
      <c r="B3592" s="170">
        <f t="shared" si="65"/>
        <v>37579</v>
      </c>
      <c r="C3592" s="169" t="s">
        <v>8528</v>
      </c>
      <c r="D3592" s="169" t="s">
        <v>8641</v>
      </c>
      <c r="E3592" s="169" t="s">
        <v>8521</v>
      </c>
      <c r="F3592" s="169" t="s">
        <v>8669</v>
      </c>
      <c r="G3592" s="169" t="s">
        <v>8653</v>
      </c>
      <c r="H3592" s="169" t="s">
        <v>28</v>
      </c>
    </row>
    <row r="3593" spans="1:8">
      <c r="A3593" s="169" t="s">
        <v>11334</v>
      </c>
      <c r="B3593" s="170">
        <f t="shared" si="65"/>
        <v>37578</v>
      </c>
      <c r="C3593" s="169" t="s">
        <v>8535</v>
      </c>
      <c r="D3593" s="169" t="s">
        <v>8650</v>
      </c>
      <c r="E3593" s="169" t="s">
        <v>8528</v>
      </c>
      <c r="F3593" s="169" t="s">
        <v>8684</v>
      </c>
      <c r="G3593" s="169" t="s">
        <v>8722</v>
      </c>
      <c r="H3593" s="169" t="s">
        <v>28</v>
      </c>
    </row>
    <row r="3594" spans="1:8">
      <c r="A3594" s="169" t="s">
        <v>11335</v>
      </c>
      <c r="B3594" s="170">
        <f t="shared" si="65"/>
        <v>37575</v>
      </c>
      <c r="C3594" s="169" t="s">
        <v>8544</v>
      </c>
      <c r="D3594" s="169" t="s">
        <v>8652</v>
      </c>
      <c r="E3594" s="169" t="s">
        <v>8535</v>
      </c>
      <c r="F3594" s="169" t="s">
        <v>8676</v>
      </c>
      <c r="G3594" s="169" t="s">
        <v>8670</v>
      </c>
      <c r="H3594" s="169" t="s">
        <v>28</v>
      </c>
    </row>
    <row r="3595" spans="1:8">
      <c r="A3595" s="169" t="s">
        <v>11336</v>
      </c>
      <c r="B3595" s="170">
        <f t="shared" si="65"/>
        <v>37574</v>
      </c>
      <c r="C3595" s="169" t="s">
        <v>8528</v>
      </c>
      <c r="D3595" s="169" t="s">
        <v>8641</v>
      </c>
      <c r="E3595" s="169" t="s">
        <v>8521</v>
      </c>
      <c r="F3595" s="169" t="s">
        <v>8669</v>
      </c>
      <c r="G3595" s="169" t="s">
        <v>8652</v>
      </c>
      <c r="H3595" s="169" t="s">
        <v>28</v>
      </c>
    </row>
    <row r="3596" spans="1:8">
      <c r="A3596" s="169" t="s">
        <v>11337</v>
      </c>
      <c r="B3596" s="170">
        <f t="shared" si="65"/>
        <v>37573</v>
      </c>
      <c r="C3596" s="169" t="s">
        <v>8535</v>
      </c>
      <c r="D3596" s="169" t="s">
        <v>8641</v>
      </c>
      <c r="E3596" s="169" t="s">
        <v>8519</v>
      </c>
      <c r="F3596" s="169" t="s">
        <v>8673</v>
      </c>
      <c r="G3596" s="169" t="s">
        <v>8665</v>
      </c>
      <c r="H3596" s="169" t="s">
        <v>28</v>
      </c>
    </row>
    <row r="3597" spans="1:8">
      <c r="A3597" s="169" t="s">
        <v>11338</v>
      </c>
      <c r="B3597" s="170">
        <f t="shared" si="65"/>
        <v>37572</v>
      </c>
      <c r="C3597" s="169" t="s">
        <v>8539</v>
      </c>
      <c r="D3597" s="169" t="s">
        <v>8654</v>
      </c>
      <c r="E3597" s="169" t="s">
        <v>8526</v>
      </c>
      <c r="F3597" s="169" t="s">
        <v>8672</v>
      </c>
      <c r="G3597" s="169" t="s">
        <v>8664</v>
      </c>
      <c r="H3597" s="169" t="s">
        <v>28</v>
      </c>
    </row>
    <row r="3598" spans="1:8">
      <c r="A3598" s="169" t="s">
        <v>11339</v>
      </c>
      <c r="B3598" s="170">
        <f t="shared" si="65"/>
        <v>37571</v>
      </c>
      <c r="C3598" s="169" t="s">
        <v>8548</v>
      </c>
      <c r="D3598" s="169" t="s">
        <v>8665</v>
      </c>
      <c r="E3598" s="169" t="s">
        <v>8544</v>
      </c>
      <c r="F3598" s="169" t="s">
        <v>8679</v>
      </c>
      <c r="G3598" s="169" t="s">
        <v>8673</v>
      </c>
      <c r="H3598" s="169" t="s">
        <v>28</v>
      </c>
    </row>
    <row r="3599" spans="1:8">
      <c r="A3599" s="169" t="s">
        <v>11340</v>
      </c>
      <c r="B3599" s="170">
        <f t="shared" si="65"/>
        <v>37568</v>
      </c>
      <c r="C3599" s="169" t="s">
        <v>8550</v>
      </c>
      <c r="D3599" s="169" t="s">
        <v>8722</v>
      </c>
      <c r="E3599" s="169" t="s">
        <v>8541</v>
      </c>
      <c r="F3599" s="169" t="s">
        <v>8698</v>
      </c>
      <c r="G3599" s="169" t="s">
        <v>8673</v>
      </c>
      <c r="H3599" s="169" t="s">
        <v>28</v>
      </c>
    </row>
    <row r="3600" spans="1:8">
      <c r="A3600" s="169" t="s">
        <v>11341</v>
      </c>
      <c r="B3600" s="170">
        <f t="shared" si="65"/>
        <v>37567</v>
      </c>
      <c r="C3600" s="169" t="s">
        <v>8646</v>
      </c>
      <c r="D3600" s="169" t="s">
        <v>8690</v>
      </c>
      <c r="E3600" s="169" t="s">
        <v>8553</v>
      </c>
      <c r="F3600" s="169" t="s">
        <v>9777</v>
      </c>
      <c r="G3600" s="169" t="s">
        <v>8676</v>
      </c>
      <c r="H3600" s="169" t="s">
        <v>28</v>
      </c>
    </row>
    <row r="3601" spans="1:8">
      <c r="A3601" s="169" t="s">
        <v>11342</v>
      </c>
      <c r="B3601" s="170">
        <f t="shared" si="65"/>
        <v>37566</v>
      </c>
      <c r="C3601" s="169" t="s">
        <v>8652</v>
      </c>
      <c r="D3601" s="169" t="s">
        <v>8700</v>
      </c>
      <c r="E3601" s="169" t="s">
        <v>8652</v>
      </c>
      <c r="F3601" s="169" t="s">
        <v>8755</v>
      </c>
      <c r="G3601" s="169" t="s">
        <v>8707</v>
      </c>
      <c r="H3601" s="169" t="s">
        <v>28</v>
      </c>
    </row>
    <row r="3602" spans="1:8">
      <c r="A3602" s="169" t="s">
        <v>11343</v>
      </c>
      <c r="B3602" s="170">
        <f t="shared" si="65"/>
        <v>37565</v>
      </c>
      <c r="C3602" s="169" t="s">
        <v>8652</v>
      </c>
      <c r="D3602" s="169" t="s">
        <v>8700</v>
      </c>
      <c r="E3602" s="169" t="s">
        <v>8656</v>
      </c>
      <c r="F3602" s="169" t="s">
        <v>8817</v>
      </c>
      <c r="G3602" s="169" t="s">
        <v>8707</v>
      </c>
      <c r="H3602" s="169" t="s">
        <v>28</v>
      </c>
    </row>
    <row r="3603" spans="1:8">
      <c r="A3603" s="169" t="s">
        <v>11344</v>
      </c>
      <c r="B3603" s="170">
        <f t="shared" si="65"/>
        <v>37564</v>
      </c>
      <c r="C3603" s="169" t="s">
        <v>8652</v>
      </c>
      <c r="D3603" s="169" t="s">
        <v>8686</v>
      </c>
      <c r="E3603" s="169" t="s">
        <v>8660</v>
      </c>
      <c r="F3603" s="169" t="s">
        <v>8755</v>
      </c>
      <c r="G3603" s="169" t="s">
        <v>8707</v>
      </c>
      <c r="H3603" s="169" t="s">
        <v>28</v>
      </c>
    </row>
    <row r="3604" spans="1:8">
      <c r="A3604" s="169" t="s">
        <v>11345</v>
      </c>
      <c r="B3604" s="170">
        <f t="shared" si="65"/>
        <v>37561</v>
      </c>
      <c r="C3604" s="169" t="s">
        <v>8656</v>
      </c>
      <c r="D3604" s="169" t="s">
        <v>8682</v>
      </c>
      <c r="E3604" s="169" t="s">
        <v>8654</v>
      </c>
      <c r="F3604" s="169" t="s">
        <v>9047</v>
      </c>
      <c r="G3604" s="169" t="s">
        <v>8686</v>
      </c>
      <c r="H3604" s="169" t="s">
        <v>28</v>
      </c>
    </row>
    <row r="3605" spans="1:8">
      <c r="A3605" s="169" t="s">
        <v>11346</v>
      </c>
      <c r="B3605" s="170">
        <f t="shared" si="65"/>
        <v>37560</v>
      </c>
      <c r="C3605" s="169" t="s">
        <v>8660</v>
      </c>
      <c r="D3605" s="169" t="s">
        <v>8679</v>
      </c>
      <c r="E3605" s="169" t="s">
        <v>8660</v>
      </c>
      <c r="F3605" s="169" t="s">
        <v>9047</v>
      </c>
      <c r="G3605" s="169" t="s">
        <v>8711</v>
      </c>
      <c r="H3605" s="169" t="s">
        <v>28</v>
      </c>
    </row>
    <row r="3606" spans="1:8">
      <c r="A3606" s="169" t="s">
        <v>11347</v>
      </c>
      <c r="B3606" s="170">
        <f t="shared" si="65"/>
        <v>37559</v>
      </c>
      <c r="C3606" s="169" t="s">
        <v>8665</v>
      </c>
      <c r="D3606" s="169" t="s">
        <v>8700</v>
      </c>
      <c r="E3606" s="169" t="s">
        <v>8662</v>
      </c>
      <c r="F3606" s="169" t="s">
        <v>8748</v>
      </c>
      <c r="G3606" s="169" t="s">
        <v>8709</v>
      </c>
      <c r="H3606" s="169" t="s">
        <v>28</v>
      </c>
    </row>
    <row r="3607" spans="1:8">
      <c r="A3607" s="169" t="s">
        <v>11348</v>
      </c>
      <c r="B3607" s="170">
        <f t="shared" si="65"/>
        <v>37558</v>
      </c>
      <c r="C3607" s="169" t="s">
        <v>8722</v>
      </c>
      <c r="D3607" s="169" t="s">
        <v>8700</v>
      </c>
      <c r="E3607" s="169" t="s">
        <v>8662</v>
      </c>
      <c r="F3607" s="169" t="s">
        <v>9777</v>
      </c>
      <c r="G3607" s="169" t="s">
        <v>8709</v>
      </c>
      <c r="H3607" s="169" t="s">
        <v>28</v>
      </c>
    </row>
    <row r="3608" spans="1:8">
      <c r="A3608" s="169" t="s">
        <v>11349</v>
      </c>
      <c r="B3608" s="170">
        <f t="shared" si="65"/>
        <v>37557</v>
      </c>
      <c r="C3608" s="169" t="s">
        <v>8722</v>
      </c>
      <c r="D3608" s="169" t="s">
        <v>8686</v>
      </c>
      <c r="E3608" s="169" t="s">
        <v>8664</v>
      </c>
      <c r="F3608" s="169" t="s">
        <v>8750</v>
      </c>
      <c r="G3608" s="169" t="s">
        <v>8709</v>
      </c>
      <c r="H3608" s="169" t="s">
        <v>28</v>
      </c>
    </row>
    <row r="3609" spans="1:8">
      <c r="A3609" s="169" t="s">
        <v>11350</v>
      </c>
      <c r="B3609" s="170">
        <f t="shared" si="65"/>
        <v>37554</v>
      </c>
      <c r="C3609" s="169" t="s">
        <v>8670</v>
      </c>
      <c r="D3609" s="169" t="s">
        <v>8711</v>
      </c>
      <c r="E3609" s="169" t="s">
        <v>8669</v>
      </c>
      <c r="F3609" s="169" t="s">
        <v>8753</v>
      </c>
      <c r="G3609" s="169" t="s">
        <v>8708</v>
      </c>
      <c r="H3609" s="169" t="s">
        <v>28</v>
      </c>
    </row>
    <row r="3610" spans="1:8">
      <c r="A3610" s="169" t="s">
        <v>11351</v>
      </c>
      <c r="B3610" s="170">
        <f t="shared" si="65"/>
        <v>37553</v>
      </c>
      <c r="C3610" s="169" t="s">
        <v>8690</v>
      </c>
      <c r="D3610" s="169" t="s">
        <v>8709</v>
      </c>
      <c r="E3610" s="169" t="s">
        <v>8672</v>
      </c>
      <c r="F3610" s="169" t="s">
        <v>8755</v>
      </c>
      <c r="G3610" s="169" t="s">
        <v>9777</v>
      </c>
      <c r="H3610" s="169" t="s">
        <v>28</v>
      </c>
    </row>
    <row r="3611" spans="1:8">
      <c r="A3611" s="169" t="s">
        <v>11352</v>
      </c>
      <c r="B3611" s="170">
        <f t="shared" si="65"/>
        <v>37552</v>
      </c>
      <c r="C3611" s="169" t="s">
        <v>8684</v>
      </c>
      <c r="D3611" s="169" t="s">
        <v>9824</v>
      </c>
      <c r="E3611" s="169" t="s">
        <v>8684</v>
      </c>
      <c r="F3611" s="169" t="s">
        <v>8785</v>
      </c>
      <c r="G3611" s="169" t="s">
        <v>8748</v>
      </c>
      <c r="H3611" s="169" t="s">
        <v>28</v>
      </c>
    </row>
    <row r="3612" spans="1:8">
      <c r="A3612" s="169" t="s">
        <v>11353</v>
      </c>
      <c r="B3612" s="170">
        <f t="shared" si="65"/>
        <v>37551</v>
      </c>
      <c r="C3612" s="169" t="s">
        <v>8684</v>
      </c>
      <c r="D3612" s="169" t="s">
        <v>9824</v>
      </c>
      <c r="E3612" s="169" t="s">
        <v>8672</v>
      </c>
      <c r="F3612" s="169" t="s">
        <v>8785</v>
      </c>
      <c r="G3612" s="169" t="s">
        <v>8748</v>
      </c>
      <c r="H3612" s="169" t="s">
        <v>28</v>
      </c>
    </row>
    <row r="3613" spans="1:8">
      <c r="A3613" s="169" t="s">
        <v>11354</v>
      </c>
      <c r="B3613" s="170">
        <f t="shared" si="65"/>
        <v>37550</v>
      </c>
      <c r="C3613" s="169" t="s">
        <v>8676</v>
      </c>
      <c r="D3613" s="169" t="s">
        <v>9795</v>
      </c>
      <c r="E3613" s="169" t="s">
        <v>8684</v>
      </c>
      <c r="F3613" s="169" t="s">
        <v>8785</v>
      </c>
      <c r="G3613" s="169" t="s">
        <v>8753</v>
      </c>
      <c r="H3613" s="169" t="s">
        <v>28</v>
      </c>
    </row>
    <row r="3614" spans="1:8">
      <c r="A3614" s="169" t="s">
        <v>11355</v>
      </c>
      <c r="B3614" s="170">
        <f t="shared" si="65"/>
        <v>37547</v>
      </c>
      <c r="C3614" s="169" t="s">
        <v>8701</v>
      </c>
      <c r="D3614" s="169" t="s">
        <v>8750</v>
      </c>
      <c r="E3614" s="169" t="s">
        <v>8680</v>
      </c>
      <c r="F3614" s="169" t="s">
        <v>8779</v>
      </c>
      <c r="G3614" s="169" t="s">
        <v>8817</v>
      </c>
      <c r="H3614" s="169" t="s">
        <v>28</v>
      </c>
    </row>
    <row r="3615" spans="1:8">
      <c r="A3615" s="169" t="s">
        <v>11356</v>
      </c>
      <c r="B3615" s="170">
        <f t="shared" si="65"/>
        <v>37546</v>
      </c>
      <c r="C3615" s="169" t="s">
        <v>8711</v>
      </c>
      <c r="D3615" s="169" t="s">
        <v>8748</v>
      </c>
      <c r="E3615" s="169" t="s">
        <v>8682</v>
      </c>
      <c r="F3615" s="169" t="s">
        <v>8779</v>
      </c>
      <c r="G3615" s="169" t="s">
        <v>8817</v>
      </c>
      <c r="H3615" s="169" t="s">
        <v>28</v>
      </c>
    </row>
    <row r="3616" spans="1:8">
      <c r="A3616" s="169" t="s">
        <v>11357</v>
      </c>
      <c r="B3616" s="170">
        <f t="shared" si="65"/>
        <v>37545</v>
      </c>
      <c r="C3616" s="169" t="s">
        <v>8707</v>
      </c>
      <c r="D3616" s="169" t="s">
        <v>8708</v>
      </c>
      <c r="E3616" s="169" t="s">
        <v>8684</v>
      </c>
      <c r="F3616" s="169" t="s">
        <v>8759</v>
      </c>
      <c r="G3616" s="169" t="s">
        <v>9777</v>
      </c>
      <c r="H3616" s="169" t="s">
        <v>28</v>
      </c>
    </row>
    <row r="3617" spans="1:8">
      <c r="A3617" s="169" t="s">
        <v>11358</v>
      </c>
      <c r="B3617" s="170">
        <f t="shared" si="65"/>
        <v>37544</v>
      </c>
      <c r="C3617" s="169" t="s">
        <v>8686</v>
      </c>
      <c r="D3617" s="169" t="s">
        <v>8707</v>
      </c>
      <c r="E3617" s="169" t="s">
        <v>8684</v>
      </c>
      <c r="F3617" s="169" t="s">
        <v>8817</v>
      </c>
      <c r="G3617" s="169" t="s">
        <v>8708</v>
      </c>
      <c r="H3617" s="169" t="s">
        <v>28</v>
      </c>
    </row>
    <row r="3618" spans="1:8">
      <c r="A3618" s="169" t="s">
        <v>11359</v>
      </c>
      <c r="B3618" s="170">
        <f t="shared" si="65"/>
        <v>37543</v>
      </c>
      <c r="C3618" s="169" t="s">
        <v>8698</v>
      </c>
      <c r="D3618" s="169" t="s">
        <v>8711</v>
      </c>
      <c r="E3618" s="169" t="s">
        <v>8690</v>
      </c>
      <c r="F3618" s="169" t="s">
        <v>8753</v>
      </c>
      <c r="G3618" s="169" t="s">
        <v>8709</v>
      </c>
      <c r="H3618" s="169" t="s">
        <v>28</v>
      </c>
    </row>
    <row r="3619" spans="1:8">
      <c r="A3619" s="169" t="s">
        <v>11360</v>
      </c>
      <c r="B3619" s="170">
        <f t="shared" si="65"/>
        <v>37540</v>
      </c>
      <c r="C3619" s="169" t="s">
        <v>8698</v>
      </c>
      <c r="D3619" s="169" t="s">
        <v>8686</v>
      </c>
      <c r="E3619" s="169" t="s">
        <v>8673</v>
      </c>
      <c r="F3619" s="169" t="s">
        <v>8750</v>
      </c>
      <c r="G3619" s="169" t="s">
        <v>8701</v>
      </c>
      <c r="H3619" s="169" t="s">
        <v>28</v>
      </c>
    </row>
    <row r="3620" spans="1:8">
      <c r="A3620" s="169" t="s">
        <v>11361</v>
      </c>
      <c r="B3620" s="170">
        <f t="shared" si="65"/>
        <v>37539</v>
      </c>
      <c r="C3620" s="169" t="s">
        <v>8686</v>
      </c>
      <c r="D3620" s="169" t="s">
        <v>8686</v>
      </c>
      <c r="E3620" s="169" t="s">
        <v>8669</v>
      </c>
      <c r="F3620" s="169" t="s">
        <v>9777</v>
      </c>
      <c r="G3620" s="169" t="s">
        <v>8701</v>
      </c>
      <c r="H3620" s="169" t="s">
        <v>28</v>
      </c>
    </row>
    <row r="3621" spans="1:8">
      <c r="A3621" s="169" t="s">
        <v>11362</v>
      </c>
      <c r="B3621" s="170">
        <f t="shared" si="65"/>
        <v>37538</v>
      </c>
      <c r="C3621" s="169" t="s">
        <v>9795</v>
      </c>
      <c r="D3621" s="169" t="s">
        <v>8708</v>
      </c>
      <c r="E3621" s="169" t="s">
        <v>8678</v>
      </c>
      <c r="F3621" s="169" t="s">
        <v>8748</v>
      </c>
      <c r="G3621" s="169" t="s">
        <v>8748</v>
      </c>
      <c r="H3621" s="169" t="s">
        <v>28</v>
      </c>
    </row>
    <row r="3622" spans="1:8">
      <c r="A3622" s="169" t="s">
        <v>11363</v>
      </c>
      <c r="B3622" s="170">
        <f t="shared" si="65"/>
        <v>37537</v>
      </c>
      <c r="C3622" s="169" t="s">
        <v>9795</v>
      </c>
      <c r="D3622" s="169" t="s">
        <v>9824</v>
      </c>
      <c r="E3622" s="169" t="s">
        <v>8700</v>
      </c>
      <c r="F3622" s="169" t="s">
        <v>8750</v>
      </c>
      <c r="G3622" s="169" t="s">
        <v>8748</v>
      </c>
      <c r="H3622" s="169" t="s">
        <v>28</v>
      </c>
    </row>
    <row r="3623" spans="1:8">
      <c r="A3623" s="169" t="s">
        <v>11364</v>
      </c>
      <c r="B3623" s="170">
        <f t="shared" si="65"/>
        <v>37536</v>
      </c>
      <c r="C3623" s="169" t="s">
        <v>9047</v>
      </c>
      <c r="D3623" s="169" t="s">
        <v>8709</v>
      </c>
      <c r="E3623" s="169" t="s">
        <v>8682</v>
      </c>
      <c r="F3623" s="169" t="s">
        <v>9824</v>
      </c>
      <c r="G3623" s="169" t="s">
        <v>8748</v>
      </c>
      <c r="H3623" s="169" t="s">
        <v>28</v>
      </c>
    </row>
    <row r="3624" spans="1:8">
      <c r="A3624" s="169" t="s">
        <v>11365</v>
      </c>
      <c r="B3624" s="170">
        <f t="shared" si="65"/>
        <v>37533</v>
      </c>
      <c r="C3624" s="169" t="s">
        <v>8753</v>
      </c>
      <c r="D3624" s="169" t="s">
        <v>8711</v>
      </c>
      <c r="E3624" s="169" t="s">
        <v>8680</v>
      </c>
      <c r="F3624" s="169" t="s">
        <v>9824</v>
      </c>
      <c r="G3624" s="169" t="s">
        <v>9795</v>
      </c>
      <c r="H3624" s="169" t="s">
        <v>28</v>
      </c>
    </row>
    <row r="3625" spans="1:8">
      <c r="A3625" s="169" t="s">
        <v>11366</v>
      </c>
      <c r="B3625" s="170">
        <f t="shared" si="65"/>
        <v>37531</v>
      </c>
      <c r="C3625" s="169" t="s">
        <v>8748</v>
      </c>
      <c r="D3625" s="169" t="s">
        <v>8701</v>
      </c>
      <c r="E3625" s="169" t="s">
        <v>8684</v>
      </c>
      <c r="F3625" s="169" t="s">
        <v>8708</v>
      </c>
      <c r="G3625" s="169" t="s">
        <v>8709</v>
      </c>
      <c r="H3625" s="169" t="s">
        <v>28</v>
      </c>
    </row>
    <row r="3626" spans="1:8">
      <c r="A3626" s="169" t="s">
        <v>11367</v>
      </c>
      <c r="B3626" s="170">
        <f t="shared" si="65"/>
        <v>37530</v>
      </c>
      <c r="C3626" s="169" t="s">
        <v>8750</v>
      </c>
      <c r="D3626" s="169" t="s">
        <v>8698</v>
      </c>
      <c r="E3626" s="169" t="s">
        <v>8675</v>
      </c>
      <c r="F3626" s="169" t="s">
        <v>9824</v>
      </c>
      <c r="G3626" s="169" t="s">
        <v>8709</v>
      </c>
      <c r="H3626" s="169" t="s">
        <v>28</v>
      </c>
    </row>
    <row r="3627" spans="1:8">
      <c r="A3627" s="169" t="s">
        <v>11368</v>
      </c>
      <c r="B3627" s="170">
        <f t="shared" si="65"/>
        <v>37529</v>
      </c>
      <c r="C3627" s="169" t="s">
        <v>9777</v>
      </c>
      <c r="D3627" s="169" t="s">
        <v>8686</v>
      </c>
      <c r="E3627" s="169" t="s">
        <v>8672</v>
      </c>
      <c r="F3627" s="169" t="s">
        <v>8709</v>
      </c>
      <c r="G3627" s="169" t="s">
        <v>8707</v>
      </c>
      <c r="H3627" s="169" t="s">
        <v>28</v>
      </c>
    </row>
    <row r="3628" spans="1:8">
      <c r="A3628" s="169" t="s">
        <v>11369</v>
      </c>
      <c r="B3628" s="170">
        <f t="shared" si="65"/>
        <v>37526</v>
      </c>
      <c r="C3628" s="169" t="s">
        <v>8748</v>
      </c>
      <c r="D3628" s="169" t="s">
        <v>8701</v>
      </c>
      <c r="E3628" s="169" t="s">
        <v>8675</v>
      </c>
      <c r="F3628" s="169" t="s">
        <v>8709</v>
      </c>
      <c r="G3628" s="169" t="s">
        <v>8707</v>
      </c>
      <c r="H3628" s="169" t="s">
        <v>28</v>
      </c>
    </row>
    <row r="3629" spans="1:8">
      <c r="A3629" s="169" t="s">
        <v>11370</v>
      </c>
      <c r="B3629" s="170">
        <f t="shared" si="65"/>
        <v>37525</v>
      </c>
      <c r="C3629" s="169" t="s">
        <v>9047</v>
      </c>
      <c r="D3629" s="169" t="s">
        <v>8701</v>
      </c>
      <c r="E3629" s="169" t="s">
        <v>8675</v>
      </c>
      <c r="F3629" s="169" t="s">
        <v>8709</v>
      </c>
      <c r="G3629" s="169" t="s">
        <v>8707</v>
      </c>
      <c r="H3629" s="169" t="s">
        <v>28</v>
      </c>
    </row>
    <row r="3630" spans="1:8">
      <c r="A3630" s="169" t="s">
        <v>11371</v>
      </c>
      <c r="B3630" s="170">
        <f t="shared" si="65"/>
        <v>37524</v>
      </c>
      <c r="C3630" s="169" t="s">
        <v>8748</v>
      </c>
      <c r="D3630" s="169" t="s">
        <v>8698</v>
      </c>
      <c r="E3630" s="169" t="s">
        <v>8676</v>
      </c>
      <c r="F3630" s="169" t="s">
        <v>9824</v>
      </c>
      <c r="G3630" s="169" t="s">
        <v>8707</v>
      </c>
      <c r="H3630" s="169" t="s">
        <v>28</v>
      </c>
    </row>
    <row r="3631" spans="1:8">
      <c r="A3631" s="169" t="s">
        <v>11372</v>
      </c>
      <c r="B3631" s="170">
        <f t="shared" si="65"/>
        <v>37523</v>
      </c>
      <c r="C3631" s="169" t="s">
        <v>9047</v>
      </c>
      <c r="D3631" s="169" t="s">
        <v>8698</v>
      </c>
      <c r="E3631" s="169" t="s">
        <v>8676</v>
      </c>
      <c r="F3631" s="169" t="s">
        <v>9795</v>
      </c>
      <c r="G3631" s="169" t="s">
        <v>8711</v>
      </c>
      <c r="H3631" s="169" t="s">
        <v>28</v>
      </c>
    </row>
    <row r="3632" spans="1:8">
      <c r="A3632" s="169" t="s">
        <v>11373</v>
      </c>
      <c r="B3632" s="170">
        <f t="shared" si="65"/>
        <v>37522</v>
      </c>
      <c r="C3632" s="169" t="s">
        <v>8753</v>
      </c>
      <c r="D3632" s="169" t="s">
        <v>8708</v>
      </c>
      <c r="E3632" s="169" t="s">
        <v>8679</v>
      </c>
      <c r="F3632" s="169" t="s">
        <v>8817</v>
      </c>
      <c r="G3632" s="169" t="s">
        <v>8708</v>
      </c>
      <c r="H3632" s="169" t="s">
        <v>28</v>
      </c>
    </row>
    <row r="3633" spans="1:8">
      <c r="A3633" s="169" t="s">
        <v>11374</v>
      </c>
      <c r="B3633" s="170">
        <f t="shared" si="65"/>
        <v>37518</v>
      </c>
      <c r="C3633" s="169" t="s">
        <v>8758</v>
      </c>
      <c r="D3633" s="169" t="s">
        <v>8754</v>
      </c>
      <c r="E3633" s="169" t="s">
        <v>8711</v>
      </c>
      <c r="F3633" s="169" t="s">
        <v>8779</v>
      </c>
      <c r="G3633" s="169" t="s">
        <v>8753</v>
      </c>
      <c r="H3633" s="169" t="s">
        <v>28</v>
      </c>
    </row>
    <row r="3634" spans="1:8">
      <c r="A3634" s="169" t="s">
        <v>11375</v>
      </c>
      <c r="B3634" s="170">
        <f t="shared" si="65"/>
        <v>37517</v>
      </c>
      <c r="C3634" s="169" t="s">
        <v>8785</v>
      </c>
      <c r="D3634" s="169" t="s">
        <v>8754</v>
      </c>
      <c r="E3634" s="169" t="s">
        <v>8698</v>
      </c>
      <c r="F3634" s="169" t="s">
        <v>8772</v>
      </c>
      <c r="G3634" s="169" t="s">
        <v>8753</v>
      </c>
      <c r="H3634" s="169" t="s">
        <v>28</v>
      </c>
    </row>
    <row r="3635" spans="1:8">
      <c r="A3635" s="169" t="s">
        <v>11376</v>
      </c>
      <c r="B3635" s="170">
        <f t="shared" si="65"/>
        <v>37516</v>
      </c>
      <c r="C3635" s="169" t="s">
        <v>8789</v>
      </c>
      <c r="D3635" s="169" t="s">
        <v>8761</v>
      </c>
      <c r="E3635" s="169" t="s">
        <v>8817</v>
      </c>
      <c r="F3635" s="169" t="s">
        <v>8775</v>
      </c>
      <c r="G3635" s="169" t="s">
        <v>8767</v>
      </c>
      <c r="H3635" s="169" t="s">
        <v>28</v>
      </c>
    </row>
    <row r="3636" spans="1:8">
      <c r="A3636" s="169" t="s">
        <v>11377</v>
      </c>
      <c r="B3636" s="170">
        <f t="shared" si="65"/>
        <v>37515</v>
      </c>
      <c r="C3636" s="169" t="s">
        <v>8759</v>
      </c>
      <c r="D3636" s="169" t="s">
        <v>9795</v>
      </c>
      <c r="E3636" s="169" t="s">
        <v>8701</v>
      </c>
      <c r="F3636" s="169" t="s">
        <v>8753</v>
      </c>
      <c r="G3636" s="169" t="s">
        <v>8750</v>
      </c>
      <c r="H3636" s="169" t="s">
        <v>28</v>
      </c>
    </row>
    <row r="3637" spans="1:8">
      <c r="A3637" s="169" t="s">
        <v>11378</v>
      </c>
      <c r="B3637" s="170">
        <f t="shared" si="65"/>
        <v>37512</v>
      </c>
      <c r="C3637" s="169" t="s">
        <v>8779</v>
      </c>
      <c r="D3637" s="169" t="s">
        <v>9824</v>
      </c>
      <c r="E3637" s="169" t="s">
        <v>8701</v>
      </c>
      <c r="F3637" s="169" t="s">
        <v>9047</v>
      </c>
      <c r="G3637" s="169" t="s">
        <v>9777</v>
      </c>
      <c r="H3637" s="169" t="s">
        <v>28</v>
      </c>
    </row>
    <row r="3638" spans="1:8">
      <c r="A3638" s="169" t="s">
        <v>11379</v>
      </c>
      <c r="B3638" s="170">
        <f t="shared" si="65"/>
        <v>37511</v>
      </c>
      <c r="C3638" s="169" t="s">
        <v>8767</v>
      </c>
      <c r="D3638" s="169" t="s">
        <v>8755</v>
      </c>
      <c r="E3638" s="169" t="s">
        <v>9777</v>
      </c>
      <c r="F3638" s="169" t="s">
        <v>8779</v>
      </c>
      <c r="G3638" s="169" t="s">
        <v>8759</v>
      </c>
      <c r="H3638" s="169" t="s">
        <v>28</v>
      </c>
    </row>
    <row r="3639" spans="1:8">
      <c r="A3639" s="169" t="s">
        <v>11380</v>
      </c>
      <c r="B3639" s="170">
        <f t="shared" si="65"/>
        <v>37510</v>
      </c>
      <c r="C3639" s="169" t="s">
        <v>8767</v>
      </c>
      <c r="D3639" s="169" t="s">
        <v>8759</v>
      </c>
      <c r="E3639" s="169" t="s">
        <v>8748</v>
      </c>
      <c r="F3639" s="169" t="s">
        <v>8763</v>
      </c>
      <c r="G3639" s="169" t="s">
        <v>8759</v>
      </c>
      <c r="H3639" s="169" t="s">
        <v>28</v>
      </c>
    </row>
    <row r="3640" spans="1:8">
      <c r="A3640" s="169" t="s">
        <v>11381</v>
      </c>
      <c r="B3640" s="170">
        <f t="shared" si="65"/>
        <v>37509</v>
      </c>
      <c r="C3640" s="169" t="s">
        <v>8755</v>
      </c>
      <c r="D3640" s="169" t="s">
        <v>9777</v>
      </c>
      <c r="E3640" s="169" t="s">
        <v>8711</v>
      </c>
      <c r="F3640" s="169" t="s">
        <v>8817</v>
      </c>
      <c r="G3640" s="169" t="s">
        <v>9795</v>
      </c>
      <c r="H3640" s="169" t="s">
        <v>28</v>
      </c>
    </row>
    <row r="3641" spans="1:8">
      <c r="A3641" s="169" t="s">
        <v>11382</v>
      </c>
      <c r="B3641" s="170">
        <f t="shared" si="65"/>
        <v>37508</v>
      </c>
      <c r="C3641" s="169" t="s">
        <v>9047</v>
      </c>
      <c r="D3641" s="169" t="s">
        <v>8711</v>
      </c>
      <c r="E3641" s="169" t="s">
        <v>8678</v>
      </c>
      <c r="F3641" s="169" t="s">
        <v>9777</v>
      </c>
      <c r="G3641" s="169" t="s">
        <v>8698</v>
      </c>
      <c r="H3641" s="169" t="s">
        <v>28</v>
      </c>
    </row>
    <row r="3642" spans="1:8">
      <c r="A3642" s="169" t="s">
        <v>11383</v>
      </c>
      <c r="B3642" s="170">
        <f t="shared" si="65"/>
        <v>37505</v>
      </c>
      <c r="C3642" s="169" t="s">
        <v>8817</v>
      </c>
      <c r="D3642" s="169" t="s">
        <v>8698</v>
      </c>
      <c r="E3642" s="169" t="s">
        <v>8680</v>
      </c>
      <c r="F3642" s="169" t="s">
        <v>9795</v>
      </c>
      <c r="G3642" s="169" t="s">
        <v>8698</v>
      </c>
      <c r="H3642" s="169" t="s">
        <v>28</v>
      </c>
    </row>
    <row r="3643" spans="1:8">
      <c r="A3643" s="169" t="s">
        <v>11384</v>
      </c>
      <c r="B3643" s="170">
        <f t="shared" si="65"/>
        <v>37504</v>
      </c>
      <c r="C3643" s="169" t="s">
        <v>8785</v>
      </c>
      <c r="D3643" s="169" t="s">
        <v>8708</v>
      </c>
      <c r="E3643" s="169" t="s">
        <v>8686</v>
      </c>
      <c r="F3643" s="169" t="s">
        <v>9047</v>
      </c>
      <c r="G3643" s="169" t="s">
        <v>8708</v>
      </c>
      <c r="H3643" s="169" t="s">
        <v>28</v>
      </c>
    </row>
    <row r="3644" spans="1:8">
      <c r="A3644" s="169" t="s">
        <v>11385</v>
      </c>
      <c r="B3644" s="170">
        <f t="shared" si="65"/>
        <v>37503</v>
      </c>
      <c r="C3644" s="169" t="s">
        <v>8771</v>
      </c>
      <c r="D3644" s="169" t="s">
        <v>9795</v>
      </c>
      <c r="E3644" s="169" t="s">
        <v>8698</v>
      </c>
      <c r="F3644" s="169" t="s">
        <v>8753</v>
      </c>
      <c r="G3644" s="169" t="s">
        <v>9795</v>
      </c>
      <c r="H3644" s="169" t="s">
        <v>28</v>
      </c>
    </row>
    <row r="3645" spans="1:8">
      <c r="A3645" s="169" t="s">
        <v>11386</v>
      </c>
      <c r="B3645" s="170">
        <f t="shared" si="65"/>
        <v>37502</v>
      </c>
      <c r="C3645" s="169" t="s">
        <v>8842</v>
      </c>
      <c r="D3645" s="169" t="s">
        <v>8759</v>
      </c>
      <c r="E3645" s="169" t="s">
        <v>9047</v>
      </c>
      <c r="F3645" s="169" t="s">
        <v>8761</v>
      </c>
      <c r="G3645" s="169" t="s">
        <v>8755</v>
      </c>
      <c r="H3645" s="169" t="s">
        <v>28</v>
      </c>
    </row>
    <row r="3646" spans="1:8">
      <c r="A3646" s="169" t="s">
        <v>11387</v>
      </c>
      <c r="B3646" s="170">
        <f t="shared" si="65"/>
        <v>37501</v>
      </c>
      <c r="C3646" s="169" t="s">
        <v>8839</v>
      </c>
      <c r="D3646" s="169" t="s">
        <v>8763</v>
      </c>
      <c r="E3646" s="169" t="s">
        <v>8759</v>
      </c>
      <c r="F3646" s="169" t="s">
        <v>8766</v>
      </c>
      <c r="G3646" s="169" t="s">
        <v>8779</v>
      </c>
      <c r="H3646" s="169" t="s">
        <v>28</v>
      </c>
    </row>
    <row r="3647" spans="1:8">
      <c r="A3647" s="169" t="s">
        <v>11388</v>
      </c>
      <c r="B3647" s="170">
        <f t="shared" si="65"/>
        <v>37498</v>
      </c>
      <c r="C3647" s="169" t="s">
        <v>8853</v>
      </c>
      <c r="D3647" s="169" t="s">
        <v>8779</v>
      </c>
      <c r="E3647" s="169" t="s">
        <v>8817</v>
      </c>
      <c r="F3647" s="169" t="s">
        <v>8765</v>
      </c>
      <c r="G3647" s="169" t="s">
        <v>8785</v>
      </c>
      <c r="H3647" s="169" t="s">
        <v>28</v>
      </c>
    </row>
    <row r="3648" spans="1:8">
      <c r="A3648" s="169" t="s">
        <v>11389</v>
      </c>
      <c r="B3648" s="170">
        <f t="shared" si="65"/>
        <v>37497</v>
      </c>
      <c r="C3648" s="169" t="s">
        <v>8866</v>
      </c>
      <c r="D3648" s="169" t="s">
        <v>8765</v>
      </c>
      <c r="E3648" s="169" t="s">
        <v>8761</v>
      </c>
      <c r="F3648" s="169" t="s">
        <v>8830</v>
      </c>
      <c r="G3648" s="169" t="s">
        <v>8769</v>
      </c>
      <c r="H3648" s="169" t="s">
        <v>28</v>
      </c>
    </row>
    <row r="3649" spans="1:8">
      <c r="A3649" s="169" t="s">
        <v>11390</v>
      </c>
      <c r="B3649" s="170">
        <f t="shared" si="65"/>
        <v>37496</v>
      </c>
      <c r="C3649" s="169" t="s">
        <v>8977</v>
      </c>
      <c r="D3649" s="169" t="s">
        <v>8766</v>
      </c>
      <c r="E3649" s="169" t="s">
        <v>8761</v>
      </c>
      <c r="F3649" s="169" t="s">
        <v>8835</v>
      </c>
      <c r="G3649" s="169" t="s">
        <v>8775</v>
      </c>
      <c r="H3649" s="169" t="s">
        <v>28</v>
      </c>
    </row>
    <row r="3650" spans="1:8">
      <c r="A3650" s="169" t="s">
        <v>11391</v>
      </c>
      <c r="B3650" s="170">
        <f t="shared" si="65"/>
        <v>37495</v>
      </c>
      <c r="C3650" s="169" t="s">
        <v>8977</v>
      </c>
      <c r="D3650" s="169" t="s">
        <v>8766</v>
      </c>
      <c r="E3650" s="169" t="s">
        <v>8761</v>
      </c>
      <c r="F3650" s="169" t="s">
        <v>8842</v>
      </c>
      <c r="G3650" s="169" t="s">
        <v>8775</v>
      </c>
      <c r="H3650" s="169" t="s">
        <v>28</v>
      </c>
    </row>
    <row r="3651" spans="1:8">
      <c r="A3651" s="169" t="s">
        <v>11392</v>
      </c>
      <c r="B3651" s="170">
        <f t="shared" si="65"/>
        <v>37494</v>
      </c>
      <c r="C3651" s="169" t="s">
        <v>8880</v>
      </c>
      <c r="D3651" s="169" t="s">
        <v>8775</v>
      </c>
      <c r="E3651" s="169" t="s">
        <v>8763</v>
      </c>
      <c r="F3651" s="169" t="s">
        <v>8830</v>
      </c>
      <c r="G3651" s="169" t="s">
        <v>8775</v>
      </c>
      <c r="H3651" s="169" t="s">
        <v>28</v>
      </c>
    </row>
    <row r="3652" spans="1:8">
      <c r="A3652" s="169" t="s">
        <v>11393</v>
      </c>
      <c r="B3652" s="170">
        <f t="shared" si="65"/>
        <v>37491</v>
      </c>
      <c r="C3652" s="169" t="s">
        <v>8858</v>
      </c>
      <c r="D3652" s="169" t="s">
        <v>8779</v>
      </c>
      <c r="E3652" s="169" t="s">
        <v>8753</v>
      </c>
      <c r="F3652" s="169" t="s">
        <v>8765</v>
      </c>
      <c r="G3652" s="169" t="s">
        <v>8779</v>
      </c>
      <c r="H3652" s="169" t="s">
        <v>28</v>
      </c>
    </row>
    <row r="3653" spans="1:8">
      <c r="A3653" s="169" t="s">
        <v>11394</v>
      </c>
      <c r="B3653" s="170">
        <f t="shared" ref="B3653:B3716" si="66">DATE((LEFT(A3653,4)),(RIGHT(LEFT(A3653,7),2)),RIGHT(A3653,2))</f>
        <v>37490</v>
      </c>
      <c r="C3653" s="169" t="s">
        <v>8848</v>
      </c>
      <c r="D3653" s="169" t="s">
        <v>8757</v>
      </c>
      <c r="E3653" s="169" t="s">
        <v>8750</v>
      </c>
      <c r="F3653" s="169" t="s">
        <v>8771</v>
      </c>
      <c r="G3653" s="169" t="s">
        <v>8757</v>
      </c>
      <c r="H3653" s="169" t="s">
        <v>28</v>
      </c>
    </row>
    <row r="3654" spans="1:8">
      <c r="A3654" s="169" t="s">
        <v>11395</v>
      </c>
      <c r="B3654" s="170">
        <f t="shared" si="66"/>
        <v>37489</v>
      </c>
      <c r="C3654" s="169" t="s">
        <v>8845</v>
      </c>
      <c r="D3654" s="169" t="s">
        <v>8755</v>
      </c>
      <c r="E3654" s="169" t="s">
        <v>9795</v>
      </c>
      <c r="F3654" s="169" t="s">
        <v>8761</v>
      </c>
      <c r="G3654" s="169" t="s">
        <v>8755</v>
      </c>
      <c r="H3654" s="169" t="s">
        <v>28</v>
      </c>
    </row>
    <row r="3655" spans="1:8">
      <c r="A3655" s="169" t="s">
        <v>11396</v>
      </c>
      <c r="B3655" s="170">
        <f t="shared" si="66"/>
        <v>37488</v>
      </c>
      <c r="C3655" s="169" t="s">
        <v>8840</v>
      </c>
      <c r="D3655" s="169" t="s">
        <v>8748</v>
      </c>
      <c r="E3655" s="169" t="s">
        <v>8701</v>
      </c>
      <c r="F3655" s="169" t="s">
        <v>8779</v>
      </c>
      <c r="G3655" s="169" t="s">
        <v>8750</v>
      </c>
      <c r="H3655" s="169" t="s">
        <v>28</v>
      </c>
    </row>
    <row r="3656" spans="1:8">
      <c r="A3656" s="169" t="s">
        <v>11397</v>
      </c>
      <c r="B3656" s="170">
        <f t="shared" si="66"/>
        <v>37487</v>
      </c>
      <c r="C3656" s="169" t="s">
        <v>8793</v>
      </c>
      <c r="D3656" s="169" t="s">
        <v>8708</v>
      </c>
      <c r="E3656" s="169" t="s">
        <v>8678</v>
      </c>
      <c r="F3656" s="169" t="s">
        <v>8755</v>
      </c>
      <c r="G3656" s="169" t="s">
        <v>8708</v>
      </c>
      <c r="H3656" s="169" t="s">
        <v>28</v>
      </c>
    </row>
    <row r="3657" spans="1:8">
      <c r="A3657" s="169" t="s">
        <v>11398</v>
      </c>
      <c r="B3657" s="170">
        <f t="shared" si="66"/>
        <v>37485</v>
      </c>
      <c r="C3657" s="169" t="s">
        <v>8792</v>
      </c>
      <c r="D3657" s="169" t="s">
        <v>28</v>
      </c>
      <c r="E3657" s="169" t="s">
        <v>28</v>
      </c>
      <c r="F3657" s="169" t="s">
        <v>28</v>
      </c>
      <c r="G3657" s="169" t="s">
        <v>28</v>
      </c>
      <c r="H3657" s="169" t="s">
        <v>28</v>
      </c>
    </row>
    <row r="3658" spans="1:8">
      <c r="A3658" s="169" t="s">
        <v>11399</v>
      </c>
      <c r="B3658" s="170">
        <f t="shared" si="66"/>
        <v>37484</v>
      </c>
      <c r="C3658" s="169" t="s">
        <v>8792</v>
      </c>
      <c r="D3658" s="169" t="s">
        <v>8709</v>
      </c>
      <c r="E3658" s="169" t="s">
        <v>8680</v>
      </c>
      <c r="F3658" s="169" t="s">
        <v>8755</v>
      </c>
      <c r="G3658" s="169" t="s">
        <v>8707</v>
      </c>
      <c r="H3658" s="169" t="s">
        <v>28</v>
      </c>
    </row>
    <row r="3659" spans="1:8">
      <c r="A3659" s="169" t="s">
        <v>11400</v>
      </c>
      <c r="B3659" s="170">
        <f t="shared" si="66"/>
        <v>37482</v>
      </c>
      <c r="C3659" s="169" t="s">
        <v>8789</v>
      </c>
      <c r="D3659" s="169" t="s">
        <v>8711</v>
      </c>
      <c r="E3659" s="169" t="s">
        <v>8684</v>
      </c>
      <c r="F3659" s="169" t="s">
        <v>8755</v>
      </c>
      <c r="G3659" s="169" t="s">
        <v>8701</v>
      </c>
      <c r="H3659" s="169" t="s">
        <v>28</v>
      </c>
    </row>
    <row r="3660" spans="1:8">
      <c r="A3660" s="169" t="s">
        <v>11401</v>
      </c>
      <c r="B3660" s="170">
        <f t="shared" si="66"/>
        <v>37481</v>
      </c>
      <c r="C3660" s="169" t="s">
        <v>8791</v>
      </c>
      <c r="D3660" s="169" t="s">
        <v>8708</v>
      </c>
      <c r="E3660" s="169" t="s">
        <v>8680</v>
      </c>
      <c r="F3660" s="169" t="s">
        <v>8779</v>
      </c>
      <c r="G3660" s="169" t="s">
        <v>8701</v>
      </c>
      <c r="H3660" s="169" t="s">
        <v>28</v>
      </c>
    </row>
    <row r="3661" spans="1:8">
      <c r="A3661" s="169" t="s">
        <v>11402</v>
      </c>
      <c r="B3661" s="170">
        <f t="shared" si="66"/>
        <v>37480</v>
      </c>
      <c r="C3661" s="169" t="s">
        <v>8791</v>
      </c>
      <c r="D3661" s="169" t="s">
        <v>8708</v>
      </c>
      <c r="E3661" s="169" t="s">
        <v>8682</v>
      </c>
      <c r="F3661" s="169" t="s">
        <v>8779</v>
      </c>
      <c r="G3661" s="169" t="s">
        <v>8701</v>
      </c>
      <c r="H3661" s="169" t="s">
        <v>28</v>
      </c>
    </row>
    <row r="3662" spans="1:8">
      <c r="A3662" s="169" t="s">
        <v>11403</v>
      </c>
      <c r="B3662" s="170">
        <f t="shared" si="66"/>
        <v>37478</v>
      </c>
      <c r="C3662" s="169" t="s">
        <v>8793</v>
      </c>
      <c r="D3662" s="169" t="s">
        <v>28</v>
      </c>
      <c r="E3662" s="169" t="s">
        <v>28</v>
      </c>
      <c r="F3662" s="169" t="s">
        <v>28</v>
      </c>
      <c r="G3662" s="169" t="s">
        <v>28</v>
      </c>
      <c r="H3662" s="169" t="s">
        <v>28</v>
      </c>
    </row>
    <row r="3663" spans="1:8">
      <c r="A3663" s="169" t="s">
        <v>11404</v>
      </c>
      <c r="B3663" s="170">
        <f t="shared" si="66"/>
        <v>37477</v>
      </c>
      <c r="C3663" s="169" t="s">
        <v>8835</v>
      </c>
      <c r="D3663" s="169" t="s">
        <v>9795</v>
      </c>
      <c r="E3663" s="169" t="s">
        <v>8678</v>
      </c>
      <c r="F3663" s="169" t="s">
        <v>8772</v>
      </c>
      <c r="G3663" s="169" t="s">
        <v>8707</v>
      </c>
      <c r="H3663" s="169" t="s">
        <v>28</v>
      </c>
    </row>
    <row r="3664" spans="1:8">
      <c r="A3664" s="169" t="s">
        <v>11405</v>
      </c>
      <c r="B3664" s="170">
        <f t="shared" si="66"/>
        <v>37476</v>
      </c>
      <c r="C3664" s="169" t="s">
        <v>8830</v>
      </c>
      <c r="D3664" s="169" t="s">
        <v>9795</v>
      </c>
      <c r="E3664" s="169" t="s">
        <v>8678</v>
      </c>
      <c r="F3664" s="169" t="s">
        <v>8772</v>
      </c>
      <c r="G3664" s="169" t="s">
        <v>8709</v>
      </c>
      <c r="H3664" s="169" t="s">
        <v>28</v>
      </c>
    </row>
    <row r="3665" spans="1:8">
      <c r="A3665" s="169" t="s">
        <v>11406</v>
      </c>
      <c r="B3665" s="170">
        <f t="shared" si="66"/>
        <v>37475</v>
      </c>
      <c r="C3665" s="169" t="s">
        <v>8835</v>
      </c>
      <c r="D3665" s="169" t="s">
        <v>9777</v>
      </c>
      <c r="E3665" s="169" t="s">
        <v>8679</v>
      </c>
      <c r="F3665" s="169" t="s">
        <v>8763</v>
      </c>
      <c r="G3665" s="169" t="s">
        <v>8709</v>
      </c>
      <c r="H3665" s="169" t="s">
        <v>28</v>
      </c>
    </row>
    <row r="3666" spans="1:8">
      <c r="A3666" s="169" t="s">
        <v>11407</v>
      </c>
      <c r="B3666" s="170">
        <f t="shared" si="66"/>
        <v>37474</v>
      </c>
      <c r="C3666" s="169" t="s">
        <v>8840</v>
      </c>
      <c r="D3666" s="169" t="s">
        <v>9047</v>
      </c>
      <c r="E3666" s="169" t="s">
        <v>8701</v>
      </c>
      <c r="F3666" s="169" t="s">
        <v>8762</v>
      </c>
      <c r="G3666" s="169" t="s">
        <v>9777</v>
      </c>
      <c r="H3666" s="169" t="s">
        <v>28</v>
      </c>
    </row>
    <row r="3667" spans="1:8">
      <c r="A3667" s="169" t="s">
        <v>11408</v>
      </c>
      <c r="B3667" s="170">
        <f t="shared" si="66"/>
        <v>37473</v>
      </c>
      <c r="C3667" s="169" t="s">
        <v>8793</v>
      </c>
      <c r="D3667" s="169" t="s">
        <v>9824</v>
      </c>
      <c r="E3667" s="169" t="s">
        <v>8682</v>
      </c>
      <c r="F3667" s="169" t="s">
        <v>8772</v>
      </c>
      <c r="G3667" s="169" t="s">
        <v>8707</v>
      </c>
      <c r="H3667" s="169" t="s">
        <v>28</v>
      </c>
    </row>
    <row r="3668" spans="1:8">
      <c r="A3668" s="169" t="s">
        <v>11409</v>
      </c>
      <c r="B3668" s="170">
        <f t="shared" si="66"/>
        <v>37471</v>
      </c>
      <c r="C3668" s="169" t="s">
        <v>8855</v>
      </c>
      <c r="D3668" s="169" t="s">
        <v>28</v>
      </c>
      <c r="E3668" s="169" t="s">
        <v>28</v>
      </c>
      <c r="F3668" s="169" t="s">
        <v>28</v>
      </c>
      <c r="G3668" s="169" t="s">
        <v>28</v>
      </c>
      <c r="H3668" s="169" t="s">
        <v>28</v>
      </c>
    </row>
    <row r="3669" spans="1:8">
      <c r="A3669" s="169" t="s">
        <v>11410</v>
      </c>
      <c r="B3669" s="170">
        <f t="shared" si="66"/>
        <v>37470</v>
      </c>
      <c r="C3669" s="169" t="s">
        <v>8855</v>
      </c>
      <c r="D3669" s="169" t="s">
        <v>8763</v>
      </c>
      <c r="E3669" s="169" t="s">
        <v>8817</v>
      </c>
      <c r="F3669" s="169" t="s">
        <v>8775</v>
      </c>
      <c r="G3669" s="169" t="s">
        <v>8763</v>
      </c>
      <c r="H3669" s="169" t="s">
        <v>28</v>
      </c>
    </row>
    <row r="3670" spans="1:8">
      <c r="A3670" s="169" t="s">
        <v>11411</v>
      </c>
      <c r="B3670" s="170">
        <f t="shared" si="66"/>
        <v>37469</v>
      </c>
      <c r="C3670" s="169" t="s">
        <v>8864</v>
      </c>
      <c r="D3670" s="169" t="s">
        <v>8766</v>
      </c>
      <c r="E3670" s="169" t="s">
        <v>8761</v>
      </c>
      <c r="F3670" s="169" t="s">
        <v>8835</v>
      </c>
      <c r="G3670" s="169" t="s">
        <v>8775</v>
      </c>
      <c r="H3670" s="169" t="s">
        <v>28</v>
      </c>
    </row>
    <row r="3671" spans="1:8">
      <c r="A3671" s="169" t="s">
        <v>11412</v>
      </c>
      <c r="B3671" s="170">
        <f t="shared" si="66"/>
        <v>37468</v>
      </c>
      <c r="C3671" s="169" t="s">
        <v>8974</v>
      </c>
      <c r="D3671" s="169" t="s">
        <v>8793</v>
      </c>
      <c r="E3671" s="169" t="s">
        <v>8765</v>
      </c>
      <c r="F3671" s="169" t="s">
        <v>8839</v>
      </c>
      <c r="G3671" s="169" t="s">
        <v>8793</v>
      </c>
      <c r="H3671" s="169" t="s">
        <v>28</v>
      </c>
    </row>
    <row r="3672" spans="1:8">
      <c r="A3672" s="169" t="s">
        <v>11413</v>
      </c>
      <c r="B3672" s="170">
        <f t="shared" si="66"/>
        <v>37467</v>
      </c>
      <c r="C3672" s="169" t="s">
        <v>8921</v>
      </c>
      <c r="D3672" s="169" t="s">
        <v>8833</v>
      </c>
      <c r="E3672" s="169" t="s">
        <v>8789</v>
      </c>
      <c r="F3672" s="169" t="s">
        <v>8846</v>
      </c>
      <c r="G3672" s="169" t="s">
        <v>8793</v>
      </c>
      <c r="H3672" s="169" t="s">
        <v>28</v>
      </c>
    </row>
    <row r="3673" spans="1:8">
      <c r="A3673" s="169" t="s">
        <v>11414</v>
      </c>
      <c r="B3673" s="170">
        <f t="shared" si="66"/>
        <v>37466</v>
      </c>
      <c r="C3673" s="169" t="s">
        <v>8863</v>
      </c>
      <c r="D3673" s="169" t="s">
        <v>8767</v>
      </c>
      <c r="E3673" s="169" t="s">
        <v>8772</v>
      </c>
      <c r="F3673" s="169" t="s">
        <v>8791</v>
      </c>
      <c r="G3673" s="169" t="s">
        <v>8769</v>
      </c>
      <c r="H3673" s="169" t="s">
        <v>28</v>
      </c>
    </row>
    <row r="3674" spans="1:8">
      <c r="A3674" s="169" t="s">
        <v>11415</v>
      </c>
      <c r="B3674" s="170">
        <f t="shared" si="66"/>
        <v>37464</v>
      </c>
      <c r="C3674" s="169" t="s">
        <v>8870</v>
      </c>
      <c r="D3674" s="169" t="s">
        <v>28</v>
      </c>
      <c r="E3674" s="169" t="s">
        <v>28</v>
      </c>
      <c r="F3674" s="169" t="s">
        <v>28</v>
      </c>
      <c r="G3674" s="169" t="s">
        <v>28</v>
      </c>
      <c r="H3674" s="169" t="s">
        <v>28</v>
      </c>
    </row>
    <row r="3675" spans="1:8">
      <c r="A3675" s="169" t="s">
        <v>11416</v>
      </c>
      <c r="B3675" s="170">
        <f t="shared" si="66"/>
        <v>37463</v>
      </c>
      <c r="C3675" s="169" t="s">
        <v>8861</v>
      </c>
      <c r="D3675" s="169" t="s">
        <v>8762</v>
      </c>
      <c r="E3675" s="169" t="s">
        <v>8758</v>
      </c>
      <c r="F3675" s="169" t="s">
        <v>8792</v>
      </c>
      <c r="G3675" s="169" t="s">
        <v>8761</v>
      </c>
      <c r="H3675" s="169" t="s">
        <v>28</v>
      </c>
    </row>
    <row r="3676" spans="1:8">
      <c r="A3676" s="169" t="s">
        <v>11417</v>
      </c>
      <c r="B3676" s="170">
        <f t="shared" si="66"/>
        <v>37462</v>
      </c>
      <c r="C3676" s="169" t="s">
        <v>8905</v>
      </c>
      <c r="D3676" s="169" t="s">
        <v>8766</v>
      </c>
      <c r="E3676" s="169" t="s">
        <v>8769</v>
      </c>
      <c r="F3676" s="169" t="s">
        <v>8833</v>
      </c>
      <c r="G3676" s="169" t="s">
        <v>8767</v>
      </c>
      <c r="H3676" s="169" t="s">
        <v>28</v>
      </c>
    </row>
    <row r="3677" spans="1:8">
      <c r="A3677" s="169" t="s">
        <v>11418</v>
      </c>
      <c r="B3677" s="170">
        <f t="shared" si="66"/>
        <v>37461</v>
      </c>
      <c r="C3677" s="169" t="s">
        <v>8974</v>
      </c>
      <c r="D3677" s="169" t="s">
        <v>8791</v>
      </c>
      <c r="E3677" s="169" t="s">
        <v>8766</v>
      </c>
      <c r="F3677" s="169" t="s">
        <v>8838</v>
      </c>
      <c r="G3677" s="169" t="s">
        <v>8798</v>
      </c>
      <c r="H3677" s="169" t="s">
        <v>28</v>
      </c>
    </row>
    <row r="3678" spans="1:8">
      <c r="A3678" s="169" t="s">
        <v>11419</v>
      </c>
      <c r="B3678" s="170">
        <f t="shared" si="66"/>
        <v>37460</v>
      </c>
      <c r="C3678" s="169" t="s">
        <v>8916</v>
      </c>
      <c r="D3678" s="169" t="s">
        <v>8839</v>
      </c>
      <c r="E3678" s="169" t="s">
        <v>8833</v>
      </c>
      <c r="F3678" s="169" t="s">
        <v>8849</v>
      </c>
      <c r="G3678" s="169" t="s">
        <v>8840</v>
      </c>
      <c r="H3678" s="169" t="s">
        <v>28</v>
      </c>
    </row>
    <row r="3679" spans="1:8">
      <c r="A3679" s="169" t="s">
        <v>11420</v>
      </c>
      <c r="B3679" s="170">
        <f t="shared" si="66"/>
        <v>37459</v>
      </c>
      <c r="C3679" s="169" t="s">
        <v>8912</v>
      </c>
      <c r="D3679" s="169" t="s">
        <v>8775</v>
      </c>
      <c r="E3679" s="169" t="s">
        <v>8771</v>
      </c>
      <c r="F3679" s="169" t="s">
        <v>8833</v>
      </c>
      <c r="G3679" s="169" t="s">
        <v>8767</v>
      </c>
      <c r="H3679" s="169" t="s">
        <v>28</v>
      </c>
    </row>
    <row r="3680" spans="1:8">
      <c r="A3680" s="169" t="s">
        <v>11421</v>
      </c>
      <c r="B3680" s="170">
        <f t="shared" si="66"/>
        <v>37457</v>
      </c>
      <c r="C3680" s="169" t="s">
        <v>8944</v>
      </c>
      <c r="D3680" s="169" t="s">
        <v>28</v>
      </c>
      <c r="E3680" s="169" t="s">
        <v>28</v>
      </c>
      <c r="F3680" s="169" t="s">
        <v>28</v>
      </c>
      <c r="G3680" s="169" t="s">
        <v>28</v>
      </c>
      <c r="H3680" s="169" t="s">
        <v>28</v>
      </c>
    </row>
    <row r="3681" spans="1:8">
      <c r="A3681" s="169" t="s">
        <v>11422</v>
      </c>
      <c r="B3681" s="170">
        <f t="shared" si="66"/>
        <v>37456</v>
      </c>
      <c r="C3681" s="169" t="s">
        <v>8948</v>
      </c>
      <c r="D3681" s="169" t="s">
        <v>8858</v>
      </c>
      <c r="E3681" s="169" t="s">
        <v>8850</v>
      </c>
      <c r="F3681" s="169" t="s">
        <v>8880</v>
      </c>
      <c r="G3681" s="169" t="s">
        <v>8849</v>
      </c>
      <c r="H3681" s="169" t="s">
        <v>28</v>
      </c>
    </row>
    <row r="3682" spans="1:8">
      <c r="A3682" s="169" t="s">
        <v>11423</v>
      </c>
      <c r="B3682" s="170">
        <f t="shared" si="66"/>
        <v>37455</v>
      </c>
      <c r="C3682" s="169" t="s">
        <v>9098</v>
      </c>
      <c r="D3682" s="169" t="s">
        <v>8980</v>
      </c>
      <c r="E3682" s="169" t="s">
        <v>8866</v>
      </c>
      <c r="F3682" s="169" t="s">
        <v>8904</v>
      </c>
      <c r="G3682" s="169" t="s">
        <v>8880</v>
      </c>
      <c r="H3682" s="169" t="s">
        <v>28</v>
      </c>
    </row>
    <row r="3683" spans="1:8">
      <c r="A3683" s="169" t="s">
        <v>11424</v>
      </c>
      <c r="B3683" s="170">
        <f t="shared" si="66"/>
        <v>37453</v>
      </c>
      <c r="C3683" s="169" t="s">
        <v>9089</v>
      </c>
      <c r="D3683" s="169" t="s">
        <v>8991</v>
      </c>
      <c r="E3683" s="169" t="s">
        <v>8863</v>
      </c>
      <c r="F3683" s="169" t="s">
        <v>8974</v>
      </c>
      <c r="G3683" s="169" t="s">
        <v>8880</v>
      </c>
      <c r="H3683" s="169" t="s">
        <v>28</v>
      </c>
    </row>
    <row r="3684" spans="1:8">
      <c r="A3684" s="169" t="s">
        <v>11425</v>
      </c>
      <c r="B3684" s="170">
        <f t="shared" si="66"/>
        <v>37452</v>
      </c>
      <c r="C3684" s="169" t="s">
        <v>9086</v>
      </c>
      <c r="D3684" s="169" t="s">
        <v>8880</v>
      </c>
      <c r="E3684" s="169" t="s">
        <v>8863</v>
      </c>
      <c r="F3684" s="169" t="s">
        <v>8906</v>
      </c>
      <c r="G3684" s="169" t="s">
        <v>8863</v>
      </c>
      <c r="H3684" s="169" t="s">
        <v>28</v>
      </c>
    </row>
    <row r="3685" spans="1:8">
      <c r="A3685" s="169" t="s">
        <v>11426</v>
      </c>
      <c r="B3685" s="170">
        <f t="shared" si="66"/>
        <v>37451</v>
      </c>
      <c r="C3685" s="169" t="s">
        <v>28</v>
      </c>
      <c r="D3685" s="169" t="s">
        <v>28</v>
      </c>
      <c r="E3685" s="169" t="s">
        <v>8880</v>
      </c>
      <c r="F3685" s="169" t="s">
        <v>28</v>
      </c>
      <c r="G3685" s="169" t="s">
        <v>28</v>
      </c>
      <c r="H3685" s="169" t="s">
        <v>28</v>
      </c>
    </row>
    <row r="3686" spans="1:8">
      <c r="A3686" s="169" t="s">
        <v>11427</v>
      </c>
      <c r="B3686" s="170">
        <f t="shared" si="66"/>
        <v>37450</v>
      </c>
      <c r="C3686" s="169" t="s">
        <v>9096</v>
      </c>
      <c r="D3686" s="169" t="s">
        <v>28</v>
      </c>
      <c r="E3686" s="169" t="s">
        <v>28</v>
      </c>
      <c r="F3686" s="169" t="s">
        <v>28</v>
      </c>
      <c r="G3686" s="169" t="s">
        <v>28</v>
      </c>
      <c r="H3686" s="169" t="s">
        <v>28</v>
      </c>
    </row>
    <row r="3687" spans="1:8">
      <c r="A3687" s="169" t="s">
        <v>11428</v>
      </c>
      <c r="B3687" s="170">
        <f t="shared" si="66"/>
        <v>37449</v>
      </c>
      <c r="C3687" s="169" t="s">
        <v>9096</v>
      </c>
      <c r="D3687" s="169" t="s">
        <v>8980</v>
      </c>
      <c r="E3687" s="169" t="s">
        <v>8880</v>
      </c>
      <c r="F3687" s="169" t="s">
        <v>8974</v>
      </c>
      <c r="G3687" s="169" t="s">
        <v>8880</v>
      </c>
      <c r="H3687" s="169" t="s">
        <v>28</v>
      </c>
    </row>
    <row r="3688" spans="1:8">
      <c r="A3688" s="169" t="s">
        <v>11429</v>
      </c>
      <c r="B3688" s="170">
        <f t="shared" si="66"/>
        <v>37448</v>
      </c>
      <c r="C3688" s="169" t="s">
        <v>9103</v>
      </c>
      <c r="D3688" s="169" t="s">
        <v>8870</v>
      </c>
      <c r="E3688" s="169" t="s">
        <v>8858</v>
      </c>
      <c r="F3688" s="169" t="s">
        <v>8864</v>
      </c>
      <c r="G3688" s="169" t="s">
        <v>8855</v>
      </c>
      <c r="H3688" s="169" t="s">
        <v>28</v>
      </c>
    </row>
    <row r="3689" spans="1:8">
      <c r="A3689" s="169" t="s">
        <v>11430</v>
      </c>
      <c r="B3689" s="170">
        <f t="shared" si="66"/>
        <v>37447</v>
      </c>
      <c r="C3689" s="169" t="s">
        <v>9100</v>
      </c>
      <c r="D3689" s="169" t="s">
        <v>8864</v>
      </c>
      <c r="E3689" s="169" t="s">
        <v>8861</v>
      </c>
      <c r="F3689" s="169" t="s">
        <v>8979</v>
      </c>
      <c r="G3689" s="169" t="s">
        <v>8864</v>
      </c>
      <c r="H3689" s="169" t="s">
        <v>28</v>
      </c>
    </row>
    <row r="3690" spans="1:8">
      <c r="A3690" s="169" t="s">
        <v>11431</v>
      </c>
      <c r="B3690" s="170">
        <f t="shared" si="66"/>
        <v>37446</v>
      </c>
      <c r="C3690" s="169" t="s">
        <v>9091</v>
      </c>
      <c r="D3690" s="169" t="s">
        <v>8864</v>
      </c>
      <c r="E3690" s="169" t="s">
        <v>8861</v>
      </c>
      <c r="F3690" s="169" t="s">
        <v>8980</v>
      </c>
      <c r="G3690" s="169" t="s">
        <v>8864</v>
      </c>
      <c r="H3690" s="169" t="s">
        <v>28</v>
      </c>
    </row>
    <row r="3691" spans="1:8">
      <c r="A3691" s="169" t="s">
        <v>11432</v>
      </c>
      <c r="B3691" s="170">
        <f t="shared" si="66"/>
        <v>37445</v>
      </c>
      <c r="C3691" s="169" t="s">
        <v>9091</v>
      </c>
      <c r="D3691" s="169" t="s">
        <v>8870</v>
      </c>
      <c r="E3691" s="169" t="s">
        <v>8853</v>
      </c>
      <c r="F3691" s="169" t="s">
        <v>8866</v>
      </c>
      <c r="G3691" s="169" t="s">
        <v>8870</v>
      </c>
      <c r="H3691" s="169" t="s">
        <v>28</v>
      </c>
    </row>
    <row r="3692" spans="1:8">
      <c r="A3692" s="169" t="s">
        <v>11433</v>
      </c>
      <c r="B3692" s="170">
        <f t="shared" si="66"/>
        <v>37443</v>
      </c>
      <c r="C3692" s="169" t="s">
        <v>9091</v>
      </c>
      <c r="D3692" s="169" t="s">
        <v>28</v>
      </c>
      <c r="E3692" s="169" t="s">
        <v>28</v>
      </c>
      <c r="F3692" s="169" t="s">
        <v>28</v>
      </c>
      <c r="G3692" s="169" t="s">
        <v>28</v>
      </c>
      <c r="H3692" s="169" t="s">
        <v>28</v>
      </c>
    </row>
    <row r="3693" spans="1:8">
      <c r="A3693" s="169" t="s">
        <v>11434</v>
      </c>
      <c r="B3693" s="170">
        <f t="shared" si="66"/>
        <v>37442</v>
      </c>
      <c r="C3693" s="169" t="s">
        <v>9090</v>
      </c>
      <c r="D3693" s="169" t="s">
        <v>8864</v>
      </c>
      <c r="E3693" s="169" t="s">
        <v>8867</v>
      </c>
      <c r="F3693" s="169" t="s">
        <v>8980</v>
      </c>
      <c r="G3693" s="169" t="s">
        <v>8880</v>
      </c>
      <c r="H3693" s="169" t="s">
        <v>28</v>
      </c>
    </row>
    <row r="3694" spans="1:8">
      <c r="A3694" s="169" t="s">
        <v>11435</v>
      </c>
      <c r="B3694" s="170">
        <f t="shared" si="66"/>
        <v>37441</v>
      </c>
      <c r="C3694" s="169" t="s">
        <v>8949</v>
      </c>
      <c r="D3694" s="169" t="s">
        <v>8849</v>
      </c>
      <c r="E3694" s="169" t="s">
        <v>8846</v>
      </c>
      <c r="F3694" s="169" t="s">
        <v>8854</v>
      </c>
      <c r="G3694" s="169" t="s">
        <v>8849</v>
      </c>
      <c r="H3694" s="169" t="s">
        <v>28</v>
      </c>
    </row>
    <row r="3695" spans="1:8">
      <c r="A3695" s="169" t="s">
        <v>11436</v>
      </c>
      <c r="B3695" s="170">
        <f t="shared" si="66"/>
        <v>37440</v>
      </c>
      <c r="C3695" s="169" t="s">
        <v>8932</v>
      </c>
      <c r="D3695" s="169" t="s">
        <v>8839</v>
      </c>
      <c r="E3695" s="169" t="s">
        <v>8830</v>
      </c>
      <c r="F3695" s="169" t="s">
        <v>8848</v>
      </c>
      <c r="G3695" s="169" t="s">
        <v>8839</v>
      </c>
      <c r="H3695" s="169" t="s">
        <v>28</v>
      </c>
    </row>
    <row r="3696" spans="1:8">
      <c r="A3696" s="169" t="s">
        <v>11437</v>
      </c>
      <c r="B3696" s="170">
        <f t="shared" si="66"/>
        <v>37439</v>
      </c>
      <c r="C3696" s="169" t="s">
        <v>8930</v>
      </c>
      <c r="D3696" s="169" t="s">
        <v>8839</v>
      </c>
      <c r="E3696" s="169" t="s">
        <v>8830</v>
      </c>
      <c r="F3696" s="169" t="s">
        <v>8848</v>
      </c>
      <c r="G3696" s="169" t="s">
        <v>8839</v>
      </c>
      <c r="H3696" s="169" t="s">
        <v>28</v>
      </c>
    </row>
    <row r="3697" spans="1:8">
      <c r="A3697" s="169" t="s">
        <v>11438</v>
      </c>
      <c r="B3697" s="170">
        <f t="shared" si="66"/>
        <v>37436</v>
      </c>
      <c r="C3697" s="169" t="s">
        <v>8938</v>
      </c>
      <c r="D3697" s="169" t="s">
        <v>8850</v>
      </c>
      <c r="E3697" s="169" t="s">
        <v>8838</v>
      </c>
      <c r="F3697" s="169" t="s">
        <v>8861</v>
      </c>
      <c r="G3697" s="169" t="s">
        <v>8845</v>
      </c>
      <c r="H3697" s="169" t="s">
        <v>28</v>
      </c>
    </row>
    <row r="3698" spans="1:8">
      <c r="A3698" s="169" t="s">
        <v>11439</v>
      </c>
      <c r="B3698" s="170">
        <f t="shared" si="66"/>
        <v>37435</v>
      </c>
      <c r="C3698" s="169" t="s">
        <v>8938</v>
      </c>
      <c r="D3698" s="169" t="s">
        <v>8850</v>
      </c>
      <c r="E3698" s="169" t="s">
        <v>8838</v>
      </c>
      <c r="F3698" s="169" t="s">
        <v>8861</v>
      </c>
      <c r="G3698" s="169" t="s">
        <v>8845</v>
      </c>
      <c r="H3698" s="169" t="s">
        <v>28</v>
      </c>
    </row>
    <row r="3699" spans="1:8">
      <c r="A3699" s="169" t="s">
        <v>11440</v>
      </c>
      <c r="B3699" s="170">
        <f t="shared" si="66"/>
        <v>37434</v>
      </c>
      <c r="C3699" s="169" t="s">
        <v>8930</v>
      </c>
      <c r="D3699" s="169" t="s">
        <v>8850</v>
      </c>
      <c r="E3699" s="169" t="s">
        <v>8842</v>
      </c>
      <c r="F3699" s="169" t="s">
        <v>8870</v>
      </c>
      <c r="G3699" s="169" t="s">
        <v>8850</v>
      </c>
      <c r="H3699" s="169" t="s">
        <v>28</v>
      </c>
    </row>
    <row r="3700" spans="1:8">
      <c r="A3700" s="169" t="s">
        <v>11441</v>
      </c>
      <c r="B3700" s="170">
        <f t="shared" si="66"/>
        <v>37433</v>
      </c>
      <c r="C3700" s="169" t="s">
        <v>8956</v>
      </c>
      <c r="D3700" s="169" t="s">
        <v>8838</v>
      </c>
      <c r="E3700" s="169" t="s">
        <v>8791</v>
      </c>
      <c r="F3700" s="169" t="s">
        <v>8848</v>
      </c>
      <c r="G3700" s="169" t="s">
        <v>8839</v>
      </c>
      <c r="H3700" s="169" t="s">
        <v>28</v>
      </c>
    </row>
    <row r="3701" spans="1:8">
      <c r="A3701" s="169" t="s">
        <v>11442</v>
      </c>
      <c r="B3701" s="170">
        <f t="shared" si="66"/>
        <v>37432</v>
      </c>
      <c r="C3701" s="169" t="s">
        <v>9085</v>
      </c>
      <c r="D3701" s="169" t="s">
        <v>8864</v>
      </c>
      <c r="E3701" s="169" t="s">
        <v>8849</v>
      </c>
      <c r="F3701" s="169" t="s">
        <v>8906</v>
      </c>
      <c r="G3701" s="169" t="s">
        <v>8991</v>
      </c>
      <c r="H3701" s="169" t="s">
        <v>28</v>
      </c>
    </row>
    <row r="3702" spans="1:8">
      <c r="A3702" s="169" t="s">
        <v>11443</v>
      </c>
      <c r="B3702" s="170">
        <f t="shared" si="66"/>
        <v>37431</v>
      </c>
      <c r="C3702" s="169" t="s">
        <v>9085</v>
      </c>
      <c r="D3702" s="169" t="s">
        <v>8976</v>
      </c>
      <c r="E3702" s="169" t="s">
        <v>8867</v>
      </c>
      <c r="F3702" s="169" t="s">
        <v>8910</v>
      </c>
      <c r="G3702" s="169" t="s">
        <v>8976</v>
      </c>
      <c r="H3702" s="169" t="s">
        <v>28</v>
      </c>
    </row>
    <row r="3703" spans="1:8">
      <c r="A3703" s="169" t="s">
        <v>11444</v>
      </c>
      <c r="B3703" s="170">
        <f t="shared" si="66"/>
        <v>37429</v>
      </c>
      <c r="C3703" s="169" t="s">
        <v>9086</v>
      </c>
      <c r="D3703" s="169" t="s">
        <v>8905</v>
      </c>
      <c r="E3703" s="169" t="s">
        <v>8880</v>
      </c>
      <c r="F3703" s="169" t="s">
        <v>8914</v>
      </c>
      <c r="G3703" s="169" t="s">
        <v>8920</v>
      </c>
      <c r="H3703" s="169" t="s">
        <v>28</v>
      </c>
    </row>
    <row r="3704" spans="1:8">
      <c r="A3704" s="169" t="s">
        <v>11445</v>
      </c>
      <c r="B3704" s="170">
        <f t="shared" si="66"/>
        <v>37428</v>
      </c>
      <c r="C3704" s="169" t="s">
        <v>9086</v>
      </c>
      <c r="D3704" s="169" t="s">
        <v>8905</v>
      </c>
      <c r="E3704" s="169" t="s">
        <v>8880</v>
      </c>
      <c r="F3704" s="169" t="s">
        <v>8914</v>
      </c>
      <c r="G3704" s="169" t="s">
        <v>8920</v>
      </c>
      <c r="H3704" s="169" t="s">
        <v>28</v>
      </c>
    </row>
    <row r="3705" spans="1:8">
      <c r="A3705" s="169" t="s">
        <v>11446</v>
      </c>
      <c r="B3705" s="170">
        <f t="shared" si="66"/>
        <v>37427</v>
      </c>
      <c r="C3705" s="169" t="s">
        <v>9098</v>
      </c>
      <c r="D3705" s="169" t="s">
        <v>8924</v>
      </c>
      <c r="E3705" s="169" t="s">
        <v>8980</v>
      </c>
      <c r="F3705" s="169" t="s">
        <v>8913</v>
      </c>
      <c r="G3705" s="169" t="s">
        <v>8908</v>
      </c>
      <c r="H3705" s="169" t="s">
        <v>28</v>
      </c>
    </row>
    <row r="3706" spans="1:8">
      <c r="A3706" s="169" t="s">
        <v>11447</v>
      </c>
      <c r="B3706" s="170">
        <f t="shared" si="66"/>
        <v>37426</v>
      </c>
      <c r="C3706" s="169" t="s">
        <v>9091</v>
      </c>
      <c r="D3706" s="169" t="s">
        <v>8924</v>
      </c>
      <c r="E3706" s="169" t="s">
        <v>8980</v>
      </c>
      <c r="F3706" s="169" t="s">
        <v>8913</v>
      </c>
      <c r="G3706" s="169" t="s">
        <v>8908</v>
      </c>
      <c r="H3706" s="169" t="s">
        <v>28</v>
      </c>
    </row>
    <row r="3707" spans="1:8">
      <c r="A3707" s="169" t="s">
        <v>11448</v>
      </c>
      <c r="B3707" s="170">
        <f t="shared" si="66"/>
        <v>37425</v>
      </c>
      <c r="C3707" s="169" t="s">
        <v>9135</v>
      </c>
      <c r="D3707" s="169" t="s">
        <v>8914</v>
      </c>
      <c r="E3707" s="169" t="s">
        <v>8974</v>
      </c>
      <c r="F3707" s="169" t="s">
        <v>8931</v>
      </c>
      <c r="G3707" s="169" t="s">
        <v>8916</v>
      </c>
      <c r="H3707" s="169" t="s">
        <v>28</v>
      </c>
    </row>
    <row r="3708" spans="1:8">
      <c r="A3708" s="169" t="s">
        <v>11449</v>
      </c>
      <c r="B3708" s="170">
        <f t="shared" si="66"/>
        <v>37424</v>
      </c>
      <c r="C3708" s="169" t="s">
        <v>9125</v>
      </c>
      <c r="D3708" s="169" t="s">
        <v>8916</v>
      </c>
      <c r="E3708" s="169" t="s">
        <v>8921</v>
      </c>
      <c r="F3708" s="169" t="s">
        <v>8930</v>
      </c>
      <c r="G3708" s="169" t="s">
        <v>8931</v>
      </c>
      <c r="H3708" s="169" t="s">
        <v>28</v>
      </c>
    </row>
    <row r="3709" spans="1:8">
      <c r="A3709" s="169" t="s">
        <v>11450</v>
      </c>
      <c r="B3709" s="170">
        <f t="shared" si="66"/>
        <v>37422</v>
      </c>
      <c r="C3709" s="169" t="s">
        <v>9122</v>
      </c>
      <c r="D3709" s="169" t="s">
        <v>8934</v>
      </c>
      <c r="E3709" s="169" t="s">
        <v>8912</v>
      </c>
      <c r="F3709" s="169" t="s">
        <v>8944</v>
      </c>
      <c r="G3709" s="169" t="s">
        <v>8937</v>
      </c>
      <c r="H3709" s="169" t="s">
        <v>28</v>
      </c>
    </row>
    <row r="3710" spans="1:8">
      <c r="A3710" s="169" t="s">
        <v>11451</v>
      </c>
      <c r="B3710" s="170">
        <f t="shared" si="66"/>
        <v>37421</v>
      </c>
      <c r="C3710" s="169" t="s">
        <v>9134</v>
      </c>
      <c r="D3710" s="169" t="s">
        <v>8934</v>
      </c>
      <c r="E3710" s="169" t="s">
        <v>8912</v>
      </c>
      <c r="F3710" s="169" t="s">
        <v>8944</v>
      </c>
      <c r="G3710" s="169" t="s">
        <v>8937</v>
      </c>
      <c r="H3710" s="169" t="s">
        <v>28</v>
      </c>
    </row>
    <row r="3711" spans="1:8">
      <c r="A3711" s="169" t="s">
        <v>11452</v>
      </c>
      <c r="B3711" s="170">
        <f t="shared" si="66"/>
        <v>37419</v>
      </c>
      <c r="C3711" s="169" t="s">
        <v>9122</v>
      </c>
      <c r="D3711" s="169" t="s">
        <v>8940</v>
      </c>
      <c r="E3711" s="169" t="s">
        <v>8912</v>
      </c>
      <c r="F3711" s="169" t="s">
        <v>8949</v>
      </c>
      <c r="G3711" s="169" t="s">
        <v>8937</v>
      </c>
      <c r="H3711" s="169" t="s">
        <v>28</v>
      </c>
    </row>
    <row r="3712" spans="1:8">
      <c r="A3712" s="169" t="s">
        <v>11453</v>
      </c>
      <c r="B3712" s="170">
        <f t="shared" si="66"/>
        <v>37418</v>
      </c>
      <c r="C3712" s="169" t="s">
        <v>9119</v>
      </c>
      <c r="D3712" s="169" t="s">
        <v>8934</v>
      </c>
      <c r="E3712" s="169" t="s">
        <v>8914</v>
      </c>
      <c r="F3712" s="169" t="s">
        <v>8949</v>
      </c>
      <c r="G3712" s="169" t="s">
        <v>8937</v>
      </c>
      <c r="H3712" s="169" t="s">
        <v>28</v>
      </c>
    </row>
    <row r="3713" spans="1:8">
      <c r="A3713" s="169" t="s">
        <v>11454</v>
      </c>
      <c r="B3713" s="170">
        <f t="shared" si="66"/>
        <v>37417</v>
      </c>
      <c r="C3713" s="169" t="s">
        <v>9138</v>
      </c>
      <c r="D3713" s="169" t="s">
        <v>8932</v>
      </c>
      <c r="E3713" s="169" t="s">
        <v>8908</v>
      </c>
      <c r="F3713" s="169" t="s">
        <v>8949</v>
      </c>
      <c r="G3713" s="169" t="s">
        <v>8938</v>
      </c>
      <c r="H3713" s="169" t="s">
        <v>28</v>
      </c>
    </row>
    <row r="3714" spans="1:8">
      <c r="A3714" s="169" t="s">
        <v>11455</v>
      </c>
      <c r="B3714" s="170">
        <f t="shared" si="66"/>
        <v>37415</v>
      </c>
      <c r="C3714" s="169" t="s">
        <v>9125</v>
      </c>
      <c r="D3714" s="169" t="s">
        <v>8932</v>
      </c>
      <c r="E3714" s="169" t="s">
        <v>8910</v>
      </c>
      <c r="F3714" s="169" t="s">
        <v>8949</v>
      </c>
      <c r="G3714" s="169" t="s">
        <v>8938</v>
      </c>
      <c r="H3714" s="169" t="s">
        <v>28</v>
      </c>
    </row>
    <row r="3715" spans="1:8">
      <c r="A3715" s="169" t="s">
        <v>11456</v>
      </c>
      <c r="B3715" s="170">
        <f t="shared" si="66"/>
        <v>37414</v>
      </c>
      <c r="C3715" s="169" t="s">
        <v>9138</v>
      </c>
      <c r="D3715" s="169" t="s">
        <v>8932</v>
      </c>
      <c r="E3715" s="169" t="s">
        <v>8910</v>
      </c>
      <c r="F3715" s="169" t="s">
        <v>8949</v>
      </c>
      <c r="G3715" s="169" t="s">
        <v>8938</v>
      </c>
      <c r="H3715" s="169" t="s">
        <v>28</v>
      </c>
    </row>
    <row r="3716" spans="1:8">
      <c r="A3716" s="169" t="s">
        <v>11457</v>
      </c>
      <c r="B3716" s="170">
        <f t="shared" si="66"/>
        <v>37412</v>
      </c>
      <c r="C3716" s="169" t="s">
        <v>9119</v>
      </c>
      <c r="D3716" s="169" t="s">
        <v>8936</v>
      </c>
      <c r="E3716" s="169" t="s">
        <v>8916</v>
      </c>
      <c r="F3716" s="169" t="s">
        <v>9103</v>
      </c>
      <c r="G3716" s="169" t="s">
        <v>8943</v>
      </c>
      <c r="H3716" s="169" t="s">
        <v>28</v>
      </c>
    </row>
    <row r="3717" spans="1:8">
      <c r="A3717" s="169" t="s">
        <v>11458</v>
      </c>
      <c r="B3717" s="170">
        <f t="shared" ref="B3717:B3780" si="67">DATE((LEFT(A3717,4)),(RIGHT(LEFT(A3717,7),2)),RIGHT(A3717,2))</f>
        <v>37411</v>
      </c>
      <c r="C3717" s="169" t="s">
        <v>9123</v>
      </c>
      <c r="D3717" s="169" t="s">
        <v>8938</v>
      </c>
      <c r="E3717" s="169" t="s">
        <v>8912</v>
      </c>
      <c r="F3717" s="169" t="s">
        <v>9103</v>
      </c>
      <c r="G3717" s="169" t="s">
        <v>8937</v>
      </c>
      <c r="H3717" s="169" t="s">
        <v>28</v>
      </c>
    </row>
    <row r="3718" spans="1:8">
      <c r="A3718" s="169" t="s">
        <v>11459</v>
      </c>
      <c r="B3718" s="170">
        <f t="shared" si="67"/>
        <v>37410</v>
      </c>
      <c r="C3718" s="169" t="s">
        <v>9131</v>
      </c>
      <c r="D3718" s="169" t="s">
        <v>8943</v>
      </c>
      <c r="E3718" s="169" t="s">
        <v>8956</v>
      </c>
      <c r="F3718" s="169" t="s">
        <v>9085</v>
      </c>
      <c r="G3718" s="169" t="s">
        <v>8949</v>
      </c>
      <c r="H3718" s="169" t="s">
        <v>28</v>
      </c>
    </row>
    <row r="3719" spans="1:8">
      <c r="A3719" s="169" t="s">
        <v>11460</v>
      </c>
      <c r="B3719" s="170">
        <f t="shared" si="67"/>
        <v>37408</v>
      </c>
      <c r="C3719" s="169" t="s">
        <v>9131</v>
      </c>
      <c r="D3719" s="169" t="s">
        <v>8943</v>
      </c>
      <c r="E3719" s="169" t="s">
        <v>8956</v>
      </c>
      <c r="F3719" s="169" t="s">
        <v>9085</v>
      </c>
      <c r="G3719" s="169" t="s">
        <v>8949</v>
      </c>
      <c r="H3719" s="169" t="s">
        <v>28</v>
      </c>
    </row>
    <row r="3720" spans="1:8">
      <c r="A3720" s="169" t="s">
        <v>11461</v>
      </c>
      <c r="B3720" s="170">
        <f t="shared" si="67"/>
        <v>37407</v>
      </c>
      <c r="C3720" s="169" t="s">
        <v>9131</v>
      </c>
      <c r="D3720" s="169" t="s">
        <v>8943</v>
      </c>
      <c r="E3720" s="169" t="s">
        <v>8956</v>
      </c>
      <c r="F3720" s="169" t="s">
        <v>9085</v>
      </c>
      <c r="G3720" s="169" t="s">
        <v>8949</v>
      </c>
      <c r="H3720" s="169" t="s">
        <v>28</v>
      </c>
    </row>
    <row r="3721" spans="1:8">
      <c r="A3721" s="169" t="s">
        <v>11462</v>
      </c>
      <c r="B3721" s="170">
        <f t="shared" si="67"/>
        <v>37406</v>
      </c>
      <c r="C3721" s="169" t="s">
        <v>9227</v>
      </c>
      <c r="D3721" s="169" t="s">
        <v>8944</v>
      </c>
      <c r="E3721" s="169" t="s">
        <v>8931</v>
      </c>
      <c r="F3721" s="169" t="s">
        <v>9087</v>
      </c>
      <c r="G3721" s="169" t="s">
        <v>9107</v>
      </c>
      <c r="H3721" s="169" t="s">
        <v>28</v>
      </c>
    </row>
    <row r="3722" spans="1:8">
      <c r="A3722" s="169" t="s">
        <v>11463</v>
      </c>
      <c r="B3722" s="170">
        <f t="shared" si="67"/>
        <v>37405</v>
      </c>
      <c r="C3722" s="169" t="s">
        <v>9233</v>
      </c>
      <c r="D3722" s="169" t="s">
        <v>9096</v>
      </c>
      <c r="E3722" s="169" t="s">
        <v>9083</v>
      </c>
      <c r="F3722" s="169" t="s">
        <v>9090</v>
      </c>
      <c r="G3722" s="169" t="s">
        <v>9090</v>
      </c>
      <c r="H3722" s="169" t="s">
        <v>28</v>
      </c>
    </row>
    <row r="3723" spans="1:8">
      <c r="A3723" s="169" t="s">
        <v>11464</v>
      </c>
      <c r="B3723" s="170">
        <f t="shared" si="67"/>
        <v>37404</v>
      </c>
      <c r="C3723" s="169" t="s">
        <v>9333</v>
      </c>
      <c r="D3723" s="169" t="s">
        <v>9091</v>
      </c>
      <c r="E3723" s="169" t="s">
        <v>9087</v>
      </c>
      <c r="F3723" s="169" t="s">
        <v>9094</v>
      </c>
      <c r="G3723" s="169" t="s">
        <v>9135</v>
      </c>
      <c r="H3723" s="169" t="s">
        <v>28</v>
      </c>
    </row>
    <row r="3724" spans="1:8">
      <c r="A3724" s="169" t="s">
        <v>11465</v>
      </c>
      <c r="B3724" s="170">
        <f t="shared" si="67"/>
        <v>37403</v>
      </c>
      <c r="C3724" s="169" t="s">
        <v>9331</v>
      </c>
      <c r="D3724" s="169" t="s">
        <v>9091</v>
      </c>
      <c r="E3724" s="169" t="s">
        <v>9087</v>
      </c>
      <c r="F3724" s="169" t="s">
        <v>9094</v>
      </c>
      <c r="G3724" s="169" t="s">
        <v>9135</v>
      </c>
      <c r="H3724" s="169" t="s">
        <v>28</v>
      </c>
    </row>
    <row r="3725" spans="1:8">
      <c r="A3725" s="169" t="s">
        <v>11466</v>
      </c>
      <c r="B3725" s="170">
        <f t="shared" si="67"/>
        <v>37401</v>
      </c>
      <c r="C3725" s="169" t="s">
        <v>9333</v>
      </c>
      <c r="D3725" s="169" t="s">
        <v>9091</v>
      </c>
      <c r="E3725" s="169" t="s">
        <v>9087</v>
      </c>
      <c r="F3725" s="169" t="s">
        <v>9094</v>
      </c>
      <c r="G3725" s="169" t="s">
        <v>9135</v>
      </c>
      <c r="H3725" s="169" t="s">
        <v>28</v>
      </c>
    </row>
    <row r="3726" spans="1:8">
      <c r="A3726" s="169" t="s">
        <v>11467</v>
      </c>
      <c r="B3726" s="170">
        <f t="shared" si="67"/>
        <v>37400</v>
      </c>
      <c r="C3726" s="169" t="s">
        <v>9331</v>
      </c>
      <c r="D3726" s="169" t="s">
        <v>9091</v>
      </c>
      <c r="E3726" s="169" t="s">
        <v>9087</v>
      </c>
      <c r="F3726" s="169" t="s">
        <v>9094</v>
      </c>
      <c r="G3726" s="169" t="s">
        <v>9135</v>
      </c>
      <c r="H3726" s="169" t="s">
        <v>28</v>
      </c>
    </row>
    <row r="3727" spans="1:8">
      <c r="A3727" s="169" t="s">
        <v>11468</v>
      </c>
      <c r="B3727" s="170">
        <f t="shared" si="67"/>
        <v>37399</v>
      </c>
      <c r="C3727" s="169" t="s">
        <v>9236</v>
      </c>
      <c r="D3727" s="169" t="s">
        <v>9090</v>
      </c>
      <c r="E3727" s="169" t="s">
        <v>9102</v>
      </c>
      <c r="F3727" s="169" t="s">
        <v>9135</v>
      </c>
      <c r="G3727" s="169" t="s">
        <v>9135</v>
      </c>
      <c r="H3727" s="169" t="s">
        <v>28</v>
      </c>
    </row>
    <row r="3728" spans="1:8">
      <c r="A3728" s="169" t="s">
        <v>11469</v>
      </c>
      <c r="B3728" s="170">
        <f t="shared" si="67"/>
        <v>37398</v>
      </c>
      <c r="C3728" s="169" t="s">
        <v>9258</v>
      </c>
      <c r="D3728" s="169" t="s">
        <v>9135</v>
      </c>
      <c r="E3728" s="169" t="s">
        <v>9096</v>
      </c>
      <c r="F3728" s="169" t="s">
        <v>9121</v>
      </c>
      <c r="G3728" s="169" t="s">
        <v>9121</v>
      </c>
      <c r="H3728" s="169" t="s">
        <v>28</v>
      </c>
    </row>
    <row r="3729" spans="1:8">
      <c r="A3729" s="169" t="s">
        <v>11470</v>
      </c>
      <c r="B3729" s="170">
        <f t="shared" si="67"/>
        <v>37397</v>
      </c>
      <c r="C3729" s="169" t="s">
        <v>9239</v>
      </c>
      <c r="D3729" s="169" t="s">
        <v>9095</v>
      </c>
      <c r="E3729" s="169" t="s">
        <v>9102</v>
      </c>
      <c r="F3729" s="169" t="s">
        <v>9118</v>
      </c>
      <c r="G3729" s="169" t="s">
        <v>9125</v>
      </c>
      <c r="H3729" s="169" t="s">
        <v>28</v>
      </c>
    </row>
    <row r="3730" spans="1:8">
      <c r="A3730" s="169" t="s">
        <v>11471</v>
      </c>
      <c r="B3730" s="170">
        <f t="shared" si="67"/>
        <v>37396</v>
      </c>
      <c r="C3730" s="169" t="s">
        <v>9349</v>
      </c>
      <c r="D3730" s="169" t="s">
        <v>9116</v>
      </c>
      <c r="E3730" s="169" t="s">
        <v>9096</v>
      </c>
      <c r="F3730" s="169" t="s">
        <v>9119</v>
      </c>
      <c r="G3730" s="169" t="s">
        <v>9119</v>
      </c>
      <c r="H3730" s="169" t="s">
        <v>28</v>
      </c>
    </row>
    <row r="3731" spans="1:8">
      <c r="A3731" s="169" t="s">
        <v>11472</v>
      </c>
      <c r="B3731" s="170">
        <f t="shared" si="67"/>
        <v>37394</v>
      </c>
      <c r="C3731" s="169" t="s">
        <v>9258</v>
      </c>
      <c r="D3731" s="169" t="s">
        <v>9118</v>
      </c>
      <c r="E3731" s="169" t="s">
        <v>9089</v>
      </c>
      <c r="F3731" s="169" t="s">
        <v>9119</v>
      </c>
      <c r="G3731" s="169" t="s">
        <v>9119</v>
      </c>
      <c r="H3731" s="169" t="s">
        <v>28</v>
      </c>
    </row>
    <row r="3732" spans="1:8">
      <c r="A3732" s="169" t="s">
        <v>11473</v>
      </c>
      <c r="B3732" s="170">
        <f t="shared" si="67"/>
        <v>37393</v>
      </c>
      <c r="C3732" s="169" t="s">
        <v>9258</v>
      </c>
      <c r="D3732" s="169" t="s">
        <v>28</v>
      </c>
      <c r="E3732" s="169" t="s">
        <v>9089</v>
      </c>
      <c r="F3732" s="169" t="s">
        <v>9119</v>
      </c>
      <c r="G3732" s="169" t="s">
        <v>28</v>
      </c>
      <c r="H3732" s="169" t="s">
        <v>28</v>
      </c>
    </row>
    <row r="3733" spans="1:8">
      <c r="A3733" s="169" t="s">
        <v>11474</v>
      </c>
      <c r="B3733" s="170">
        <f t="shared" si="67"/>
        <v>37392</v>
      </c>
      <c r="C3733" s="169" t="s">
        <v>9251</v>
      </c>
      <c r="D3733" s="169" t="s">
        <v>9118</v>
      </c>
      <c r="E3733" s="169" t="s">
        <v>9089</v>
      </c>
      <c r="F3733" s="169" t="s">
        <v>9119</v>
      </c>
      <c r="G3733" s="169" t="s">
        <v>9119</v>
      </c>
      <c r="H3733" s="169" t="s">
        <v>28</v>
      </c>
    </row>
    <row r="3734" spans="1:8">
      <c r="A3734" s="169" t="s">
        <v>11475</v>
      </c>
      <c r="B3734" s="170">
        <f t="shared" si="67"/>
        <v>37391</v>
      </c>
      <c r="C3734" s="169" t="s">
        <v>9251</v>
      </c>
      <c r="D3734" s="169" t="s">
        <v>9125</v>
      </c>
      <c r="E3734" s="169" t="s">
        <v>9100</v>
      </c>
      <c r="F3734" s="169" t="s">
        <v>9122</v>
      </c>
      <c r="G3734" s="169" t="s">
        <v>9123</v>
      </c>
      <c r="H3734" s="169" t="s">
        <v>28</v>
      </c>
    </row>
    <row r="3735" spans="1:8">
      <c r="A3735" s="169" t="s">
        <v>11476</v>
      </c>
      <c r="B3735" s="170">
        <f t="shared" si="67"/>
        <v>37390</v>
      </c>
      <c r="C3735" s="169" t="s">
        <v>9331</v>
      </c>
      <c r="D3735" s="169" t="s">
        <v>9094</v>
      </c>
      <c r="E3735" s="169" t="s">
        <v>9086</v>
      </c>
      <c r="F3735" s="169" t="s">
        <v>9125</v>
      </c>
      <c r="G3735" s="169" t="s">
        <v>9121</v>
      </c>
      <c r="H3735" s="169" t="s">
        <v>28</v>
      </c>
    </row>
    <row r="3736" spans="1:8">
      <c r="A3736" s="169" t="s">
        <v>11477</v>
      </c>
      <c r="B3736" s="170">
        <f t="shared" si="67"/>
        <v>37389</v>
      </c>
      <c r="C3736" s="169" t="s">
        <v>9333</v>
      </c>
      <c r="D3736" s="169" t="s">
        <v>9135</v>
      </c>
      <c r="E3736" s="169" t="s">
        <v>9098</v>
      </c>
      <c r="F3736" s="169" t="s">
        <v>9121</v>
      </c>
      <c r="G3736" s="169" t="s">
        <v>9138</v>
      </c>
      <c r="H3736" s="169" t="s">
        <v>28</v>
      </c>
    </row>
    <row r="3737" spans="1:8">
      <c r="A3737" s="169" t="s">
        <v>11478</v>
      </c>
      <c r="B3737" s="170">
        <f t="shared" si="67"/>
        <v>37388</v>
      </c>
      <c r="C3737" s="169" t="s">
        <v>28</v>
      </c>
      <c r="D3737" s="169" t="s">
        <v>28</v>
      </c>
      <c r="E3737" s="169" t="s">
        <v>9091</v>
      </c>
      <c r="F3737" s="169" t="s">
        <v>28</v>
      </c>
      <c r="G3737" s="169" t="s">
        <v>28</v>
      </c>
      <c r="H3737" s="169" t="s">
        <v>28</v>
      </c>
    </row>
    <row r="3738" spans="1:8">
      <c r="A3738" s="169" t="s">
        <v>11479</v>
      </c>
      <c r="B3738" s="170">
        <f t="shared" si="67"/>
        <v>37387</v>
      </c>
      <c r="C3738" s="169" t="s">
        <v>9258</v>
      </c>
      <c r="D3738" s="169" t="s">
        <v>9138</v>
      </c>
      <c r="E3738" s="169" t="s">
        <v>9091</v>
      </c>
      <c r="F3738" s="169" t="s">
        <v>9131</v>
      </c>
      <c r="G3738" s="169" t="s">
        <v>9131</v>
      </c>
      <c r="H3738" s="169" t="s">
        <v>28</v>
      </c>
    </row>
    <row r="3739" spans="1:8">
      <c r="A3739" s="169" t="s">
        <v>11480</v>
      </c>
      <c r="B3739" s="170">
        <f t="shared" si="67"/>
        <v>37386</v>
      </c>
      <c r="C3739" s="169" t="s">
        <v>9246</v>
      </c>
      <c r="D3739" s="169" t="s">
        <v>9138</v>
      </c>
      <c r="E3739" s="169" t="s">
        <v>9091</v>
      </c>
      <c r="F3739" s="169" t="s">
        <v>9131</v>
      </c>
      <c r="G3739" s="169" t="s">
        <v>9131</v>
      </c>
      <c r="H3739" s="169" t="s">
        <v>28</v>
      </c>
    </row>
    <row r="3740" spans="1:8">
      <c r="A3740" s="169" t="s">
        <v>11481</v>
      </c>
      <c r="B3740" s="170">
        <f t="shared" si="67"/>
        <v>37385</v>
      </c>
      <c r="C3740" s="169" t="s">
        <v>9257</v>
      </c>
      <c r="D3740" s="169" t="s">
        <v>9152</v>
      </c>
      <c r="E3740" s="169" t="s">
        <v>9121</v>
      </c>
      <c r="F3740" s="169" t="s">
        <v>9225</v>
      </c>
      <c r="G3740" s="169" t="s">
        <v>9225</v>
      </c>
      <c r="H3740" s="169" t="s">
        <v>28</v>
      </c>
    </row>
    <row r="3741" spans="1:8">
      <c r="A3741" s="169" t="s">
        <v>11482</v>
      </c>
      <c r="B3741" s="170">
        <f t="shared" si="67"/>
        <v>37384</v>
      </c>
      <c r="C3741" s="169" t="s">
        <v>9263</v>
      </c>
      <c r="D3741" s="169" t="s">
        <v>9146</v>
      </c>
      <c r="E3741" s="169" t="s">
        <v>9118</v>
      </c>
      <c r="F3741" s="169" t="s">
        <v>9756</v>
      </c>
      <c r="G3741" s="169" t="s">
        <v>9225</v>
      </c>
      <c r="H3741" s="169" t="s">
        <v>28</v>
      </c>
    </row>
    <row r="3742" spans="1:8">
      <c r="A3742" s="169" t="s">
        <v>11483</v>
      </c>
      <c r="B3742" s="170">
        <f t="shared" si="67"/>
        <v>37383</v>
      </c>
      <c r="C3742" s="169" t="s">
        <v>9249</v>
      </c>
      <c r="D3742" s="169" t="s">
        <v>9131</v>
      </c>
      <c r="E3742" s="169" t="s">
        <v>9094</v>
      </c>
      <c r="F3742" s="169" t="s">
        <v>9230</v>
      </c>
      <c r="G3742" s="169" t="s">
        <v>9237</v>
      </c>
      <c r="H3742" s="169" t="s">
        <v>28</v>
      </c>
    </row>
    <row r="3743" spans="1:8">
      <c r="A3743" s="169" t="s">
        <v>11484</v>
      </c>
      <c r="B3743" s="170">
        <f t="shared" si="67"/>
        <v>37382</v>
      </c>
      <c r="C3743" s="169" t="s">
        <v>9251</v>
      </c>
      <c r="D3743" s="169" t="s">
        <v>9122</v>
      </c>
      <c r="E3743" s="169" t="s">
        <v>9091</v>
      </c>
      <c r="F3743" s="169" t="s">
        <v>9146</v>
      </c>
      <c r="G3743" s="169" t="s">
        <v>9146</v>
      </c>
      <c r="H3743" s="169" t="s">
        <v>28</v>
      </c>
    </row>
    <row r="3744" spans="1:8">
      <c r="A3744" s="169" t="s">
        <v>11485</v>
      </c>
      <c r="B3744" s="170">
        <f t="shared" si="67"/>
        <v>37380</v>
      </c>
      <c r="C3744" s="169" t="s">
        <v>9258</v>
      </c>
      <c r="D3744" s="169" t="s">
        <v>9119</v>
      </c>
      <c r="E3744" s="169" t="s">
        <v>9100</v>
      </c>
      <c r="F3744" s="169" t="s">
        <v>9129</v>
      </c>
      <c r="G3744" s="169" t="s">
        <v>9146</v>
      </c>
      <c r="H3744" s="169" t="s">
        <v>28</v>
      </c>
    </row>
    <row r="3745" spans="1:8">
      <c r="A3745" s="169" t="s">
        <v>11486</v>
      </c>
      <c r="B3745" s="170">
        <f t="shared" si="67"/>
        <v>37379</v>
      </c>
      <c r="C3745" s="169" t="s">
        <v>9251</v>
      </c>
      <c r="D3745" s="169" t="s">
        <v>9119</v>
      </c>
      <c r="E3745" s="169" t="s">
        <v>9100</v>
      </c>
      <c r="F3745" s="169" t="s">
        <v>9129</v>
      </c>
      <c r="G3745" s="169" t="s">
        <v>9146</v>
      </c>
      <c r="H3745" s="169" t="s">
        <v>28</v>
      </c>
    </row>
    <row r="3746" spans="1:8">
      <c r="A3746" s="169" t="s">
        <v>11487</v>
      </c>
      <c r="B3746" s="170">
        <f t="shared" si="67"/>
        <v>37378</v>
      </c>
      <c r="C3746" s="169" t="s">
        <v>9246</v>
      </c>
      <c r="D3746" s="169" t="s">
        <v>9134</v>
      </c>
      <c r="E3746" s="169" t="s">
        <v>9112</v>
      </c>
      <c r="F3746" s="169" t="s">
        <v>9152</v>
      </c>
      <c r="G3746" s="169" t="s">
        <v>9237</v>
      </c>
      <c r="H3746" s="169" t="s">
        <v>28</v>
      </c>
    </row>
    <row r="3747" spans="1:8">
      <c r="A3747" s="169" t="s">
        <v>11488</v>
      </c>
      <c r="B3747" s="170">
        <f t="shared" si="67"/>
        <v>37377</v>
      </c>
      <c r="C3747" s="169" t="s">
        <v>28</v>
      </c>
      <c r="D3747" s="169" t="s">
        <v>28</v>
      </c>
      <c r="E3747" s="169" t="s">
        <v>9094</v>
      </c>
      <c r="F3747" s="169" t="s">
        <v>28</v>
      </c>
      <c r="G3747" s="169" t="s">
        <v>28</v>
      </c>
      <c r="H3747" s="169" t="s">
        <v>28</v>
      </c>
    </row>
    <row r="3748" spans="1:8">
      <c r="A3748" s="169" t="s">
        <v>11489</v>
      </c>
      <c r="B3748" s="170">
        <f t="shared" si="67"/>
        <v>37376</v>
      </c>
      <c r="C3748" s="169" t="s">
        <v>9249</v>
      </c>
      <c r="D3748" s="169" t="s">
        <v>9128</v>
      </c>
      <c r="E3748" s="169" t="s">
        <v>9094</v>
      </c>
      <c r="F3748" s="169" t="s">
        <v>9237</v>
      </c>
      <c r="G3748" s="169" t="s">
        <v>9756</v>
      </c>
      <c r="H3748" s="169" t="s">
        <v>28</v>
      </c>
    </row>
    <row r="3749" spans="1:8">
      <c r="A3749" s="169" t="s">
        <v>11490</v>
      </c>
      <c r="B3749" s="170">
        <f t="shared" si="67"/>
        <v>37375</v>
      </c>
      <c r="C3749" s="169" t="s">
        <v>9245</v>
      </c>
      <c r="D3749" s="169" t="s">
        <v>9128</v>
      </c>
      <c r="E3749" s="169" t="s">
        <v>9094</v>
      </c>
      <c r="F3749" s="169" t="s">
        <v>9237</v>
      </c>
      <c r="G3749" s="169" t="s">
        <v>9756</v>
      </c>
      <c r="H3749" s="169" t="s">
        <v>28</v>
      </c>
    </row>
    <row r="3750" spans="1:8">
      <c r="A3750" s="169" t="s">
        <v>11491</v>
      </c>
      <c r="B3750" s="170">
        <f t="shared" si="67"/>
        <v>37373</v>
      </c>
      <c r="C3750" s="169" t="s">
        <v>9263</v>
      </c>
      <c r="D3750" s="169" t="s">
        <v>28</v>
      </c>
      <c r="E3750" s="169" t="s">
        <v>9125</v>
      </c>
      <c r="F3750" s="169" t="s">
        <v>28</v>
      </c>
      <c r="G3750" s="169" t="s">
        <v>28</v>
      </c>
      <c r="H3750" s="169" t="s">
        <v>28</v>
      </c>
    </row>
    <row r="3751" spans="1:8">
      <c r="A3751" s="169" t="s">
        <v>11492</v>
      </c>
      <c r="B3751" s="170">
        <f t="shared" si="67"/>
        <v>37372</v>
      </c>
      <c r="C3751" s="169" t="s">
        <v>9270</v>
      </c>
      <c r="D3751" s="169" t="s">
        <v>9230</v>
      </c>
      <c r="E3751" s="169" t="s">
        <v>9125</v>
      </c>
      <c r="F3751" s="169" t="s">
        <v>9351</v>
      </c>
      <c r="G3751" s="169" t="s">
        <v>9747</v>
      </c>
      <c r="H3751" s="169" t="s">
        <v>28</v>
      </c>
    </row>
    <row r="3752" spans="1:8">
      <c r="A3752" s="169" t="s">
        <v>11493</v>
      </c>
      <c r="B3752" s="170">
        <f t="shared" si="67"/>
        <v>37371</v>
      </c>
      <c r="C3752" s="169" t="s">
        <v>9257</v>
      </c>
      <c r="D3752" s="169" t="s">
        <v>9223</v>
      </c>
      <c r="E3752" s="169" t="s">
        <v>9122</v>
      </c>
      <c r="F3752" s="169" t="s">
        <v>9235</v>
      </c>
      <c r="G3752" s="169" t="s">
        <v>9227</v>
      </c>
      <c r="H3752" s="169" t="s">
        <v>28</v>
      </c>
    </row>
    <row r="3753" spans="1:8">
      <c r="A3753" s="169" t="s">
        <v>11494</v>
      </c>
      <c r="B3753" s="170">
        <f t="shared" si="67"/>
        <v>37370</v>
      </c>
      <c r="C3753" s="169" t="s">
        <v>9247</v>
      </c>
      <c r="D3753" s="169" t="s">
        <v>9223</v>
      </c>
      <c r="E3753" s="169" t="s">
        <v>9122</v>
      </c>
      <c r="F3753" s="169" t="s">
        <v>9235</v>
      </c>
      <c r="G3753" s="169" t="s">
        <v>9227</v>
      </c>
      <c r="H3753" s="169" t="s">
        <v>28</v>
      </c>
    </row>
    <row r="3754" spans="1:8">
      <c r="A3754" s="169" t="s">
        <v>11495</v>
      </c>
      <c r="B3754" s="170">
        <f t="shared" si="67"/>
        <v>37369</v>
      </c>
      <c r="C3754" s="169" t="s">
        <v>9268</v>
      </c>
      <c r="D3754" s="169" t="s">
        <v>9351</v>
      </c>
      <c r="E3754" s="169" t="s">
        <v>9128</v>
      </c>
      <c r="F3754" s="169" t="s">
        <v>9243</v>
      </c>
      <c r="G3754" s="169" t="s">
        <v>9231</v>
      </c>
      <c r="H3754" s="169" t="s">
        <v>28</v>
      </c>
    </row>
    <row r="3755" spans="1:8">
      <c r="A3755" s="169" t="s">
        <v>11496</v>
      </c>
      <c r="B3755" s="170">
        <f t="shared" si="67"/>
        <v>37368</v>
      </c>
      <c r="C3755" s="169" t="s">
        <v>9250</v>
      </c>
      <c r="D3755" s="169" t="s">
        <v>9227</v>
      </c>
      <c r="E3755" s="169" t="s">
        <v>9152</v>
      </c>
      <c r="F3755" s="169" t="s">
        <v>9739</v>
      </c>
      <c r="G3755" s="169" t="s">
        <v>9345</v>
      </c>
      <c r="H3755" s="169" t="s">
        <v>28</v>
      </c>
    </row>
    <row r="3756" spans="1:8">
      <c r="A3756" s="169" t="s">
        <v>11497</v>
      </c>
      <c r="B3756" s="170">
        <f t="shared" si="67"/>
        <v>37366</v>
      </c>
      <c r="C3756" s="169" t="s">
        <v>9253</v>
      </c>
      <c r="D3756" s="169" t="s">
        <v>9227</v>
      </c>
      <c r="E3756" s="169" t="s">
        <v>9146</v>
      </c>
      <c r="F3756" s="169" t="s">
        <v>9345</v>
      </c>
      <c r="G3756" s="169" t="s">
        <v>9345</v>
      </c>
      <c r="H3756" s="169" t="s">
        <v>28</v>
      </c>
    </row>
    <row r="3757" spans="1:8">
      <c r="A3757" s="169" t="s">
        <v>11498</v>
      </c>
      <c r="B3757" s="170">
        <f t="shared" si="67"/>
        <v>37365</v>
      </c>
      <c r="C3757" s="169" t="s">
        <v>9250</v>
      </c>
      <c r="D3757" s="169" t="s">
        <v>9227</v>
      </c>
      <c r="E3757" s="169" t="s">
        <v>9146</v>
      </c>
      <c r="F3757" s="169" t="s">
        <v>9345</v>
      </c>
      <c r="G3757" s="169" t="s">
        <v>9345</v>
      </c>
      <c r="H3757" s="169" t="s">
        <v>28</v>
      </c>
    </row>
    <row r="3758" spans="1:8">
      <c r="A3758" s="169" t="s">
        <v>11499</v>
      </c>
      <c r="B3758" s="170">
        <f t="shared" si="67"/>
        <v>37364</v>
      </c>
      <c r="C3758" s="169" t="s">
        <v>9287</v>
      </c>
      <c r="D3758" s="169" t="s">
        <v>9231</v>
      </c>
      <c r="E3758" s="169" t="s">
        <v>9237</v>
      </c>
      <c r="F3758" s="169" t="s">
        <v>9333</v>
      </c>
      <c r="G3758" s="169" t="s">
        <v>9233</v>
      </c>
      <c r="H3758" s="169" t="s">
        <v>28</v>
      </c>
    </row>
    <row r="3759" spans="1:8">
      <c r="A3759" s="169" t="s">
        <v>11500</v>
      </c>
      <c r="B3759" s="170">
        <f t="shared" si="67"/>
        <v>37363</v>
      </c>
      <c r="C3759" s="169" t="s">
        <v>9265</v>
      </c>
      <c r="D3759" s="169" t="s">
        <v>9739</v>
      </c>
      <c r="E3759" s="169" t="s">
        <v>9225</v>
      </c>
      <c r="F3759" s="169" t="s">
        <v>9236</v>
      </c>
      <c r="G3759" s="169" t="s">
        <v>9331</v>
      </c>
      <c r="H3759" s="169" t="s">
        <v>28</v>
      </c>
    </row>
    <row r="3760" spans="1:8">
      <c r="A3760" s="169" t="s">
        <v>11501</v>
      </c>
      <c r="B3760" s="170">
        <f t="shared" si="67"/>
        <v>37362</v>
      </c>
      <c r="C3760" s="169" t="s">
        <v>9274</v>
      </c>
      <c r="D3760" s="169" t="s">
        <v>9739</v>
      </c>
      <c r="E3760" s="169" t="s">
        <v>9225</v>
      </c>
      <c r="F3760" s="169" t="s">
        <v>9236</v>
      </c>
      <c r="G3760" s="169" t="s">
        <v>9331</v>
      </c>
      <c r="H3760" s="169" t="s">
        <v>28</v>
      </c>
    </row>
    <row r="3761" spans="1:8">
      <c r="A3761" s="169" t="s">
        <v>11502</v>
      </c>
      <c r="B3761" s="170">
        <f t="shared" si="67"/>
        <v>37361</v>
      </c>
      <c r="C3761" s="169" t="s">
        <v>9253</v>
      </c>
      <c r="D3761" s="169" t="s">
        <v>9231</v>
      </c>
      <c r="E3761" s="169" t="s">
        <v>9756</v>
      </c>
      <c r="F3761" s="169" t="s">
        <v>9739</v>
      </c>
      <c r="G3761" s="169" t="s">
        <v>9739</v>
      </c>
      <c r="H3761" s="169" t="s">
        <v>28</v>
      </c>
    </row>
    <row r="3762" spans="1:8">
      <c r="A3762" s="169" t="s">
        <v>11503</v>
      </c>
      <c r="B3762" s="170">
        <f t="shared" si="67"/>
        <v>37359</v>
      </c>
      <c r="C3762" s="169" t="s">
        <v>9250</v>
      </c>
      <c r="D3762" s="169" t="s">
        <v>9345</v>
      </c>
      <c r="E3762" s="169" t="s">
        <v>9747</v>
      </c>
      <c r="F3762" s="169" t="s">
        <v>9233</v>
      </c>
      <c r="G3762" s="169" t="s">
        <v>9333</v>
      </c>
      <c r="H3762" s="169" t="s">
        <v>28</v>
      </c>
    </row>
    <row r="3763" spans="1:8">
      <c r="A3763" s="169" t="s">
        <v>11504</v>
      </c>
      <c r="B3763" s="170">
        <f t="shared" si="67"/>
        <v>37358</v>
      </c>
      <c r="C3763" s="169" t="s">
        <v>9290</v>
      </c>
      <c r="D3763" s="169" t="s">
        <v>9345</v>
      </c>
      <c r="E3763" s="169" t="s">
        <v>9747</v>
      </c>
      <c r="F3763" s="169" t="s">
        <v>9333</v>
      </c>
      <c r="G3763" s="169" t="s">
        <v>9333</v>
      </c>
      <c r="H3763" s="169" t="s">
        <v>28</v>
      </c>
    </row>
    <row r="3764" spans="1:8">
      <c r="A3764" s="169" t="s">
        <v>11505</v>
      </c>
      <c r="B3764" s="170">
        <f t="shared" si="67"/>
        <v>37357</v>
      </c>
      <c r="C3764" s="169" t="s">
        <v>9279</v>
      </c>
      <c r="D3764" s="169" t="s">
        <v>28</v>
      </c>
      <c r="E3764" s="169" t="s">
        <v>9345</v>
      </c>
      <c r="F3764" s="169" t="s">
        <v>28</v>
      </c>
      <c r="G3764" s="169" t="s">
        <v>9251</v>
      </c>
      <c r="H3764" s="169" t="s">
        <v>28</v>
      </c>
    </row>
    <row r="3765" spans="1:8">
      <c r="A3765" s="169" t="s">
        <v>11506</v>
      </c>
      <c r="B3765" s="170">
        <f t="shared" si="67"/>
        <v>37356</v>
      </c>
      <c r="C3765" s="169" t="s">
        <v>9265</v>
      </c>
      <c r="D3765" s="169" t="s">
        <v>9239</v>
      </c>
      <c r="E3765" s="169" t="s">
        <v>9233</v>
      </c>
      <c r="F3765" s="169" t="s">
        <v>9338</v>
      </c>
      <c r="G3765" s="169" t="s">
        <v>9251</v>
      </c>
      <c r="H3765" s="169" t="s">
        <v>28</v>
      </c>
    </row>
    <row r="3766" spans="1:8">
      <c r="A3766" s="169" t="s">
        <v>11507</v>
      </c>
      <c r="B3766" s="170">
        <f t="shared" si="67"/>
        <v>37355</v>
      </c>
      <c r="C3766" s="169" t="s">
        <v>9275</v>
      </c>
      <c r="D3766" s="169" t="s">
        <v>9245</v>
      </c>
      <c r="E3766" s="169" t="s">
        <v>9258</v>
      </c>
      <c r="F3766" s="169" t="s">
        <v>9242</v>
      </c>
      <c r="G3766" s="169" t="s">
        <v>9260</v>
      </c>
      <c r="H3766" s="169" t="s">
        <v>28</v>
      </c>
    </row>
    <row r="3767" spans="1:8">
      <c r="A3767" s="169" t="s">
        <v>11508</v>
      </c>
      <c r="B3767" s="170">
        <f t="shared" si="67"/>
        <v>37354</v>
      </c>
      <c r="C3767" s="169" t="s">
        <v>9269</v>
      </c>
      <c r="D3767" s="169" t="s">
        <v>9251</v>
      </c>
      <c r="E3767" s="169" t="s">
        <v>9333</v>
      </c>
      <c r="F3767" s="169" t="s">
        <v>9245</v>
      </c>
      <c r="G3767" s="169" t="s">
        <v>9349</v>
      </c>
      <c r="H3767" s="169" t="s">
        <v>28</v>
      </c>
    </row>
    <row r="3768" spans="1:8">
      <c r="A3768" s="169" t="s">
        <v>11509</v>
      </c>
      <c r="B3768" s="170">
        <f t="shared" si="67"/>
        <v>37352</v>
      </c>
      <c r="C3768" s="169" t="s">
        <v>9269</v>
      </c>
      <c r="D3768" s="169" t="s">
        <v>28</v>
      </c>
      <c r="E3768" s="169" t="s">
        <v>9333</v>
      </c>
      <c r="F3768" s="169" t="s">
        <v>28</v>
      </c>
      <c r="G3768" s="169" t="s">
        <v>9349</v>
      </c>
      <c r="H3768" s="169" t="s">
        <v>28</v>
      </c>
    </row>
    <row r="3769" spans="1:8">
      <c r="A3769" s="169" t="s">
        <v>11510</v>
      </c>
      <c r="B3769" s="170">
        <f t="shared" si="67"/>
        <v>37350</v>
      </c>
      <c r="C3769" s="169" t="s">
        <v>9269</v>
      </c>
      <c r="D3769" s="169" t="s">
        <v>9251</v>
      </c>
      <c r="E3769" s="169" t="s">
        <v>9333</v>
      </c>
      <c r="F3769" s="169" t="s">
        <v>9245</v>
      </c>
      <c r="G3769" s="169" t="s">
        <v>9349</v>
      </c>
      <c r="H3769" s="169" t="s">
        <v>28</v>
      </c>
    </row>
    <row r="3770" spans="1:8">
      <c r="A3770" s="169" t="s">
        <v>11511</v>
      </c>
      <c r="B3770" s="170">
        <f t="shared" si="67"/>
        <v>37349</v>
      </c>
      <c r="C3770" s="169" t="s">
        <v>9274</v>
      </c>
      <c r="D3770" s="169" t="s">
        <v>9239</v>
      </c>
      <c r="E3770" s="169" t="s">
        <v>9739</v>
      </c>
      <c r="F3770" s="169" t="s">
        <v>9349</v>
      </c>
      <c r="G3770" s="169" t="s">
        <v>9258</v>
      </c>
      <c r="H3770" s="169" t="s">
        <v>28</v>
      </c>
    </row>
    <row r="3771" spans="1:8">
      <c r="A3771" s="169" t="s">
        <v>11512</v>
      </c>
      <c r="B3771" s="170">
        <f t="shared" si="67"/>
        <v>37348</v>
      </c>
      <c r="C3771" s="169" t="s">
        <v>9287</v>
      </c>
      <c r="D3771" s="169" t="s">
        <v>9258</v>
      </c>
      <c r="E3771" s="169" t="s">
        <v>9331</v>
      </c>
      <c r="F3771" s="169" t="s">
        <v>9349</v>
      </c>
      <c r="G3771" s="169" t="s">
        <v>9258</v>
      </c>
      <c r="H3771" s="169" t="s">
        <v>28</v>
      </c>
    </row>
    <row r="3772" spans="1:8">
      <c r="A3772" s="169" t="s">
        <v>11513</v>
      </c>
      <c r="B3772" s="170">
        <f t="shared" si="67"/>
        <v>37347</v>
      </c>
      <c r="C3772" s="169" t="s">
        <v>9257</v>
      </c>
      <c r="D3772" s="169" t="s">
        <v>9233</v>
      </c>
      <c r="E3772" s="169" t="s">
        <v>9243</v>
      </c>
      <c r="F3772" s="169" t="s">
        <v>9236</v>
      </c>
      <c r="G3772" s="169" t="s">
        <v>9333</v>
      </c>
      <c r="H3772" s="169" t="s">
        <v>28</v>
      </c>
    </row>
    <row r="3773" spans="1:8">
      <c r="A3773" s="169" t="s">
        <v>11514</v>
      </c>
      <c r="B3773" s="170">
        <f t="shared" si="67"/>
        <v>37345</v>
      </c>
      <c r="C3773" s="169" t="s">
        <v>9245</v>
      </c>
      <c r="D3773" s="169" t="s">
        <v>9235</v>
      </c>
      <c r="E3773" s="169" t="s">
        <v>9756</v>
      </c>
      <c r="F3773" s="169" t="s">
        <v>9345</v>
      </c>
      <c r="G3773" s="169" t="s">
        <v>9231</v>
      </c>
      <c r="H3773" s="169" t="s">
        <v>28</v>
      </c>
    </row>
    <row r="3774" spans="1:8">
      <c r="A3774" s="169" t="s">
        <v>11515</v>
      </c>
      <c r="B3774" s="170">
        <f t="shared" si="67"/>
        <v>37344</v>
      </c>
      <c r="C3774" s="169" t="s">
        <v>9249</v>
      </c>
      <c r="D3774" s="169" t="s">
        <v>9235</v>
      </c>
      <c r="E3774" s="169" t="s">
        <v>9756</v>
      </c>
      <c r="F3774" s="169" t="s">
        <v>9739</v>
      </c>
      <c r="G3774" s="169" t="s">
        <v>9231</v>
      </c>
      <c r="H3774" s="169" t="s">
        <v>28</v>
      </c>
    </row>
    <row r="3775" spans="1:8">
      <c r="A3775" s="169" t="s">
        <v>11516</v>
      </c>
      <c r="B3775" s="170">
        <f t="shared" si="67"/>
        <v>37343</v>
      </c>
      <c r="C3775" s="169" t="s">
        <v>9270</v>
      </c>
      <c r="D3775" s="169" t="s">
        <v>9243</v>
      </c>
      <c r="E3775" s="169" t="s">
        <v>9351</v>
      </c>
      <c r="F3775" s="169" t="s">
        <v>9739</v>
      </c>
      <c r="G3775" s="169" t="s">
        <v>9233</v>
      </c>
      <c r="H3775" s="169" t="s">
        <v>28</v>
      </c>
    </row>
    <row r="3776" spans="1:8">
      <c r="A3776" s="169" t="s">
        <v>11517</v>
      </c>
      <c r="B3776" s="170">
        <f t="shared" si="67"/>
        <v>37342</v>
      </c>
      <c r="C3776" s="169" t="s">
        <v>9250</v>
      </c>
      <c r="D3776" s="169" t="s">
        <v>9239</v>
      </c>
      <c r="E3776" s="169" t="s">
        <v>9739</v>
      </c>
      <c r="F3776" s="169" t="s">
        <v>9258</v>
      </c>
      <c r="G3776" s="169" t="s">
        <v>9349</v>
      </c>
      <c r="H3776" s="169" t="s">
        <v>28</v>
      </c>
    </row>
    <row r="3777" spans="1:8">
      <c r="A3777" s="169" t="s">
        <v>11518</v>
      </c>
      <c r="B3777" s="170">
        <f t="shared" si="67"/>
        <v>37341</v>
      </c>
      <c r="C3777" s="169" t="s">
        <v>9287</v>
      </c>
      <c r="D3777" s="169" t="s">
        <v>9251</v>
      </c>
      <c r="E3777" s="169" t="s">
        <v>9333</v>
      </c>
      <c r="F3777" s="169" t="s">
        <v>9349</v>
      </c>
      <c r="G3777" s="169" t="s">
        <v>9245</v>
      </c>
      <c r="H3777" s="169" t="s">
        <v>28</v>
      </c>
    </row>
    <row r="3778" spans="1:8">
      <c r="A3778" s="169" t="s">
        <v>11519</v>
      </c>
      <c r="B3778" s="170">
        <f t="shared" si="67"/>
        <v>37340</v>
      </c>
      <c r="C3778" s="169" t="s">
        <v>9253</v>
      </c>
      <c r="D3778" s="169" t="s">
        <v>9236</v>
      </c>
      <c r="E3778" s="169" t="s">
        <v>9345</v>
      </c>
      <c r="F3778" s="169" t="s">
        <v>9258</v>
      </c>
      <c r="G3778" s="169" t="s">
        <v>9338</v>
      </c>
      <c r="H3778" s="169" t="s">
        <v>28</v>
      </c>
    </row>
    <row r="3779" spans="1:8">
      <c r="A3779" s="169" t="s">
        <v>11520</v>
      </c>
      <c r="B3779" s="170">
        <f t="shared" si="67"/>
        <v>37338</v>
      </c>
      <c r="C3779" s="169" t="s">
        <v>9290</v>
      </c>
      <c r="D3779" s="169" t="s">
        <v>9258</v>
      </c>
      <c r="E3779" s="169" t="s">
        <v>9333</v>
      </c>
      <c r="F3779" s="169" t="s">
        <v>9251</v>
      </c>
      <c r="G3779" s="169" t="s">
        <v>9246</v>
      </c>
      <c r="H3779" s="169" t="s">
        <v>28</v>
      </c>
    </row>
    <row r="3780" spans="1:8">
      <c r="A3780" s="169" t="s">
        <v>11521</v>
      </c>
      <c r="B3780" s="170">
        <f t="shared" si="67"/>
        <v>37337</v>
      </c>
      <c r="C3780" s="169" t="s">
        <v>9290</v>
      </c>
      <c r="D3780" s="169" t="s">
        <v>9258</v>
      </c>
      <c r="E3780" s="169" t="s">
        <v>9333</v>
      </c>
      <c r="F3780" s="169" t="s">
        <v>9258</v>
      </c>
      <c r="G3780" s="169" t="s">
        <v>9246</v>
      </c>
      <c r="H3780" s="169" t="s">
        <v>28</v>
      </c>
    </row>
    <row r="3781" spans="1:8">
      <c r="A3781" s="169" t="s">
        <v>11522</v>
      </c>
      <c r="B3781" s="170">
        <f t="shared" ref="B3781:B3844" si="68">DATE((LEFT(A3781,4)),(RIGHT(LEFT(A3781,7),2)),RIGHT(A3781,2))</f>
        <v>37336</v>
      </c>
      <c r="C3781" s="169" t="s">
        <v>9282</v>
      </c>
      <c r="D3781" s="169" t="s">
        <v>9338</v>
      </c>
      <c r="E3781" s="169" t="s">
        <v>9236</v>
      </c>
      <c r="F3781" s="169" t="s">
        <v>9338</v>
      </c>
      <c r="G3781" s="169" t="s">
        <v>9245</v>
      </c>
      <c r="H3781" s="169" t="s">
        <v>28</v>
      </c>
    </row>
    <row r="3782" spans="1:8">
      <c r="A3782" s="169" t="s">
        <v>11523</v>
      </c>
      <c r="B3782" s="170">
        <f t="shared" si="68"/>
        <v>37335</v>
      </c>
      <c r="C3782" s="169" t="s">
        <v>9272</v>
      </c>
      <c r="D3782" s="169" t="s">
        <v>9338</v>
      </c>
      <c r="E3782" s="169" t="s">
        <v>9239</v>
      </c>
      <c r="F3782" s="169" t="s">
        <v>9338</v>
      </c>
      <c r="G3782" s="169" t="s">
        <v>9260</v>
      </c>
      <c r="H3782" s="169" t="s">
        <v>28</v>
      </c>
    </row>
    <row r="3783" spans="1:8">
      <c r="A3783" s="169" t="s">
        <v>11524</v>
      </c>
      <c r="B3783" s="170">
        <f t="shared" si="68"/>
        <v>37334</v>
      </c>
      <c r="C3783" s="169" t="s">
        <v>9282</v>
      </c>
      <c r="D3783" s="169" t="s">
        <v>9242</v>
      </c>
      <c r="E3783" s="169" t="s">
        <v>9260</v>
      </c>
      <c r="F3783" s="169" t="s">
        <v>9260</v>
      </c>
      <c r="G3783" s="169" t="s">
        <v>9247</v>
      </c>
      <c r="H3783" s="169" t="s">
        <v>28</v>
      </c>
    </row>
    <row r="3784" spans="1:8">
      <c r="A3784" s="169" t="s">
        <v>11525</v>
      </c>
      <c r="B3784" s="170">
        <f t="shared" si="68"/>
        <v>37333</v>
      </c>
      <c r="C3784" s="169" t="s">
        <v>9247</v>
      </c>
      <c r="D3784" s="169" t="s">
        <v>9331</v>
      </c>
      <c r="E3784" s="169" t="s">
        <v>9345</v>
      </c>
      <c r="F3784" s="169" t="s">
        <v>9345</v>
      </c>
      <c r="G3784" s="169" t="s">
        <v>9245</v>
      </c>
      <c r="H3784" s="169" t="s">
        <v>28</v>
      </c>
    </row>
    <row r="3785" spans="1:8">
      <c r="A3785" s="169" t="s">
        <v>11526</v>
      </c>
      <c r="B3785" s="170">
        <f t="shared" si="68"/>
        <v>37331</v>
      </c>
      <c r="C3785" s="169" t="s">
        <v>9290</v>
      </c>
      <c r="D3785" s="169" t="s">
        <v>9239</v>
      </c>
      <c r="E3785" s="169" t="s">
        <v>9236</v>
      </c>
      <c r="F3785" s="169" t="s">
        <v>9233</v>
      </c>
      <c r="G3785" s="169" t="s">
        <v>9245</v>
      </c>
      <c r="H3785" s="169" t="s">
        <v>28</v>
      </c>
    </row>
    <row r="3786" spans="1:8">
      <c r="A3786" s="169" t="s">
        <v>11527</v>
      </c>
      <c r="B3786" s="170">
        <f t="shared" si="68"/>
        <v>37330</v>
      </c>
      <c r="C3786" s="169" t="s">
        <v>9287</v>
      </c>
      <c r="D3786" s="169" t="s">
        <v>9239</v>
      </c>
      <c r="E3786" s="169" t="s">
        <v>9236</v>
      </c>
      <c r="F3786" s="169" t="s">
        <v>9233</v>
      </c>
      <c r="G3786" s="169" t="s">
        <v>9245</v>
      </c>
      <c r="H3786" s="169" t="s">
        <v>28</v>
      </c>
    </row>
    <row r="3787" spans="1:8">
      <c r="A3787" s="169" t="s">
        <v>11528</v>
      </c>
      <c r="B3787" s="170">
        <f t="shared" si="68"/>
        <v>37329</v>
      </c>
      <c r="C3787" s="169" t="s">
        <v>9255</v>
      </c>
      <c r="D3787" s="169" t="s">
        <v>9231</v>
      </c>
      <c r="E3787" s="169" t="s">
        <v>9243</v>
      </c>
      <c r="F3787" s="169" t="s">
        <v>9237</v>
      </c>
      <c r="G3787" s="169" t="s">
        <v>9331</v>
      </c>
      <c r="H3787" s="169" t="s">
        <v>28</v>
      </c>
    </row>
    <row r="3788" spans="1:8">
      <c r="A3788" s="169" t="s">
        <v>11529</v>
      </c>
      <c r="B3788" s="170">
        <f t="shared" si="68"/>
        <v>37328</v>
      </c>
      <c r="C3788" s="169" t="s">
        <v>9247</v>
      </c>
      <c r="D3788" s="169" t="s">
        <v>9345</v>
      </c>
      <c r="E3788" s="169" t="s">
        <v>9233</v>
      </c>
      <c r="F3788" s="169" t="s">
        <v>9225</v>
      </c>
      <c r="G3788" s="169" t="s">
        <v>9236</v>
      </c>
      <c r="H3788" s="169" t="s">
        <v>28</v>
      </c>
    </row>
    <row r="3789" spans="1:8">
      <c r="A3789" s="169" t="s">
        <v>11530</v>
      </c>
      <c r="B3789" s="170">
        <f t="shared" si="68"/>
        <v>37327</v>
      </c>
      <c r="C3789" s="169" t="s">
        <v>9263</v>
      </c>
      <c r="D3789" s="169" t="s">
        <v>9747</v>
      </c>
      <c r="E3789" s="169" t="s">
        <v>9227</v>
      </c>
      <c r="F3789" s="169" t="s">
        <v>9237</v>
      </c>
      <c r="G3789" s="169" t="s">
        <v>9345</v>
      </c>
      <c r="H3789" s="169" t="s">
        <v>28</v>
      </c>
    </row>
    <row r="3790" spans="1:8">
      <c r="A3790" s="169" t="s">
        <v>11531</v>
      </c>
      <c r="B3790" s="170">
        <f t="shared" si="68"/>
        <v>37326</v>
      </c>
      <c r="C3790" s="169" t="s">
        <v>9250</v>
      </c>
      <c r="D3790" s="169" t="s">
        <v>9235</v>
      </c>
      <c r="E3790" s="169" t="s">
        <v>9345</v>
      </c>
      <c r="F3790" s="169" t="s">
        <v>9237</v>
      </c>
      <c r="G3790" s="169" t="s">
        <v>9345</v>
      </c>
      <c r="H3790" s="169" t="s">
        <v>28</v>
      </c>
    </row>
    <row r="3791" spans="1:8">
      <c r="A3791" s="169" t="s">
        <v>11532</v>
      </c>
      <c r="B3791" s="170">
        <f t="shared" si="68"/>
        <v>37324</v>
      </c>
      <c r="C3791" s="169" t="s">
        <v>9268</v>
      </c>
      <c r="D3791" s="169" t="s">
        <v>9243</v>
      </c>
      <c r="E3791" s="169" t="s">
        <v>9233</v>
      </c>
      <c r="F3791" s="169" t="s">
        <v>9756</v>
      </c>
      <c r="G3791" s="169" t="s">
        <v>9233</v>
      </c>
      <c r="H3791" s="169" t="s">
        <v>28</v>
      </c>
    </row>
    <row r="3792" spans="1:8">
      <c r="A3792" s="169" t="s">
        <v>11533</v>
      </c>
      <c r="B3792" s="170">
        <f t="shared" si="68"/>
        <v>37323</v>
      </c>
      <c r="C3792" s="169" t="s">
        <v>9253</v>
      </c>
      <c r="D3792" s="169" t="s">
        <v>9243</v>
      </c>
      <c r="E3792" s="169" t="s">
        <v>9233</v>
      </c>
      <c r="F3792" s="169" t="s">
        <v>9756</v>
      </c>
      <c r="G3792" s="169" t="s">
        <v>9233</v>
      </c>
      <c r="H3792" s="169" t="s">
        <v>28</v>
      </c>
    </row>
    <row r="3793" spans="1:8">
      <c r="A3793" s="169" t="s">
        <v>11534</v>
      </c>
      <c r="B3793" s="170">
        <f t="shared" si="68"/>
        <v>37322</v>
      </c>
      <c r="C3793" s="169" t="s">
        <v>9268</v>
      </c>
      <c r="D3793" s="169" t="s">
        <v>28</v>
      </c>
      <c r="E3793" s="169" t="s">
        <v>28</v>
      </c>
      <c r="F3793" s="169" t="s">
        <v>28</v>
      </c>
      <c r="G3793" s="169" t="s">
        <v>28</v>
      </c>
      <c r="H3793" s="169" t="s">
        <v>28</v>
      </c>
    </row>
    <row r="3794" spans="1:8">
      <c r="A3794" s="169" t="s">
        <v>11535</v>
      </c>
      <c r="B3794" s="170">
        <f t="shared" si="68"/>
        <v>37321</v>
      </c>
      <c r="C3794" s="169" t="s">
        <v>9250</v>
      </c>
      <c r="D3794" s="169" t="s">
        <v>9223</v>
      </c>
      <c r="E3794" s="169" t="s">
        <v>9351</v>
      </c>
      <c r="F3794" s="169" t="s">
        <v>9152</v>
      </c>
      <c r="G3794" s="169" t="s">
        <v>9223</v>
      </c>
      <c r="H3794" s="169" t="s">
        <v>28</v>
      </c>
    </row>
    <row r="3795" spans="1:8">
      <c r="A3795" s="169" t="s">
        <v>11536</v>
      </c>
      <c r="B3795" s="170">
        <f t="shared" si="68"/>
        <v>37320</v>
      </c>
      <c r="C3795" s="169" t="s">
        <v>9270</v>
      </c>
      <c r="D3795" s="169" t="s">
        <v>9131</v>
      </c>
      <c r="E3795" s="169" t="s">
        <v>9146</v>
      </c>
      <c r="F3795" s="169" t="s">
        <v>9122</v>
      </c>
      <c r="G3795" s="169" t="s">
        <v>9128</v>
      </c>
      <c r="H3795" s="169" t="s">
        <v>28</v>
      </c>
    </row>
    <row r="3796" spans="1:8">
      <c r="A3796" s="169" t="s">
        <v>11537</v>
      </c>
      <c r="B3796" s="170">
        <f t="shared" si="68"/>
        <v>37319</v>
      </c>
      <c r="C3796" s="169" t="s">
        <v>9242</v>
      </c>
      <c r="D3796" s="169" t="s">
        <v>9131</v>
      </c>
      <c r="E3796" s="169" t="s">
        <v>9129</v>
      </c>
      <c r="F3796" s="169" t="s">
        <v>9122</v>
      </c>
      <c r="G3796" s="169" t="s">
        <v>9128</v>
      </c>
      <c r="H3796" s="169" t="s">
        <v>28</v>
      </c>
    </row>
    <row r="3797" spans="1:8">
      <c r="A3797" s="169" t="s">
        <v>11538</v>
      </c>
      <c r="B3797" s="170">
        <f t="shared" si="68"/>
        <v>37317</v>
      </c>
      <c r="C3797" s="169" t="s">
        <v>9345</v>
      </c>
      <c r="D3797" s="169" t="s">
        <v>9090</v>
      </c>
      <c r="E3797" s="169" t="s">
        <v>9095</v>
      </c>
      <c r="F3797" s="169" t="s">
        <v>9100</v>
      </c>
      <c r="G3797" s="169" t="s">
        <v>9090</v>
      </c>
      <c r="H3797" s="169" t="s">
        <v>28</v>
      </c>
    </row>
    <row r="3798" spans="1:8">
      <c r="A3798" s="169" t="s">
        <v>11539</v>
      </c>
      <c r="B3798" s="170">
        <f t="shared" si="68"/>
        <v>37315</v>
      </c>
      <c r="C3798" s="169" t="s">
        <v>9345</v>
      </c>
      <c r="D3798" s="169" t="s">
        <v>9090</v>
      </c>
      <c r="E3798" s="169" t="s">
        <v>9095</v>
      </c>
      <c r="F3798" s="169" t="s">
        <v>9100</v>
      </c>
      <c r="G3798" s="169" t="s">
        <v>9090</v>
      </c>
      <c r="H3798" s="169" t="s">
        <v>28</v>
      </c>
    </row>
    <row r="3799" spans="1:8">
      <c r="A3799" s="169" t="s">
        <v>11540</v>
      </c>
      <c r="B3799" s="170">
        <f t="shared" si="68"/>
        <v>37314</v>
      </c>
      <c r="C3799" s="169" t="s">
        <v>9260</v>
      </c>
      <c r="D3799" s="169" t="s">
        <v>9134</v>
      </c>
      <c r="E3799" s="169" t="s">
        <v>9131</v>
      </c>
      <c r="F3799" s="169" t="s">
        <v>9122</v>
      </c>
      <c r="G3799" s="169" t="s">
        <v>9134</v>
      </c>
      <c r="H3799" s="169" t="s">
        <v>28</v>
      </c>
    </row>
    <row r="3800" spans="1:8">
      <c r="A3800" s="169" t="s">
        <v>11541</v>
      </c>
      <c r="B3800" s="170">
        <f t="shared" si="68"/>
        <v>37313</v>
      </c>
      <c r="C3800" s="169" t="s">
        <v>9242</v>
      </c>
      <c r="D3800" s="169" t="s">
        <v>9134</v>
      </c>
      <c r="E3800" s="169" t="s">
        <v>9131</v>
      </c>
      <c r="F3800" s="169" t="s">
        <v>9123</v>
      </c>
      <c r="G3800" s="169" t="s">
        <v>9131</v>
      </c>
      <c r="H3800" s="169" t="s">
        <v>28</v>
      </c>
    </row>
    <row r="3801" spans="1:8">
      <c r="A3801" s="169" t="s">
        <v>11542</v>
      </c>
      <c r="B3801" s="170">
        <f t="shared" si="68"/>
        <v>37312</v>
      </c>
      <c r="C3801" s="169" t="s">
        <v>9270</v>
      </c>
      <c r="D3801" s="169" t="s">
        <v>9146</v>
      </c>
      <c r="E3801" s="169" t="s">
        <v>9230</v>
      </c>
      <c r="F3801" s="169" t="s">
        <v>9134</v>
      </c>
      <c r="G3801" s="169" t="s">
        <v>9237</v>
      </c>
      <c r="H3801" s="169" t="s">
        <v>28</v>
      </c>
    </row>
    <row r="3802" spans="1:8">
      <c r="A3802" s="169" t="s">
        <v>11543</v>
      </c>
      <c r="B3802" s="170">
        <f t="shared" si="68"/>
        <v>37310</v>
      </c>
      <c r="C3802" s="169" t="s">
        <v>9247</v>
      </c>
      <c r="D3802" s="169" t="s">
        <v>28</v>
      </c>
      <c r="E3802" s="169" t="s">
        <v>9225</v>
      </c>
      <c r="F3802" s="169" t="s">
        <v>28</v>
      </c>
      <c r="G3802" s="169" t="s">
        <v>28</v>
      </c>
      <c r="H3802" s="169" t="s">
        <v>28</v>
      </c>
    </row>
    <row r="3803" spans="1:8">
      <c r="A3803" s="169" t="s">
        <v>11544</v>
      </c>
      <c r="B3803" s="170">
        <f t="shared" si="68"/>
        <v>37309</v>
      </c>
      <c r="C3803" s="169" t="s">
        <v>9247</v>
      </c>
      <c r="D3803" s="169" t="s">
        <v>9756</v>
      </c>
      <c r="E3803" s="169" t="s">
        <v>9225</v>
      </c>
      <c r="F3803" s="169" t="s">
        <v>9152</v>
      </c>
      <c r="G3803" s="169" t="s">
        <v>9351</v>
      </c>
      <c r="H3803" s="169" t="s">
        <v>28</v>
      </c>
    </row>
    <row r="3804" spans="1:8">
      <c r="A3804" s="169" t="s">
        <v>11545</v>
      </c>
      <c r="B3804" s="170">
        <f t="shared" si="68"/>
        <v>37308</v>
      </c>
      <c r="C3804" s="169" t="s">
        <v>9253</v>
      </c>
      <c r="D3804" s="169" t="s">
        <v>9756</v>
      </c>
      <c r="E3804" s="169" t="s">
        <v>9225</v>
      </c>
      <c r="F3804" s="169" t="s">
        <v>9152</v>
      </c>
      <c r="G3804" s="169" t="s">
        <v>9351</v>
      </c>
      <c r="H3804" s="169" t="s">
        <v>28</v>
      </c>
    </row>
    <row r="3805" spans="1:8">
      <c r="A3805" s="169" t="s">
        <v>11546</v>
      </c>
      <c r="B3805" s="170">
        <f t="shared" si="68"/>
        <v>37307</v>
      </c>
      <c r="C3805" s="169" t="s">
        <v>9290</v>
      </c>
      <c r="D3805" s="169" t="s">
        <v>9351</v>
      </c>
      <c r="E3805" s="169" t="s">
        <v>9227</v>
      </c>
      <c r="F3805" s="169" t="s">
        <v>9230</v>
      </c>
      <c r="G3805" s="169" t="s">
        <v>9235</v>
      </c>
      <c r="H3805" s="169" t="s">
        <v>28</v>
      </c>
    </row>
    <row r="3806" spans="1:8">
      <c r="A3806" s="169" t="s">
        <v>11547</v>
      </c>
      <c r="B3806" s="170">
        <f t="shared" si="68"/>
        <v>37306</v>
      </c>
      <c r="C3806" s="169" t="s">
        <v>9290</v>
      </c>
      <c r="D3806" s="169" t="s">
        <v>9351</v>
      </c>
      <c r="E3806" s="169" t="s">
        <v>9227</v>
      </c>
      <c r="F3806" s="169" t="s">
        <v>9237</v>
      </c>
      <c r="G3806" s="169" t="s">
        <v>9235</v>
      </c>
      <c r="H3806" s="169" t="s">
        <v>28</v>
      </c>
    </row>
    <row r="3807" spans="1:8">
      <c r="A3807" s="169" t="s">
        <v>11548</v>
      </c>
      <c r="B3807" s="170">
        <f t="shared" si="68"/>
        <v>37305</v>
      </c>
      <c r="C3807" s="169" t="s">
        <v>9290</v>
      </c>
      <c r="D3807" s="169" t="s">
        <v>9227</v>
      </c>
      <c r="E3807" s="169" t="s">
        <v>9231</v>
      </c>
      <c r="F3807" s="169" t="s">
        <v>9223</v>
      </c>
      <c r="G3807" s="169" t="s">
        <v>9243</v>
      </c>
      <c r="H3807" s="169" t="s">
        <v>28</v>
      </c>
    </row>
    <row r="3808" spans="1:8">
      <c r="A3808" s="169" t="s">
        <v>11549</v>
      </c>
      <c r="B3808" s="170">
        <f t="shared" si="68"/>
        <v>37303</v>
      </c>
      <c r="C3808" s="169" t="s">
        <v>9287</v>
      </c>
      <c r="D3808" s="169" t="s">
        <v>9235</v>
      </c>
      <c r="E3808" s="169" t="s">
        <v>9345</v>
      </c>
      <c r="F3808" s="169" t="s">
        <v>9756</v>
      </c>
      <c r="G3808" s="169" t="s">
        <v>9243</v>
      </c>
      <c r="H3808" s="169" t="s">
        <v>28</v>
      </c>
    </row>
    <row r="3809" spans="1:8">
      <c r="A3809" s="169" t="s">
        <v>11550</v>
      </c>
      <c r="B3809" s="170">
        <f t="shared" si="68"/>
        <v>37302</v>
      </c>
      <c r="C3809" s="169" t="s">
        <v>9287</v>
      </c>
      <c r="D3809" s="169" t="s">
        <v>9235</v>
      </c>
      <c r="E3809" s="169" t="s">
        <v>9345</v>
      </c>
      <c r="F3809" s="169" t="s">
        <v>9756</v>
      </c>
      <c r="G3809" s="169" t="s">
        <v>9243</v>
      </c>
      <c r="H3809" s="169" t="s">
        <v>28</v>
      </c>
    </row>
    <row r="3810" spans="1:8">
      <c r="A3810" s="169" t="s">
        <v>11551</v>
      </c>
      <c r="B3810" s="170">
        <f t="shared" si="68"/>
        <v>37301</v>
      </c>
      <c r="C3810" s="169" t="s">
        <v>9274</v>
      </c>
      <c r="D3810" s="169" t="s">
        <v>9231</v>
      </c>
      <c r="E3810" s="169" t="s">
        <v>9739</v>
      </c>
      <c r="F3810" s="169" t="s">
        <v>9225</v>
      </c>
      <c r="G3810" s="169" t="s">
        <v>9739</v>
      </c>
      <c r="H3810" s="169" t="s">
        <v>28</v>
      </c>
    </row>
    <row r="3811" spans="1:8">
      <c r="A3811" s="169" t="s">
        <v>11552</v>
      </c>
      <c r="B3811" s="170">
        <f t="shared" si="68"/>
        <v>37300</v>
      </c>
      <c r="C3811" s="169" t="s">
        <v>28</v>
      </c>
      <c r="D3811" s="169" t="s">
        <v>28</v>
      </c>
      <c r="E3811" s="169" t="s">
        <v>9351</v>
      </c>
      <c r="F3811" s="169" t="s">
        <v>28</v>
      </c>
      <c r="G3811" s="169" t="s">
        <v>28</v>
      </c>
      <c r="H3811" s="169" t="s">
        <v>28</v>
      </c>
    </row>
    <row r="3812" spans="1:8">
      <c r="A3812" s="169" t="s">
        <v>11553</v>
      </c>
      <c r="B3812" s="170">
        <f t="shared" si="68"/>
        <v>37299</v>
      </c>
      <c r="C3812" s="169" t="s">
        <v>28</v>
      </c>
      <c r="D3812" s="169" t="s">
        <v>28</v>
      </c>
      <c r="E3812" s="169" t="s">
        <v>9351</v>
      </c>
      <c r="F3812" s="169" t="s">
        <v>28</v>
      </c>
      <c r="G3812" s="169" t="s">
        <v>28</v>
      </c>
      <c r="H3812" s="169" t="s">
        <v>28</v>
      </c>
    </row>
    <row r="3813" spans="1:8">
      <c r="A3813" s="169" t="s">
        <v>11554</v>
      </c>
      <c r="B3813" s="170">
        <f t="shared" si="68"/>
        <v>37298</v>
      </c>
      <c r="C3813" s="169" t="s">
        <v>28</v>
      </c>
      <c r="D3813" s="169" t="s">
        <v>28</v>
      </c>
      <c r="E3813" s="169" t="s">
        <v>9351</v>
      </c>
      <c r="F3813" s="169" t="s">
        <v>28</v>
      </c>
      <c r="G3813" s="169" t="s">
        <v>28</v>
      </c>
      <c r="H3813" s="169" t="s">
        <v>28</v>
      </c>
    </row>
    <row r="3814" spans="1:8">
      <c r="A3814" s="169" t="s">
        <v>11555</v>
      </c>
      <c r="B3814" s="170">
        <f t="shared" si="68"/>
        <v>37297</v>
      </c>
      <c r="C3814" s="169" t="s">
        <v>28</v>
      </c>
      <c r="D3814" s="169" t="s">
        <v>28</v>
      </c>
      <c r="E3814" s="169" t="s">
        <v>9351</v>
      </c>
      <c r="F3814" s="169" t="s">
        <v>28</v>
      </c>
      <c r="G3814" s="169" t="s">
        <v>28</v>
      </c>
      <c r="H3814" s="169" t="s">
        <v>28</v>
      </c>
    </row>
    <row r="3815" spans="1:8">
      <c r="A3815" s="169" t="s">
        <v>11556</v>
      </c>
      <c r="B3815" s="170">
        <f t="shared" si="68"/>
        <v>37296</v>
      </c>
      <c r="C3815" s="169" t="s">
        <v>9257</v>
      </c>
      <c r="D3815" s="169" t="s">
        <v>9756</v>
      </c>
      <c r="E3815" s="169" t="s">
        <v>9351</v>
      </c>
      <c r="F3815" s="169" t="s">
        <v>9129</v>
      </c>
      <c r="G3815" s="169" t="s">
        <v>9747</v>
      </c>
      <c r="H3815" s="169" t="s">
        <v>28</v>
      </c>
    </row>
    <row r="3816" spans="1:8">
      <c r="A3816" s="169" t="s">
        <v>11557</v>
      </c>
      <c r="B3816" s="170">
        <f t="shared" si="68"/>
        <v>37295</v>
      </c>
      <c r="C3816" s="169" t="s">
        <v>9257</v>
      </c>
      <c r="D3816" s="169" t="s">
        <v>9756</v>
      </c>
      <c r="E3816" s="169" t="s">
        <v>9351</v>
      </c>
      <c r="F3816" s="169" t="s">
        <v>9129</v>
      </c>
      <c r="G3816" s="169" t="s">
        <v>9747</v>
      </c>
      <c r="H3816" s="169" t="s">
        <v>28</v>
      </c>
    </row>
    <row r="3817" spans="1:8">
      <c r="A3817" s="169" t="s">
        <v>11558</v>
      </c>
      <c r="B3817" s="170">
        <f t="shared" si="68"/>
        <v>37294</v>
      </c>
      <c r="C3817" s="169" t="s">
        <v>9247</v>
      </c>
      <c r="D3817" s="169" t="s">
        <v>9152</v>
      </c>
      <c r="E3817" s="169" t="s">
        <v>9223</v>
      </c>
      <c r="F3817" s="169" t="s">
        <v>9123</v>
      </c>
      <c r="G3817" s="169" t="s">
        <v>9223</v>
      </c>
      <c r="H3817" s="169" t="s">
        <v>28</v>
      </c>
    </row>
    <row r="3818" spans="1:8">
      <c r="A3818" s="169" t="s">
        <v>11559</v>
      </c>
      <c r="B3818" s="170">
        <f t="shared" si="68"/>
        <v>37293</v>
      </c>
      <c r="C3818" s="169" t="s">
        <v>9268</v>
      </c>
      <c r="D3818" s="169" t="s">
        <v>9351</v>
      </c>
      <c r="E3818" s="169" t="s">
        <v>9235</v>
      </c>
      <c r="F3818" s="169" t="s">
        <v>9152</v>
      </c>
      <c r="G3818" s="169" t="s">
        <v>9227</v>
      </c>
      <c r="H3818" s="169" t="s">
        <v>28</v>
      </c>
    </row>
    <row r="3819" spans="1:8">
      <c r="A3819" s="169" t="s">
        <v>11560</v>
      </c>
      <c r="B3819" s="170">
        <f t="shared" si="68"/>
        <v>37292</v>
      </c>
      <c r="C3819" s="169" t="s">
        <v>9247</v>
      </c>
      <c r="D3819" s="169" t="s">
        <v>9225</v>
      </c>
      <c r="E3819" s="169" t="s">
        <v>9227</v>
      </c>
      <c r="F3819" s="169" t="s">
        <v>9152</v>
      </c>
      <c r="G3819" s="169" t="s">
        <v>9227</v>
      </c>
      <c r="H3819" s="169" t="s">
        <v>28</v>
      </c>
    </row>
    <row r="3820" spans="1:8">
      <c r="A3820" s="169" t="s">
        <v>11561</v>
      </c>
      <c r="B3820" s="170">
        <f t="shared" si="68"/>
        <v>37291</v>
      </c>
      <c r="C3820" s="169" t="s">
        <v>9247</v>
      </c>
      <c r="D3820" s="169" t="s">
        <v>9351</v>
      </c>
      <c r="E3820" s="169" t="s">
        <v>9231</v>
      </c>
      <c r="F3820" s="169" t="s">
        <v>9152</v>
      </c>
      <c r="G3820" s="169" t="s">
        <v>9227</v>
      </c>
      <c r="H3820" s="169" t="s">
        <v>28</v>
      </c>
    </row>
    <row r="3821" spans="1:8">
      <c r="A3821" s="169" t="s">
        <v>11562</v>
      </c>
      <c r="B3821" s="170">
        <f t="shared" si="68"/>
        <v>37290</v>
      </c>
      <c r="C3821" s="169" t="s">
        <v>28</v>
      </c>
      <c r="D3821" s="169" t="s">
        <v>28</v>
      </c>
      <c r="E3821" s="169" t="s">
        <v>9235</v>
      </c>
      <c r="F3821" s="169" t="s">
        <v>28</v>
      </c>
      <c r="G3821" s="169" t="s">
        <v>28</v>
      </c>
      <c r="H3821" s="169" t="s">
        <v>28</v>
      </c>
    </row>
    <row r="3822" spans="1:8">
      <c r="A3822" s="169" t="s">
        <v>11563</v>
      </c>
      <c r="B3822" s="170">
        <f t="shared" si="68"/>
        <v>37289</v>
      </c>
      <c r="C3822" s="169" t="s">
        <v>9257</v>
      </c>
      <c r="D3822" s="169" t="s">
        <v>9225</v>
      </c>
      <c r="E3822" s="169" t="s">
        <v>9235</v>
      </c>
      <c r="F3822" s="169" t="s">
        <v>9146</v>
      </c>
      <c r="G3822" s="169" t="s">
        <v>9227</v>
      </c>
      <c r="H3822" s="169" t="s">
        <v>28</v>
      </c>
    </row>
    <row r="3823" spans="1:8">
      <c r="A3823" s="169" t="s">
        <v>11564</v>
      </c>
      <c r="B3823" s="170">
        <f t="shared" si="68"/>
        <v>37288</v>
      </c>
      <c r="C3823" s="169" t="s">
        <v>9250</v>
      </c>
      <c r="D3823" s="169" t="s">
        <v>9225</v>
      </c>
      <c r="E3823" s="169" t="s">
        <v>9235</v>
      </c>
      <c r="F3823" s="169" t="s">
        <v>9146</v>
      </c>
      <c r="G3823" s="169" t="s">
        <v>9227</v>
      </c>
      <c r="H3823" s="169" t="s">
        <v>28</v>
      </c>
    </row>
    <row r="3824" spans="1:8">
      <c r="A3824" s="169" t="s">
        <v>11565</v>
      </c>
      <c r="B3824" s="170">
        <f t="shared" si="68"/>
        <v>37287</v>
      </c>
      <c r="C3824" s="169" t="s">
        <v>9272</v>
      </c>
      <c r="D3824" s="169" t="s">
        <v>9739</v>
      </c>
      <c r="E3824" s="169" t="s">
        <v>9333</v>
      </c>
      <c r="F3824" s="169" t="s">
        <v>9351</v>
      </c>
      <c r="G3824" s="169" t="s">
        <v>9239</v>
      </c>
      <c r="H3824" s="169" t="s">
        <v>28</v>
      </c>
    </row>
    <row r="3825" spans="1:8">
      <c r="A3825" s="169" t="s">
        <v>11566</v>
      </c>
      <c r="B3825" s="170">
        <f t="shared" si="68"/>
        <v>37286</v>
      </c>
      <c r="C3825" s="169" t="s">
        <v>9293</v>
      </c>
      <c r="D3825" s="169" t="s">
        <v>9333</v>
      </c>
      <c r="E3825" s="169" t="s">
        <v>9236</v>
      </c>
      <c r="F3825" s="169" t="s">
        <v>9235</v>
      </c>
      <c r="G3825" s="169" t="s">
        <v>9239</v>
      </c>
      <c r="H3825" s="169" t="s">
        <v>28</v>
      </c>
    </row>
    <row r="3826" spans="1:8">
      <c r="A3826" s="169" t="s">
        <v>11567</v>
      </c>
      <c r="B3826" s="170">
        <f t="shared" si="68"/>
        <v>37285</v>
      </c>
      <c r="C3826" s="169" t="s">
        <v>9301</v>
      </c>
      <c r="D3826" s="169" t="s">
        <v>9246</v>
      </c>
      <c r="E3826" s="169" t="s">
        <v>9260</v>
      </c>
      <c r="F3826" s="169" t="s">
        <v>9236</v>
      </c>
      <c r="G3826" s="169" t="s">
        <v>9242</v>
      </c>
      <c r="H3826" s="169" t="s">
        <v>28</v>
      </c>
    </row>
    <row r="3827" spans="1:8">
      <c r="A3827" s="169" t="s">
        <v>11568</v>
      </c>
      <c r="B3827" s="170">
        <f t="shared" si="68"/>
        <v>37284</v>
      </c>
      <c r="C3827" s="169" t="s">
        <v>9299</v>
      </c>
      <c r="D3827" s="169" t="s">
        <v>9242</v>
      </c>
      <c r="E3827" s="169" t="s">
        <v>9270</v>
      </c>
      <c r="F3827" s="169" t="s">
        <v>9338</v>
      </c>
      <c r="G3827" s="169" t="s">
        <v>9255</v>
      </c>
      <c r="H3827" s="169" t="s">
        <v>28</v>
      </c>
    </row>
    <row r="3828" spans="1:8">
      <c r="A3828" s="169" t="s">
        <v>11569</v>
      </c>
      <c r="B3828" s="170">
        <f t="shared" si="68"/>
        <v>37282</v>
      </c>
      <c r="C3828" s="169" t="s">
        <v>9283</v>
      </c>
      <c r="D3828" s="169" t="s">
        <v>28</v>
      </c>
      <c r="E3828" s="169" t="s">
        <v>28</v>
      </c>
      <c r="F3828" s="169" t="s">
        <v>28</v>
      </c>
      <c r="G3828" s="169" t="s">
        <v>28</v>
      </c>
      <c r="H3828" s="169" t="s">
        <v>28</v>
      </c>
    </row>
    <row r="3829" spans="1:8">
      <c r="A3829" s="169" t="s">
        <v>11570</v>
      </c>
      <c r="B3829" s="170">
        <f t="shared" si="68"/>
        <v>37281</v>
      </c>
      <c r="C3829" s="169" t="s">
        <v>9299</v>
      </c>
      <c r="D3829" s="169" t="s">
        <v>9260</v>
      </c>
      <c r="E3829" s="169" t="s">
        <v>9249</v>
      </c>
      <c r="F3829" s="169" t="s">
        <v>9331</v>
      </c>
      <c r="G3829" s="169" t="s">
        <v>9247</v>
      </c>
      <c r="H3829" s="169" t="s">
        <v>28</v>
      </c>
    </row>
    <row r="3830" spans="1:8">
      <c r="A3830" s="169" t="s">
        <v>11571</v>
      </c>
      <c r="B3830" s="170">
        <f t="shared" si="68"/>
        <v>37280</v>
      </c>
      <c r="C3830" s="169" t="s">
        <v>9299</v>
      </c>
      <c r="D3830" s="169" t="s">
        <v>9242</v>
      </c>
      <c r="E3830" s="169" t="s">
        <v>9270</v>
      </c>
      <c r="F3830" s="169" t="s">
        <v>9251</v>
      </c>
      <c r="G3830" s="169" t="s">
        <v>9247</v>
      </c>
      <c r="H3830" s="169" t="s">
        <v>28</v>
      </c>
    </row>
    <row r="3831" spans="1:8">
      <c r="A3831" s="169" t="s">
        <v>11572</v>
      </c>
      <c r="B3831" s="170">
        <f t="shared" si="68"/>
        <v>37279</v>
      </c>
      <c r="C3831" s="169" t="s">
        <v>9283</v>
      </c>
      <c r="D3831" s="169" t="s">
        <v>9246</v>
      </c>
      <c r="E3831" s="169" t="s">
        <v>9245</v>
      </c>
      <c r="F3831" s="169" t="s">
        <v>9236</v>
      </c>
      <c r="G3831" s="169" t="s">
        <v>9263</v>
      </c>
      <c r="H3831" s="169" t="s">
        <v>28</v>
      </c>
    </row>
    <row r="3832" spans="1:8">
      <c r="A3832" s="169" t="s">
        <v>11573</v>
      </c>
      <c r="B3832" s="170">
        <f t="shared" si="68"/>
        <v>37278</v>
      </c>
      <c r="C3832" s="169" t="s">
        <v>9283</v>
      </c>
      <c r="D3832" s="169" t="s">
        <v>28</v>
      </c>
      <c r="E3832" s="169" t="s">
        <v>28</v>
      </c>
      <c r="F3832" s="169" t="s">
        <v>28</v>
      </c>
      <c r="G3832" s="169" t="s">
        <v>28</v>
      </c>
      <c r="H3832" s="169" t="s">
        <v>28</v>
      </c>
    </row>
    <row r="3833" spans="1:8">
      <c r="A3833" s="169" t="s">
        <v>11574</v>
      </c>
      <c r="B3833" s="170">
        <f t="shared" si="68"/>
        <v>37277</v>
      </c>
      <c r="C3833" s="169" t="s">
        <v>9265</v>
      </c>
      <c r="D3833" s="169" t="s">
        <v>28</v>
      </c>
      <c r="E3833" s="169" t="s">
        <v>28</v>
      </c>
      <c r="F3833" s="169" t="s">
        <v>28</v>
      </c>
      <c r="G3833" s="169" t="s">
        <v>28</v>
      </c>
      <c r="H3833" s="169" t="s">
        <v>28</v>
      </c>
    </row>
    <row r="3834" spans="1:8">
      <c r="A3834" s="169" t="s">
        <v>11575</v>
      </c>
      <c r="B3834" s="170">
        <f t="shared" si="68"/>
        <v>37275</v>
      </c>
      <c r="C3834" s="169" t="s">
        <v>9265</v>
      </c>
      <c r="D3834" s="169" t="s">
        <v>28</v>
      </c>
      <c r="E3834" s="169" t="s">
        <v>28</v>
      </c>
      <c r="F3834" s="169" t="s">
        <v>28</v>
      </c>
      <c r="G3834" s="169" t="s">
        <v>28</v>
      </c>
      <c r="H3834" s="169" t="s">
        <v>28</v>
      </c>
    </row>
    <row r="3835" spans="1:8">
      <c r="A3835" s="169" t="s">
        <v>11576</v>
      </c>
      <c r="B3835" s="170">
        <f t="shared" si="68"/>
        <v>37274</v>
      </c>
      <c r="C3835" s="169" t="s">
        <v>9282</v>
      </c>
      <c r="D3835" s="169" t="s">
        <v>28</v>
      </c>
      <c r="E3835" s="169" t="s">
        <v>28</v>
      </c>
      <c r="F3835" s="169" t="s">
        <v>28</v>
      </c>
      <c r="G3835" s="169" t="s">
        <v>28</v>
      </c>
      <c r="H3835" s="169" t="s">
        <v>28</v>
      </c>
    </row>
    <row r="3836" spans="1:8">
      <c r="A3836" s="169" t="s">
        <v>11577</v>
      </c>
      <c r="B3836" s="170">
        <f t="shared" si="68"/>
        <v>37273</v>
      </c>
      <c r="C3836" s="169" t="s">
        <v>9265</v>
      </c>
      <c r="D3836" s="169" t="s">
        <v>28</v>
      </c>
      <c r="E3836" s="169" t="s">
        <v>28</v>
      </c>
      <c r="F3836" s="169" t="s">
        <v>28</v>
      </c>
      <c r="G3836" s="169" t="s">
        <v>28</v>
      </c>
      <c r="H3836" s="169" t="s">
        <v>28</v>
      </c>
    </row>
    <row r="3837" spans="1:8">
      <c r="A3837" s="169" t="s">
        <v>11578</v>
      </c>
      <c r="B3837" s="170">
        <f t="shared" si="68"/>
        <v>37272</v>
      </c>
      <c r="C3837" s="169" t="s">
        <v>9295</v>
      </c>
      <c r="D3837" s="169">
        <v>12.33</v>
      </c>
      <c r="E3837" s="169" t="s">
        <v>28</v>
      </c>
      <c r="F3837" s="169" t="s">
        <v>28</v>
      </c>
      <c r="G3837" s="169" t="s">
        <v>28</v>
      </c>
      <c r="H3837" s="169" t="s">
        <v>28</v>
      </c>
    </row>
    <row r="3838" spans="1:8">
      <c r="A3838" s="169" t="s">
        <v>11579</v>
      </c>
      <c r="B3838" s="170">
        <f t="shared" si="68"/>
        <v>37271</v>
      </c>
      <c r="C3838" s="169" t="s">
        <v>9299</v>
      </c>
      <c r="D3838" s="169" t="s">
        <v>28</v>
      </c>
      <c r="E3838" s="169" t="s">
        <v>28</v>
      </c>
      <c r="F3838" s="169" t="s">
        <v>28</v>
      </c>
      <c r="G3838" s="169" t="s">
        <v>28</v>
      </c>
      <c r="H3838" s="169" t="s">
        <v>28</v>
      </c>
    </row>
    <row r="3839" spans="1:8">
      <c r="A3839" s="169" t="s">
        <v>11580</v>
      </c>
      <c r="B3839" s="170">
        <f t="shared" si="68"/>
        <v>37270</v>
      </c>
      <c r="C3839" s="169" t="s">
        <v>9308</v>
      </c>
      <c r="D3839" s="169" t="s">
        <v>9270</v>
      </c>
      <c r="E3839" s="169" t="s">
        <v>9255</v>
      </c>
      <c r="F3839" s="169" t="s">
        <v>9245</v>
      </c>
      <c r="G3839" s="169" t="s">
        <v>9268</v>
      </c>
      <c r="H3839" s="169" t="s">
        <v>28</v>
      </c>
    </row>
    <row r="3840" spans="1:8">
      <c r="A3840" s="169" t="s">
        <v>11581</v>
      </c>
      <c r="B3840" s="170">
        <f t="shared" si="68"/>
        <v>37269</v>
      </c>
      <c r="C3840" s="169" t="s">
        <v>28</v>
      </c>
      <c r="D3840" s="169" t="s">
        <v>28</v>
      </c>
      <c r="E3840" s="169" t="s">
        <v>9260</v>
      </c>
      <c r="F3840" s="169" t="s">
        <v>28</v>
      </c>
      <c r="G3840" s="169" t="s">
        <v>28</v>
      </c>
      <c r="H3840" s="169" t="s">
        <v>28</v>
      </c>
    </row>
    <row r="3841" spans="1:8">
      <c r="A3841" s="169" t="s">
        <v>11582</v>
      </c>
      <c r="B3841" s="170">
        <f t="shared" si="68"/>
        <v>37268</v>
      </c>
      <c r="C3841" s="169" t="s">
        <v>9286</v>
      </c>
      <c r="D3841" s="169" t="s">
        <v>9245</v>
      </c>
      <c r="E3841" s="169" t="s">
        <v>9260</v>
      </c>
      <c r="F3841" s="169" t="s">
        <v>9258</v>
      </c>
      <c r="G3841" s="169" t="s">
        <v>9270</v>
      </c>
      <c r="H3841" s="169" t="s">
        <v>28</v>
      </c>
    </row>
    <row r="3842" spans="1:8">
      <c r="A3842" s="169" t="s">
        <v>11583</v>
      </c>
      <c r="B3842" s="170">
        <f t="shared" si="68"/>
        <v>37267</v>
      </c>
      <c r="C3842" s="169" t="s">
        <v>9316</v>
      </c>
      <c r="D3842" s="169" t="s">
        <v>9245</v>
      </c>
      <c r="E3842" s="169" t="s">
        <v>9260</v>
      </c>
      <c r="F3842" s="169" t="s">
        <v>9258</v>
      </c>
      <c r="G3842" s="169" t="s">
        <v>9270</v>
      </c>
      <c r="H3842" s="169" t="s">
        <v>28</v>
      </c>
    </row>
    <row r="3843" spans="1:8">
      <c r="A3843" s="169" t="s">
        <v>11584</v>
      </c>
      <c r="B3843" s="170">
        <f t="shared" si="68"/>
        <v>37266</v>
      </c>
      <c r="C3843" s="169" t="s">
        <v>9322</v>
      </c>
      <c r="D3843" s="169" t="s">
        <v>28</v>
      </c>
      <c r="E3843" s="169" t="s">
        <v>9287</v>
      </c>
      <c r="F3843" s="169" t="s">
        <v>28</v>
      </c>
      <c r="G3843" s="169" t="s">
        <v>9279</v>
      </c>
      <c r="H3843" s="169" t="s">
        <v>28</v>
      </c>
    </row>
    <row r="3844" spans="1:8">
      <c r="A3844" s="169" t="s">
        <v>11585</v>
      </c>
      <c r="B3844" s="170">
        <f t="shared" si="68"/>
        <v>37265</v>
      </c>
      <c r="C3844" s="169" t="s">
        <v>9318</v>
      </c>
      <c r="D3844" s="169" t="s">
        <v>9274</v>
      </c>
      <c r="E3844" s="169" t="s">
        <v>9269</v>
      </c>
      <c r="F3844" s="169" t="s">
        <v>9268</v>
      </c>
      <c r="G3844" s="169" t="s">
        <v>9279</v>
      </c>
      <c r="H3844" s="169" t="s">
        <v>28</v>
      </c>
    </row>
    <row r="3845" spans="1:8">
      <c r="A3845" s="169" t="s">
        <v>11586</v>
      </c>
      <c r="B3845" s="170">
        <f t="shared" ref="B3845:B3908" si="69">DATE((LEFT(A3845,4)),(RIGHT(LEFT(A3845,7),2)),RIGHT(A3845,2))</f>
        <v>37264</v>
      </c>
      <c r="C3845" s="169" t="s">
        <v>9313</v>
      </c>
      <c r="D3845" s="169" t="s">
        <v>9287</v>
      </c>
      <c r="E3845" s="169" t="s">
        <v>9274</v>
      </c>
      <c r="F3845" s="169" t="s">
        <v>9247</v>
      </c>
      <c r="G3845" s="169" t="s">
        <v>9265</v>
      </c>
      <c r="H3845" s="169" t="s">
        <v>28</v>
      </c>
    </row>
    <row r="3846" spans="1:8">
      <c r="A3846" s="169" t="s">
        <v>11587</v>
      </c>
      <c r="B3846" s="170">
        <f t="shared" si="69"/>
        <v>37263</v>
      </c>
      <c r="C3846" s="169" t="s">
        <v>9371</v>
      </c>
      <c r="D3846" s="169" t="s">
        <v>9250</v>
      </c>
      <c r="E3846" s="169" t="s">
        <v>9274</v>
      </c>
      <c r="F3846" s="169" t="s">
        <v>9270</v>
      </c>
      <c r="G3846" s="169" t="s">
        <v>9272</v>
      </c>
      <c r="H3846" s="169" t="s">
        <v>28</v>
      </c>
    </row>
    <row r="3847" spans="1:8">
      <c r="A3847" s="169" t="s">
        <v>11588</v>
      </c>
      <c r="B3847" s="170">
        <f t="shared" si="69"/>
        <v>37262</v>
      </c>
      <c r="C3847" s="169" t="s">
        <v>28</v>
      </c>
      <c r="D3847" s="169" t="s">
        <v>28</v>
      </c>
      <c r="E3847" s="169" t="s">
        <v>9293</v>
      </c>
      <c r="F3847" s="169" t="s">
        <v>28</v>
      </c>
      <c r="G3847" s="169" t="s">
        <v>28</v>
      </c>
      <c r="H3847" s="169" t="s">
        <v>28</v>
      </c>
    </row>
    <row r="3848" spans="1:8">
      <c r="A3848" s="169" t="s">
        <v>11589</v>
      </c>
      <c r="B3848" s="170">
        <f t="shared" si="69"/>
        <v>37261</v>
      </c>
      <c r="C3848" s="169" t="s">
        <v>9367</v>
      </c>
      <c r="D3848" s="169" t="s">
        <v>9272</v>
      </c>
      <c r="E3848" s="169" t="s">
        <v>9293</v>
      </c>
      <c r="F3848" s="169" t="s">
        <v>9253</v>
      </c>
      <c r="G3848" s="169" t="s">
        <v>9265</v>
      </c>
      <c r="H3848" s="169" t="s">
        <v>28</v>
      </c>
    </row>
    <row r="3849" spans="1:8">
      <c r="A3849" s="169" t="s">
        <v>11590</v>
      </c>
      <c r="B3849" s="170">
        <f t="shared" si="69"/>
        <v>37260</v>
      </c>
      <c r="C3849" s="169" t="s">
        <v>9367</v>
      </c>
      <c r="D3849" s="169" t="s">
        <v>9272</v>
      </c>
      <c r="E3849" s="169" t="s">
        <v>9293</v>
      </c>
      <c r="F3849" s="169" t="s">
        <v>9253</v>
      </c>
      <c r="G3849" s="169" t="s">
        <v>9265</v>
      </c>
      <c r="H3849" s="169" t="s">
        <v>28</v>
      </c>
    </row>
    <row r="3850" spans="1:8">
      <c r="A3850" s="169" t="s">
        <v>11591</v>
      </c>
      <c r="B3850" s="170">
        <f t="shared" si="69"/>
        <v>37259</v>
      </c>
      <c r="C3850" s="169" t="s">
        <v>9383</v>
      </c>
      <c r="D3850" s="169" t="s">
        <v>9275</v>
      </c>
      <c r="E3850" s="169" t="s">
        <v>9283</v>
      </c>
      <c r="F3850" s="169" t="s">
        <v>9272</v>
      </c>
      <c r="G3850" s="169" t="s">
        <v>9277</v>
      </c>
      <c r="H3850" s="169" t="s">
        <v>28</v>
      </c>
    </row>
    <row r="3851" spans="1:8">
      <c r="A3851" s="169" t="s">
        <v>11592</v>
      </c>
      <c r="B3851" s="170">
        <f t="shared" si="69"/>
        <v>37258</v>
      </c>
      <c r="C3851" s="169" t="s">
        <v>9383</v>
      </c>
      <c r="D3851" s="169" t="s">
        <v>9282</v>
      </c>
      <c r="E3851" s="169" t="s">
        <v>9295</v>
      </c>
      <c r="F3851" s="169" t="s">
        <v>9274</v>
      </c>
      <c r="G3851" s="169" t="s">
        <v>9280</v>
      </c>
      <c r="H3851" s="169" t="s">
        <v>28</v>
      </c>
    </row>
    <row r="3852" spans="1:8">
      <c r="A3852" s="169" t="s">
        <v>11593</v>
      </c>
      <c r="B3852" s="170">
        <f t="shared" si="69"/>
        <v>37256</v>
      </c>
      <c r="C3852" s="169" t="s">
        <v>9306</v>
      </c>
      <c r="D3852" s="169" t="s">
        <v>9242</v>
      </c>
      <c r="E3852" s="169" t="s">
        <v>9257</v>
      </c>
      <c r="F3852" s="169" t="s">
        <v>9349</v>
      </c>
      <c r="G3852" s="169" t="s">
        <v>9242</v>
      </c>
      <c r="H3852" s="169" t="s">
        <v>28</v>
      </c>
    </row>
    <row r="3853" spans="1:8">
      <c r="A3853" s="169" t="s">
        <v>11594</v>
      </c>
      <c r="B3853" s="170">
        <f t="shared" si="69"/>
        <v>37254</v>
      </c>
      <c r="C3853" s="169" t="s">
        <v>9306</v>
      </c>
      <c r="D3853" s="169" t="s">
        <v>9242</v>
      </c>
      <c r="E3853" s="169" t="s">
        <v>9257</v>
      </c>
      <c r="F3853" s="169" t="s">
        <v>9349</v>
      </c>
      <c r="G3853" s="169" t="s">
        <v>9242</v>
      </c>
      <c r="H3853" s="169" t="s">
        <v>28</v>
      </c>
    </row>
    <row r="3854" spans="1:8">
      <c r="A3854" s="169" t="s">
        <v>11595</v>
      </c>
      <c r="B3854" s="170">
        <f t="shared" si="69"/>
        <v>37253</v>
      </c>
      <c r="C3854" s="169" t="s">
        <v>9306</v>
      </c>
      <c r="D3854" s="169" t="s">
        <v>9242</v>
      </c>
      <c r="E3854" s="169" t="s">
        <v>9257</v>
      </c>
      <c r="F3854" s="169" t="s">
        <v>9349</v>
      </c>
      <c r="G3854" s="169" t="s">
        <v>9242</v>
      </c>
      <c r="H3854" s="169" t="s">
        <v>28</v>
      </c>
    </row>
    <row r="3855" spans="1:8">
      <c r="A3855" s="169" t="s">
        <v>11596</v>
      </c>
      <c r="B3855" s="170">
        <f t="shared" si="69"/>
        <v>37252</v>
      </c>
      <c r="C3855" s="169" t="s">
        <v>9301</v>
      </c>
      <c r="D3855" s="169" t="s">
        <v>9349</v>
      </c>
      <c r="E3855" s="169" t="s">
        <v>9249</v>
      </c>
      <c r="F3855" s="169" t="s">
        <v>9236</v>
      </c>
      <c r="G3855" s="169" t="s">
        <v>9245</v>
      </c>
      <c r="H3855" s="169" t="s">
        <v>28</v>
      </c>
    </row>
    <row r="3856" spans="1:8">
      <c r="A3856" s="169" t="s">
        <v>11597</v>
      </c>
      <c r="B3856" s="170">
        <f t="shared" si="69"/>
        <v>37251</v>
      </c>
      <c r="C3856" s="169" t="s">
        <v>9295</v>
      </c>
      <c r="D3856" s="169" t="s">
        <v>9338</v>
      </c>
      <c r="E3856" s="169" t="s">
        <v>9245</v>
      </c>
      <c r="F3856" s="169" t="s">
        <v>9333</v>
      </c>
      <c r="G3856" s="169" t="s">
        <v>9246</v>
      </c>
      <c r="H3856" s="169" t="s">
        <v>28</v>
      </c>
    </row>
    <row r="3857" spans="1:8">
      <c r="A3857" s="169" t="s">
        <v>11598</v>
      </c>
      <c r="B3857" s="170">
        <f t="shared" si="69"/>
        <v>37249</v>
      </c>
      <c r="C3857" s="169" t="s">
        <v>9320</v>
      </c>
      <c r="D3857" s="169" t="s">
        <v>28</v>
      </c>
      <c r="E3857" s="169" t="s">
        <v>28</v>
      </c>
      <c r="F3857" s="169" t="s">
        <v>9258</v>
      </c>
      <c r="G3857" s="169" t="s">
        <v>9263</v>
      </c>
      <c r="H3857" s="169" t="s">
        <v>28</v>
      </c>
    </row>
    <row r="3858" spans="1:8">
      <c r="A3858" s="169" t="s">
        <v>11599</v>
      </c>
      <c r="B3858" s="170">
        <f t="shared" si="69"/>
        <v>37247</v>
      </c>
      <c r="C3858" s="169" t="s">
        <v>9320</v>
      </c>
      <c r="D3858" s="169" t="s">
        <v>28</v>
      </c>
      <c r="E3858" s="169" t="s">
        <v>9263</v>
      </c>
      <c r="F3858" s="169" t="s">
        <v>9258</v>
      </c>
      <c r="G3858" s="169" t="s">
        <v>28</v>
      </c>
      <c r="H3858" s="169" t="s">
        <v>28</v>
      </c>
    </row>
    <row r="3859" spans="1:8">
      <c r="A3859" s="169" t="s">
        <v>11600</v>
      </c>
      <c r="B3859" s="170">
        <f t="shared" si="69"/>
        <v>37246</v>
      </c>
      <c r="C3859" s="169" t="s">
        <v>9306</v>
      </c>
      <c r="D3859" s="169" t="s">
        <v>9260</v>
      </c>
      <c r="E3859" s="169" t="s">
        <v>9263</v>
      </c>
      <c r="F3859" s="169" t="s">
        <v>9258</v>
      </c>
      <c r="G3859" s="169" t="s">
        <v>9263</v>
      </c>
      <c r="H3859" s="169" t="s">
        <v>28</v>
      </c>
    </row>
    <row r="3860" spans="1:8">
      <c r="A3860" s="169" t="s">
        <v>11601</v>
      </c>
      <c r="B3860" s="170">
        <f t="shared" si="69"/>
        <v>37245</v>
      </c>
      <c r="C3860" s="169" t="s">
        <v>9320</v>
      </c>
      <c r="D3860" s="169" t="s">
        <v>28</v>
      </c>
      <c r="E3860" s="169" t="s">
        <v>28</v>
      </c>
      <c r="F3860" s="169" t="s">
        <v>28</v>
      </c>
      <c r="G3860" s="169" t="s">
        <v>28</v>
      </c>
      <c r="H3860" s="169" t="s">
        <v>28</v>
      </c>
    </row>
    <row r="3861" spans="1:8">
      <c r="A3861" s="169" t="s">
        <v>11602</v>
      </c>
      <c r="B3861" s="170">
        <f t="shared" si="69"/>
        <v>37244</v>
      </c>
      <c r="C3861" s="169" t="s">
        <v>9280</v>
      </c>
      <c r="D3861" s="169" t="s">
        <v>9338</v>
      </c>
      <c r="E3861" s="169" t="s">
        <v>9245</v>
      </c>
      <c r="F3861" s="169" t="s">
        <v>9333</v>
      </c>
      <c r="G3861" s="169" t="s">
        <v>9246</v>
      </c>
      <c r="H3861" s="169" t="s">
        <v>28</v>
      </c>
    </row>
    <row r="3862" spans="1:8">
      <c r="A3862" s="169" t="s">
        <v>11603</v>
      </c>
      <c r="B3862" s="170">
        <f t="shared" si="69"/>
        <v>37243</v>
      </c>
      <c r="C3862" s="169" t="s">
        <v>9299</v>
      </c>
      <c r="D3862" s="169" t="s">
        <v>9239</v>
      </c>
      <c r="E3862" s="169" t="s">
        <v>9349</v>
      </c>
      <c r="F3862" s="169" t="s">
        <v>9243</v>
      </c>
      <c r="G3862" s="169" t="s">
        <v>9251</v>
      </c>
      <c r="H3862" s="169" t="s">
        <v>28</v>
      </c>
    </row>
    <row r="3863" spans="1:8">
      <c r="A3863" s="169" t="s">
        <v>11604</v>
      </c>
      <c r="B3863" s="170">
        <f t="shared" si="69"/>
        <v>37242</v>
      </c>
      <c r="C3863" s="169" t="s">
        <v>9308</v>
      </c>
      <c r="D3863" s="169" t="s">
        <v>28</v>
      </c>
      <c r="E3863" s="169" t="s">
        <v>9247</v>
      </c>
      <c r="F3863" s="169" t="s">
        <v>28</v>
      </c>
      <c r="G3863" s="169" t="s">
        <v>9257</v>
      </c>
      <c r="H3863" s="169" t="s">
        <v>28</v>
      </c>
    </row>
    <row r="3864" spans="1:8">
      <c r="A3864" s="169" t="s">
        <v>11605</v>
      </c>
      <c r="B3864" s="170">
        <f t="shared" si="69"/>
        <v>37240</v>
      </c>
      <c r="C3864" s="169" t="s">
        <v>9321</v>
      </c>
      <c r="D3864" s="169" t="s">
        <v>28</v>
      </c>
      <c r="E3864" s="169" t="s">
        <v>28</v>
      </c>
      <c r="F3864" s="169" t="s">
        <v>28</v>
      </c>
      <c r="G3864" s="169" t="s">
        <v>28</v>
      </c>
      <c r="H3864" s="169" t="s">
        <v>28</v>
      </c>
    </row>
    <row r="3865" spans="1:8">
      <c r="A3865" s="169" t="s">
        <v>11606</v>
      </c>
      <c r="B3865" s="170">
        <f t="shared" si="69"/>
        <v>37239</v>
      </c>
      <c r="C3865" s="169" t="s">
        <v>9369</v>
      </c>
      <c r="D3865" s="169" t="s">
        <v>28</v>
      </c>
      <c r="E3865" s="169" t="s">
        <v>28</v>
      </c>
      <c r="F3865" s="169" t="s">
        <v>28</v>
      </c>
      <c r="G3865" s="169" t="s">
        <v>28</v>
      </c>
      <c r="H3865" s="169" t="s">
        <v>28</v>
      </c>
    </row>
    <row r="3866" spans="1:8">
      <c r="A3866" s="169" t="s">
        <v>11607</v>
      </c>
      <c r="B3866" s="170">
        <f t="shared" si="69"/>
        <v>37238</v>
      </c>
      <c r="C3866" s="169" t="s">
        <v>9382</v>
      </c>
      <c r="D3866" s="169" t="s">
        <v>9269</v>
      </c>
      <c r="E3866" s="169" t="s">
        <v>9275</v>
      </c>
      <c r="F3866" s="169" t="s">
        <v>9247</v>
      </c>
      <c r="G3866" s="169" t="s">
        <v>9293</v>
      </c>
      <c r="H3866" s="169" t="s">
        <v>28</v>
      </c>
    </row>
    <row r="3867" spans="1:8">
      <c r="A3867" s="169" t="s">
        <v>11608</v>
      </c>
      <c r="B3867" s="170">
        <f t="shared" si="69"/>
        <v>37237</v>
      </c>
      <c r="C3867" s="169" t="s">
        <v>9391</v>
      </c>
      <c r="D3867" s="169" t="s">
        <v>9280</v>
      </c>
      <c r="E3867" s="169" t="s">
        <v>9286</v>
      </c>
      <c r="F3867" s="169" t="s">
        <v>9272</v>
      </c>
      <c r="G3867" s="169" t="s">
        <v>9320</v>
      </c>
      <c r="H3867" s="169" t="s">
        <v>28</v>
      </c>
    </row>
    <row r="3868" spans="1:8">
      <c r="A3868" s="169" t="s">
        <v>11609</v>
      </c>
      <c r="B3868" s="170">
        <f t="shared" si="69"/>
        <v>37236</v>
      </c>
      <c r="C3868" s="169" t="s">
        <v>9441</v>
      </c>
      <c r="D3868" s="169" t="s">
        <v>9283</v>
      </c>
      <c r="E3868" s="169" t="s">
        <v>9320</v>
      </c>
      <c r="F3868" s="169" t="s">
        <v>9279</v>
      </c>
      <c r="G3868" s="169" t="s">
        <v>9320</v>
      </c>
      <c r="H3868" s="169" t="s">
        <v>28</v>
      </c>
    </row>
    <row r="3869" spans="1:8">
      <c r="A3869" s="169" t="s">
        <v>11610</v>
      </c>
      <c r="B3869" s="170">
        <f t="shared" si="69"/>
        <v>37235</v>
      </c>
      <c r="C3869" s="169" t="s">
        <v>9539</v>
      </c>
      <c r="D3869" s="169" t="s">
        <v>9308</v>
      </c>
      <c r="E3869" s="169" t="s">
        <v>9306</v>
      </c>
      <c r="F3869" s="169" t="s">
        <v>9295</v>
      </c>
      <c r="G3869" s="169" t="s">
        <v>9326</v>
      </c>
      <c r="H3869" s="169" t="s">
        <v>28</v>
      </c>
    </row>
    <row r="3870" spans="1:8">
      <c r="A3870" s="169" t="s">
        <v>11611</v>
      </c>
      <c r="B3870" s="170">
        <f t="shared" si="69"/>
        <v>37233</v>
      </c>
      <c r="C3870" s="169" t="s">
        <v>9421</v>
      </c>
      <c r="D3870" s="169" t="s">
        <v>28</v>
      </c>
      <c r="E3870" s="169" t="s">
        <v>28</v>
      </c>
      <c r="F3870" s="169" t="s">
        <v>28</v>
      </c>
      <c r="G3870" s="169" t="s">
        <v>9320</v>
      </c>
      <c r="H3870" s="169" t="s">
        <v>28</v>
      </c>
    </row>
    <row r="3871" spans="1:8">
      <c r="A3871" s="169" t="s">
        <v>11612</v>
      </c>
      <c r="B3871" s="170">
        <f t="shared" si="69"/>
        <v>37232</v>
      </c>
      <c r="C3871" s="169" t="s">
        <v>9421</v>
      </c>
      <c r="D3871" s="169" t="s">
        <v>9295</v>
      </c>
      <c r="E3871" s="169" t="s">
        <v>9301</v>
      </c>
      <c r="F3871" s="169" t="s">
        <v>9293</v>
      </c>
      <c r="G3871" s="169" t="s">
        <v>9320</v>
      </c>
      <c r="H3871" s="169" t="s">
        <v>28</v>
      </c>
    </row>
    <row r="3872" spans="1:8">
      <c r="A3872" s="169" t="s">
        <v>11613</v>
      </c>
      <c r="B3872" s="170">
        <f t="shared" si="69"/>
        <v>37231</v>
      </c>
      <c r="C3872" s="169" t="s">
        <v>9391</v>
      </c>
      <c r="D3872" s="169" t="s">
        <v>9277</v>
      </c>
      <c r="E3872" s="169" t="s">
        <v>9295</v>
      </c>
      <c r="F3872" s="169" t="s">
        <v>9269</v>
      </c>
      <c r="G3872" s="169" t="s">
        <v>9286</v>
      </c>
      <c r="H3872" s="169" t="s">
        <v>28</v>
      </c>
    </row>
    <row r="3873" spans="1:8">
      <c r="A3873" s="169" t="s">
        <v>11614</v>
      </c>
      <c r="B3873" s="170">
        <f t="shared" si="69"/>
        <v>37230</v>
      </c>
      <c r="C3873" s="169" t="s">
        <v>9306</v>
      </c>
      <c r="D3873" s="169" t="s">
        <v>9242</v>
      </c>
      <c r="E3873" s="169" t="s">
        <v>9263</v>
      </c>
      <c r="F3873" s="169" t="s">
        <v>9338</v>
      </c>
      <c r="G3873" s="169" t="s">
        <v>9257</v>
      </c>
      <c r="H3873" s="169" t="s">
        <v>28</v>
      </c>
    </row>
    <row r="3874" spans="1:8">
      <c r="A3874" s="169" t="s">
        <v>11615</v>
      </c>
      <c r="B3874" s="170">
        <f t="shared" si="69"/>
        <v>37229</v>
      </c>
      <c r="C3874" s="169" t="s">
        <v>9282</v>
      </c>
      <c r="D3874" s="169" t="s">
        <v>9236</v>
      </c>
      <c r="E3874" s="169" t="s">
        <v>9239</v>
      </c>
      <c r="F3874" s="169" t="s">
        <v>9345</v>
      </c>
      <c r="G3874" s="169" t="s">
        <v>9251</v>
      </c>
      <c r="H3874" s="169" t="s">
        <v>28</v>
      </c>
    </row>
    <row r="3875" spans="1:8">
      <c r="A3875" s="169" t="s">
        <v>11616</v>
      </c>
      <c r="B3875" s="170">
        <f t="shared" si="69"/>
        <v>37228</v>
      </c>
      <c r="C3875" s="169" t="s">
        <v>9287</v>
      </c>
      <c r="D3875" s="169" t="s">
        <v>9231</v>
      </c>
      <c r="E3875" s="169" t="s">
        <v>9345</v>
      </c>
      <c r="F3875" s="169" t="s">
        <v>9225</v>
      </c>
      <c r="G3875" s="169" t="s">
        <v>9739</v>
      </c>
      <c r="H3875" s="169" t="s">
        <v>28</v>
      </c>
    </row>
    <row r="3876" spans="1:8">
      <c r="A3876" s="169" t="s">
        <v>11617</v>
      </c>
      <c r="B3876" s="170">
        <f t="shared" si="69"/>
        <v>37226</v>
      </c>
      <c r="C3876" s="169" t="s">
        <v>9282</v>
      </c>
      <c r="D3876" s="169" t="s">
        <v>9236</v>
      </c>
      <c r="E3876" s="169" t="s">
        <v>9251</v>
      </c>
      <c r="F3876" s="169" t="s">
        <v>9235</v>
      </c>
      <c r="G3876" s="169" t="s">
        <v>9338</v>
      </c>
      <c r="H3876" s="169" t="s">
        <v>28</v>
      </c>
    </row>
    <row r="3877" spans="1:8">
      <c r="A3877" s="169" t="s">
        <v>11618</v>
      </c>
      <c r="B3877" s="170">
        <f t="shared" si="69"/>
        <v>37225</v>
      </c>
      <c r="C3877" s="169" t="s">
        <v>9283</v>
      </c>
      <c r="D3877" s="169" t="s">
        <v>9236</v>
      </c>
      <c r="E3877" s="169" t="s">
        <v>9251</v>
      </c>
      <c r="F3877" s="169" t="s">
        <v>9235</v>
      </c>
      <c r="G3877" s="169" t="s">
        <v>9338</v>
      </c>
      <c r="H3877" s="169" t="s">
        <v>28</v>
      </c>
    </row>
    <row r="3878" spans="1:8">
      <c r="A3878" s="169" t="s">
        <v>11619</v>
      </c>
      <c r="B3878" s="170">
        <f t="shared" si="69"/>
        <v>37224</v>
      </c>
      <c r="C3878" s="169" t="s">
        <v>9308</v>
      </c>
      <c r="D3878" s="169" t="s">
        <v>28</v>
      </c>
      <c r="E3878" s="169" t="s">
        <v>9255</v>
      </c>
      <c r="F3878" s="169" t="s">
        <v>28</v>
      </c>
      <c r="G3878" s="169" t="s">
        <v>9247</v>
      </c>
      <c r="H3878" s="169" t="s">
        <v>28</v>
      </c>
    </row>
    <row r="3879" spans="1:8">
      <c r="A3879" s="169" t="s">
        <v>11620</v>
      </c>
      <c r="B3879" s="170">
        <f t="shared" si="69"/>
        <v>37223</v>
      </c>
      <c r="C3879" s="169" t="s">
        <v>9320</v>
      </c>
      <c r="D3879" s="169" t="s">
        <v>9338</v>
      </c>
      <c r="E3879" s="169" t="s">
        <v>9246</v>
      </c>
      <c r="F3879" s="169" t="s">
        <v>9345</v>
      </c>
      <c r="G3879" s="169" t="s">
        <v>9242</v>
      </c>
      <c r="H3879" s="169" t="s">
        <v>28</v>
      </c>
    </row>
    <row r="3880" spans="1:8">
      <c r="A3880" s="169" t="s">
        <v>11621</v>
      </c>
      <c r="B3880" s="170">
        <f t="shared" si="69"/>
        <v>37222</v>
      </c>
      <c r="C3880" s="169" t="s">
        <v>9318</v>
      </c>
      <c r="D3880" s="169" t="s">
        <v>9250</v>
      </c>
      <c r="E3880" s="169" t="s">
        <v>9269</v>
      </c>
      <c r="F3880" s="169" t="s">
        <v>9242</v>
      </c>
      <c r="G3880" s="169" t="s">
        <v>9274</v>
      </c>
      <c r="H3880" s="169" t="s">
        <v>28</v>
      </c>
    </row>
    <row r="3881" spans="1:8">
      <c r="A3881" s="169" t="s">
        <v>11622</v>
      </c>
      <c r="B3881" s="170">
        <f t="shared" si="69"/>
        <v>37221</v>
      </c>
      <c r="C3881" s="169" t="s">
        <v>9371</v>
      </c>
      <c r="D3881" s="169" t="s">
        <v>9247</v>
      </c>
      <c r="E3881" s="169" t="s">
        <v>9287</v>
      </c>
      <c r="F3881" s="169" t="s">
        <v>9260</v>
      </c>
      <c r="G3881" s="169" t="s">
        <v>9250</v>
      </c>
      <c r="H3881" s="169" t="s">
        <v>28</v>
      </c>
    </row>
    <row r="3882" spans="1:8">
      <c r="A3882" s="169" t="s">
        <v>11623</v>
      </c>
      <c r="B3882" s="170">
        <f t="shared" si="69"/>
        <v>37219</v>
      </c>
      <c r="C3882" s="169" t="s">
        <v>9316</v>
      </c>
      <c r="D3882" s="169" t="s">
        <v>9263</v>
      </c>
      <c r="E3882" s="169" t="s">
        <v>9255</v>
      </c>
      <c r="F3882" s="169" t="s">
        <v>9251</v>
      </c>
      <c r="G3882" s="169" t="s">
        <v>9250</v>
      </c>
      <c r="H3882" s="169" t="s">
        <v>28</v>
      </c>
    </row>
    <row r="3883" spans="1:8">
      <c r="A3883" s="169" t="s">
        <v>11624</v>
      </c>
      <c r="B3883" s="170">
        <f t="shared" si="69"/>
        <v>37218</v>
      </c>
      <c r="C3883" s="169" t="s">
        <v>9376</v>
      </c>
      <c r="D3883" s="169" t="s">
        <v>9263</v>
      </c>
      <c r="E3883" s="169" t="s">
        <v>9255</v>
      </c>
      <c r="F3883" s="169" t="s">
        <v>9251</v>
      </c>
      <c r="G3883" s="169" t="s">
        <v>9250</v>
      </c>
      <c r="H3883" s="169" t="s">
        <v>28</v>
      </c>
    </row>
    <row r="3884" spans="1:8">
      <c r="A3884" s="169" t="s">
        <v>11625</v>
      </c>
      <c r="B3884" s="170">
        <f t="shared" si="69"/>
        <v>37217</v>
      </c>
      <c r="C3884" s="169" t="s">
        <v>9322</v>
      </c>
      <c r="D3884" s="169" t="s">
        <v>9257</v>
      </c>
      <c r="E3884" s="169" t="s">
        <v>9247</v>
      </c>
      <c r="F3884" s="169" t="s">
        <v>9246</v>
      </c>
      <c r="G3884" s="169" t="s">
        <v>9274</v>
      </c>
      <c r="H3884" s="169" t="s">
        <v>28</v>
      </c>
    </row>
    <row r="3885" spans="1:8">
      <c r="A3885" s="169" t="s">
        <v>11626</v>
      </c>
      <c r="B3885" s="170">
        <f t="shared" si="69"/>
        <v>37216</v>
      </c>
      <c r="C3885" s="169" t="s">
        <v>9275</v>
      </c>
      <c r="D3885" s="169" t="s">
        <v>9331</v>
      </c>
      <c r="E3885" s="169" t="s">
        <v>9236</v>
      </c>
      <c r="F3885" s="169" t="s">
        <v>9227</v>
      </c>
      <c r="G3885" s="169" t="s">
        <v>9246</v>
      </c>
      <c r="H3885" s="169" t="s">
        <v>28</v>
      </c>
    </row>
    <row r="3886" spans="1:8">
      <c r="A3886" s="169" t="s">
        <v>11627</v>
      </c>
      <c r="B3886" s="170">
        <f t="shared" si="69"/>
        <v>37215</v>
      </c>
      <c r="C3886" s="169" t="s">
        <v>9287</v>
      </c>
      <c r="D3886" s="169" t="s">
        <v>9225</v>
      </c>
      <c r="E3886" s="169" t="s">
        <v>9747</v>
      </c>
      <c r="F3886" s="169" t="s">
        <v>9129</v>
      </c>
      <c r="G3886" s="169" t="s">
        <v>9243</v>
      </c>
      <c r="H3886" s="169" t="s">
        <v>28</v>
      </c>
    </row>
    <row r="3887" spans="1:8">
      <c r="A3887" s="169" t="s">
        <v>11628</v>
      </c>
      <c r="B3887" s="170">
        <f t="shared" si="69"/>
        <v>37214</v>
      </c>
      <c r="C3887" s="169" t="s">
        <v>9293</v>
      </c>
      <c r="D3887" s="169" t="s">
        <v>9345</v>
      </c>
      <c r="E3887" s="169" t="s">
        <v>9345</v>
      </c>
      <c r="F3887" s="169" t="s">
        <v>9225</v>
      </c>
      <c r="G3887" s="169" t="s">
        <v>9251</v>
      </c>
      <c r="H3887" s="169" t="s">
        <v>28</v>
      </c>
    </row>
    <row r="3888" spans="1:8">
      <c r="A3888" s="169" t="s">
        <v>11629</v>
      </c>
      <c r="B3888" s="170">
        <f t="shared" si="69"/>
        <v>37212</v>
      </c>
      <c r="C3888" s="169" t="s">
        <v>9269</v>
      </c>
      <c r="D3888" s="169" t="s">
        <v>9235</v>
      </c>
      <c r="E3888" s="169" t="s">
        <v>9235</v>
      </c>
      <c r="F3888" s="169" t="s">
        <v>9152</v>
      </c>
      <c r="G3888" s="169" t="s">
        <v>9258</v>
      </c>
      <c r="H3888" s="169" t="s">
        <v>28</v>
      </c>
    </row>
    <row r="3889" spans="1:8">
      <c r="A3889" s="169" t="s">
        <v>11630</v>
      </c>
      <c r="B3889" s="170">
        <f t="shared" si="69"/>
        <v>37211</v>
      </c>
      <c r="C3889" s="169" t="s">
        <v>9293</v>
      </c>
      <c r="D3889" s="169" t="s">
        <v>9235</v>
      </c>
      <c r="E3889" s="169" t="s">
        <v>9235</v>
      </c>
      <c r="F3889" s="169" t="s">
        <v>9152</v>
      </c>
      <c r="G3889" s="169" t="s">
        <v>9258</v>
      </c>
      <c r="H3889" s="169" t="s">
        <v>28</v>
      </c>
    </row>
    <row r="3890" spans="1:8">
      <c r="A3890" s="169" t="s">
        <v>11631</v>
      </c>
      <c r="B3890" s="170">
        <f t="shared" si="69"/>
        <v>37210</v>
      </c>
      <c r="C3890" s="169" t="s">
        <v>9272</v>
      </c>
      <c r="D3890" s="169" t="s">
        <v>9351</v>
      </c>
      <c r="E3890" s="169" t="s">
        <v>9756</v>
      </c>
      <c r="F3890" s="169" t="s">
        <v>9134</v>
      </c>
      <c r="G3890" s="169" t="s">
        <v>9258</v>
      </c>
      <c r="H3890" s="169" t="s">
        <v>28</v>
      </c>
    </row>
    <row r="3891" spans="1:8">
      <c r="A3891" s="169" t="s">
        <v>11632</v>
      </c>
      <c r="B3891" s="170">
        <f t="shared" si="69"/>
        <v>37209</v>
      </c>
      <c r="C3891" s="169" t="s">
        <v>9251</v>
      </c>
      <c r="D3891" s="169" t="s">
        <v>9138</v>
      </c>
      <c r="E3891" s="169" t="s">
        <v>9118</v>
      </c>
      <c r="F3891" s="169" t="s">
        <v>9098</v>
      </c>
      <c r="G3891" s="169" t="s">
        <v>9235</v>
      </c>
      <c r="H3891" s="169" t="s">
        <v>28</v>
      </c>
    </row>
    <row r="3892" spans="1:8">
      <c r="A3892" s="169" t="s">
        <v>11633</v>
      </c>
      <c r="B3892" s="170">
        <f t="shared" si="69"/>
        <v>37208</v>
      </c>
      <c r="C3892" s="169" t="s">
        <v>9237</v>
      </c>
      <c r="D3892" s="169" t="s">
        <v>9103</v>
      </c>
      <c r="E3892" s="169" t="s">
        <v>9083</v>
      </c>
      <c r="F3892" s="169" t="s">
        <v>8937</v>
      </c>
      <c r="G3892" s="169" t="s">
        <v>9100</v>
      </c>
      <c r="H3892" s="169" t="s">
        <v>28</v>
      </c>
    </row>
    <row r="3893" spans="1:8">
      <c r="A3893" s="169" t="s">
        <v>11634</v>
      </c>
      <c r="B3893" s="170">
        <f t="shared" si="69"/>
        <v>37207</v>
      </c>
      <c r="C3893" s="169" t="s">
        <v>9230</v>
      </c>
      <c r="D3893" s="169" t="s">
        <v>9107</v>
      </c>
      <c r="E3893" s="169" t="s">
        <v>8949</v>
      </c>
      <c r="F3893" s="169" t="s">
        <v>8938</v>
      </c>
      <c r="G3893" s="169" t="s">
        <v>9089</v>
      </c>
      <c r="H3893" s="169" t="s">
        <v>28</v>
      </c>
    </row>
    <row r="3894" spans="1:8">
      <c r="A3894" s="169" t="s">
        <v>11635</v>
      </c>
      <c r="B3894" s="170">
        <f t="shared" si="69"/>
        <v>37205</v>
      </c>
      <c r="C3894" s="169" t="s">
        <v>9128</v>
      </c>
      <c r="D3894" s="169" t="s">
        <v>8944</v>
      </c>
      <c r="E3894" s="169" t="s">
        <v>8937</v>
      </c>
      <c r="F3894" s="169" t="s">
        <v>8930</v>
      </c>
      <c r="G3894" s="169" t="s">
        <v>9098</v>
      </c>
      <c r="H3894" s="169" t="s">
        <v>28</v>
      </c>
    </row>
    <row r="3895" spans="1:8">
      <c r="A3895" s="169" t="s">
        <v>11636</v>
      </c>
      <c r="B3895" s="170">
        <f t="shared" si="69"/>
        <v>37204</v>
      </c>
      <c r="C3895" s="169" t="s">
        <v>9128</v>
      </c>
      <c r="D3895" s="169" t="s">
        <v>8944</v>
      </c>
      <c r="E3895" s="169" t="s">
        <v>8937</v>
      </c>
      <c r="F3895" s="169" t="s">
        <v>8930</v>
      </c>
      <c r="G3895" s="169" t="s">
        <v>9098</v>
      </c>
      <c r="H3895" s="169" t="s">
        <v>28</v>
      </c>
    </row>
    <row r="3896" spans="1:8">
      <c r="A3896" s="169" t="s">
        <v>11637</v>
      </c>
      <c r="B3896" s="170">
        <f t="shared" si="69"/>
        <v>37203</v>
      </c>
      <c r="C3896" s="169" t="s">
        <v>9129</v>
      </c>
      <c r="D3896" s="169" t="s">
        <v>8937</v>
      </c>
      <c r="E3896" s="169" t="s">
        <v>8938</v>
      </c>
      <c r="F3896" s="169" t="s">
        <v>8931</v>
      </c>
      <c r="G3896" s="169" t="s">
        <v>9102</v>
      </c>
      <c r="H3896" s="169" t="s">
        <v>28</v>
      </c>
    </row>
    <row r="3897" spans="1:8">
      <c r="A3897" s="169" t="s">
        <v>11638</v>
      </c>
      <c r="B3897" s="170">
        <f t="shared" si="69"/>
        <v>37202</v>
      </c>
      <c r="C3897" s="169" t="s">
        <v>9131</v>
      </c>
      <c r="D3897" s="169" t="s">
        <v>8937</v>
      </c>
      <c r="E3897" s="169" t="s">
        <v>8936</v>
      </c>
      <c r="F3897" s="169" t="s">
        <v>8956</v>
      </c>
      <c r="G3897" s="169" t="s">
        <v>9102</v>
      </c>
      <c r="H3897" s="169" t="s">
        <v>28</v>
      </c>
    </row>
    <row r="3898" spans="1:8">
      <c r="A3898" s="169" t="s">
        <v>11639</v>
      </c>
      <c r="B3898" s="170">
        <f t="shared" si="69"/>
        <v>37201</v>
      </c>
      <c r="C3898" s="169" t="s">
        <v>9223</v>
      </c>
      <c r="D3898" s="169" t="s">
        <v>8943</v>
      </c>
      <c r="E3898" s="169" t="s">
        <v>8936</v>
      </c>
      <c r="F3898" s="169" t="s">
        <v>8929</v>
      </c>
      <c r="G3898" s="169" t="s">
        <v>9102</v>
      </c>
      <c r="H3898" s="169" t="s">
        <v>28</v>
      </c>
    </row>
    <row r="3899" spans="1:8">
      <c r="A3899" s="169" t="s">
        <v>11640</v>
      </c>
      <c r="B3899" s="170">
        <f t="shared" si="69"/>
        <v>37200</v>
      </c>
      <c r="C3899" s="169" t="s">
        <v>9223</v>
      </c>
      <c r="D3899" s="169" t="s">
        <v>9107</v>
      </c>
      <c r="E3899" s="169" t="s">
        <v>8949</v>
      </c>
      <c r="F3899" s="169" t="s">
        <v>8936</v>
      </c>
      <c r="G3899" s="169" t="s">
        <v>9096</v>
      </c>
      <c r="H3899" s="169" t="s">
        <v>28</v>
      </c>
    </row>
    <row r="3900" spans="1:8">
      <c r="A3900" s="169" t="s">
        <v>11641</v>
      </c>
      <c r="B3900" s="170">
        <f t="shared" si="69"/>
        <v>37198</v>
      </c>
      <c r="C3900" s="169" t="s">
        <v>9230</v>
      </c>
      <c r="D3900" s="169" t="s">
        <v>8948</v>
      </c>
      <c r="E3900" s="169" t="s">
        <v>8944</v>
      </c>
      <c r="F3900" s="169" t="s">
        <v>8930</v>
      </c>
      <c r="G3900" s="169" t="s">
        <v>9092</v>
      </c>
      <c r="H3900" s="169" t="s">
        <v>28</v>
      </c>
    </row>
    <row r="3901" spans="1:8">
      <c r="A3901" s="169" t="s">
        <v>11642</v>
      </c>
      <c r="B3901" s="170">
        <f t="shared" si="69"/>
        <v>37197</v>
      </c>
      <c r="C3901" s="169" t="s">
        <v>9756</v>
      </c>
      <c r="D3901" s="169" t="s">
        <v>8948</v>
      </c>
      <c r="E3901" s="169" t="s">
        <v>8944</v>
      </c>
      <c r="F3901" s="169" t="s">
        <v>8930</v>
      </c>
      <c r="G3901" s="169" t="s">
        <v>9092</v>
      </c>
      <c r="H3901" s="169" t="s">
        <v>28</v>
      </c>
    </row>
    <row r="3902" spans="1:8">
      <c r="A3902" s="169" t="s">
        <v>11643</v>
      </c>
      <c r="B3902" s="170">
        <f t="shared" si="69"/>
        <v>37196</v>
      </c>
      <c r="C3902" s="169" t="s">
        <v>9231</v>
      </c>
      <c r="D3902" s="169" t="s">
        <v>28</v>
      </c>
      <c r="E3902" s="169" t="s">
        <v>28</v>
      </c>
      <c r="F3902" s="169" t="s">
        <v>28</v>
      </c>
      <c r="G3902" s="169" t="s">
        <v>28</v>
      </c>
      <c r="H3902" s="169" t="s">
        <v>28</v>
      </c>
    </row>
    <row r="3903" spans="1:8">
      <c r="A3903" s="169" t="s">
        <v>11644</v>
      </c>
      <c r="B3903" s="170">
        <f t="shared" si="69"/>
        <v>37195</v>
      </c>
      <c r="C3903" s="169" t="s">
        <v>9233</v>
      </c>
      <c r="D3903" s="169" t="s">
        <v>9085</v>
      </c>
      <c r="E3903" s="169" t="s">
        <v>9102</v>
      </c>
      <c r="F3903" s="169" t="s">
        <v>9083</v>
      </c>
      <c r="G3903" s="169" t="s">
        <v>9102</v>
      </c>
      <c r="H3903" s="169" t="s">
        <v>28</v>
      </c>
    </row>
    <row r="3904" spans="1:8">
      <c r="A3904" s="169" t="s">
        <v>11645</v>
      </c>
      <c r="B3904" s="170">
        <f t="shared" si="69"/>
        <v>37194</v>
      </c>
      <c r="C3904" s="169" t="s">
        <v>9233</v>
      </c>
      <c r="D3904" s="169" t="s">
        <v>9087</v>
      </c>
      <c r="E3904" s="169" t="s">
        <v>9102</v>
      </c>
      <c r="F3904" s="169" t="s">
        <v>9083</v>
      </c>
      <c r="G3904" s="169" t="s">
        <v>9086</v>
      </c>
      <c r="H3904" s="169" t="s">
        <v>28</v>
      </c>
    </row>
    <row r="3905" spans="1:8">
      <c r="A3905" s="169" t="s">
        <v>11646</v>
      </c>
      <c r="B3905" s="170">
        <f t="shared" si="69"/>
        <v>37193</v>
      </c>
      <c r="C3905" s="169" t="s">
        <v>9243</v>
      </c>
      <c r="D3905" s="169" t="s">
        <v>8949</v>
      </c>
      <c r="E3905" s="169" t="s">
        <v>9083</v>
      </c>
      <c r="F3905" s="169" t="s">
        <v>8943</v>
      </c>
      <c r="G3905" s="169" t="s">
        <v>9103</v>
      </c>
      <c r="H3905" s="169" t="s">
        <v>28</v>
      </c>
    </row>
    <row r="3906" spans="1:8">
      <c r="A3906" s="169" t="s">
        <v>11647</v>
      </c>
      <c r="B3906" s="170">
        <f t="shared" si="69"/>
        <v>37191</v>
      </c>
      <c r="C3906" s="169" t="s">
        <v>9235</v>
      </c>
      <c r="D3906" s="169" t="s">
        <v>8944</v>
      </c>
      <c r="E3906" s="169" t="s">
        <v>8944</v>
      </c>
      <c r="F3906" s="169" t="s">
        <v>8937</v>
      </c>
      <c r="G3906" s="169" t="s">
        <v>9083</v>
      </c>
      <c r="H3906" s="169" t="s">
        <v>28</v>
      </c>
    </row>
    <row r="3907" spans="1:8">
      <c r="A3907" s="169" t="s">
        <v>11648</v>
      </c>
      <c r="B3907" s="170">
        <f t="shared" si="69"/>
        <v>37190</v>
      </c>
      <c r="C3907" s="169" t="s">
        <v>9235</v>
      </c>
      <c r="D3907" s="169" t="s">
        <v>8944</v>
      </c>
      <c r="E3907" s="169" t="s">
        <v>8944</v>
      </c>
      <c r="F3907" s="169" t="s">
        <v>8937</v>
      </c>
      <c r="G3907" s="169" t="s">
        <v>9083</v>
      </c>
      <c r="H3907" s="169" t="s">
        <v>28</v>
      </c>
    </row>
    <row r="3908" spans="1:8">
      <c r="A3908" s="169" t="s">
        <v>11649</v>
      </c>
      <c r="B3908" s="170">
        <f t="shared" si="69"/>
        <v>37189</v>
      </c>
      <c r="C3908" s="169" t="s">
        <v>9225</v>
      </c>
      <c r="D3908" s="169" t="s">
        <v>8936</v>
      </c>
      <c r="E3908" s="169" t="s">
        <v>8936</v>
      </c>
      <c r="F3908" s="169" t="s">
        <v>8938</v>
      </c>
      <c r="G3908" s="169" t="s">
        <v>8937</v>
      </c>
      <c r="H3908" s="169" t="s">
        <v>28</v>
      </c>
    </row>
    <row r="3909" spans="1:8">
      <c r="A3909" s="169" t="s">
        <v>11650</v>
      </c>
      <c r="B3909" s="170">
        <f t="shared" ref="B3909:B3972" si="70">DATE((LEFT(A3909,4)),(RIGHT(LEFT(A3909,7),2)),RIGHT(A3909,2))</f>
        <v>37188</v>
      </c>
      <c r="C3909" s="169" t="s">
        <v>9129</v>
      </c>
      <c r="D3909" s="169" t="s">
        <v>28</v>
      </c>
      <c r="E3909" s="169" t="s">
        <v>28</v>
      </c>
      <c r="F3909" s="169" t="s">
        <v>28</v>
      </c>
      <c r="G3909" s="169" t="s">
        <v>28</v>
      </c>
      <c r="H3909" s="169" t="s">
        <v>28</v>
      </c>
    </row>
    <row r="3910" spans="1:8">
      <c r="A3910" s="169" t="s">
        <v>11651</v>
      </c>
      <c r="B3910" s="170">
        <f t="shared" si="70"/>
        <v>37187</v>
      </c>
      <c r="C3910" s="169" t="s">
        <v>9125</v>
      </c>
      <c r="D3910" s="169" t="s">
        <v>8910</v>
      </c>
      <c r="E3910" s="169" t="s">
        <v>8910</v>
      </c>
      <c r="F3910" s="169" t="s">
        <v>8920</v>
      </c>
      <c r="G3910" s="169" t="s">
        <v>8908</v>
      </c>
      <c r="H3910" s="169" t="s">
        <v>28</v>
      </c>
    </row>
    <row r="3911" spans="1:8">
      <c r="A3911" s="169" t="s">
        <v>11652</v>
      </c>
      <c r="B3911" s="170">
        <f t="shared" si="70"/>
        <v>37186</v>
      </c>
      <c r="C3911" s="169" t="s">
        <v>9116</v>
      </c>
      <c r="D3911" s="169" t="s">
        <v>8974</v>
      </c>
      <c r="E3911" s="169" t="s">
        <v>8974</v>
      </c>
      <c r="F3911" s="169" t="s">
        <v>8906</v>
      </c>
      <c r="G3911" s="169" t="s">
        <v>8904</v>
      </c>
      <c r="H3911" s="169" t="s">
        <v>28</v>
      </c>
    </row>
    <row r="3912" spans="1:8">
      <c r="A3912" s="169" t="s">
        <v>11653</v>
      </c>
      <c r="B3912" s="170">
        <f t="shared" si="70"/>
        <v>37184</v>
      </c>
      <c r="C3912" s="169" t="s">
        <v>9138</v>
      </c>
      <c r="D3912" s="169" t="s">
        <v>8924</v>
      </c>
      <c r="E3912" s="169" t="s">
        <v>8924</v>
      </c>
      <c r="F3912" s="169" t="s">
        <v>8924</v>
      </c>
      <c r="G3912" s="169" t="s">
        <v>8924</v>
      </c>
      <c r="H3912" s="169" t="s">
        <v>28</v>
      </c>
    </row>
    <row r="3913" spans="1:8">
      <c r="A3913" s="169" t="s">
        <v>11654</v>
      </c>
      <c r="B3913" s="170">
        <f t="shared" si="70"/>
        <v>37183</v>
      </c>
      <c r="C3913" s="169" t="s">
        <v>9119</v>
      </c>
      <c r="D3913" s="169" t="s">
        <v>8924</v>
      </c>
      <c r="E3913" s="169" t="s">
        <v>8924</v>
      </c>
      <c r="F3913" s="169" t="s">
        <v>8924</v>
      </c>
      <c r="G3913" s="169" t="s">
        <v>8924</v>
      </c>
      <c r="H3913" s="169" t="s">
        <v>28</v>
      </c>
    </row>
    <row r="3914" spans="1:8">
      <c r="A3914" s="169" t="s">
        <v>11655</v>
      </c>
      <c r="B3914" s="170">
        <f t="shared" si="70"/>
        <v>37182</v>
      </c>
      <c r="C3914" s="169" t="s">
        <v>9152</v>
      </c>
      <c r="D3914" s="169" t="s">
        <v>28</v>
      </c>
      <c r="E3914" s="169" t="s">
        <v>28</v>
      </c>
      <c r="F3914" s="169" t="s">
        <v>28</v>
      </c>
      <c r="G3914" s="169" t="s">
        <v>28</v>
      </c>
      <c r="H3914" s="169" t="s">
        <v>28</v>
      </c>
    </row>
    <row r="3915" spans="1:8">
      <c r="A3915" s="169" t="s">
        <v>11656</v>
      </c>
      <c r="B3915" s="170">
        <f t="shared" si="70"/>
        <v>37181</v>
      </c>
      <c r="C3915" s="169" t="s">
        <v>9119</v>
      </c>
      <c r="D3915" s="169" t="s">
        <v>8920</v>
      </c>
      <c r="E3915" s="169" t="s">
        <v>8908</v>
      </c>
      <c r="F3915" s="169" t="s">
        <v>8924</v>
      </c>
      <c r="G3915" s="169" t="s">
        <v>8920</v>
      </c>
      <c r="H3915" s="169" t="s">
        <v>28</v>
      </c>
    </row>
    <row r="3916" spans="1:8">
      <c r="A3916" s="169" t="s">
        <v>11657</v>
      </c>
      <c r="B3916" s="170">
        <f t="shared" si="70"/>
        <v>37180</v>
      </c>
      <c r="C3916" s="169" t="s">
        <v>9116</v>
      </c>
      <c r="D3916" s="169" t="s">
        <v>8976</v>
      </c>
      <c r="E3916" s="169" t="s">
        <v>8904</v>
      </c>
      <c r="F3916" s="169" t="s">
        <v>8991</v>
      </c>
      <c r="G3916" s="169" t="s">
        <v>8976</v>
      </c>
      <c r="H3916" s="169" t="s">
        <v>28</v>
      </c>
    </row>
    <row r="3917" spans="1:8">
      <c r="A3917" s="169" t="s">
        <v>11658</v>
      </c>
      <c r="B3917" s="170">
        <f t="shared" si="70"/>
        <v>37179</v>
      </c>
      <c r="C3917" s="169" t="s">
        <v>9095</v>
      </c>
      <c r="D3917" s="169" t="s">
        <v>8864</v>
      </c>
      <c r="E3917" s="169" t="s">
        <v>8979</v>
      </c>
      <c r="F3917" s="169" t="s">
        <v>8861</v>
      </c>
      <c r="G3917" s="169" t="s">
        <v>8866</v>
      </c>
      <c r="H3917" s="169" t="s">
        <v>28</v>
      </c>
    </row>
    <row r="3918" spans="1:8">
      <c r="A3918" s="169" t="s">
        <v>11659</v>
      </c>
      <c r="B3918" s="170">
        <f t="shared" si="70"/>
        <v>37177</v>
      </c>
      <c r="C3918" s="169" t="s">
        <v>9119</v>
      </c>
      <c r="D3918" s="169" t="s">
        <v>8906</v>
      </c>
      <c r="E3918" s="169" t="s">
        <v>8910</v>
      </c>
      <c r="F3918" s="169" t="s">
        <v>8991</v>
      </c>
      <c r="G3918" s="169" t="s">
        <v>8979</v>
      </c>
      <c r="H3918" s="169" t="s">
        <v>28</v>
      </c>
    </row>
    <row r="3919" spans="1:8">
      <c r="A3919" s="169" t="s">
        <v>11660</v>
      </c>
      <c r="B3919" s="170">
        <f t="shared" si="70"/>
        <v>37176</v>
      </c>
      <c r="C3919" s="169" t="s">
        <v>9119</v>
      </c>
      <c r="D3919" s="169" t="s">
        <v>8906</v>
      </c>
      <c r="E3919" s="169" t="s">
        <v>8910</v>
      </c>
      <c r="F3919" s="169" t="s">
        <v>8991</v>
      </c>
      <c r="G3919" s="169" t="s">
        <v>8979</v>
      </c>
      <c r="H3919" s="169" t="s">
        <v>28</v>
      </c>
    </row>
    <row r="3920" spans="1:8">
      <c r="A3920" s="169" t="s">
        <v>11661</v>
      </c>
      <c r="B3920" s="170">
        <f t="shared" si="70"/>
        <v>37175</v>
      </c>
      <c r="C3920" s="169" t="s">
        <v>9112</v>
      </c>
      <c r="D3920" s="169" t="s">
        <v>8864</v>
      </c>
      <c r="E3920" s="169" t="s">
        <v>8977</v>
      </c>
      <c r="F3920" s="169" t="s">
        <v>8854</v>
      </c>
      <c r="G3920" s="169" t="s">
        <v>8991</v>
      </c>
      <c r="H3920" s="169" t="s">
        <v>28</v>
      </c>
    </row>
    <row r="3921" spans="1:8">
      <c r="A3921" s="169" t="s">
        <v>11662</v>
      </c>
      <c r="B3921" s="170">
        <f t="shared" si="70"/>
        <v>37174</v>
      </c>
      <c r="C3921" s="169" t="s">
        <v>8914</v>
      </c>
      <c r="D3921" s="169" t="s">
        <v>8769</v>
      </c>
      <c r="E3921" s="169" t="s">
        <v>8775</v>
      </c>
      <c r="F3921" s="169" t="s">
        <v>8779</v>
      </c>
      <c r="G3921" s="169" t="s">
        <v>8775</v>
      </c>
      <c r="H3921" s="169" t="s">
        <v>28</v>
      </c>
    </row>
    <row r="3922" spans="1:8">
      <c r="A3922" s="169" t="s">
        <v>11663</v>
      </c>
      <c r="B3922" s="170">
        <f t="shared" si="70"/>
        <v>37173</v>
      </c>
      <c r="C3922" s="169" t="s">
        <v>8977</v>
      </c>
      <c r="D3922" s="169" t="s">
        <v>8754</v>
      </c>
      <c r="E3922" s="169" t="s">
        <v>8757</v>
      </c>
      <c r="F3922" s="169" t="s">
        <v>8750</v>
      </c>
      <c r="G3922" s="169" t="s">
        <v>9047</v>
      </c>
      <c r="H3922" s="169" t="s">
        <v>28</v>
      </c>
    </row>
    <row r="3923" spans="1:8">
      <c r="A3923" s="169" t="s">
        <v>11664</v>
      </c>
      <c r="B3923" s="170">
        <f t="shared" si="70"/>
        <v>37172</v>
      </c>
      <c r="C3923" s="169" t="s">
        <v>8979</v>
      </c>
      <c r="D3923" s="169" t="s">
        <v>8754</v>
      </c>
      <c r="E3923" s="169" t="s">
        <v>8785</v>
      </c>
      <c r="F3923" s="169" t="s">
        <v>9777</v>
      </c>
      <c r="G3923" s="169" t="s">
        <v>9047</v>
      </c>
      <c r="H3923" s="169" t="s">
        <v>28</v>
      </c>
    </row>
    <row r="3924" spans="1:8">
      <c r="A3924" s="169" t="s">
        <v>11665</v>
      </c>
      <c r="B3924" s="170">
        <f t="shared" si="70"/>
        <v>37170</v>
      </c>
      <c r="C3924" s="169" t="s">
        <v>8880</v>
      </c>
      <c r="D3924" s="169" t="s">
        <v>8748</v>
      </c>
      <c r="E3924" s="169" t="s">
        <v>8755</v>
      </c>
      <c r="F3924" s="169" t="s">
        <v>9824</v>
      </c>
      <c r="G3924" s="169" t="s">
        <v>8748</v>
      </c>
      <c r="H3924" s="169" t="s">
        <v>28</v>
      </c>
    </row>
    <row r="3925" spans="1:8">
      <c r="A3925" s="169" t="s">
        <v>11666</v>
      </c>
      <c r="B3925" s="170">
        <f t="shared" si="70"/>
        <v>37169</v>
      </c>
      <c r="C3925" s="169" t="s">
        <v>8880</v>
      </c>
      <c r="D3925" s="169" t="s">
        <v>8748</v>
      </c>
      <c r="E3925" s="169" t="s">
        <v>8755</v>
      </c>
      <c r="F3925" s="169" t="s">
        <v>9824</v>
      </c>
      <c r="G3925" s="169" t="s">
        <v>8748</v>
      </c>
      <c r="H3925" s="169" t="s">
        <v>28</v>
      </c>
    </row>
    <row r="3926" spans="1:8">
      <c r="A3926" s="169" t="s">
        <v>11667</v>
      </c>
      <c r="B3926" s="170">
        <f t="shared" si="70"/>
        <v>37168</v>
      </c>
      <c r="C3926" s="169" t="s">
        <v>8861</v>
      </c>
      <c r="D3926" s="169" t="s">
        <v>9824</v>
      </c>
      <c r="E3926" s="169" t="s">
        <v>9047</v>
      </c>
      <c r="F3926" s="169" t="s">
        <v>8707</v>
      </c>
      <c r="G3926" s="169" t="s">
        <v>8708</v>
      </c>
      <c r="H3926" s="169" t="s">
        <v>28</v>
      </c>
    </row>
    <row r="3927" spans="1:8">
      <c r="A3927" s="169" t="s">
        <v>11668</v>
      </c>
      <c r="B3927" s="170">
        <f t="shared" si="70"/>
        <v>37163</v>
      </c>
      <c r="C3927" s="169" t="s">
        <v>8980</v>
      </c>
      <c r="D3927" s="169" t="s">
        <v>28</v>
      </c>
      <c r="E3927" s="169" t="s">
        <v>28</v>
      </c>
      <c r="F3927" s="169" t="s">
        <v>28</v>
      </c>
      <c r="G3927" s="169" t="s">
        <v>28</v>
      </c>
      <c r="H3927" s="169" t="s">
        <v>28</v>
      </c>
    </row>
    <row r="3928" spans="1:8">
      <c r="A3928" s="169" t="s">
        <v>11669</v>
      </c>
      <c r="B3928" s="170">
        <f t="shared" si="70"/>
        <v>37162</v>
      </c>
      <c r="C3928" s="169" t="s">
        <v>8977</v>
      </c>
      <c r="D3928" s="169" t="s">
        <v>28</v>
      </c>
      <c r="E3928" s="169" t="s">
        <v>28</v>
      </c>
      <c r="F3928" s="169" t="s">
        <v>28</v>
      </c>
      <c r="G3928" s="169" t="s">
        <v>28</v>
      </c>
      <c r="H3928" s="169" t="s">
        <v>28</v>
      </c>
    </row>
    <row r="3929" spans="1:8">
      <c r="A3929" s="169" t="s">
        <v>11670</v>
      </c>
      <c r="B3929" s="170">
        <f t="shared" si="70"/>
        <v>37161</v>
      </c>
      <c r="C3929" s="169" t="s">
        <v>8908</v>
      </c>
      <c r="D3929" s="169" t="s">
        <v>8758</v>
      </c>
      <c r="E3929" s="169" t="s">
        <v>8771</v>
      </c>
      <c r="F3929" s="169" t="s">
        <v>8759</v>
      </c>
      <c r="G3929" s="169" t="s">
        <v>8759</v>
      </c>
      <c r="H3929" s="169" t="s">
        <v>28</v>
      </c>
    </row>
    <row r="3930" spans="1:8">
      <c r="A3930" s="169" t="s">
        <v>11671</v>
      </c>
      <c r="B3930" s="170">
        <f t="shared" si="70"/>
        <v>37160</v>
      </c>
      <c r="C3930" s="169" t="s">
        <v>8916</v>
      </c>
      <c r="D3930" s="169" t="s">
        <v>8761</v>
      </c>
      <c r="E3930" s="169" t="s">
        <v>8765</v>
      </c>
      <c r="F3930" s="169" t="s">
        <v>8779</v>
      </c>
      <c r="G3930" s="169" t="s">
        <v>8779</v>
      </c>
      <c r="H3930" s="169" t="s">
        <v>28</v>
      </c>
    </row>
    <row r="3931" spans="1:8">
      <c r="A3931" s="169" t="s">
        <v>11672</v>
      </c>
      <c r="B3931" s="170">
        <f t="shared" si="70"/>
        <v>37159</v>
      </c>
      <c r="C3931" s="169" t="s">
        <v>8955</v>
      </c>
      <c r="D3931" s="169" t="s">
        <v>8771</v>
      </c>
      <c r="E3931" s="169" t="s">
        <v>8775</v>
      </c>
      <c r="F3931" s="169" t="s">
        <v>8763</v>
      </c>
      <c r="G3931" s="169" t="s">
        <v>8772</v>
      </c>
      <c r="H3931" s="169" t="s">
        <v>28</v>
      </c>
    </row>
    <row r="3932" spans="1:8">
      <c r="A3932" s="169" t="s">
        <v>11673</v>
      </c>
      <c r="B3932" s="170">
        <f t="shared" si="70"/>
        <v>37158</v>
      </c>
      <c r="C3932" s="169" t="s">
        <v>8956</v>
      </c>
      <c r="D3932" s="169" t="s">
        <v>8762</v>
      </c>
      <c r="E3932" s="169" t="s">
        <v>8766</v>
      </c>
      <c r="F3932" s="169" t="s">
        <v>8761</v>
      </c>
      <c r="G3932" s="169" t="s">
        <v>8772</v>
      </c>
      <c r="H3932" s="169" t="s">
        <v>28</v>
      </c>
    </row>
    <row r="3933" spans="1:8">
      <c r="A3933" s="169" t="s">
        <v>11674</v>
      </c>
      <c r="B3933" s="170">
        <f t="shared" si="70"/>
        <v>37156</v>
      </c>
      <c r="C3933" s="169" t="s">
        <v>8930</v>
      </c>
      <c r="D3933" s="169" t="s">
        <v>8767</v>
      </c>
      <c r="E3933" s="169" t="s">
        <v>8792</v>
      </c>
      <c r="F3933" s="169" t="s">
        <v>8769</v>
      </c>
      <c r="G3933" s="169" t="s">
        <v>8761</v>
      </c>
      <c r="H3933" s="169" t="s">
        <v>28</v>
      </c>
    </row>
    <row r="3934" spans="1:8">
      <c r="A3934" s="169" t="s">
        <v>11675</v>
      </c>
      <c r="B3934" s="170">
        <f t="shared" si="70"/>
        <v>37155</v>
      </c>
      <c r="C3934" s="169" t="s">
        <v>8930</v>
      </c>
      <c r="D3934" s="169" t="s">
        <v>8767</v>
      </c>
      <c r="E3934" s="169" t="s">
        <v>8792</v>
      </c>
      <c r="F3934" s="169" t="s">
        <v>8769</v>
      </c>
      <c r="G3934" s="169" t="s">
        <v>8761</v>
      </c>
      <c r="H3934" s="169" t="s">
        <v>28</v>
      </c>
    </row>
    <row r="3935" spans="1:8">
      <c r="A3935" s="169" t="s">
        <v>11676</v>
      </c>
      <c r="B3935" s="170">
        <f t="shared" si="70"/>
        <v>37154</v>
      </c>
      <c r="C3935" s="169" t="s">
        <v>8929</v>
      </c>
      <c r="D3935" s="169" t="s">
        <v>8762</v>
      </c>
      <c r="E3935" s="169" t="s">
        <v>8789</v>
      </c>
      <c r="F3935" s="169" t="s">
        <v>8769</v>
      </c>
      <c r="G3935" s="169" t="s">
        <v>8758</v>
      </c>
      <c r="H3935" s="169" t="s">
        <v>28</v>
      </c>
    </row>
    <row r="3936" spans="1:8">
      <c r="A3936" s="169" t="s">
        <v>11677</v>
      </c>
      <c r="B3936" s="170">
        <f t="shared" si="70"/>
        <v>37153</v>
      </c>
      <c r="C3936" s="169" t="s">
        <v>8931</v>
      </c>
      <c r="D3936" s="169" t="s">
        <v>8761</v>
      </c>
      <c r="E3936" s="169" t="s">
        <v>8775</v>
      </c>
      <c r="F3936" s="169" t="s">
        <v>8761</v>
      </c>
      <c r="G3936" s="169" t="s">
        <v>8785</v>
      </c>
      <c r="H3936" s="169" t="s">
        <v>28</v>
      </c>
    </row>
    <row r="3937" spans="1:8">
      <c r="A3937" s="169" t="s">
        <v>11678</v>
      </c>
      <c r="B3937" s="170">
        <f t="shared" si="70"/>
        <v>37152</v>
      </c>
      <c r="C3937" s="169" t="s">
        <v>9092</v>
      </c>
      <c r="D3937" s="169" t="s">
        <v>8833</v>
      </c>
      <c r="E3937" s="169" t="s">
        <v>8845</v>
      </c>
      <c r="F3937" s="169" t="s">
        <v>8835</v>
      </c>
      <c r="G3937" s="169" t="s">
        <v>8765</v>
      </c>
      <c r="H3937" s="169" t="s">
        <v>28</v>
      </c>
    </row>
    <row r="3938" spans="1:8">
      <c r="A3938" s="169" t="s">
        <v>11679</v>
      </c>
      <c r="B3938" s="170">
        <f t="shared" si="70"/>
        <v>37151</v>
      </c>
      <c r="C3938" s="169" t="s">
        <v>9100</v>
      </c>
      <c r="D3938" s="169" t="s">
        <v>8999</v>
      </c>
      <c r="E3938" s="169" t="s">
        <v>8854</v>
      </c>
      <c r="F3938" s="169" t="s">
        <v>8999</v>
      </c>
      <c r="G3938" s="169" t="s">
        <v>8792</v>
      </c>
      <c r="H3938" s="169" t="s">
        <v>28</v>
      </c>
    </row>
    <row r="3939" spans="1:8">
      <c r="A3939" s="169" t="s">
        <v>11680</v>
      </c>
      <c r="B3939" s="170">
        <f t="shared" si="70"/>
        <v>37149</v>
      </c>
      <c r="C3939" s="169" t="s">
        <v>9086</v>
      </c>
      <c r="D3939" s="169" t="s">
        <v>8835</v>
      </c>
      <c r="E3939" s="169" t="s">
        <v>8848</v>
      </c>
      <c r="F3939" s="169" t="s">
        <v>8835</v>
      </c>
      <c r="G3939" s="169" t="s">
        <v>8775</v>
      </c>
      <c r="H3939" s="169" t="s">
        <v>28</v>
      </c>
    </row>
    <row r="3940" spans="1:8">
      <c r="A3940" s="169" t="s">
        <v>11681</v>
      </c>
      <c r="B3940" s="170">
        <f t="shared" si="70"/>
        <v>37148</v>
      </c>
      <c r="C3940" s="169" t="s">
        <v>9092</v>
      </c>
      <c r="D3940" s="169" t="s">
        <v>8835</v>
      </c>
      <c r="E3940" s="169" t="s">
        <v>8848</v>
      </c>
      <c r="F3940" s="169" t="s">
        <v>8835</v>
      </c>
      <c r="G3940" s="169" t="s">
        <v>8775</v>
      </c>
      <c r="H3940" s="169" t="s">
        <v>28</v>
      </c>
    </row>
    <row r="3941" spans="1:8">
      <c r="A3941" s="169" t="s">
        <v>11682</v>
      </c>
      <c r="B3941" s="170">
        <f t="shared" si="70"/>
        <v>37147</v>
      </c>
      <c r="C3941" s="169" t="s">
        <v>9094</v>
      </c>
      <c r="D3941" s="169" t="s">
        <v>8844</v>
      </c>
      <c r="E3941" s="169" t="s">
        <v>8861</v>
      </c>
      <c r="F3941" s="169" t="s">
        <v>8844</v>
      </c>
      <c r="G3941" s="169" t="s">
        <v>8791</v>
      </c>
      <c r="H3941" s="169" t="s">
        <v>28</v>
      </c>
    </row>
    <row r="3942" spans="1:8">
      <c r="A3942" s="169" t="s">
        <v>11683</v>
      </c>
      <c r="B3942" s="170">
        <f t="shared" si="70"/>
        <v>37146</v>
      </c>
      <c r="C3942" s="169" t="s">
        <v>9129</v>
      </c>
      <c r="D3942" s="169" t="s">
        <v>8855</v>
      </c>
      <c r="E3942" s="169" t="s">
        <v>8980</v>
      </c>
      <c r="F3942" s="169" t="s">
        <v>8853</v>
      </c>
      <c r="G3942" s="169" t="s">
        <v>8835</v>
      </c>
      <c r="H3942" s="169" t="s">
        <v>28</v>
      </c>
    </row>
    <row r="3943" spans="1:8">
      <c r="A3943" s="169" t="s">
        <v>11684</v>
      </c>
      <c r="B3943" s="170">
        <f t="shared" si="70"/>
        <v>37145</v>
      </c>
      <c r="C3943" s="169" t="s">
        <v>9152</v>
      </c>
      <c r="D3943" s="169" t="s">
        <v>8866</v>
      </c>
      <c r="E3943" s="169" t="s">
        <v>8924</v>
      </c>
      <c r="F3943" s="169" t="s">
        <v>8863</v>
      </c>
      <c r="G3943" s="169" t="s">
        <v>8850</v>
      </c>
      <c r="H3943" s="169" t="s">
        <v>28</v>
      </c>
    </row>
    <row r="3944" spans="1:8">
      <c r="A3944" s="169" t="s">
        <v>11685</v>
      </c>
      <c r="B3944" s="170">
        <f t="shared" si="70"/>
        <v>37144</v>
      </c>
      <c r="C3944" s="169" t="s">
        <v>9129</v>
      </c>
      <c r="D3944" s="169" t="s">
        <v>8863</v>
      </c>
      <c r="E3944" s="169" t="s">
        <v>8921</v>
      </c>
      <c r="F3944" s="169" t="s">
        <v>8867</v>
      </c>
      <c r="G3944" s="169" t="s">
        <v>8844</v>
      </c>
      <c r="H3944" s="169" t="s">
        <v>28</v>
      </c>
    </row>
    <row r="3945" spans="1:8">
      <c r="A3945" s="169" t="s">
        <v>11686</v>
      </c>
      <c r="B3945" s="170">
        <f t="shared" si="70"/>
        <v>37142</v>
      </c>
      <c r="C3945" s="169" t="s">
        <v>9123</v>
      </c>
      <c r="D3945" s="169" t="s">
        <v>8870</v>
      </c>
      <c r="E3945" s="169" t="s">
        <v>8974</v>
      </c>
      <c r="F3945" s="169" t="s">
        <v>8870</v>
      </c>
      <c r="G3945" s="169" t="s">
        <v>8839</v>
      </c>
      <c r="H3945" s="169" t="s">
        <v>28</v>
      </c>
    </row>
    <row r="3946" spans="1:8">
      <c r="A3946" s="169" t="s">
        <v>11687</v>
      </c>
      <c r="B3946" s="170">
        <f t="shared" si="70"/>
        <v>37141</v>
      </c>
      <c r="C3946" s="169" t="s">
        <v>9123</v>
      </c>
      <c r="D3946" s="169" t="s">
        <v>8870</v>
      </c>
      <c r="E3946" s="169" t="s">
        <v>8974</v>
      </c>
      <c r="F3946" s="169" t="s">
        <v>8870</v>
      </c>
      <c r="G3946" s="169" t="s">
        <v>8839</v>
      </c>
      <c r="H3946" s="169" t="s">
        <v>28</v>
      </c>
    </row>
    <row r="3947" spans="1:8">
      <c r="A3947" s="169" t="s">
        <v>11688</v>
      </c>
      <c r="B3947" s="170">
        <f t="shared" si="70"/>
        <v>37140</v>
      </c>
      <c r="C3947" s="169" t="s">
        <v>9119</v>
      </c>
      <c r="D3947" s="169" t="s">
        <v>8854</v>
      </c>
      <c r="E3947" s="169" t="s">
        <v>8976</v>
      </c>
      <c r="F3947" s="169" t="s">
        <v>8854</v>
      </c>
      <c r="G3947" s="169" t="s">
        <v>8839</v>
      </c>
      <c r="H3947" s="169" t="s">
        <v>28</v>
      </c>
    </row>
    <row r="3948" spans="1:8">
      <c r="A3948" s="169" t="s">
        <v>11689</v>
      </c>
      <c r="B3948" s="170">
        <f t="shared" si="70"/>
        <v>37139</v>
      </c>
      <c r="C3948" s="169" t="s">
        <v>9116</v>
      </c>
      <c r="D3948" s="169" t="s">
        <v>8855</v>
      </c>
      <c r="E3948" s="169" t="s">
        <v>8991</v>
      </c>
      <c r="F3948" s="169" t="s">
        <v>8855</v>
      </c>
      <c r="G3948" s="169" t="s">
        <v>8840</v>
      </c>
      <c r="H3948" s="169" t="s">
        <v>28</v>
      </c>
    </row>
    <row r="3949" spans="1:8">
      <c r="A3949" s="169" t="s">
        <v>11690</v>
      </c>
      <c r="B3949" s="170">
        <f t="shared" si="70"/>
        <v>37138</v>
      </c>
      <c r="C3949" s="169" t="s">
        <v>9096</v>
      </c>
      <c r="D3949" s="169" t="s">
        <v>8999</v>
      </c>
      <c r="E3949" s="169" t="s">
        <v>8854</v>
      </c>
      <c r="F3949" s="169" t="s">
        <v>8846</v>
      </c>
      <c r="G3949" s="169" t="s">
        <v>8792</v>
      </c>
      <c r="H3949" s="169" t="s">
        <v>28</v>
      </c>
    </row>
    <row r="3950" spans="1:8">
      <c r="A3950" s="169" t="s">
        <v>11691</v>
      </c>
      <c r="B3950" s="170">
        <f t="shared" si="70"/>
        <v>37137</v>
      </c>
      <c r="C3950" s="169" t="s">
        <v>9112</v>
      </c>
      <c r="D3950" s="169" t="s">
        <v>28</v>
      </c>
      <c r="E3950" s="169" t="s">
        <v>8861</v>
      </c>
      <c r="F3950" s="169" t="s">
        <v>8845</v>
      </c>
      <c r="G3950" s="169" t="s">
        <v>28</v>
      </c>
      <c r="H3950" s="169" t="s">
        <v>28</v>
      </c>
    </row>
    <row r="3951" spans="1:8">
      <c r="A3951" s="169" t="s">
        <v>11692</v>
      </c>
      <c r="B3951" s="170">
        <f t="shared" si="70"/>
        <v>37135</v>
      </c>
      <c r="C3951" s="169" t="s">
        <v>9123</v>
      </c>
      <c r="D3951" s="169" t="s">
        <v>8867</v>
      </c>
      <c r="E3951" s="169" t="s">
        <v>8880</v>
      </c>
      <c r="F3951" s="169" t="s">
        <v>8864</v>
      </c>
      <c r="G3951" s="169" t="s">
        <v>8855</v>
      </c>
      <c r="H3951" s="169" t="s">
        <v>28</v>
      </c>
    </row>
    <row r="3952" spans="1:8">
      <c r="A3952" s="169" t="s">
        <v>11693</v>
      </c>
      <c r="B3952" s="170">
        <f t="shared" si="70"/>
        <v>37134</v>
      </c>
      <c r="C3952" s="169" t="s">
        <v>9123</v>
      </c>
      <c r="D3952" s="169" t="s">
        <v>8867</v>
      </c>
      <c r="E3952" s="169" t="s">
        <v>8880</v>
      </c>
      <c r="F3952" s="169" t="s">
        <v>8864</v>
      </c>
      <c r="G3952" s="169" t="s">
        <v>8855</v>
      </c>
      <c r="H3952" s="169" t="s">
        <v>28</v>
      </c>
    </row>
    <row r="3953" spans="1:8">
      <c r="A3953" s="169" t="s">
        <v>11694</v>
      </c>
      <c r="B3953" s="170">
        <f t="shared" si="70"/>
        <v>37133</v>
      </c>
      <c r="C3953" s="169" t="s">
        <v>9119</v>
      </c>
      <c r="D3953" s="169" t="s">
        <v>8870</v>
      </c>
      <c r="E3953" s="169" t="s">
        <v>8863</v>
      </c>
      <c r="F3953" s="169" t="s">
        <v>8867</v>
      </c>
      <c r="G3953" s="169" t="s">
        <v>8849</v>
      </c>
      <c r="H3953" s="169" t="s">
        <v>28</v>
      </c>
    </row>
    <row r="3954" spans="1:8">
      <c r="A3954" s="169" t="s">
        <v>11695</v>
      </c>
      <c r="B3954" s="170">
        <f t="shared" si="70"/>
        <v>37132</v>
      </c>
      <c r="C3954" s="169" t="s">
        <v>9089</v>
      </c>
      <c r="D3954" s="169" t="s">
        <v>8844</v>
      </c>
      <c r="E3954" s="169" t="s">
        <v>8858</v>
      </c>
      <c r="F3954" s="169" t="s">
        <v>8848</v>
      </c>
      <c r="G3954" s="169" t="s">
        <v>8830</v>
      </c>
      <c r="H3954" s="169" t="s">
        <v>28</v>
      </c>
    </row>
    <row r="3955" spans="1:8">
      <c r="A3955" s="169" t="s">
        <v>11696</v>
      </c>
      <c r="B3955" s="170">
        <f t="shared" si="70"/>
        <v>37131</v>
      </c>
      <c r="C3955" s="169" t="s">
        <v>9121</v>
      </c>
      <c r="D3955" s="169" t="s">
        <v>8858</v>
      </c>
      <c r="E3955" s="169" t="s">
        <v>8863</v>
      </c>
      <c r="F3955" s="169" t="s">
        <v>8858</v>
      </c>
      <c r="G3955" s="169" t="s">
        <v>8848</v>
      </c>
      <c r="H3955" s="169" t="s">
        <v>28</v>
      </c>
    </row>
    <row r="3956" spans="1:8">
      <c r="A3956" s="169" t="s">
        <v>11697</v>
      </c>
      <c r="B3956" s="170">
        <f t="shared" si="70"/>
        <v>37130</v>
      </c>
      <c r="C3956" s="169" t="s">
        <v>9118</v>
      </c>
      <c r="D3956" s="169" t="s">
        <v>8854</v>
      </c>
      <c r="E3956" s="169" t="s">
        <v>8863</v>
      </c>
      <c r="F3956" s="169" t="s">
        <v>8854</v>
      </c>
      <c r="G3956" s="169" t="s">
        <v>8848</v>
      </c>
      <c r="H3956" s="169" t="s">
        <v>28</v>
      </c>
    </row>
    <row r="3957" spans="1:8">
      <c r="A3957" s="169" t="s">
        <v>11698</v>
      </c>
      <c r="B3957" s="170">
        <f t="shared" si="70"/>
        <v>37128</v>
      </c>
      <c r="C3957" s="169" t="s">
        <v>9098</v>
      </c>
      <c r="D3957" s="169" t="s">
        <v>8846</v>
      </c>
      <c r="E3957" s="169" t="s">
        <v>8848</v>
      </c>
      <c r="F3957" s="169" t="s">
        <v>8845</v>
      </c>
      <c r="G3957" s="169" t="s">
        <v>8842</v>
      </c>
      <c r="H3957" s="169" t="s">
        <v>28</v>
      </c>
    </row>
    <row r="3958" spans="1:8">
      <c r="A3958" s="169" t="s">
        <v>11699</v>
      </c>
      <c r="B3958" s="170">
        <f t="shared" si="70"/>
        <v>37127</v>
      </c>
      <c r="C3958" s="169" t="s">
        <v>9096</v>
      </c>
      <c r="D3958" s="169" t="s">
        <v>8846</v>
      </c>
      <c r="E3958" s="169" t="s">
        <v>8848</v>
      </c>
      <c r="F3958" s="169" t="s">
        <v>8845</v>
      </c>
      <c r="G3958" s="169" t="s">
        <v>8842</v>
      </c>
      <c r="H3958" s="169" t="s">
        <v>28</v>
      </c>
    </row>
    <row r="3959" spans="1:8">
      <c r="A3959" s="169" t="s">
        <v>11700</v>
      </c>
      <c r="B3959" s="170">
        <f t="shared" si="70"/>
        <v>37126</v>
      </c>
      <c r="C3959" s="169" t="s">
        <v>9086</v>
      </c>
      <c r="D3959" s="169" t="s">
        <v>8999</v>
      </c>
      <c r="E3959" s="169" t="s">
        <v>8848</v>
      </c>
      <c r="F3959" s="169" t="s">
        <v>8844</v>
      </c>
      <c r="G3959" s="169" t="s">
        <v>8830</v>
      </c>
      <c r="H3959" s="169" t="s">
        <v>28</v>
      </c>
    </row>
    <row r="3960" spans="1:8">
      <c r="A3960" s="169" t="s">
        <v>11701</v>
      </c>
      <c r="B3960" s="170">
        <f t="shared" si="70"/>
        <v>37125</v>
      </c>
      <c r="C3960" s="169" t="s">
        <v>8944</v>
      </c>
      <c r="D3960" s="169" t="s">
        <v>8830</v>
      </c>
      <c r="E3960" s="169" t="s">
        <v>8840</v>
      </c>
      <c r="F3960" s="169" t="s">
        <v>8842</v>
      </c>
      <c r="G3960" s="169" t="s">
        <v>8775</v>
      </c>
      <c r="H3960" s="169" t="s">
        <v>28</v>
      </c>
    </row>
    <row r="3961" spans="1:8">
      <c r="A3961" s="169" t="s">
        <v>11702</v>
      </c>
      <c r="B3961" s="170">
        <f t="shared" si="70"/>
        <v>37124</v>
      </c>
      <c r="C3961" s="169" t="s">
        <v>9083</v>
      </c>
      <c r="D3961" s="169" t="s">
        <v>8842</v>
      </c>
      <c r="E3961" s="169" t="s">
        <v>8839</v>
      </c>
      <c r="F3961" s="169" t="s">
        <v>8839</v>
      </c>
      <c r="G3961" s="169" t="s">
        <v>8798</v>
      </c>
      <c r="H3961" s="169" t="s">
        <v>28</v>
      </c>
    </row>
    <row r="3962" spans="1:8">
      <c r="A3962" s="169" t="s">
        <v>11703</v>
      </c>
      <c r="B3962" s="170">
        <f t="shared" si="70"/>
        <v>37123</v>
      </c>
      <c r="C3962" s="169" t="s">
        <v>8944</v>
      </c>
      <c r="D3962" s="169" t="s">
        <v>8833</v>
      </c>
      <c r="E3962" s="169" t="s">
        <v>8840</v>
      </c>
      <c r="F3962" s="169" t="s">
        <v>8838</v>
      </c>
      <c r="G3962" s="169" t="s">
        <v>8766</v>
      </c>
      <c r="H3962" s="169" t="s">
        <v>28</v>
      </c>
    </row>
    <row r="3963" spans="1:8">
      <c r="A3963" s="169" t="s">
        <v>11704</v>
      </c>
      <c r="B3963" s="170">
        <f t="shared" si="70"/>
        <v>37121</v>
      </c>
      <c r="C3963" s="169" t="s">
        <v>9085</v>
      </c>
      <c r="D3963" s="169" t="s">
        <v>8999</v>
      </c>
      <c r="E3963" s="169" t="s">
        <v>8844</v>
      </c>
      <c r="F3963" s="169" t="s">
        <v>8850</v>
      </c>
      <c r="G3963" s="169" t="s">
        <v>8833</v>
      </c>
      <c r="H3963" s="169" t="s">
        <v>28</v>
      </c>
    </row>
    <row r="3964" spans="1:8">
      <c r="A3964" s="169" t="s">
        <v>11705</v>
      </c>
      <c r="B3964" s="170">
        <f t="shared" si="70"/>
        <v>37120</v>
      </c>
      <c r="C3964" s="169" t="s">
        <v>9087</v>
      </c>
      <c r="D3964" s="169" t="s">
        <v>8999</v>
      </c>
      <c r="E3964" s="169" t="s">
        <v>8844</v>
      </c>
      <c r="F3964" s="169" t="s">
        <v>8850</v>
      </c>
      <c r="G3964" s="169" t="s">
        <v>8833</v>
      </c>
      <c r="H3964" s="169" t="s">
        <v>28</v>
      </c>
    </row>
    <row r="3965" spans="1:8">
      <c r="A3965" s="169" t="s">
        <v>11706</v>
      </c>
      <c r="B3965" s="170">
        <f t="shared" si="70"/>
        <v>37119</v>
      </c>
      <c r="C3965" s="169" t="s">
        <v>9098</v>
      </c>
      <c r="D3965" s="169" t="s">
        <v>8848</v>
      </c>
      <c r="E3965" s="169" t="s">
        <v>8855</v>
      </c>
      <c r="F3965" s="169" t="s">
        <v>8854</v>
      </c>
      <c r="G3965" s="169" t="s">
        <v>8839</v>
      </c>
      <c r="H3965" s="169" t="s">
        <v>28</v>
      </c>
    </row>
    <row r="3966" spans="1:8">
      <c r="A3966" s="169" t="s">
        <v>11707</v>
      </c>
      <c r="B3966" s="170">
        <f t="shared" si="70"/>
        <v>37117</v>
      </c>
      <c r="C3966" s="169" t="s">
        <v>9086</v>
      </c>
      <c r="D3966" s="169" t="s">
        <v>8844</v>
      </c>
      <c r="E3966" s="169" t="s">
        <v>8850</v>
      </c>
      <c r="F3966" s="169" t="s">
        <v>8849</v>
      </c>
      <c r="G3966" s="169" t="s">
        <v>8842</v>
      </c>
      <c r="H3966" s="169" t="s">
        <v>28</v>
      </c>
    </row>
    <row r="3967" spans="1:8">
      <c r="A3967" s="169" t="s">
        <v>11708</v>
      </c>
      <c r="B3967" s="170">
        <f t="shared" si="70"/>
        <v>37116</v>
      </c>
      <c r="C3967" s="169" t="s">
        <v>8949</v>
      </c>
      <c r="D3967" s="169" t="s">
        <v>8840</v>
      </c>
      <c r="E3967" s="169" t="s">
        <v>8838</v>
      </c>
      <c r="F3967" s="169" t="s">
        <v>8846</v>
      </c>
      <c r="G3967" s="169" t="s">
        <v>8791</v>
      </c>
      <c r="H3967" s="169" t="s">
        <v>28</v>
      </c>
    </row>
    <row r="3968" spans="1:8">
      <c r="A3968" s="169" t="s">
        <v>11709</v>
      </c>
      <c r="B3968" s="170">
        <f t="shared" si="70"/>
        <v>37114</v>
      </c>
      <c r="C3968" s="169" t="s">
        <v>9102</v>
      </c>
      <c r="D3968" s="169" t="s">
        <v>8855</v>
      </c>
      <c r="E3968" s="169" t="s">
        <v>8855</v>
      </c>
      <c r="F3968" s="169" t="s">
        <v>8867</v>
      </c>
      <c r="G3968" s="169" t="s">
        <v>8844</v>
      </c>
      <c r="H3968" s="169" t="s">
        <v>28</v>
      </c>
    </row>
    <row r="3969" spans="1:8">
      <c r="A3969" s="169" t="s">
        <v>11710</v>
      </c>
      <c r="B3969" s="170">
        <f t="shared" si="70"/>
        <v>37113</v>
      </c>
      <c r="C3969" s="169" t="s">
        <v>9102</v>
      </c>
      <c r="D3969" s="169" t="s">
        <v>8855</v>
      </c>
      <c r="E3969" s="169" t="s">
        <v>8855</v>
      </c>
      <c r="F3969" s="169" t="s">
        <v>8867</v>
      </c>
      <c r="G3969" s="169" t="s">
        <v>8844</v>
      </c>
      <c r="H3969" s="169" t="s">
        <v>28</v>
      </c>
    </row>
    <row r="3970" spans="1:8">
      <c r="A3970" s="169" t="s">
        <v>11711</v>
      </c>
      <c r="B3970" s="170">
        <f t="shared" si="70"/>
        <v>37112</v>
      </c>
      <c r="C3970" s="169" t="s">
        <v>9138</v>
      </c>
      <c r="D3970" s="169" t="s">
        <v>8991</v>
      </c>
      <c r="E3970" s="169" t="s">
        <v>8880</v>
      </c>
      <c r="F3970" s="169" t="s">
        <v>8906</v>
      </c>
      <c r="G3970" s="169" t="s">
        <v>8866</v>
      </c>
      <c r="H3970" s="169" t="s">
        <v>28</v>
      </c>
    </row>
    <row r="3971" spans="1:8">
      <c r="A3971" s="169" t="s">
        <v>11712</v>
      </c>
      <c r="B3971" s="170">
        <f t="shared" si="70"/>
        <v>37111</v>
      </c>
      <c r="C3971" s="169" t="s">
        <v>9227</v>
      </c>
      <c r="D3971" s="169" t="s">
        <v>8912</v>
      </c>
      <c r="E3971" s="169" t="s">
        <v>8916</v>
      </c>
      <c r="F3971" s="169" t="s">
        <v>8916</v>
      </c>
      <c r="G3971" s="169" t="s">
        <v>8910</v>
      </c>
      <c r="H3971" s="169" t="s">
        <v>28</v>
      </c>
    </row>
    <row r="3972" spans="1:8">
      <c r="A3972" s="169" t="s">
        <v>11713</v>
      </c>
      <c r="B3972" s="170">
        <f t="shared" si="70"/>
        <v>37110</v>
      </c>
      <c r="C3972" s="169" t="s">
        <v>9235</v>
      </c>
      <c r="D3972" s="169" t="s">
        <v>8917</v>
      </c>
      <c r="E3972" s="169" t="s">
        <v>8956</v>
      </c>
      <c r="F3972" s="169" t="s">
        <v>8955</v>
      </c>
      <c r="G3972" s="169" t="s">
        <v>8913</v>
      </c>
      <c r="H3972" s="169" t="s">
        <v>28</v>
      </c>
    </row>
    <row r="3973" spans="1:8">
      <c r="A3973" s="169" t="s">
        <v>11714</v>
      </c>
      <c r="B3973" s="170">
        <f t="shared" ref="B3973:B4036" si="71">DATE((LEFT(A3973,4)),(RIGHT(LEFT(A3973,7),2)),RIGHT(A3973,2))</f>
        <v>37109</v>
      </c>
      <c r="C3973" s="169" t="s">
        <v>9231</v>
      </c>
      <c r="D3973" s="169" t="s">
        <v>8955</v>
      </c>
      <c r="E3973" s="169" t="s">
        <v>8956</v>
      </c>
      <c r="F3973" s="169" t="s">
        <v>8931</v>
      </c>
      <c r="G3973" s="169" t="s">
        <v>8916</v>
      </c>
      <c r="H3973" s="169" t="s">
        <v>28</v>
      </c>
    </row>
    <row r="3974" spans="1:8">
      <c r="A3974" s="169" t="s">
        <v>11715</v>
      </c>
      <c r="B3974" s="170">
        <f t="shared" si="71"/>
        <v>37107</v>
      </c>
      <c r="C3974" s="169" t="s">
        <v>9243</v>
      </c>
      <c r="D3974" s="169" t="s">
        <v>8956</v>
      </c>
      <c r="E3974" s="169" t="s">
        <v>8956</v>
      </c>
      <c r="F3974" s="169" t="s">
        <v>8930</v>
      </c>
      <c r="G3974" s="169" t="s">
        <v>8916</v>
      </c>
      <c r="H3974" s="169" t="s">
        <v>28</v>
      </c>
    </row>
    <row r="3975" spans="1:8">
      <c r="A3975" s="169" t="s">
        <v>11716</v>
      </c>
      <c r="B3975" s="170">
        <f t="shared" si="71"/>
        <v>37106</v>
      </c>
      <c r="C3975" s="169" t="s">
        <v>9333</v>
      </c>
      <c r="D3975" s="169" t="s">
        <v>8956</v>
      </c>
      <c r="E3975" s="169" t="s">
        <v>8956</v>
      </c>
      <c r="F3975" s="169" t="s">
        <v>8930</v>
      </c>
      <c r="G3975" s="169" t="s">
        <v>8916</v>
      </c>
      <c r="H3975" s="169" t="s">
        <v>28</v>
      </c>
    </row>
    <row r="3976" spans="1:8">
      <c r="A3976" s="169" t="s">
        <v>11717</v>
      </c>
      <c r="B3976" s="170">
        <f t="shared" si="71"/>
        <v>37105</v>
      </c>
      <c r="C3976" s="169" t="s">
        <v>9236</v>
      </c>
      <c r="D3976" s="169" t="s">
        <v>8934</v>
      </c>
      <c r="E3976" s="169" t="s">
        <v>8932</v>
      </c>
      <c r="F3976" s="169" t="s">
        <v>8936</v>
      </c>
      <c r="G3976" s="169" t="s">
        <v>8929</v>
      </c>
      <c r="H3976" s="169" t="s">
        <v>28</v>
      </c>
    </row>
    <row r="3977" spans="1:8">
      <c r="A3977" s="169" t="s">
        <v>11718</v>
      </c>
      <c r="B3977" s="170">
        <f t="shared" si="71"/>
        <v>37104</v>
      </c>
      <c r="C3977" s="169" t="s">
        <v>9338</v>
      </c>
      <c r="D3977" s="169" t="s">
        <v>8938</v>
      </c>
      <c r="E3977" s="169" t="s">
        <v>8934</v>
      </c>
      <c r="F3977" s="169" t="s">
        <v>8943</v>
      </c>
      <c r="G3977" s="169" t="s">
        <v>8934</v>
      </c>
      <c r="H3977" s="169" t="s">
        <v>28</v>
      </c>
    </row>
    <row r="3978" spans="1:8">
      <c r="A3978" s="169" t="s">
        <v>11719</v>
      </c>
      <c r="B3978" s="170">
        <f t="shared" si="71"/>
        <v>37103</v>
      </c>
      <c r="C3978" s="169" t="s">
        <v>9249</v>
      </c>
      <c r="D3978" s="169" t="s">
        <v>8949</v>
      </c>
      <c r="E3978" s="169" t="s">
        <v>9083</v>
      </c>
      <c r="F3978" s="169" t="s">
        <v>9085</v>
      </c>
      <c r="G3978" s="169" t="s">
        <v>8937</v>
      </c>
      <c r="H3978" s="169" t="s">
        <v>28</v>
      </c>
    </row>
    <row r="3979" spans="1:8">
      <c r="A3979" s="169" t="s">
        <v>11720</v>
      </c>
      <c r="B3979" s="170">
        <f t="shared" si="71"/>
        <v>37102</v>
      </c>
      <c r="C3979" s="169" t="s">
        <v>9242</v>
      </c>
      <c r="D3979" s="169" t="s">
        <v>28</v>
      </c>
      <c r="E3979" s="169" t="s">
        <v>9087</v>
      </c>
      <c r="F3979" s="169" t="s">
        <v>9086</v>
      </c>
      <c r="G3979" s="169" t="s">
        <v>28</v>
      </c>
      <c r="H3979" s="169" t="s">
        <v>28</v>
      </c>
    </row>
    <row r="3980" spans="1:8">
      <c r="A3980" s="169" t="s">
        <v>11721</v>
      </c>
      <c r="B3980" s="170">
        <f t="shared" si="71"/>
        <v>37100</v>
      </c>
      <c r="C3980" s="169" t="s">
        <v>9260</v>
      </c>
      <c r="D3980" s="169" t="s">
        <v>9083</v>
      </c>
      <c r="E3980" s="169" t="s">
        <v>9103</v>
      </c>
      <c r="F3980" s="169" t="s">
        <v>9085</v>
      </c>
      <c r="G3980" s="169" t="s">
        <v>8936</v>
      </c>
      <c r="H3980" s="169" t="s">
        <v>28</v>
      </c>
    </row>
    <row r="3981" spans="1:8">
      <c r="A3981" s="169" t="s">
        <v>11722</v>
      </c>
      <c r="B3981" s="170">
        <f t="shared" si="71"/>
        <v>37099</v>
      </c>
      <c r="C3981" s="169" t="s">
        <v>9260</v>
      </c>
      <c r="D3981" s="169" t="s">
        <v>9083</v>
      </c>
      <c r="E3981" s="169" t="s">
        <v>9103</v>
      </c>
      <c r="F3981" s="169" t="s">
        <v>9085</v>
      </c>
      <c r="G3981" s="169" t="s">
        <v>8936</v>
      </c>
      <c r="H3981" s="169" t="s">
        <v>28</v>
      </c>
    </row>
    <row r="3982" spans="1:8">
      <c r="A3982" s="169" t="s">
        <v>11723</v>
      </c>
      <c r="B3982" s="170">
        <f t="shared" si="71"/>
        <v>37098</v>
      </c>
      <c r="C3982" s="169" t="s">
        <v>9245</v>
      </c>
      <c r="D3982" s="169" t="s">
        <v>8948</v>
      </c>
      <c r="E3982" s="169" t="s">
        <v>9083</v>
      </c>
      <c r="F3982" s="169" t="s">
        <v>9107</v>
      </c>
      <c r="G3982" s="169" t="s">
        <v>8936</v>
      </c>
      <c r="H3982" s="169" t="s">
        <v>28</v>
      </c>
    </row>
    <row r="3983" spans="1:8">
      <c r="A3983" s="169" t="s">
        <v>11724</v>
      </c>
      <c r="B3983" s="170">
        <f t="shared" si="71"/>
        <v>37097</v>
      </c>
      <c r="C3983" s="169" t="s">
        <v>9245</v>
      </c>
      <c r="D3983" s="169" t="s">
        <v>8949</v>
      </c>
      <c r="E3983" s="169" t="s">
        <v>9083</v>
      </c>
      <c r="F3983" s="169" t="s">
        <v>9103</v>
      </c>
      <c r="G3983" s="169" t="s">
        <v>8936</v>
      </c>
      <c r="H3983" s="169" t="s">
        <v>28</v>
      </c>
    </row>
    <row r="3984" spans="1:8">
      <c r="A3984" s="169" t="s">
        <v>11725</v>
      </c>
      <c r="B3984" s="170">
        <f t="shared" si="71"/>
        <v>37096</v>
      </c>
      <c r="C3984" s="169" t="s">
        <v>9263</v>
      </c>
      <c r="D3984" s="169" t="s">
        <v>9083</v>
      </c>
      <c r="E3984" s="169" t="s">
        <v>9085</v>
      </c>
      <c r="F3984" s="169" t="s">
        <v>9087</v>
      </c>
      <c r="G3984" s="169" t="s">
        <v>8936</v>
      </c>
      <c r="H3984" s="169" t="s">
        <v>28</v>
      </c>
    </row>
    <row r="3985" spans="1:8">
      <c r="A3985" s="169" t="s">
        <v>11726</v>
      </c>
      <c r="B3985" s="170">
        <f t="shared" si="71"/>
        <v>37095</v>
      </c>
      <c r="C3985" s="169" t="s">
        <v>9242</v>
      </c>
      <c r="D3985" s="169" t="s">
        <v>9107</v>
      </c>
      <c r="E3985" s="169" t="s">
        <v>9092</v>
      </c>
      <c r="F3985" s="169" t="s">
        <v>9085</v>
      </c>
      <c r="G3985" s="169" t="s">
        <v>8936</v>
      </c>
      <c r="H3985" s="169" t="s">
        <v>28</v>
      </c>
    </row>
    <row r="3986" spans="1:8">
      <c r="A3986" s="169" t="s">
        <v>11727</v>
      </c>
      <c r="B3986" s="170">
        <f t="shared" si="71"/>
        <v>37093</v>
      </c>
      <c r="C3986" s="169" t="s">
        <v>9245</v>
      </c>
      <c r="D3986" s="169" t="s">
        <v>9083</v>
      </c>
      <c r="E3986" s="169" t="s">
        <v>9092</v>
      </c>
      <c r="F3986" s="169" t="s">
        <v>9107</v>
      </c>
      <c r="G3986" s="169" t="s">
        <v>8938</v>
      </c>
      <c r="H3986" s="169" t="s">
        <v>28</v>
      </c>
    </row>
    <row r="3987" spans="1:8">
      <c r="A3987" s="169" t="s">
        <v>11728</v>
      </c>
      <c r="B3987" s="170">
        <f t="shared" si="71"/>
        <v>37092</v>
      </c>
      <c r="C3987" s="169" t="s">
        <v>9260</v>
      </c>
      <c r="D3987" s="169" t="s">
        <v>9083</v>
      </c>
      <c r="E3987" s="169" t="s">
        <v>9092</v>
      </c>
      <c r="F3987" s="169" t="s">
        <v>9107</v>
      </c>
      <c r="G3987" s="169" t="s">
        <v>8938</v>
      </c>
      <c r="H3987" s="169" t="s">
        <v>28</v>
      </c>
    </row>
    <row r="3988" spans="1:8">
      <c r="A3988" s="169" t="s">
        <v>11729</v>
      </c>
      <c r="B3988" s="170">
        <f t="shared" si="71"/>
        <v>37091</v>
      </c>
      <c r="C3988" s="169" t="s">
        <v>9245</v>
      </c>
      <c r="D3988" s="169" t="s">
        <v>9083</v>
      </c>
      <c r="E3988" s="169" t="s">
        <v>9092</v>
      </c>
      <c r="F3988" s="169" t="s">
        <v>9107</v>
      </c>
      <c r="G3988" s="169" t="s">
        <v>8938</v>
      </c>
      <c r="H3988" s="169" t="s">
        <v>28</v>
      </c>
    </row>
    <row r="3989" spans="1:8">
      <c r="A3989" s="169" t="s">
        <v>11730</v>
      </c>
      <c r="B3989" s="170">
        <f t="shared" si="71"/>
        <v>37090</v>
      </c>
      <c r="C3989" s="169" t="s">
        <v>9253</v>
      </c>
      <c r="D3989" s="169" t="s">
        <v>9098</v>
      </c>
      <c r="E3989" s="169" t="s">
        <v>9112</v>
      </c>
      <c r="F3989" s="169" t="s">
        <v>9096</v>
      </c>
      <c r="G3989" s="169" t="s">
        <v>9103</v>
      </c>
      <c r="H3989" s="169" t="s">
        <v>28</v>
      </c>
    </row>
    <row r="3990" spans="1:8">
      <c r="A3990" s="169" t="s">
        <v>11731</v>
      </c>
      <c r="B3990" s="170">
        <f t="shared" si="71"/>
        <v>37089</v>
      </c>
      <c r="C3990" s="169" t="s">
        <v>28</v>
      </c>
      <c r="D3990" s="169" t="s">
        <v>28</v>
      </c>
      <c r="E3990" s="169" t="s">
        <v>9119</v>
      </c>
      <c r="F3990" s="169" t="s">
        <v>28</v>
      </c>
      <c r="G3990" s="169" t="s">
        <v>28</v>
      </c>
      <c r="H3990" s="169" t="s">
        <v>28</v>
      </c>
    </row>
    <row r="3991" spans="1:8">
      <c r="A3991" s="169" t="s">
        <v>11732</v>
      </c>
      <c r="B3991" s="170">
        <f t="shared" si="71"/>
        <v>37088</v>
      </c>
      <c r="C3991" s="169" t="s">
        <v>9265</v>
      </c>
      <c r="D3991" s="169" t="s">
        <v>9116</v>
      </c>
      <c r="E3991" s="169" t="s">
        <v>9119</v>
      </c>
      <c r="F3991" s="169" t="s">
        <v>9116</v>
      </c>
      <c r="G3991" s="169" t="s">
        <v>9090</v>
      </c>
      <c r="H3991" s="169" t="s">
        <v>28</v>
      </c>
    </row>
    <row r="3992" spans="1:8">
      <c r="A3992" s="169" t="s">
        <v>11733</v>
      </c>
      <c r="B3992" s="170">
        <f t="shared" si="71"/>
        <v>37086</v>
      </c>
      <c r="C3992" s="169" t="s">
        <v>9265</v>
      </c>
      <c r="D3992" s="169" t="s">
        <v>9116</v>
      </c>
      <c r="E3992" s="169" t="s">
        <v>9119</v>
      </c>
      <c r="F3992" s="169" t="s">
        <v>9118</v>
      </c>
      <c r="G3992" s="169" t="s">
        <v>9090</v>
      </c>
      <c r="H3992" s="169" t="s">
        <v>28</v>
      </c>
    </row>
    <row r="3993" spans="1:8">
      <c r="A3993" s="169" t="s">
        <v>11734</v>
      </c>
      <c r="B3993" s="170">
        <f t="shared" si="71"/>
        <v>37085</v>
      </c>
      <c r="C3993" s="169" t="s">
        <v>9265</v>
      </c>
      <c r="D3993" s="169" t="s">
        <v>9116</v>
      </c>
      <c r="E3993" s="169" t="s">
        <v>9119</v>
      </c>
      <c r="F3993" s="169" t="s">
        <v>9118</v>
      </c>
      <c r="G3993" s="169" t="s">
        <v>9090</v>
      </c>
      <c r="H3993" s="169" t="s">
        <v>28</v>
      </c>
    </row>
    <row r="3994" spans="1:8">
      <c r="A3994" s="169" t="s">
        <v>11735</v>
      </c>
      <c r="B3994" s="170">
        <f t="shared" si="71"/>
        <v>37084</v>
      </c>
      <c r="C3994" s="169" t="s">
        <v>9272</v>
      </c>
      <c r="D3994" s="169" t="s">
        <v>9094</v>
      </c>
      <c r="E3994" s="169" t="s">
        <v>9121</v>
      </c>
      <c r="F3994" s="169" t="s">
        <v>9135</v>
      </c>
      <c r="G3994" s="169" t="s">
        <v>9100</v>
      </c>
      <c r="H3994" s="169" t="s">
        <v>28</v>
      </c>
    </row>
    <row r="3995" spans="1:8">
      <c r="A3995" s="169" t="s">
        <v>11736</v>
      </c>
      <c r="B3995" s="170">
        <f t="shared" si="71"/>
        <v>37083</v>
      </c>
      <c r="C3995" s="169" t="s">
        <v>9282</v>
      </c>
      <c r="D3995" s="169" t="s">
        <v>9125</v>
      </c>
      <c r="E3995" s="169" t="s">
        <v>9128</v>
      </c>
      <c r="F3995" s="169" t="s">
        <v>9125</v>
      </c>
      <c r="G3995" s="169" t="s">
        <v>9090</v>
      </c>
      <c r="H3995" s="169" t="s">
        <v>28</v>
      </c>
    </row>
    <row r="3996" spans="1:8">
      <c r="A3996" s="169" t="s">
        <v>11737</v>
      </c>
      <c r="B3996" s="170">
        <f t="shared" si="71"/>
        <v>37082</v>
      </c>
      <c r="C3996" s="169" t="s">
        <v>9283</v>
      </c>
      <c r="D3996" s="169" t="s">
        <v>9122</v>
      </c>
      <c r="E3996" s="169" t="s">
        <v>9152</v>
      </c>
      <c r="F3996" s="169" t="s">
        <v>9123</v>
      </c>
      <c r="G3996" s="169" t="s">
        <v>9094</v>
      </c>
      <c r="H3996" s="169" t="s">
        <v>28</v>
      </c>
    </row>
    <row r="3997" spans="1:8">
      <c r="A3997" s="169" t="s">
        <v>11738</v>
      </c>
      <c r="B3997" s="170">
        <f t="shared" si="71"/>
        <v>37081</v>
      </c>
      <c r="C3997" s="169" t="s">
        <v>9283</v>
      </c>
      <c r="D3997" s="169" t="s">
        <v>9122</v>
      </c>
      <c r="E3997" s="169" t="s">
        <v>9152</v>
      </c>
      <c r="F3997" s="169" t="s">
        <v>9123</v>
      </c>
      <c r="G3997" s="169" t="s">
        <v>9094</v>
      </c>
      <c r="H3997" s="169" t="s">
        <v>28</v>
      </c>
    </row>
    <row r="3998" spans="1:8">
      <c r="A3998" s="169" t="s">
        <v>11739</v>
      </c>
      <c r="B3998" s="170">
        <f t="shared" si="71"/>
        <v>37079</v>
      </c>
      <c r="C3998" s="169" t="s">
        <v>9286</v>
      </c>
      <c r="D3998" s="169" t="s">
        <v>9134</v>
      </c>
      <c r="E3998" s="169" t="s">
        <v>9230</v>
      </c>
      <c r="F3998" s="169" t="s">
        <v>9128</v>
      </c>
      <c r="G3998" s="169" t="s">
        <v>9116</v>
      </c>
      <c r="H3998" s="169" t="s">
        <v>28</v>
      </c>
    </row>
    <row r="3999" spans="1:8">
      <c r="A3999" s="169" t="s">
        <v>11740</v>
      </c>
      <c r="B3999" s="170">
        <f t="shared" si="71"/>
        <v>37078</v>
      </c>
      <c r="C3999" s="169" t="s">
        <v>9286</v>
      </c>
      <c r="D3999" s="169" t="s">
        <v>9134</v>
      </c>
      <c r="E3999" s="169" t="s">
        <v>9230</v>
      </c>
      <c r="F3999" s="169" t="s">
        <v>9128</v>
      </c>
      <c r="G3999" s="169" t="s">
        <v>9116</v>
      </c>
      <c r="H3999" s="169" t="s">
        <v>28</v>
      </c>
    </row>
    <row r="4000" spans="1:8">
      <c r="A4000" s="169" t="s">
        <v>11741</v>
      </c>
      <c r="B4000" s="170">
        <f t="shared" si="71"/>
        <v>37077</v>
      </c>
      <c r="C4000" s="169" t="s">
        <v>9312</v>
      </c>
      <c r="D4000" s="169" t="s">
        <v>9128</v>
      </c>
      <c r="E4000" s="169" t="s">
        <v>9230</v>
      </c>
      <c r="F4000" s="169" t="s">
        <v>9152</v>
      </c>
      <c r="G4000" s="169" t="s">
        <v>9125</v>
      </c>
      <c r="H4000" s="169" t="s">
        <v>28</v>
      </c>
    </row>
    <row r="4001" spans="1:8">
      <c r="A4001" s="169" t="s">
        <v>11742</v>
      </c>
      <c r="B4001" s="170">
        <f t="shared" si="71"/>
        <v>37076</v>
      </c>
      <c r="C4001" s="169" t="s">
        <v>9326</v>
      </c>
      <c r="D4001" s="169" t="s">
        <v>9223</v>
      </c>
      <c r="E4001" s="169" t="s">
        <v>9225</v>
      </c>
      <c r="F4001" s="169" t="s">
        <v>9747</v>
      </c>
      <c r="G4001" s="169" t="s">
        <v>9131</v>
      </c>
      <c r="H4001" s="169" t="s">
        <v>28</v>
      </c>
    </row>
    <row r="4002" spans="1:8">
      <c r="A4002" s="169" t="s">
        <v>11743</v>
      </c>
      <c r="B4002" s="170">
        <f t="shared" si="71"/>
        <v>37075</v>
      </c>
      <c r="C4002" s="169" t="s">
        <v>9376</v>
      </c>
      <c r="D4002" s="169" t="s">
        <v>9225</v>
      </c>
      <c r="E4002" s="169" t="s">
        <v>9235</v>
      </c>
      <c r="F4002" s="169" t="s">
        <v>9243</v>
      </c>
      <c r="G4002" s="169" t="s">
        <v>9131</v>
      </c>
      <c r="H4002" s="169" t="s">
        <v>28</v>
      </c>
    </row>
    <row r="4003" spans="1:8">
      <c r="A4003" s="169" t="s">
        <v>11744</v>
      </c>
      <c r="B4003" s="170">
        <f t="shared" si="71"/>
        <v>37074</v>
      </c>
      <c r="C4003" s="169" t="s">
        <v>9301</v>
      </c>
      <c r="D4003" s="169" t="s">
        <v>9146</v>
      </c>
      <c r="E4003" s="169" t="s">
        <v>9756</v>
      </c>
      <c r="F4003" s="169" t="s">
        <v>9223</v>
      </c>
      <c r="G4003" s="169" t="s">
        <v>9138</v>
      </c>
      <c r="H4003" s="169" t="s">
        <v>28</v>
      </c>
    </row>
    <row r="4004" spans="1:8">
      <c r="A4004" s="169" t="s">
        <v>11745</v>
      </c>
      <c r="B4004" s="170">
        <f t="shared" si="71"/>
        <v>37072</v>
      </c>
      <c r="C4004" s="169" t="s">
        <v>9275</v>
      </c>
      <c r="D4004" s="169" t="s">
        <v>9131</v>
      </c>
      <c r="E4004" s="169" t="s">
        <v>9237</v>
      </c>
      <c r="F4004" s="169" t="s">
        <v>9129</v>
      </c>
      <c r="G4004" s="169" t="s">
        <v>9125</v>
      </c>
      <c r="H4004" s="169" t="s">
        <v>28</v>
      </c>
    </row>
    <row r="4005" spans="1:8">
      <c r="A4005" s="169" t="s">
        <v>11746</v>
      </c>
      <c r="B4005" s="170">
        <f t="shared" si="71"/>
        <v>37071</v>
      </c>
      <c r="C4005" s="169" t="s">
        <v>9275</v>
      </c>
      <c r="D4005" s="169" t="s">
        <v>9131</v>
      </c>
      <c r="E4005" s="169" t="s">
        <v>9237</v>
      </c>
      <c r="F4005" s="169" t="s">
        <v>9129</v>
      </c>
      <c r="G4005" s="169" t="s">
        <v>9125</v>
      </c>
      <c r="H4005" s="169" t="s">
        <v>28</v>
      </c>
    </row>
    <row r="4006" spans="1:8">
      <c r="A4006" s="169" t="s">
        <v>11747</v>
      </c>
      <c r="B4006" s="170">
        <f t="shared" si="71"/>
        <v>37070</v>
      </c>
      <c r="C4006" s="169" t="s">
        <v>9279</v>
      </c>
      <c r="D4006" s="169" t="s">
        <v>9131</v>
      </c>
      <c r="E4006" s="169" t="s">
        <v>9225</v>
      </c>
      <c r="F4006" s="169" t="s">
        <v>9134</v>
      </c>
      <c r="G4006" s="169" t="s">
        <v>9125</v>
      </c>
      <c r="H4006" s="169" t="s">
        <v>28</v>
      </c>
    </row>
    <row r="4007" spans="1:8">
      <c r="A4007" s="169" t="s">
        <v>11748</v>
      </c>
      <c r="B4007" s="170">
        <f t="shared" si="71"/>
        <v>37069</v>
      </c>
      <c r="C4007" s="169" t="s">
        <v>9308</v>
      </c>
      <c r="D4007" s="169" t="s">
        <v>9230</v>
      </c>
      <c r="E4007" s="169" t="s">
        <v>9243</v>
      </c>
      <c r="F4007" s="169" t="s">
        <v>9152</v>
      </c>
      <c r="G4007" s="169" t="s">
        <v>9119</v>
      </c>
      <c r="H4007" s="169" t="s">
        <v>28</v>
      </c>
    </row>
    <row r="4008" spans="1:8">
      <c r="A4008" s="169" t="s">
        <v>11749</v>
      </c>
      <c r="B4008" s="170">
        <f t="shared" si="71"/>
        <v>37068</v>
      </c>
      <c r="C4008" s="169" t="s">
        <v>9280</v>
      </c>
      <c r="D4008" s="169" t="s">
        <v>9230</v>
      </c>
      <c r="E4008" s="169" t="s">
        <v>9243</v>
      </c>
      <c r="F4008" s="169" t="s">
        <v>9230</v>
      </c>
      <c r="G4008" s="169" t="s">
        <v>9119</v>
      </c>
      <c r="H4008" s="169" t="s">
        <v>28</v>
      </c>
    </row>
    <row r="4009" spans="1:8">
      <c r="A4009" s="169" t="s">
        <v>11750</v>
      </c>
      <c r="B4009" s="170">
        <f t="shared" si="71"/>
        <v>37067</v>
      </c>
      <c r="C4009" s="169" t="s">
        <v>9275</v>
      </c>
      <c r="D4009" s="169" t="s">
        <v>9152</v>
      </c>
      <c r="E4009" s="169" t="s">
        <v>9227</v>
      </c>
      <c r="F4009" s="169" t="s">
        <v>9152</v>
      </c>
      <c r="G4009" s="169" t="s">
        <v>9119</v>
      </c>
      <c r="H4009" s="169" t="s">
        <v>28</v>
      </c>
    </row>
    <row r="4010" spans="1:8">
      <c r="A4010" s="169" t="s">
        <v>11751</v>
      </c>
      <c r="B4010" s="170">
        <f t="shared" si="71"/>
        <v>37065</v>
      </c>
      <c r="C4010" s="169" t="s">
        <v>9320</v>
      </c>
      <c r="D4010" s="169" t="s">
        <v>9747</v>
      </c>
      <c r="E4010" s="169" t="s">
        <v>9331</v>
      </c>
      <c r="F4010" s="169" t="s">
        <v>9747</v>
      </c>
      <c r="G4010" s="169" t="s">
        <v>9146</v>
      </c>
      <c r="H4010" s="169" t="s">
        <v>28</v>
      </c>
    </row>
    <row r="4011" spans="1:8">
      <c r="A4011" s="169" t="s">
        <v>11752</v>
      </c>
      <c r="B4011" s="170">
        <f t="shared" si="71"/>
        <v>37064</v>
      </c>
      <c r="C4011" s="169" t="s">
        <v>9299</v>
      </c>
      <c r="D4011" s="169" t="s">
        <v>9747</v>
      </c>
      <c r="E4011" s="169" t="s">
        <v>9331</v>
      </c>
      <c r="F4011" s="169" t="s">
        <v>9747</v>
      </c>
      <c r="G4011" s="169" t="s">
        <v>9146</v>
      </c>
      <c r="H4011" s="169" t="s">
        <v>28</v>
      </c>
    </row>
    <row r="4012" spans="1:8">
      <c r="A4012" s="169" t="s">
        <v>11753</v>
      </c>
      <c r="B4012" s="170">
        <f t="shared" si="71"/>
        <v>37063</v>
      </c>
      <c r="C4012" s="169" t="s">
        <v>9326</v>
      </c>
      <c r="D4012" s="169" t="s">
        <v>9243</v>
      </c>
      <c r="E4012" s="169" t="s">
        <v>9338</v>
      </c>
      <c r="F4012" s="169" t="s">
        <v>9235</v>
      </c>
      <c r="G4012" s="169" t="s">
        <v>9223</v>
      </c>
      <c r="H4012" s="169" t="s">
        <v>28</v>
      </c>
    </row>
    <row r="4013" spans="1:8">
      <c r="A4013" s="169" t="s">
        <v>11754</v>
      </c>
      <c r="B4013" s="170">
        <f t="shared" si="71"/>
        <v>37062</v>
      </c>
      <c r="C4013" s="169" t="s">
        <v>9367</v>
      </c>
      <c r="D4013" s="169" t="s">
        <v>9236</v>
      </c>
      <c r="E4013" s="169" t="s">
        <v>9270</v>
      </c>
      <c r="F4013" s="169" t="s">
        <v>9333</v>
      </c>
      <c r="G4013" s="169" t="s">
        <v>9351</v>
      </c>
      <c r="H4013" s="169" t="s">
        <v>28</v>
      </c>
    </row>
    <row r="4014" spans="1:8">
      <c r="A4014" s="169" t="s">
        <v>11755</v>
      </c>
      <c r="B4014" s="170">
        <f t="shared" si="71"/>
        <v>37061</v>
      </c>
      <c r="C4014" s="169" t="s">
        <v>9385</v>
      </c>
      <c r="D4014" s="169" t="s">
        <v>9270</v>
      </c>
      <c r="E4014" s="169" t="s">
        <v>9279</v>
      </c>
      <c r="F4014" s="169" t="s">
        <v>9247</v>
      </c>
      <c r="G4014" s="169" t="s">
        <v>9739</v>
      </c>
      <c r="H4014" s="169" t="s">
        <v>28</v>
      </c>
    </row>
    <row r="4015" spans="1:8">
      <c r="A4015" s="169" t="s">
        <v>11756</v>
      </c>
      <c r="B4015" s="170">
        <f t="shared" si="71"/>
        <v>37060</v>
      </c>
      <c r="C4015" s="169" t="s">
        <v>9421</v>
      </c>
      <c r="D4015" s="169" t="s">
        <v>9268</v>
      </c>
      <c r="E4015" s="169" t="s">
        <v>9277</v>
      </c>
      <c r="F4015" s="169" t="s">
        <v>9290</v>
      </c>
      <c r="G4015" s="169" t="s">
        <v>9239</v>
      </c>
      <c r="H4015" s="169" t="s">
        <v>28</v>
      </c>
    </row>
    <row r="4016" spans="1:8">
      <c r="A4016" s="169" t="s">
        <v>11757</v>
      </c>
      <c r="B4016" s="170">
        <f t="shared" si="71"/>
        <v>37058</v>
      </c>
      <c r="C4016" s="169" t="s">
        <v>9383</v>
      </c>
      <c r="D4016" s="169" t="s">
        <v>9270</v>
      </c>
      <c r="E4016" s="169" t="s">
        <v>9293</v>
      </c>
      <c r="F4016" s="169" t="s">
        <v>9255</v>
      </c>
      <c r="G4016" s="169" t="s">
        <v>9333</v>
      </c>
      <c r="H4016" s="169" t="s">
        <v>28</v>
      </c>
    </row>
    <row r="4017" spans="1:8">
      <c r="A4017" s="169" t="s">
        <v>11758</v>
      </c>
      <c r="B4017" s="170">
        <f t="shared" si="71"/>
        <v>37057</v>
      </c>
      <c r="C4017" s="169" t="s">
        <v>9383</v>
      </c>
      <c r="D4017" s="169" t="s">
        <v>9270</v>
      </c>
      <c r="E4017" s="169" t="s">
        <v>9293</v>
      </c>
      <c r="F4017" s="169" t="s">
        <v>9255</v>
      </c>
      <c r="G4017" s="169" t="s">
        <v>9333</v>
      </c>
      <c r="H4017" s="169" t="s">
        <v>28</v>
      </c>
    </row>
    <row r="4018" spans="1:8">
      <c r="A4018" s="169" t="s">
        <v>11759</v>
      </c>
      <c r="B4018" s="170">
        <f t="shared" si="71"/>
        <v>37056</v>
      </c>
      <c r="C4018" s="169" t="s">
        <v>9455</v>
      </c>
      <c r="D4018" s="169" t="s">
        <v>9253</v>
      </c>
      <c r="E4018" s="169" t="s">
        <v>9280</v>
      </c>
      <c r="F4018" s="169" t="s">
        <v>9268</v>
      </c>
      <c r="G4018" s="169" t="s">
        <v>9349</v>
      </c>
      <c r="H4018" s="169" t="s">
        <v>28</v>
      </c>
    </row>
    <row r="4019" spans="1:8">
      <c r="A4019" s="169" t="s">
        <v>11760</v>
      </c>
      <c r="B4019" s="170">
        <f t="shared" si="71"/>
        <v>37055</v>
      </c>
      <c r="C4019" s="169" t="s">
        <v>9388</v>
      </c>
      <c r="D4019" s="169" t="s">
        <v>9265</v>
      </c>
      <c r="E4019" s="169" t="s">
        <v>9286</v>
      </c>
      <c r="F4019" s="169" t="s">
        <v>9290</v>
      </c>
      <c r="G4019" s="169" t="s">
        <v>9250</v>
      </c>
      <c r="H4019" s="169" t="s">
        <v>28</v>
      </c>
    </row>
    <row r="4020" spans="1:8">
      <c r="A4020" s="169" t="s">
        <v>11761</v>
      </c>
      <c r="B4020" s="170">
        <f t="shared" si="71"/>
        <v>37054</v>
      </c>
      <c r="C4020" s="169" t="s">
        <v>9442</v>
      </c>
      <c r="D4020" s="169" t="s">
        <v>9275</v>
      </c>
      <c r="E4020" s="169" t="s">
        <v>9306</v>
      </c>
      <c r="F4020" s="169" t="s">
        <v>9272</v>
      </c>
      <c r="G4020" s="169" t="s">
        <v>9279</v>
      </c>
      <c r="H4020" s="169" t="s">
        <v>28</v>
      </c>
    </row>
    <row r="4021" spans="1:8">
      <c r="A4021" s="169" t="s">
        <v>11762</v>
      </c>
      <c r="B4021" s="170">
        <f t="shared" si="71"/>
        <v>37053</v>
      </c>
      <c r="C4021" s="169" t="s">
        <v>9388</v>
      </c>
      <c r="D4021" s="169" t="s">
        <v>9277</v>
      </c>
      <c r="E4021" s="169" t="s">
        <v>9306</v>
      </c>
      <c r="F4021" s="169" t="s">
        <v>9269</v>
      </c>
      <c r="G4021" s="169" t="s">
        <v>9279</v>
      </c>
      <c r="H4021" s="169" t="s">
        <v>28</v>
      </c>
    </row>
    <row r="4022" spans="1:8">
      <c r="A4022" s="169" t="s">
        <v>11763</v>
      </c>
      <c r="B4022" s="170">
        <f t="shared" si="71"/>
        <v>37051</v>
      </c>
      <c r="C4022" s="169" t="s">
        <v>9441</v>
      </c>
      <c r="D4022" s="169" t="s">
        <v>9277</v>
      </c>
      <c r="E4022" s="169" t="s">
        <v>9316</v>
      </c>
      <c r="F4022" s="169" t="s">
        <v>9272</v>
      </c>
      <c r="G4022" s="169" t="s">
        <v>9279</v>
      </c>
      <c r="H4022" s="169" t="s">
        <v>28</v>
      </c>
    </row>
    <row r="4023" spans="1:8">
      <c r="A4023" s="169" t="s">
        <v>11764</v>
      </c>
      <c r="B4023" s="170">
        <f t="shared" si="71"/>
        <v>37050</v>
      </c>
      <c r="C4023" s="169" t="s">
        <v>9456</v>
      </c>
      <c r="D4023" s="169" t="s">
        <v>9277</v>
      </c>
      <c r="E4023" s="169" t="s">
        <v>9316</v>
      </c>
      <c r="F4023" s="169" t="s">
        <v>9272</v>
      </c>
      <c r="G4023" s="169" t="s">
        <v>9279</v>
      </c>
      <c r="H4023" s="169" t="s">
        <v>28</v>
      </c>
    </row>
    <row r="4024" spans="1:8">
      <c r="A4024" s="169" t="s">
        <v>11765</v>
      </c>
      <c r="B4024" s="170">
        <f t="shared" si="71"/>
        <v>37049</v>
      </c>
      <c r="C4024" s="169" t="s">
        <v>9448</v>
      </c>
      <c r="D4024" s="169" t="s">
        <v>9321</v>
      </c>
      <c r="E4024" s="169" t="s">
        <v>9371</v>
      </c>
      <c r="F4024" s="169" t="s">
        <v>9286</v>
      </c>
      <c r="G4024" s="169" t="s">
        <v>9308</v>
      </c>
      <c r="H4024" s="169" t="s">
        <v>28</v>
      </c>
    </row>
    <row r="4025" spans="1:8">
      <c r="A4025" s="169" t="s">
        <v>11766</v>
      </c>
      <c r="B4025" s="170">
        <f t="shared" si="71"/>
        <v>37047</v>
      </c>
      <c r="C4025" s="169" t="s">
        <v>9448</v>
      </c>
      <c r="D4025" s="169" t="s">
        <v>9321</v>
      </c>
      <c r="E4025" s="169" t="s">
        <v>9371</v>
      </c>
      <c r="F4025" s="169" t="s">
        <v>9286</v>
      </c>
      <c r="G4025" s="169" t="s">
        <v>9308</v>
      </c>
      <c r="H4025" s="169" t="s">
        <v>28</v>
      </c>
    </row>
    <row r="4026" spans="1:8">
      <c r="A4026" s="169" t="s">
        <v>11767</v>
      </c>
      <c r="B4026" s="170">
        <f t="shared" si="71"/>
        <v>37046</v>
      </c>
      <c r="C4026" s="169" t="s">
        <v>9456</v>
      </c>
      <c r="D4026" s="169" t="s">
        <v>9295</v>
      </c>
      <c r="E4026" s="169" t="s">
        <v>9306</v>
      </c>
      <c r="F4026" s="169" t="s">
        <v>9293</v>
      </c>
      <c r="G4026" s="169" t="s">
        <v>9280</v>
      </c>
      <c r="H4026" s="169" t="s">
        <v>28</v>
      </c>
    </row>
    <row r="4027" spans="1:8">
      <c r="A4027" s="169" t="s">
        <v>11768</v>
      </c>
      <c r="B4027" s="170">
        <f t="shared" si="71"/>
        <v>37044</v>
      </c>
      <c r="C4027" s="169" t="s">
        <v>9539</v>
      </c>
      <c r="D4027" s="169" t="s">
        <v>9308</v>
      </c>
      <c r="E4027" s="169" t="s">
        <v>9309</v>
      </c>
      <c r="F4027" s="169" t="s">
        <v>9283</v>
      </c>
      <c r="G4027" s="169" t="s">
        <v>9299</v>
      </c>
      <c r="H4027" s="169" t="s">
        <v>28</v>
      </c>
    </row>
    <row r="4028" spans="1:8">
      <c r="A4028" s="169" t="s">
        <v>11769</v>
      </c>
      <c r="B4028" s="170">
        <f t="shared" si="71"/>
        <v>37043</v>
      </c>
      <c r="C4028" s="169" t="s">
        <v>9539</v>
      </c>
      <c r="D4028" s="169" t="s">
        <v>9308</v>
      </c>
      <c r="E4028" s="169" t="s">
        <v>9309</v>
      </c>
      <c r="F4028" s="169" t="s">
        <v>9283</v>
      </c>
      <c r="G4028" s="169" t="s">
        <v>9299</v>
      </c>
      <c r="H4028" s="169" t="s">
        <v>28</v>
      </c>
    </row>
    <row r="4029" spans="1:8">
      <c r="A4029" s="169" t="s">
        <v>11770</v>
      </c>
      <c r="B4029" s="170">
        <f t="shared" si="71"/>
        <v>37042</v>
      </c>
      <c r="C4029" s="169" t="s">
        <v>9447</v>
      </c>
      <c r="D4029" s="169" t="s">
        <v>28</v>
      </c>
      <c r="E4029" s="169" t="s">
        <v>9313</v>
      </c>
      <c r="F4029" s="169" t="s">
        <v>9320</v>
      </c>
      <c r="G4029" s="169" t="s">
        <v>28</v>
      </c>
      <c r="H4029" s="169" t="s">
        <v>28</v>
      </c>
    </row>
    <row r="4030" spans="1:8">
      <c r="A4030" s="169" t="s">
        <v>11771</v>
      </c>
      <c r="B4030" s="170">
        <f t="shared" si="71"/>
        <v>37041</v>
      </c>
      <c r="C4030" s="169" t="s">
        <v>9541</v>
      </c>
      <c r="D4030" s="169" t="s">
        <v>28</v>
      </c>
      <c r="E4030" s="169" t="s">
        <v>9383</v>
      </c>
      <c r="F4030" s="169" t="s">
        <v>9308</v>
      </c>
      <c r="G4030" s="169" t="s">
        <v>28</v>
      </c>
      <c r="H4030" s="169" t="s">
        <v>28</v>
      </c>
    </row>
    <row r="4031" spans="1:8">
      <c r="A4031" s="169" t="s">
        <v>11772</v>
      </c>
      <c r="B4031" s="170">
        <f t="shared" si="71"/>
        <v>37040</v>
      </c>
      <c r="C4031" s="169" t="s">
        <v>9573</v>
      </c>
      <c r="D4031" s="169" t="s">
        <v>9386</v>
      </c>
      <c r="E4031" s="169" t="s">
        <v>9388</v>
      </c>
      <c r="F4031" s="169" t="s">
        <v>9369</v>
      </c>
      <c r="G4031" s="169" t="s">
        <v>9313</v>
      </c>
      <c r="H4031" s="169" t="s">
        <v>28</v>
      </c>
    </row>
    <row r="4032" spans="1:8">
      <c r="A4032" s="169" t="s">
        <v>11773</v>
      </c>
      <c r="B4032" s="170">
        <f t="shared" si="71"/>
        <v>37039</v>
      </c>
      <c r="C4032" s="169" t="s">
        <v>9548</v>
      </c>
      <c r="D4032" s="169" t="s">
        <v>9382</v>
      </c>
      <c r="E4032" s="169" t="s">
        <v>9453</v>
      </c>
      <c r="F4032" s="169" t="s">
        <v>9393</v>
      </c>
      <c r="G4032" s="169" t="s">
        <v>9313</v>
      </c>
      <c r="H4032" s="169" t="s">
        <v>28</v>
      </c>
    </row>
    <row r="4033" spans="1:8">
      <c r="A4033" s="169" t="s">
        <v>11774</v>
      </c>
      <c r="B4033" s="170">
        <f t="shared" si="71"/>
        <v>37038</v>
      </c>
      <c r="C4033" s="169" t="s">
        <v>28</v>
      </c>
      <c r="D4033" s="169" t="s">
        <v>28</v>
      </c>
      <c r="E4033" s="169" t="s">
        <v>9543</v>
      </c>
      <c r="F4033" s="169" t="s">
        <v>28</v>
      </c>
      <c r="G4033" s="169" t="s">
        <v>28</v>
      </c>
      <c r="H4033" s="169" t="s">
        <v>28</v>
      </c>
    </row>
    <row r="4034" spans="1:8">
      <c r="A4034" s="169" t="s">
        <v>11775</v>
      </c>
      <c r="B4034" s="170">
        <f t="shared" si="71"/>
        <v>37037</v>
      </c>
      <c r="C4034" s="169" t="s">
        <v>9564</v>
      </c>
      <c r="D4034" s="169" t="s">
        <v>9453</v>
      </c>
      <c r="E4034" s="169" t="s">
        <v>9543</v>
      </c>
      <c r="F4034" s="169" t="s">
        <v>9456</v>
      </c>
      <c r="G4034" s="169" t="s">
        <v>9455</v>
      </c>
      <c r="H4034" s="169" t="s">
        <v>28</v>
      </c>
    </row>
    <row r="4035" spans="1:8">
      <c r="A4035" s="169" t="s">
        <v>11776</v>
      </c>
      <c r="B4035" s="170">
        <f t="shared" si="71"/>
        <v>37036</v>
      </c>
      <c r="C4035" s="169" t="s">
        <v>9564</v>
      </c>
      <c r="D4035" s="169" t="s">
        <v>9453</v>
      </c>
      <c r="E4035" s="169" t="s">
        <v>9543</v>
      </c>
      <c r="F4035" s="169" t="s">
        <v>9456</v>
      </c>
      <c r="G4035" s="169" t="s">
        <v>9455</v>
      </c>
      <c r="H4035" s="169" t="s">
        <v>28</v>
      </c>
    </row>
    <row r="4036" spans="1:8">
      <c r="A4036" s="169" t="s">
        <v>11777</v>
      </c>
      <c r="B4036" s="170">
        <f t="shared" si="71"/>
        <v>37035</v>
      </c>
      <c r="C4036" s="169" t="s">
        <v>9581</v>
      </c>
      <c r="D4036" s="169" t="s">
        <v>9447</v>
      </c>
      <c r="E4036" s="169" t="s">
        <v>9558</v>
      </c>
      <c r="F4036" s="169" t="s">
        <v>9444</v>
      </c>
      <c r="G4036" s="169" t="s">
        <v>9387</v>
      </c>
      <c r="H4036" s="169" t="s">
        <v>28</v>
      </c>
    </row>
    <row r="4037" spans="1:8">
      <c r="A4037" s="169" t="s">
        <v>11778</v>
      </c>
      <c r="B4037" s="170">
        <f t="shared" ref="B4037:B4100" si="72">DATE((LEFT(A4037,4)),(RIGHT(LEFT(A4037,7),2)),RIGHT(A4037,2))</f>
        <v>37034</v>
      </c>
      <c r="C4037" s="169" t="s">
        <v>9716</v>
      </c>
      <c r="D4037" s="169" t="s">
        <v>9547</v>
      </c>
      <c r="E4037" s="169" t="s">
        <v>9579</v>
      </c>
      <c r="F4037" s="169" t="s">
        <v>9573</v>
      </c>
      <c r="G4037" s="169" t="s">
        <v>9444</v>
      </c>
      <c r="H4037" s="169" t="s">
        <v>28</v>
      </c>
    </row>
    <row r="4038" spans="1:8">
      <c r="A4038" s="169" t="s">
        <v>11779</v>
      </c>
      <c r="B4038" s="170">
        <f t="shared" si="72"/>
        <v>37033</v>
      </c>
      <c r="C4038" s="169" t="s">
        <v>9611</v>
      </c>
      <c r="D4038" s="169" t="s">
        <v>9548</v>
      </c>
      <c r="E4038" s="169" t="s">
        <v>9568</v>
      </c>
      <c r="F4038" s="169" t="s">
        <v>9558</v>
      </c>
      <c r="G4038" s="169" t="s">
        <v>9560</v>
      </c>
      <c r="H4038" s="169" t="s">
        <v>28</v>
      </c>
    </row>
    <row r="4039" spans="1:8">
      <c r="A4039" s="169" t="s">
        <v>11780</v>
      </c>
      <c r="B4039" s="170">
        <f t="shared" si="72"/>
        <v>37032</v>
      </c>
      <c r="C4039" s="169" t="s">
        <v>9627</v>
      </c>
      <c r="D4039" s="169" t="s">
        <v>9548</v>
      </c>
      <c r="E4039" s="169" t="s">
        <v>9568</v>
      </c>
      <c r="F4039" s="169" t="s">
        <v>9548</v>
      </c>
      <c r="G4039" s="169" t="s">
        <v>9540</v>
      </c>
      <c r="H4039" s="169" t="s">
        <v>28</v>
      </c>
    </row>
    <row r="4040" spans="1:8">
      <c r="A4040" s="169" t="s">
        <v>11781</v>
      </c>
      <c r="B4040" s="170">
        <f t="shared" si="72"/>
        <v>37030</v>
      </c>
      <c r="C4040" s="169" t="s">
        <v>9625</v>
      </c>
      <c r="D4040" s="169" t="s">
        <v>9570</v>
      </c>
      <c r="E4040" s="169" t="s">
        <v>9576</v>
      </c>
      <c r="F4040" s="169" t="s">
        <v>9564</v>
      </c>
      <c r="G4040" s="169" t="s">
        <v>9545</v>
      </c>
      <c r="H4040" s="169" t="s">
        <v>28</v>
      </c>
    </row>
    <row r="4041" spans="1:8">
      <c r="A4041" s="169" t="s">
        <v>11782</v>
      </c>
      <c r="B4041" s="170">
        <f t="shared" si="72"/>
        <v>37029</v>
      </c>
      <c r="C4041" s="169" t="s">
        <v>9615</v>
      </c>
      <c r="D4041" s="169" t="s">
        <v>9570</v>
      </c>
      <c r="E4041" s="169" t="s">
        <v>9576</v>
      </c>
      <c r="F4041" s="169" t="s">
        <v>9564</v>
      </c>
      <c r="G4041" s="169" t="s">
        <v>9545</v>
      </c>
      <c r="H4041" s="169" t="s">
        <v>28</v>
      </c>
    </row>
    <row r="4042" spans="1:8">
      <c r="A4042" s="169" t="s">
        <v>11783</v>
      </c>
      <c r="B4042" s="170">
        <f t="shared" si="72"/>
        <v>37028</v>
      </c>
      <c r="C4042" s="169" t="s">
        <v>9622</v>
      </c>
      <c r="D4042" s="169" t="s">
        <v>9581</v>
      </c>
      <c r="E4042" s="169" t="s">
        <v>9607</v>
      </c>
      <c r="F4042" s="169" t="s">
        <v>9577</v>
      </c>
      <c r="G4042" s="169" t="s">
        <v>9558</v>
      </c>
      <c r="H4042" s="169" t="s">
        <v>28</v>
      </c>
    </row>
    <row r="4043" spans="1:8">
      <c r="A4043" s="169" t="s">
        <v>11784</v>
      </c>
      <c r="B4043" s="170">
        <f t="shared" si="72"/>
        <v>37027</v>
      </c>
      <c r="C4043" s="169" t="s">
        <v>9634</v>
      </c>
      <c r="D4043" s="169" t="s">
        <v>9577</v>
      </c>
      <c r="E4043" s="169" t="s">
        <v>9658</v>
      </c>
      <c r="F4043" s="169" t="s">
        <v>9591</v>
      </c>
      <c r="G4043" s="169" t="s">
        <v>9558</v>
      </c>
      <c r="H4043" s="169" t="s">
        <v>28</v>
      </c>
    </row>
    <row r="4044" spans="1:8">
      <c r="A4044" s="169" t="s">
        <v>11785</v>
      </c>
      <c r="B4044" s="170">
        <f t="shared" si="72"/>
        <v>37026</v>
      </c>
      <c r="C4044" s="169" t="s">
        <v>9660</v>
      </c>
      <c r="D4044" s="169" t="s">
        <v>9591</v>
      </c>
      <c r="E4044" s="169" t="s">
        <v>9658</v>
      </c>
      <c r="F4044" s="169" t="s">
        <v>9613</v>
      </c>
      <c r="G4044" s="169" t="s">
        <v>9548</v>
      </c>
      <c r="H4044" s="169" t="s">
        <v>28</v>
      </c>
    </row>
    <row r="4045" spans="1:8">
      <c r="A4045" s="169" t="s">
        <v>11786</v>
      </c>
      <c r="B4045" s="170">
        <f t="shared" si="72"/>
        <v>37025</v>
      </c>
      <c r="C4045" s="169" t="s">
        <v>9615</v>
      </c>
      <c r="D4045" s="169" t="s">
        <v>9568</v>
      </c>
      <c r="E4045" s="169" t="s">
        <v>9611</v>
      </c>
      <c r="F4045" s="169" t="s">
        <v>9567</v>
      </c>
      <c r="G4045" s="169" t="s">
        <v>9547</v>
      </c>
      <c r="H4045" s="169" t="s">
        <v>28</v>
      </c>
    </row>
    <row r="4046" spans="1:8">
      <c r="A4046" s="169" t="s">
        <v>11787</v>
      </c>
      <c r="B4046" s="170">
        <f t="shared" si="72"/>
        <v>37023</v>
      </c>
      <c r="C4046" s="169" t="s">
        <v>9610</v>
      </c>
      <c r="D4046" s="169" t="s">
        <v>9557</v>
      </c>
      <c r="E4046" s="169" t="s">
        <v>9593</v>
      </c>
      <c r="F4046" s="169" t="s">
        <v>9564</v>
      </c>
      <c r="G4046" s="169" t="s">
        <v>9587</v>
      </c>
      <c r="H4046" s="169" t="s">
        <v>28</v>
      </c>
    </row>
    <row r="4047" spans="1:8">
      <c r="A4047" s="169" t="s">
        <v>11788</v>
      </c>
      <c r="B4047" s="170">
        <f t="shared" si="72"/>
        <v>37022</v>
      </c>
      <c r="C4047" s="169" t="s">
        <v>9610</v>
      </c>
      <c r="D4047" s="169" t="s">
        <v>28</v>
      </c>
      <c r="E4047" s="169" t="s">
        <v>28</v>
      </c>
      <c r="F4047" s="169" t="s">
        <v>9564</v>
      </c>
      <c r="G4047" s="169" t="s">
        <v>9587</v>
      </c>
      <c r="H4047" s="169" t="s">
        <v>28</v>
      </c>
    </row>
    <row r="4048" spans="1:8">
      <c r="A4048" s="169" t="s">
        <v>11789</v>
      </c>
      <c r="B4048" s="170">
        <f t="shared" si="72"/>
        <v>37021</v>
      </c>
      <c r="C4048" s="169" t="s">
        <v>9612</v>
      </c>
      <c r="D4048" s="169" t="s">
        <v>9570</v>
      </c>
      <c r="E4048" s="169" t="s">
        <v>9601</v>
      </c>
      <c r="F4048" s="169" t="s">
        <v>9557</v>
      </c>
      <c r="G4048" s="169" t="s">
        <v>9587</v>
      </c>
      <c r="H4048" s="169" t="s">
        <v>28</v>
      </c>
    </row>
    <row r="4049" spans="1:8">
      <c r="A4049" s="169" t="s">
        <v>11790</v>
      </c>
      <c r="B4049" s="170">
        <f t="shared" si="72"/>
        <v>37020</v>
      </c>
      <c r="C4049" s="169" t="s">
        <v>9610</v>
      </c>
      <c r="D4049" s="169" t="s">
        <v>9564</v>
      </c>
      <c r="E4049" s="169" t="s">
        <v>9601</v>
      </c>
      <c r="F4049" s="169" t="s">
        <v>9594</v>
      </c>
      <c r="G4049" s="169" t="s">
        <v>9571</v>
      </c>
      <c r="H4049" s="169" t="s">
        <v>28</v>
      </c>
    </row>
    <row r="4050" spans="1:8">
      <c r="A4050" s="169" t="s">
        <v>11791</v>
      </c>
      <c r="B4050" s="170">
        <f t="shared" si="72"/>
        <v>37019</v>
      </c>
      <c r="C4050" s="169" t="s">
        <v>9635</v>
      </c>
      <c r="D4050" s="169" t="s">
        <v>9591</v>
      </c>
      <c r="E4050" s="169" t="s">
        <v>9627</v>
      </c>
      <c r="F4050" s="169" t="s">
        <v>9613</v>
      </c>
      <c r="G4050" s="169" t="s">
        <v>9558</v>
      </c>
      <c r="H4050" s="169" t="s">
        <v>28</v>
      </c>
    </row>
    <row r="4051" spans="1:8">
      <c r="A4051" s="169" t="s">
        <v>11792</v>
      </c>
      <c r="B4051" s="170">
        <f t="shared" si="72"/>
        <v>37018</v>
      </c>
      <c r="C4051" s="169" t="s">
        <v>9622</v>
      </c>
      <c r="D4051" s="169" t="s">
        <v>9608</v>
      </c>
      <c r="E4051" s="169" t="s">
        <v>9612</v>
      </c>
      <c r="F4051" s="169" t="s">
        <v>9593</v>
      </c>
      <c r="G4051" s="169" t="s">
        <v>9559</v>
      </c>
      <c r="H4051" s="169" t="s">
        <v>28</v>
      </c>
    </row>
    <row r="4052" spans="1:8">
      <c r="A4052" s="169" t="s">
        <v>11793</v>
      </c>
      <c r="B4052" s="170">
        <f t="shared" si="72"/>
        <v>37015</v>
      </c>
      <c r="C4052" s="169" t="s">
        <v>9630</v>
      </c>
      <c r="D4052" s="169" t="s">
        <v>9591</v>
      </c>
      <c r="E4052" s="169" t="s">
        <v>9627</v>
      </c>
      <c r="F4052" s="169" t="s">
        <v>9596</v>
      </c>
      <c r="G4052" s="169" t="s">
        <v>9549</v>
      </c>
      <c r="H4052" s="169" t="s">
        <v>28</v>
      </c>
    </row>
    <row r="4053" spans="1:8">
      <c r="A4053" s="169" t="s">
        <v>11794</v>
      </c>
      <c r="B4053" s="170">
        <f t="shared" si="72"/>
        <v>37014</v>
      </c>
      <c r="C4053" s="169" t="s">
        <v>9618</v>
      </c>
      <c r="D4053" s="169" t="s">
        <v>9576</v>
      </c>
      <c r="E4053" s="169" t="s">
        <v>9641</v>
      </c>
      <c r="F4053" s="169" t="s">
        <v>9576</v>
      </c>
      <c r="G4053" s="169" t="s">
        <v>9559</v>
      </c>
      <c r="H4053" s="169" t="s">
        <v>28</v>
      </c>
    </row>
    <row r="4054" spans="1:8">
      <c r="A4054" s="169" t="s">
        <v>11795</v>
      </c>
      <c r="B4054" s="170">
        <f t="shared" si="72"/>
        <v>37013</v>
      </c>
      <c r="C4054" s="169" t="s">
        <v>9661</v>
      </c>
      <c r="D4054" s="169" t="s">
        <v>9607</v>
      </c>
      <c r="E4054" s="169" t="s">
        <v>9670</v>
      </c>
      <c r="F4054" s="169" t="s">
        <v>9601</v>
      </c>
      <c r="G4054" s="169" t="s">
        <v>9562</v>
      </c>
      <c r="H4054" s="169" t="s">
        <v>28</v>
      </c>
    </row>
    <row r="4055" spans="1:8">
      <c r="A4055" s="169" t="s">
        <v>11796</v>
      </c>
      <c r="B4055" s="170">
        <f t="shared" si="72"/>
        <v>37011</v>
      </c>
      <c r="C4055" s="169" t="s">
        <v>9653</v>
      </c>
      <c r="D4055" s="169" t="s">
        <v>9670</v>
      </c>
      <c r="E4055" s="169" t="s">
        <v>11797</v>
      </c>
      <c r="F4055" s="169" t="s">
        <v>9678</v>
      </c>
      <c r="G4055" s="169" t="s">
        <v>9716</v>
      </c>
      <c r="H4055" s="169" t="s">
        <v>28</v>
      </c>
    </row>
    <row r="4056" spans="1:8">
      <c r="A4056" s="169" t="s">
        <v>11798</v>
      </c>
      <c r="B4056" s="170">
        <f t="shared" si="72"/>
        <v>37009</v>
      </c>
      <c r="C4056" s="169" t="s">
        <v>9665</v>
      </c>
      <c r="D4056" s="169" t="s">
        <v>28</v>
      </c>
      <c r="E4056" s="169" t="s">
        <v>28</v>
      </c>
      <c r="F4056" s="169" t="s">
        <v>9671</v>
      </c>
      <c r="G4056" s="169" t="s">
        <v>9603</v>
      </c>
      <c r="H4056" s="169" t="s">
        <v>28</v>
      </c>
    </row>
    <row r="4057" spans="1:8">
      <c r="A4057" s="169" t="s">
        <v>11799</v>
      </c>
      <c r="B4057" s="170">
        <f t="shared" si="72"/>
        <v>37008</v>
      </c>
      <c r="C4057" s="169" t="s">
        <v>11800</v>
      </c>
      <c r="D4057" s="169" t="s">
        <v>9664</v>
      </c>
      <c r="E4057" s="169" t="s">
        <v>11801</v>
      </c>
      <c r="F4057" s="169" t="s">
        <v>9671</v>
      </c>
      <c r="G4057" s="169" t="s">
        <v>9603</v>
      </c>
      <c r="H4057" s="169" t="s">
        <v>28</v>
      </c>
    </row>
    <row r="4058" spans="1:8">
      <c r="A4058" s="169" t="s">
        <v>11802</v>
      </c>
      <c r="B4058" s="170">
        <f t="shared" si="72"/>
        <v>37007</v>
      </c>
      <c r="C4058" s="169" t="s">
        <v>11803</v>
      </c>
      <c r="D4058" s="169" t="s">
        <v>9664</v>
      </c>
      <c r="E4058" s="169" t="s">
        <v>11804</v>
      </c>
      <c r="F4058" s="169" t="s">
        <v>9633</v>
      </c>
      <c r="G4058" s="169" t="s">
        <v>9619</v>
      </c>
      <c r="H4058" s="169" t="s">
        <v>28</v>
      </c>
    </row>
    <row r="4059" spans="1:8">
      <c r="A4059" s="169" t="s">
        <v>11805</v>
      </c>
      <c r="B4059" s="170">
        <f t="shared" si="72"/>
        <v>37006</v>
      </c>
      <c r="C4059" s="169" t="s">
        <v>9643</v>
      </c>
      <c r="D4059" s="169" t="s">
        <v>9670</v>
      </c>
      <c r="E4059" s="169" t="s">
        <v>9643</v>
      </c>
      <c r="F4059" s="169" t="s">
        <v>9668</v>
      </c>
      <c r="G4059" s="169" t="s">
        <v>9593</v>
      </c>
      <c r="H4059" s="169" t="s">
        <v>28</v>
      </c>
    </row>
    <row r="4060" spans="1:8">
      <c r="A4060" s="169" t="s">
        <v>11806</v>
      </c>
      <c r="B4060" s="170">
        <f t="shared" si="72"/>
        <v>37005</v>
      </c>
      <c r="C4060" s="169" t="s">
        <v>9629</v>
      </c>
      <c r="D4060" s="169" t="s">
        <v>9647</v>
      </c>
      <c r="E4060" s="169" t="s">
        <v>9667</v>
      </c>
      <c r="F4060" s="169" t="s">
        <v>9671</v>
      </c>
      <c r="G4060" s="169" t="s">
        <v>9613</v>
      </c>
      <c r="H4060" s="169" t="s">
        <v>28</v>
      </c>
    </row>
    <row r="4061" spans="1:8">
      <c r="A4061" s="169" t="s">
        <v>11807</v>
      </c>
      <c r="B4061" s="170">
        <f t="shared" si="72"/>
        <v>37004</v>
      </c>
      <c r="C4061" s="169" t="s">
        <v>9667</v>
      </c>
      <c r="D4061" s="169" t="s">
        <v>9670</v>
      </c>
      <c r="E4061" s="169" t="s">
        <v>11797</v>
      </c>
      <c r="F4061" s="169" t="s">
        <v>9668</v>
      </c>
      <c r="G4061" s="169" t="s">
        <v>9613</v>
      </c>
      <c r="H4061" s="169" t="s">
        <v>28</v>
      </c>
    </row>
    <row r="4062" spans="1:8">
      <c r="A4062" s="169" t="s">
        <v>11808</v>
      </c>
      <c r="B4062" s="170">
        <f t="shared" si="72"/>
        <v>37002</v>
      </c>
      <c r="C4062" s="169" t="s">
        <v>9664</v>
      </c>
      <c r="D4062" s="169" t="s">
        <v>28</v>
      </c>
      <c r="E4062" s="169" t="s">
        <v>9671</v>
      </c>
      <c r="F4062" s="169" t="s">
        <v>28</v>
      </c>
      <c r="G4062" s="169" t="s">
        <v>9570</v>
      </c>
      <c r="H4062" s="169" t="s">
        <v>28</v>
      </c>
    </row>
    <row r="4063" spans="1:8">
      <c r="A4063" s="169" t="s">
        <v>11809</v>
      </c>
      <c r="B4063" s="170">
        <f t="shared" si="72"/>
        <v>37001</v>
      </c>
      <c r="C4063" s="169" t="s">
        <v>9664</v>
      </c>
      <c r="D4063" s="169" t="s">
        <v>9656</v>
      </c>
      <c r="E4063" s="169" t="s">
        <v>9671</v>
      </c>
      <c r="F4063" s="169" t="s">
        <v>9626</v>
      </c>
      <c r="G4063" s="169" t="s">
        <v>9570</v>
      </c>
      <c r="H4063" s="169" t="s">
        <v>28</v>
      </c>
    </row>
    <row r="4064" spans="1:8">
      <c r="A4064" s="169" t="s">
        <v>11810</v>
      </c>
      <c r="B4064" s="170">
        <f t="shared" si="72"/>
        <v>37000</v>
      </c>
      <c r="C4064" s="169" t="s">
        <v>9647</v>
      </c>
      <c r="D4064" s="169" t="s">
        <v>9627</v>
      </c>
      <c r="E4064" s="169" t="s">
        <v>9678</v>
      </c>
      <c r="F4064" s="169" t="s">
        <v>9641</v>
      </c>
      <c r="G4064" s="169" t="s">
        <v>9552</v>
      </c>
      <c r="H4064" s="169" t="s">
        <v>28</v>
      </c>
    </row>
    <row r="4065" spans="1:8">
      <c r="A4065" s="169" t="s">
        <v>11811</v>
      </c>
      <c r="B4065" s="170">
        <f t="shared" si="72"/>
        <v>36999</v>
      </c>
      <c r="C4065" s="169" t="s">
        <v>9647</v>
      </c>
      <c r="D4065" s="169" t="s">
        <v>9658</v>
      </c>
      <c r="E4065" s="169" t="s">
        <v>9644</v>
      </c>
      <c r="F4065" s="169" t="s">
        <v>9634</v>
      </c>
      <c r="G4065" s="169" t="s">
        <v>9552</v>
      </c>
      <c r="H4065" s="169" t="s">
        <v>28</v>
      </c>
    </row>
    <row r="4066" spans="1:8">
      <c r="A4066" s="169" t="s">
        <v>11812</v>
      </c>
      <c r="B4066" s="170">
        <f t="shared" si="72"/>
        <v>36998</v>
      </c>
      <c r="C4066" s="169" t="s">
        <v>9660</v>
      </c>
      <c r="D4066" s="169" t="s">
        <v>9603</v>
      </c>
      <c r="E4066" s="169" t="s">
        <v>9644</v>
      </c>
      <c r="F4066" s="169" t="s">
        <v>9630</v>
      </c>
      <c r="G4066" s="169" t="s">
        <v>9565</v>
      </c>
      <c r="H4066" s="169" t="s">
        <v>28</v>
      </c>
    </row>
    <row r="4067" spans="1:8">
      <c r="A4067" s="169" t="s">
        <v>11813</v>
      </c>
      <c r="B4067" s="170">
        <f t="shared" si="72"/>
        <v>36997</v>
      </c>
      <c r="C4067" s="169" t="s">
        <v>9626</v>
      </c>
      <c r="D4067" s="169" t="s">
        <v>9627</v>
      </c>
      <c r="E4067" s="169" t="s">
        <v>9668</v>
      </c>
      <c r="F4067" s="169" t="s">
        <v>9641</v>
      </c>
      <c r="G4067" s="169" t="s">
        <v>9558</v>
      </c>
      <c r="H4067" s="169" t="s">
        <v>28</v>
      </c>
    </row>
    <row r="4068" spans="1:8">
      <c r="A4068" s="169" t="s">
        <v>11814</v>
      </c>
      <c r="B4068" s="170">
        <f t="shared" si="72"/>
        <v>36995</v>
      </c>
      <c r="C4068" s="169" t="s">
        <v>9635</v>
      </c>
      <c r="D4068" s="169" t="s">
        <v>9627</v>
      </c>
      <c r="E4068" s="169" t="s">
        <v>9668</v>
      </c>
      <c r="F4068" s="169" t="s">
        <v>9630</v>
      </c>
      <c r="G4068" s="169" t="s">
        <v>9558</v>
      </c>
      <c r="H4068" s="169" t="s">
        <v>28</v>
      </c>
    </row>
    <row r="4069" spans="1:8">
      <c r="A4069" s="169" t="s">
        <v>11815</v>
      </c>
      <c r="B4069" s="170">
        <f t="shared" si="72"/>
        <v>36994</v>
      </c>
      <c r="C4069" s="169" t="s">
        <v>9635</v>
      </c>
      <c r="D4069" s="169" t="s">
        <v>9627</v>
      </c>
      <c r="E4069" s="169" t="s">
        <v>9668</v>
      </c>
      <c r="F4069" s="169" t="s">
        <v>9630</v>
      </c>
      <c r="G4069" s="169" t="s">
        <v>9558</v>
      </c>
      <c r="H4069" s="169" t="s">
        <v>28</v>
      </c>
    </row>
    <row r="4070" spans="1:8">
      <c r="A4070" s="169" t="s">
        <v>11816</v>
      </c>
      <c r="B4070" s="170">
        <f t="shared" si="72"/>
        <v>36993</v>
      </c>
      <c r="C4070" s="169" t="s">
        <v>9632</v>
      </c>
      <c r="D4070" s="169" t="s">
        <v>9612</v>
      </c>
      <c r="E4070" s="169" t="s">
        <v>9646</v>
      </c>
      <c r="F4070" s="169" t="s">
        <v>9622</v>
      </c>
      <c r="G4070" s="169" t="s">
        <v>9558</v>
      </c>
      <c r="H4070" s="169" t="s">
        <v>28</v>
      </c>
    </row>
    <row r="4071" spans="1:8">
      <c r="A4071" s="169" t="s">
        <v>11817</v>
      </c>
      <c r="B4071" s="170">
        <f t="shared" si="72"/>
        <v>36992</v>
      </c>
      <c r="C4071" s="169" t="s">
        <v>9626</v>
      </c>
      <c r="D4071" s="169" t="s">
        <v>9656</v>
      </c>
      <c r="E4071" s="169" t="s">
        <v>9649</v>
      </c>
      <c r="F4071" s="169" t="s">
        <v>9626</v>
      </c>
      <c r="G4071" s="169" t="s">
        <v>9548</v>
      </c>
      <c r="H4071" s="169" t="s">
        <v>28</v>
      </c>
    </row>
    <row r="4072" spans="1:8">
      <c r="A4072" s="169" t="s">
        <v>11818</v>
      </c>
      <c r="B4072" s="170">
        <f t="shared" si="72"/>
        <v>36991</v>
      </c>
      <c r="C4072" s="169" t="s">
        <v>9678</v>
      </c>
      <c r="D4072" s="169" t="s">
        <v>9618</v>
      </c>
      <c r="E4072" s="169" t="s">
        <v>11804</v>
      </c>
      <c r="F4072" s="169" t="s">
        <v>9644</v>
      </c>
      <c r="G4072" s="169" t="s">
        <v>9579</v>
      </c>
      <c r="H4072" s="169" t="s">
        <v>28</v>
      </c>
    </row>
    <row r="4073" spans="1:8">
      <c r="A4073" s="169" t="s">
        <v>11819</v>
      </c>
      <c r="B4073" s="170">
        <f t="shared" si="72"/>
        <v>36990</v>
      </c>
      <c r="C4073" s="169" t="s">
        <v>9640</v>
      </c>
      <c r="D4073" s="169" t="s">
        <v>9623</v>
      </c>
      <c r="E4073" s="169" t="s">
        <v>11820</v>
      </c>
      <c r="F4073" s="169" t="s">
        <v>9633</v>
      </c>
      <c r="G4073" s="169" t="s">
        <v>9567</v>
      </c>
      <c r="H4073" s="169" t="s">
        <v>28</v>
      </c>
    </row>
    <row r="4074" spans="1:8">
      <c r="A4074" s="169" t="s">
        <v>11821</v>
      </c>
      <c r="B4074" s="170">
        <f t="shared" si="72"/>
        <v>36988</v>
      </c>
      <c r="C4074" s="169" t="s">
        <v>9667</v>
      </c>
      <c r="D4074" s="169" t="s">
        <v>9633</v>
      </c>
      <c r="E4074" s="169" t="s">
        <v>11822</v>
      </c>
      <c r="F4074" s="169" t="s">
        <v>9653</v>
      </c>
      <c r="G4074" s="169" t="s">
        <v>9613</v>
      </c>
      <c r="H4074" s="169" t="s">
        <v>28</v>
      </c>
    </row>
    <row r="4075" spans="1:8">
      <c r="A4075" s="169" t="s">
        <v>11823</v>
      </c>
      <c r="B4075" s="170">
        <f t="shared" si="72"/>
        <v>36987</v>
      </c>
      <c r="C4075" s="169" t="s">
        <v>9667</v>
      </c>
      <c r="D4075" s="169" t="s">
        <v>9633</v>
      </c>
      <c r="E4075" s="169" t="s">
        <v>11822</v>
      </c>
      <c r="F4075" s="169" t="s">
        <v>9653</v>
      </c>
      <c r="G4075" s="169" t="s">
        <v>9613</v>
      </c>
      <c r="H4075" s="169" t="s">
        <v>28</v>
      </c>
    </row>
    <row r="4076" spans="1:8">
      <c r="A4076" s="169" t="s">
        <v>11824</v>
      </c>
      <c r="B4076" s="170">
        <f t="shared" si="72"/>
        <v>36986</v>
      </c>
      <c r="C4076" s="169" t="s">
        <v>28</v>
      </c>
      <c r="D4076" s="169" t="s">
        <v>28</v>
      </c>
      <c r="E4076" s="169" t="s">
        <v>11825</v>
      </c>
      <c r="F4076" s="169" t="s">
        <v>28</v>
      </c>
      <c r="G4076" s="169" t="s">
        <v>28</v>
      </c>
      <c r="H4076" s="169" t="s">
        <v>28</v>
      </c>
    </row>
    <row r="4077" spans="1:8">
      <c r="A4077" s="169" t="s">
        <v>11826</v>
      </c>
      <c r="B4077" s="170">
        <f t="shared" si="72"/>
        <v>36985</v>
      </c>
      <c r="C4077" s="169" t="s">
        <v>9651</v>
      </c>
      <c r="D4077" s="169" t="s">
        <v>9637</v>
      </c>
      <c r="E4077" s="169" t="s">
        <v>11825</v>
      </c>
      <c r="F4077" s="169" t="s">
        <v>11827</v>
      </c>
      <c r="G4077" s="169" t="s">
        <v>9593</v>
      </c>
      <c r="H4077" s="169" t="s">
        <v>28</v>
      </c>
    </row>
    <row r="4078" spans="1:8">
      <c r="A4078" s="169" t="s">
        <v>11828</v>
      </c>
      <c r="B4078" s="170">
        <f t="shared" si="72"/>
        <v>36984</v>
      </c>
      <c r="C4078" s="169" t="s">
        <v>9629</v>
      </c>
      <c r="D4078" s="169" t="s">
        <v>9635</v>
      </c>
      <c r="E4078" s="169" t="s">
        <v>9643</v>
      </c>
      <c r="F4078" s="169" t="s">
        <v>9671</v>
      </c>
      <c r="G4078" s="169" t="s">
        <v>9557</v>
      </c>
      <c r="H4078" s="169" t="s">
        <v>28</v>
      </c>
    </row>
    <row r="4079" spans="1:8">
      <c r="A4079" s="169" t="s">
        <v>11829</v>
      </c>
      <c r="B4079" s="170">
        <f t="shared" si="72"/>
        <v>36983</v>
      </c>
      <c r="C4079" s="169" t="s">
        <v>9649</v>
      </c>
      <c r="D4079" s="169" t="s">
        <v>9638</v>
      </c>
      <c r="E4079" s="169" t="s">
        <v>9654</v>
      </c>
      <c r="F4079" s="169" t="s">
        <v>9653</v>
      </c>
      <c r="G4079" s="169" t="s">
        <v>9591</v>
      </c>
      <c r="H4079" s="169" t="s">
        <v>28</v>
      </c>
    </row>
    <row r="4080" spans="1:8">
      <c r="A4080" s="169" t="s">
        <v>11830</v>
      </c>
      <c r="B4080" s="170">
        <f t="shared" si="72"/>
        <v>36981</v>
      </c>
      <c r="C4080" s="169" t="s">
        <v>9622</v>
      </c>
      <c r="D4080" s="169" t="s">
        <v>9610</v>
      </c>
      <c r="E4080" s="169" t="s">
        <v>9646</v>
      </c>
      <c r="F4080" s="169" t="s">
        <v>9647</v>
      </c>
      <c r="G4080" s="169" t="s">
        <v>9551</v>
      </c>
      <c r="H4080" s="169" t="s">
        <v>28</v>
      </c>
    </row>
    <row r="4081" spans="1:8">
      <c r="A4081" s="169" t="s">
        <v>11831</v>
      </c>
      <c r="B4081" s="170">
        <f t="shared" si="72"/>
        <v>36980</v>
      </c>
      <c r="C4081" s="169" t="s">
        <v>9622</v>
      </c>
      <c r="D4081" s="169" t="s">
        <v>9610</v>
      </c>
      <c r="E4081" s="169" t="s">
        <v>9646</v>
      </c>
      <c r="F4081" s="169" t="s">
        <v>9647</v>
      </c>
      <c r="G4081" s="169" t="s">
        <v>9551</v>
      </c>
      <c r="H4081" s="169" t="s">
        <v>28</v>
      </c>
    </row>
    <row r="4082" spans="1:8">
      <c r="A4082" s="169" t="s">
        <v>11832</v>
      </c>
      <c r="B4082" s="170">
        <f t="shared" si="72"/>
        <v>36979</v>
      </c>
      <c r="C4082" s="169" t="s">
        <v>9611</v>
      </c>
      <c r="D4082" s="169" t="s">
        <v>9591</v>
      </c>
      <c r="E4082" s="169" t="s">
        <v>9625</v>
      </c>
      <c r="F4082" s="169" t="s">
        <v>9658</v>
      </c>
      <c r="G4082" s="169" t="s">
        <v>9444</v>
      </c>
      <c r="H4082" s="169" t="s">
        <v>28</v>
      </c>
    </row>
    <row r="4083" spans="1:8">
      <c r="A4083" s="169" t="s">
        <v>11833</v>
      </c>
      <c r="B4083" s="170">
        <f t="shared" si="72"/>
        <v>36978</v>
      </c>
      <c r="C4083" s="169" t="s">
        <v>9557</v>
      </c>
      <c r="D4083" s="169" t="s">
        <v>9558</v>
      </c>
      <c r="E4083" s="169" t="s">
        <v>9593</v>
      </c>
      <c r="F4083" s="169" t="s">
        <v>9581</v>
      </c>
      <c r="G4083" s="169" t="s">
        <v>9369</v>
      </c>
      <c r="H4083" s="169" t="s">
        <v>28</v>
      </c>
    </row>
    <row r="4084" spans="1:8">
      <c r="A4084" s="169" t="s">
        <v>11834</v>
      </c>
      <c r="B4084" s="170">
        <f t="shared" si="72"/>
        <v>36977</v>
      </c>
      <c r="C4084" s="169" t="s">
        <v>9573</v>
      </c>
      <c r="D4084" s="169" t="s">
        <v>9543</v>
      </c>
      <c r="E4084" s="169" t="s">
        <v>9594</v>
      </c>
      <c r="F4084" s="169" t="s">
        <v>9553</v>
      </c>
      <c r="G4084" s="169" t="s">
        <v>9309</v>
      </c>
      <c r="H4084" s="169" t="s">
        <v>28</v>
      </c>
    </row>
    <row r="4085" spans="1:8">
      <c r="A4085" s="169" t="s">
        <v>11835</v>
      </c>
      <c r="B4085" s="170">
        <f t="shared" si="72"/>
        <v>36976</v>
      </c>
      <c r="C4085" s="169" t="s">
        <v>9558</v>
      </c>
      <c r="D4085" s="169" t="s">
        <v>9540</v>
      </c>
      <c r="E4085" s="169" t="s">
        <v>9562</v>
      </c>
      <c r="F4085" s="169" t="s">
        <v>9552</v>
      </c>
      <c r="G4085" s="169" t="s">
        <v>9309</v>
      </c>
      <c r="H4085" s="169" t="s">
        <v>28</v>
      </c>
    </row>
    <row r="4086" spans="1:8">
      <c r="A4086" s="169" t="s">
        <v>11836</v>
      </c>
      <c r="B4086" s="170">
        <f t="shared" si="72"/>
        <v>36974</v>
      </c>
      <c r="C4086" s="169" t="s">
        <v>9559</v>
      </c>
      <c r="D4086" s="169" t="s">
        <v>9551</v>
      </c>
      <c r="E4086" s="169" t="s">
        <v>9567</v>
      </c>
      <c r="F4086" s="169" t="s">
        <v>9594</v>
      </c>
      <c r="G4086" s="169" t="s">
        <v>9318</v>
      </c>
      <c r="H4086" s="169" t="s">
        <v>28</v>
      </c>
    </row>
    <row r="4087" spans="1:8">
      <c r="A4087" s="169" t="s">
        <v>11837</v>
      </c>
      <c r="B4087" s="170">
        <f t="shared" si="72"/>
        <v>36973</v>
      </c>
      <c r="C4087" s="169" t="s">
        <v>9570</v>
      </c>
      <c r="D4087" s="169" t="s">
        <v>9551</v>
      </c>
      <c r="E4087" s="169" t="s">
        <v>9567</v>
      </c>
      <c r="F4087" s="169" t="s">
        <v>9594</v>
      </c>
      <c r="G4087" s="169" t="s">
        <v>9318</v>
      </c>
      <c r="H4087" s="169" t="s">
        <v>28</v>
      </c>
    </row>
    <row r="4088" spans="1:8">
      <c r="A4088" s="169" t="s">
        <v>11838</v>
      </c>
      <c r="B4088" s="170">
        <f t="shared" si="72"/>
        <v>36972</v>
      </c>
      <c r="C4088" s="169" t="s">
        <v>9581</v>
      </c>
      <c r="D4088" s="169" t="s">
        <v>9557</v>
      </c>
      <c r="E4088" s="169" t="s">
        <v>9608</v>
      </c>
      <c r="F4088" s="169" t="s">
        <v>9716</v>
      </c>
      <c r="G4088" s="169" t="s">
        <v>9444</v>
      </c>
      <c r="H4088" s="169" t="s">
        <v>28</v>
      </c>
    </row>
    <row r="4089" spans="1:8">
      <c r="A4089" s="169" t="s">
        <v>11839</v>
      </c>
      <c r="B4089" s="170">
        <f t="shared" si="72"/>
        <v>36971</v>
      </c>
      <c r="C4089" s="169" t="s">
        <v>9559</v>
      </c>
      <c r="D4089" s="169" t="s">
        <v>9547</v>
      </c>
      <c r="E4089" s="169" t="s">
        <v>9557</v>
      </c>
      <c r="F4089" s="169" t="s">
        <v>9568</v>
      </c>
      <c r="G4089" s="169" t="s">
        <v>9386</v>
      </c>
      <c r="H4089" s="169" t="s">
        <v>28</v>
      </c>
    </row>
    <row r="4090" spans="1:8">
      <c r="A4090" s="169" t="s">
        <v>11840</v>
      </c>
      <c r="B4090" s="170">
        <f t="shared" si="72"/>
        <v>36970</v>
      </c>
      <c r="C4090" s="169" t="s">
        <v>9545</v>
      </c>
      <c r="D4090" s="169" t="s">
        <v>9560</v>
      </c>
      <c r="E4090" s="169" t="s">
        <v>9573</v>
      </c>
      <c r="F4090" s="169" t="s">
        <v>9553</v>
      </c>
      <c r="G4090" s="169" t="s">
        <v>9386</v>
      </c>
      <c r="H4090" s="169" t="s">
        <v>28</v>
      </c>
    </row>
    <row r="4091" spans="1:8">
      <c r="A4091" s="169" t="s">
        <v>11841</v>
      </c>
      <c r="B4091" s="170">
        <f t="shared" si="72"/>
        <v>36969</v>
      </c>
      <c r="C4091" s="169" t="s">
        <v>9545</v>
      </c>
      <c r="D4091" s="169" t="s">
        <v>9448</v>
      </c>
      <c r="E4091" s="169" t="s">
        <v>9573</v>
      </c>
      <c r="F4091" s="169" t="s">
        <v>9548</v>
      </c>
      <c r="G4091" s="169" t="s">
        <v>9386</v>
      </c>
      <c r="H4091" s="169" t="s">
        <v>28</v>
      </c>
    </row>
    <row r="4092" spans="1:8">
      <c r="A4092" s="169" t="s">
        <v>11842</v>
      </c>
      <c r="B4092" s="170">
        <f t="shared" si="72"/>
        <v>36967</v>
      </c>
      <c r="C4092" s="169" t="s">
        <v>9540</v>
      </c>
      <c r="D4092" s="169" t="s">
        <v>9450</v>
      </c>
      <c r="E4092" s="169" t="s">
        <v>9540</v>
      </c>
      <c r="F4092" s="169" t="s">
        <v>9547</v>
      </c>
      <c r="G4092" s="169" t="s">
        <v>9380</v>
      </c>
      <c r="H4092" s="169" t="s">
        <v>28</v>
      </c>
    </row>
    <row r="4093" spans="1:8">
      <c r="A4093" s="169" t="s">
        <v>11843</v>
      </c>
      <c r="B4093" s="170">
        <f t="shared" si="72"/>
        <v>36966</v>
      </c>
      <c r="C4093" s="169" t="s">
        <v>9540</v>
      </c>
      <c r="D4093" s="169" t="s">
        <v>9450</v>
      </c>
      <c r="E4093" s="169" t="s">
        <v>9540</v>
      </c>
      <c r="F4093" s="169" t="s">
        <v>9547</v>
      </c>
      <c r="G4093" s="169" t="s">
        <v>9380</v>
      </c>
      <c r="H4093" s="169" t="s">
        <v>28</v>
      </c>
    </row>
    <row r="4094" spans="1:8">
      <c r="A4094" s="169" t="s">
        <v>11844</v>
      </c>
      <c r="B4094" s="170">
        <f t="shared" si="72"/>
        <v>36965</v>
      </c>
      <c r="C4094" s="169" t="s">
        <v>9450</v>
      </c>
      <c r="D4094" s="169" t="s">
        <v>9388</v>
      </c>
      <c r="E4094" s="169" t="s">
        <v>9456</v>
      </c>
      <c r="F4094" s="169" t="s">
        <v>9540</v>
      </c>
      <c r="G4094" s="169" t="s">
        <v>9369</v>
      </c>
      <c r="H4094" s="169" t="s">
        <v>28</v>
      </c>
    </row>
    <row r="4095" spans="1:8">
      <c r="A4095" s="169" t="s">
        <v>11845</v>
      </c>
      <c r="B4095" s="170">
        <f t="shared" si="72"/>
        <v>36964</v>
      </c>
      <c r="C4095" s="169" t="s">
        <v>9549</v>
      </c>
      <c r="D4095" s="169" t="s">
        <v>9448</v>
      </c>
      <c r="E4095" s="169" t="s">
        <v>9547</v>
      </c>
      <c r="F4095" s="169" t="s">
        <v>9551</v>
      </c>
      <c r="G4095" s="169" t="s">
        <v>9455</v>
      </c>
      <c r="H4095" s="169" t="s">
        <v>28</v>
      </c>
    </row>
    <row r="4096" spans="1:8">
      <c r="A4096" s="169" t="s">
        <v>11846</v>
      </c>
      <c r="B4096" s="170">
        <f t="shared" si="72"/>
        <v>36963</v>
      </c>
      <c r="C4096" s="169" t="s">
        <v>9577</v>
      </c>
      <c r="D4096" s="169" t="s">
        <v>9557</v>
      </c>
      <c r="E4096" s="169" t="s">
        <v>9577</v>
      </c>
      <c r="F4096" s="169" t="s">
        <v>9591</v>
      </c>
      <c r="G4096" s="169" t="s">
        <v>9543</v>
      </c>
      <c r="H4096" s="169" t="s">
        <v>28</v>
      </c>
    </row>
    <row r="4097" spans="1:8">
      <c r="A4097" s="169" t="s">
        <v>11847</v>
      </c>
      <c r="B4097" s="170">
        <f t="shared" si="72"/>
        <v>36962</v>
      </c>
      <c r="C4097" s="169" t="s">
        <v>9581</v>
      </c>
      <c r="D4097" s="169" t="s">
        <v>9579</v>
      </c>
      <c r="E4097" s="169" t="s">
        <v>9577</v>
      </c>
      <c r="F4097" s="169" t="s">
        <v>9567</v>
      </c>
      <c r="G4097" s="169" t="s">
        <v>9543</v>
      </c>
      <c r="H4097" s="169" t="s">
        <v>28</v>
      </c>
    </row>
    <row r="4098" spans="1:8">
      <c r="A4098" s="169" t="s">
        <v>11848</v>
      </c>
      <c r="B4098" s="170">
        <f t="shared" si="72"/>
        <v>36960</v>
      </c>
      <c r="C4098" s="169" t="s">
        <v>9557</v>
      </c>
      <c r="D4098" s="169" t="s">
        <v>9548</v>
      </c>
      <c r="E4098" s="169" t="s">
        <v>9563</v>
      </c>
      <c r="F4098" s="169" t="s">
        <v>9579</v>
      </c>
      <c r="G4098" s="169" t="s">
        <v>9537</v>
      </c>
      <c r="H4098" s="169" t="s">
        <v>28</v>
      </c>
    </row>
    <row r="4099" spans="1:8">
      <c r="A4099" s="169" t="s">
        <v>11849</v>
      </c>
      <c r="B4099" s="170">
        <f t="shared" si="72"/>
        <v>36959</v>
      </c>
      <c r="C4099" s="169" t="s">
        <v>9568</v>
      </c>
      <c r="D4099" s="169" t="s">
        <v>9548</v>
      </c>
      <c r="E4099" s="169" t="s">
        <v>9563</v>
      </c>
      <c r="F4099" s="169" t="s">
        <v>9579</v>
      </c>
      <c r="G4099" s="169" t="s">
        <v>9537</v>
      </c>
      <c r="H4099" s="169" t="s">
        <v>28</v>
      </c>
    </row>
    <row r="4100" spans="1:8">
      <c r="A4100" s="169" t="s">
        <v>11850</v>
      </c>
      <c r="B4100" s="170">
        <f t="shared" si="72"/>
        <v>36958</v>
      </c>
      <c r="C4100" s="169" t="s">
        <v>9627</v>
      </c>
      <c r="D4100" s="169" t="s">
        <v>9608</v>
      </c>
      <c r="E4100" s="169" t="s">
        <v>9576</v>
      </c>
      <c r="F4100" s="169" t="s">
        <v>9603</v>
      </c>
      <c r="G4100" s="169" t="s">
        <v>9579</v>
      </c>
      <c r="H4100" s="169" t="s">
        <v>28</v>
      </c>
    </row>
    <row r="4101" spans="1:8">
      <c r="A4101" s="169" t="s">
        <v>11851</v>
      </c>
      <c r="B4101" s="170">
        <f t="shared" ref="B4101:B4152" si="73">DATE((LEFT(A4101,4)),(RIGHT(LEFT(A4101,7),2)),RIGHT(A4101,2))</f>
        <v>36957</v>
      </c>
      <c r="C4101" s="169" t="s">
        <v>9594</v>
      </c>
      <c r="D4101" s="169" t="s">
        <v>9552</v>
      </c>
      <c r="E4101" s="169" t="s">
        <v>9564</v>
      </c>
      <c r="F4101" s="169" t="s">
        <v>9568</v>
      </c>
      <c r="G4101" s="169" t="s">
        <v>9447</v>
      </c>
      <c r="H4101" s="169" t="s">
        <v>28</v>
      </c>
    </row>
    <row r="4102" spans="1:8">
      <c r="A4102" s="169" t="s">
        <v>11852</v>
      </c>
      <c r="B4102" s="170">
        <f t="shared" si="73"/>
        <v>36956</v>
      </c>
      <c r="C4102" s="169" t="s">
        <v>9548</v>
      </c>
      <c r="D4102" s="169" t="s">
        <v>9543</v>
      </c>
      <c r="E4102" s="169" t="s">
        <v>9541</v>
      </c>
      <c r="F4102" s="169" t="s">
        <v>9565</v>
      </c>
      <c r="G4102" s="169" t="s">
        <v>9442</v>
      </c>
      <c r="H4102" s="169" t="s">
        <v>28</v>
      </c>
    </row>
    <row r="4103" spans="1:8">
      <c r="A4103" s="169" t="s">
        <v>11853</v>
      </c>
      <c r="B4103" s="170">
        <f t="shared" si="73"/>
        <v>36955</v>
      </c>
      <c r="C4103" s="169" t="s">
        <v>9543</v>
      </c>
      <c r="D4103" s="169" t="s">
        <v>9456</v>
      </c>
      <c r="E4103" s="169" t="s">
        <v>9560</v>
      </c>
      <c r="F4103" s="169" t="s">
        <v>9450</v>
      </c>
      <c r="G4103" s="169" t="s">
        <v>9383</v>
      </c>
      <c r="H4103" s="169" t="s">
        <v>28</v>
      </c>
    </row>
    <row r="4104" spans="1:8">
      <c r="A4104" s="169" t="s">
        <v>11854</v>
      </c>
      <c r="B4104" s="170">
        <f t="shared" si="73"/>
        <v>36953</v>
      </c>
      <c r="C4104" s="169" t="s">
        <v>9537</v>
      </c>
      <c r="D4104" s="169" t="s">
        <v>9452</v>
      </c>
      <c r="E4104" s="169" t="s">
        <v>9450</v>
      </c>
      <c r="F4104" s="169" t="s">
        <v>9453</v>
      </c>
      <c r="G4104" s="169" t="s">
        <v>9383</v>
      </c>
      <c r="H4104" s="169" t="s">
        <v>28</v>
      </c>
    </row>
    <row r="4105" spans="1:8">
      <c r="A4105" s="169" t="s">
        <v>11855</v>
      </c>
      <c r="B4105" s="170">
        <f t="shared" si="73"/>
        <v>36952</v>
      </c>
      <c r="C4105" s="169" t="s">
        <v>9537</v>
      </c>
      <c r="D4105" s="169" t="s">
        <v>9452</v>
      </c>
      <c r="E4105" s="169" t="s">
        <v>9450</v>
      </c>
      <c r="F4105" s="169" t="s">
        <v>9453</v>
      </c>
      <c r="G4105" s="169" t="s">
        <v>9383</v>
      </c>
      <c r="H4105" s="169" t="s">
        <v>28</v>
      </c>
    </row>
    <row r="4106" spans="1:8">
      <c r="A4106" s="169" t="s">
        <v>11856</v>
      </c>
      <c r="B4106" s="170">
        <f t="shared" si="73"/>
        <v>36950</v>
      </c>
      <c r="C4106" s="169" t="s">
        <v>9447</v>
      </c>
      <c r="D4106" s="169" t="s">
        <v>9385</v>
      </c>
      <c r="E4106" s="169" t="s">
        <v>9453</v>
      </c>
      <c r="F4106" s="169" t="s">
        <v>9441</v>
      </c>
      <c r="G4106" s="169" t="s">
        <v>9393</v>
      </c>
      <c r="H4106" s="169" t="s">
        <v>28</v>
      </c>
    </row>
    <row r="4107" spans="1:8">
      <c r="A4107" s="169" t="s">
        <v>11857</v>
      </c>
      <c r="B4107" s="170">
        <f t="shared" si="73"/>
        <v>36949</v>
      </c>
      <c r="C4107" s="169" t="s">
        <v>9543</v>
      </c>
      <c r="D4107" s="169" t="s">
        <v>9539</v>
      </c>
      <c r="E4107" s="169" t="s">
        <v>9537</v>
      </c>
      <c r="F4107" s="169" t="s">
        <v>9446</v>
      </c>
      <c r="G4107" s="169" t="s">
        <v>9388</v>
      </c>
      <c r="H4107" s="169" t="s">
        <v>28</v>
      </c>
    </row>
    <row r="4108" spans="1:8">
      <c r="A4108" s="169" t="s">
        <v>11858</v>
      </c>
      <c r="B4108" s="170">
        <f t="shared" si="73"/>
        <v>36948</v>
      </c>
      <c r="C4108" s="169" t="s">
        <v>9541</v>
      </c>
      <c r="D4108" s="169" t="s">
        <v>9560</v>
      </c>
      <c r="E4108" s="169" t="s">
        <v>9540</v>
      </c>
      <c r="F4108" s="169" t="s">
        <v>9571</v>
      </c>
      <c r="G4108" s="169" t="s">
        <v>9450</v>
      </c>
      <c r="H4108" s="169" t="s">
        <v>28</v>
      </c>
    </row>
    <row r="4109" spans="1:8">
      <c r="A4109" s="169" t="s">
        <v>11859</v>
      </c>
      <c r="B4109" s="170">
        <f t="shared" si="73"/>
        <v>36946</v>
      </c>
      <c r="C4109" s="169" t="s">
        <v>9547</v>
      </c>
      <c r="D4109" s="169" t="s">
        <v>9587</v>
      </c>
      <c r="E4109" s="169" t="s">
        <v>9545</v>
      </c>
      <c r="F4109" s="169" t="s">
        <v>9573</v>
      </c>
      <c r="G4109" s="169" t="s">
        <v>9537</v>
      </c>
      <c r="H4109" s="169" t="s">
        <v>28</v>
      </c>
    </row>
    <row r="4110" spans="1:8">
      <c r="A4110" s="169" t="s">
        <v>11860</v>
      </c>
      <c r="B4110" s="170">
        <f t="shared" si="73"/>
        <v>36945</v>
      </c>
      <c r="C4110" s="169" t="s">
        <v>9547</v>
      </c>
      <c r="D4110" s="169" t="s">
        <v>9587</v>
      </c>
      <c r="E4110" s="169" t="s">
        <v>9545</v>
      </c>
      <c r="F4110" s="169" t="s">
        <v>9573</v>
      </c>
      <c r="G4110" s="169" t="s">
        <v>9537</v>
      </c>
      <c r="H4110" s="169" t="s">
        <v>28</v>
      </c>
    </row>
    <row r="4111" spans="1:8">
      <c r="A4111" s="169" t="s">
        <v>11861</v>
      </c>
      <c r="B4111" s="170">
        <f t="shared" si="73"/>
        <v>36944</v>
      </c>
      <c r="C4111" s="169" t="s">
        <v>9452</v>
      </c>
      <c r="D4111" s="169" t="s">
        <v>9387</v>
      </c>
      <c r="E4111" s="169" t="s">
        <v>9455</v>
      </c>
      <c r="F4111" s="169" t="s">
        <v>9456</v>
      </c>
      <c r="G4111" s="169" t="s">
        <v>9380</v>
      </c>
      <c r="H4111" s="169" t="s">
        <v>28</v>
      </c>
    </row>
    <row r="4112" spans="1:8">
      <c r="A4112" s="169" t="s">
        <v>11862</v>
      </c>
      <c r="B4112" s="170">
        <f t="shared" si="73"/>
        <v>36943</v>
      </c>
      <c r="C4112" s="169" t="s">
        <v>9391</v>
      </c>
      <c r="D4112" s="169" t="s">
        <v>9386</v>
      </c>
      <c r="E4112" s="169" t="s">
        <v>9380</v>
      </c>
      <c r="F4112" s="169" t="s">
        <v>9385</v>
      </c>
      <c r="G4112" s="169" t="s">
        <v>9369</v>
      </c>
      <c r="H4112" s="169" t="s">
        <v>28</v>
      </c>
    </row>
    <row r="4113" spans="1:8">
      <c r="A4113" s="169" t="s">
        <v>11863</v>
      </c>
      <c r="B4113" s="170">
        <f t="shared" si="73"/>
        <v>36942</v>
      </c>
      <c r="C4113" s="169" t="s">
        <v>9326</v>
      </c>
      <c r="D4113" s="169" t="s">
        <v>9286</v>
      </c>
      <c r="E4113" s="169" t="s">
        <v>9275</v>
      </c>
      <c r="F4113" s="169" t="s">
        <v>9309</v>
      </c>
      <c r="G4113" s="169" t="s">
        <v>9280</v>
      </c>
      <c r="H4113" s="169" t="s">
        <v>28</v>
      </c>
    </row>
    <row r="4114" spans="1:8">
      <c r="A4114" s="169" t="s">
        <v>11864</v>
      </c>
      <c r="B4114" s="170">
        <f t="shared" si="73"/>
        <v>36941</v>
      </c>
      <c r="C4114" s="169" t="s">
        <v>9326</v>
      </c>
      <c r="D4114" s="169" t="s">
        <v>9301</v>
      </c>
      <c r="E4114" s="169" t="s">
        <v>9265</v>
      </c>
      <c r="F4114" s="169" t="s">
        <v>9309</v>
      </c>
      <c r="G4114" s="169" t="s">
        <v>9280</v>
      </c>
      <c r="H4114" s="169" t="s">
        <v>28</v>
      </c>
    </row>
    <row r="4115" spans="1:8">
      <c r="A4115" s="169" t="s">
        <v>11865</v>
      </c>
      <c r="B4115" s="170">
        <f t="shared" si="73"/>
        <v>36939</v>
      </c>
      <c r="C4115" s="169" t="s">
        <v>9308</v>
      </c>
      <c r="D4115" s="169" t="s">
        <v>9277</v>
      </c>
      <c r="E4115" s="169" t="s">
        <v>9274</v>
      </c>
      <c r="F4115" s="169" t="s">
        <v>9321</v>
      </c>
      <c r="G4115" s="169" t="s">
        <v>9282</v>
      </c>
      <c r="H4115" s="169" t="s">
        <v>28</v>
      </c>
    </row>
    <row r="4116" spans="1:8">
      <c r="A4116" s="169" t="s">
        <v>11866</v>
      </c>
      <c r="B4116" s="170">
        <f t="shared" si="73"/>
        <v>36938</v>
      </c>
      <c r="C4116" s="169" t="s">
        <v>9308</v>
      </c>
      <c r="D4116" s="169" t="s">
        <v>9277</v>
      </c>
      <c r="E4116" s="169" t="s">
        <v>9274</v>
      </c>
      <c r="F4116" s="169" t="s">
        <v>9321</v>
      </c>
      <c r="G4116" s="169" t="s">
        <v>9282</v>
      </c>
      <c r="H4116" s="169" t="s">
        <v>28</v>
      </c>
    </row>
    <row r="4117" spans="1:8">
      <c r="A4117" s="169" t="s">
        <v>11867</v>
      </c>
      <c r="B4117" s="170">
        <f t="shared" si="73"/>
        <v>36937</v>
      </c>
      <c r="C4117" s="169" t="s">
        <v>9295</v>
      </c>
      <c r="D4117" s="169" t="s">
        <v>9265</v>
      </c>
      <c r="E4117" s="169" t="s">
        <v>9257</v>
      </c>
      <c r="F4117" s="169" t="s">
        <v>9283</v>
      </c>
      <c r="G4117" s="169" t="s">
        <v>9282</v>
      </c>
      <c r="H4117" s="169" t="s">
        <v>28</v>
      </c>
    </row>
    <row r="4118" spans="1:8">
      <c r="A4118" s="169" t="s">
        <v>11868</v>
      </c>
      <c r="B4118" s="170">
        <f t="shared" si="73"/>
        <v>36936</v>
      </c>
      <c r="C4118" s="169" t="s">
        <v>9283</v>
      </c>
      <c r="D4118" s="169" t="s">
        <v>9275</v>
      </c>
      <c r="E4118" s="169" t="s">
        <v>9287</v>
      </c>
      <c r="F4118" s="169" t="s">
        <v>9301</v>
      </c>
      <c r="G4118" s="169" t="s">
        <v>9283</v>
      </c>
      <c r="H4118" s="169" t="s">
        <v>28</v>
      </c>
    </row>
    <row r="4119" spans="1:8">
      <c r="A4119" s="169" t="s">
        <v>11869</v>
      </c>
      <c r="B4119" s="170">
        <f t="shared" si="73"/>
        <v>36935</v>
      </c>
      <c r="C4119" s="169" t="s">
        <v>9280</v>
      </c>
      <c r="D4119" s="169" t="s">
        <v>9293</v>
      </c>
      <c r="E4119" s="169" t="s">
        <v>9253</v>
      </c>
      <c r="F4119" s="169" t="s">
        <v>9280</v>
      </c>
      <c r="G4119" s="169" t="s">
        <v>9283</v>
      </c>
      <c r="H4119" s="169" t="s">
        <v>28</v>
      </c>
    </row>
    <row r="4120" spans="1:8">
      <c r="A4120" s="169" t="s">
        <v>11870</v>
      </c>
      <c r="B4120" s="170">
        <f t="shared" si="73"/>
        <v>36934</v>
      </c>
      <c r="C4120" s="169" t="s">
        <v>9286</v>
      </c>
      <c r="D4120" s="169" t="s">
        <v>9277</v>
      </c>
      <c r="E4120" s="169" t="s">
        <v>9265</v>
      </c>
      <c r="F4120" s="169" t="s">
        <v>9295</v>
      </c>
      <c r="G4120" s="169" t="s">
        <v>9301</v>
      </c>
      <c r="H4120" s="169" t="s">
        <v>28</v>
      </c>
    </row>
    <row r="4121" spans="1:8">
      <c r="A4121" s="169" t="s">
        <v>11871</v>
      </c>
      <c r="B4121" s="170">
        <f t="shared" si="73"/>
        <v>36932</v>
      </c>
      <c r="C4121" s="169" t="s">
        <v>9299</v>
      </c>
      <c r="D4121" s="169" t="s">
        <v>9301</v>
      </c>
      <c r="E4121" s="169" t="s">
        <v>9265</v>
      </c>
      <c r="F4121" s="169" t="s">
        <v>9308</v>
      </c>
      <c r="G4121" s="169" t="s">
        <v>9306</v>
      </c>
      <c r="H4121" s="169" t="s">
        <v>28</v>
      </c>
    </row>
    <row r="4122" spans="1:8">
      <c r="A4122" s="169" t="s">
        <v>11872</v>
      </c>
      <c r="B4122" s="170">
        <f t="shared" si="73"/>
        <v>36931</v>
      </c>
      <c r="C4122" s="169" t="s">
        <v>9306</v>
      </c>
      <c r="D4122" s="169" t="s">
        <v>9301</v>
      </c>
      <c r="E4122" s="169" t="s">
        <v>9265</v>
      </c>
      <c r="F4122" s="169" t="s">
        <v>9308</v>
      </c>
      <c r="G4122" s="169" t="s">
        <v>9306</v>
      </c>
      <c r="H4122" s="169" t="s">
        <v>28</v>
      </c>
    </row>
    <row r="4123" spans="1:8">
      <c r="A4123" s="169" t="s">
        <v>11873</v>
      </c>
      <c r="B4123" s="170">
        <f t="shared" si="73"/>
        <v>36930</v>
      </c>
      <c r="C4123" s="169" t="s">
        <v>9306</v>
      </c>
      <c r="D4123" s="169" t="s">
        <v>9295</v>
      </c>
      <c r="E4123" s="169" t="s">
        <v>9247</v>
      </c>
      <c r="F4123" s="169" t="s">
        <v>9321</v>
      </c>
      <c r="G4123" s="169" t="s">
        <v>9321</v>
      </c>
      <c r="H4123" s="169" t="s">
        <v>28</v>
      </c>
    </row>
    <row r="4124" spans="1:8">
      <c r="A4124" s="169" t="s">
        <v>11874</v>
      </c>
      <c r="B4124" s="170">
        <f t="shared" si="73"/>
        <v>36929</v>
      </c>
      <c r="C4124" s="169" t="s">
        <v>9308</v>
      </c>
      <c r="D4124" s="169" t="s">
        <v>9295</v>
      </c>
      <c r="E4124" s="169" t="s">
        <v>9247</v>
      </c>
      <c r="F4124" s="169" t="s">
        <v>9306</v>
      </c>
      <c r="G4124" s="169" t="s">
        <v>9321</v>
      </c>
      <c r="H4124" s="169" t="s">
        <v>28</v>
      </c>
    </row>
    <row r="4125" spans="1:8">
      <c r="A4125" s="169" t="s">
        <v>11875</v>
      </c>
      <c r="B4125" s="170">
        <f t="shared" si="73"/>
        <v>36928</v>
      </c>
      <c r="C4125" s="169" t="s">
        <v>9308</v>
      </c>
      <c r="D4125" s="169" t="s">
        <v>9280</v>
      </c>
      <c r="E4125" s="169" t="s">
        <v>9247</v>
      </c>
      <c r="F4125" s="169" t="s">
        <v>9299</v>
      </c>
      <c r="G4125" s="169" t="s">
        <v>9321</v>
      </c>
      <c r="H4125" s="169" t="s">
        <v>28</v>
      </c>
    </row>
    <row r="4126" spans="1:8">
      <c r="A4126" s="169" t="s">
        <v>11876</v>
      </c>
      <c r="B4126" s="170">
        <f t="shared" si="73"/>
        <v>36927</v>
      </c>
      <c r="C4126" s="169" t="s">
        <v>9306</v>
      </c>
      <c r="D4126" s="169" t="s">
        <v>9301</v>
      </c>
      <c r="E4126" s="169" t="s">
        <v>9274</v>
      </c>
      <c r="F4126" s="169" t="s">
        <v>9308</v>
      </c>
      <c r="G4126" s="169" t="s">
        <v>9326</v>
      </c>
      <c r="H4126" s="169" t="s">
        <v>28</v>
      </c>
    </row>
    <row r="4127" spans="1:8">
      <c r="A4127" s="169" t="s">
        <v>11877</v>
      </c>
      <c r="B4127" s="170">
        <f t="shared" si="73"/>
        <v>36925</v>
      </c>
      <c r="C4127" s="169" t="s">
        <v>9306</v>
      </c>
      <c r="D4127" s="169" t="s">
        <v>9286</v>
      </c>
      <c r="E4127" s="169" t="s">
        <v>9274</v>
      </c>
      <c r="F4127" s="169" t="s">
        <v>9306</v>
      </c>
      <c r="G4127" s="169" t="s">
        <v>9326</v>
      </c>
      <c r="H4127" s="169" t="s">
        <v>28</v>
      </c>
    </row>
    <row r="4128" spans="1:8">
      <c r="A4128" s="169" t="s">
        <v>11878</v>
      </c>
      <c r="B4128" s="170">
        <f t="shared" si="73"/>
        <v>36924</v>
      </c>
      <c r="C4128" s="169" t="s">
        <v>9321</v>
      </c>
      <c r="D4128" s="169" t="s">
        <v>9286</v>
      </c>
      <c r="E4128" s="169" t="s">
        <v>9274</v>
      </c>
      <c r="F4128" s="169" t="s">
        <v>9306</v>
      </c>
      <c r="G4128" s="169" t="s">
        <v>9326</v>
      </c>
      <c r="H4128" s="169" t="s">
        <v>28</v>
      </c>
    </row>
    <row r="4129" spans="1:8">
      <c r="A4129" s="169" t="s">
        <v>11879</v>
      </c>
      <c r="B4129" s="170">
        <f t="shared" si="73"/>
        <v>36923</v>
      </c>
      <c r="C4129" s="169" t="s">
        <v>9308</v>
      </c>
      <c r="D4129" s="169" t="s">
        <v>9301</v>
      </c>
      <c r="E4129" s="169" t="s">
        <v>9274</v>
      </c>
      <c r="F4129" s="169" t="s">
        <v>9299</v>
      </c>
      <c r="G4129" s="169" t="s">
        <v>9326</v>
      </c>
      <c r="H4129" s="169" t="s">
        <v>28</v>
      </c>
    </row>
    <row r="4130" spans="1:8">
      <c r="A4130" s="169" t="s">
        <v>11880</v>
      </c>
      <c r="B4130" s="170">
        <f t="shared" si="73"/>
        <v>36922</v>
      </c>
      <c r="C4130" s="169" t="s">
        <v>9308</v>
      </c>
      <c r="D4130" s="169" t="s">
        <v>9286</v>
      </c>
      <c r="E4130" s="169" t="s">
        <v>9274</v>
      </c>
      <c r="F4130" s="169" t="s">
        <v>9299</v>
      </c>
      <c r="G4130" s="169" t="s">
        <v>9317</v>
      </c>
      <c r="H4130" s="169" t="s">
        <v>28</v>
      </c>
    </row>
    <row r="4131" spans="1:8">
      <c r="A4131" s="169" t="s">
        <v>11881</v>
      </c>
      <c r="B4131" s="170">
        <f t="shared" si="73"/>
        <v>36921</v>
      </c>
      <c r="C4131" s="169" t="s">
        <v>9299</v>
      </c>
      <c r="D4131" s="169" t="s">
        <v>9320</v>
      </c>
      <c r="E4131" s="169" t="s">
        <v>9272</v>
      </c>
      <c r="F4131" s="169" t="s">
        <v>9286</v>
      </c>
      <c r="G4131" s="169" t="s">
        <v>9369</v>
      </c>
      <c r="H4131" s="169" t="s">
        <v>28</v>
      </c>
    </row>
    <row r="4132" spans="1:8">
      <c r="A4132" s="169" t="s">
        <v>11882</v>
      </c>
      <c r="B4132" s="170">
        <f t="shared" si="73"/>
        <v>36920</v>
      </c>
      <c r="C4132" s="169" t="s">
        <v>9306</v>
      </c>
      <c r="D4132" s="169" t="s">
        <v>9320</v>
      </c>
      <c r="E4132" s="169" t="s">
        <v>9272</v>
      </c>
      <c r="F4132" s="169" t="s">
        <v>9301</v>
      </c>
      <c r="G4132" s="169" t="s">
        <v>9369</v>
      </c>
      <c r="H4132" s="169" t="s">
        <v>28</v>
      </c>
    </row>
    <row r="4133" spans="1:8">
      <c r="A4133" s="169" t="s">
        <v>11883</v>
      </c>
      <c r="B4133" s="170">
        <f t="shared" si="73"/>
        <v>36918</v>
      </c>
      <c r="C4133" s="169" t="s">
        <v>9306</v>
      </c>
      <c r="D4133" s="169" t="s">
        <v>9299</v>
      </c>
      <c r="E4133" s="169" t="s">
        <v>9265</v>
      </c>
      <c r="F4133" s="169" t="s">
        <v>9286</v>
      </c>
      <c r="G4133" s="169" t="s">
        <v>9369</v>
      </c>
      <c r="H4133" s="169" t="s">
        <v>28</v>
      </c>
    </row>
    <row r="4134" spans="1:8">
      <c r="A4134" s="169" t="s">
        <v>11884</v>
      </c>
      <c r="B4134" s="170">
        <f t="shared" si="73"/>
        <v>36917</v>
      </c>
      <c r="C4134" s="169" t="s">
        <v>9306</v>
      </c>
      <c r="D4134" s="169" t="s">
        <v>9299</v>
      </c>
      <c r="E4134" s="169" t="s">
        <v>9265</v>
      </c>
      <c r="F4134" s="169" t="s">
        <v>9286</v>
      </c>
      <c r="G4134" s="169" t="s">
        <v>9369</v>
      </c>
      <c r="H4134" s="169" t="s">
        <v>28</v>
      </c>
    </row>
    <row r="4135" spans="1:8">
      <c r="A4135" s="169" t="s">
        <v>11885</v>
      </c>
      <c r="B4135" s="170">
        <f t="shared" si="73"/>
        <v>36913</v>
      </c>
      <c r="C4135" s="169" t="s">
        <v>9306</v>
      </c>
      <c r="D4135" s="169" t="s">
        <v>9308</v>
      </c>
      <c r="E4135" s="169" t="s">
        <v>9282</v>
      </c>
      <c r="F4135" s="169" t="s">
        <v>9301</v>
      </c>
      <c r="G4135" s="169" t="s">
        <v>9318</v>
      </c>
      <c r="H4135" s="169" t="s">
        <v>28</v>
      </c>
    </row>
    <row r="4136" spans="1:8">
      <c r="A4136" s="169" t="s">
        <v>11886</v>
      </c>
      <c r="B4136" s="170">
        <f t="shared" si="73"/>
        <v>36911</v>
      </c>
      <c r="C4136" s="169" t="s">
        <v>9306</v>
      </c>
      <c r="D4136" s="169" t="s">
        <v>9308</v>
      </c>
      <c r="E4136" s="169" t="s">
        <v>9282</v>
      </c>
      <c r="F4136" s="169" t="s">
        <v>9301</v>
      </c>
      <c r="G4136" s="169" t="s">
        <v>9318</v>
      </c>
      <c r="H4136" s="169" t="s">
        <v>28</v>
      </c>
    </row>
    <row r="4137" spans="1:8">
      <c r="A4137" s="169" t="s">
        <v>11887</v>
      </c>
      <c r="B4137" s="170">
        <f t="shared" si="73"/>
        <v>36910</v>
      </c>
      <c r="C4137" s="169" t="s">
        <v>9306</v>
      </c>
      <c r="D4137" s="169" t="s">
        <v>9308</v>
      </c>
      <c r="E4137" s="169" t="s">
        <v>9282</v>
      </c>
      <c r="F4137" s="169" t="s">
        <v>9301</v>
      </c>
      <c r="G4137" s="169" t="s">
        <v>9318</v>
      </c>
      <c r="H4137" s="169" t="s">
        <v>28</v>
      </c>
    </row>
    <row r="4138" spans="1:8">
      <c r="A4138" s="169" t="s">
        <v>11888</v>
      </c>
      <c r="B4138" s="170">
        <f t="shared" si="73"/>
        <v>36909</v>
      </c>
      <c r="C4138" s="169" t="s">
        <v>9321</v>
      </c>
      <c r="D4138" s="169" t="s">
        <v>9306</v>
      </c>
      <c r="E4138" s="169" t="s">
        <v>9282</v>
      </c>
      <c r="F4138" s="169" t="s">
        <v>9286</v>
      </c>
      <c r="G4138" s="169" t="s">
        <v>9318</v>
      </c>
      <c r="H4138" s="169" t="s">
        <v>28</v>
      </c>
    </row>
    <row r="4139" spans="1:8">
      <c r="A4139" s="169" t="s">
        <v>11889</v>
      </c>
      <c r="B4139" s="170">
        <f t="shared" si="73"/>
        <v>36908</v>
      </c>
      <c r="C4139" s="169" t="s">
        <v>9312</v>
      </c>
      <c r="D4139" s="169" t="s">
        <v>9321</v>
      </c>
      <c r="E4139" s="169" t="s">
        <v>9282</v>
      </c>
      <c r="F4139" s="169" t="s">
        <v>9306</v>
      </c>
      <c r="G4139" s="169" t="s">
        <v>9318</v>
      </c>
      <c r="H4139" s="169" t="s">
        <v>28</v>
      </c>
    </row>
    <row r="4140" spans="1:8">
      <c r="A4140" s="169" t="s">
        <v>11890</v>
      </c>
      <c r="B4140" s="170">
        <f t="shared" si="73"/>
        <v>36907</v>
      </c>
      <c r="C4140" s="169" t="s">
        <v>9326</v>
      </c>
      <c r="D4140" s="169" t="s">
        <v>9326</v>
      </c>
      <c r="E4140" s="169" t="s">
        <v>9283</v>
      </c>
      <c r="F4140" s="169" t="s">
        <v>9312</v>
      </c>
      <c r="G4140" s="169" t="s">
        <v>9318</v>
      </c>
      <c r="H4140" s="169" t="s">
        <v>28</v>
      </c>
    </row>
    <row r="4141" spans="1:8">
      <c r="A4141" s="169" t="s">
        <v>11891</v>
      </c>
      <c r="B4141" s="170">
        <f t="shared" si="73"/>
        <v>36906</v>
      </c>
      <c r="C4141" s="169" t="s">
        <v>9309</v>
      </c>
      <c r="D4141" s="169" t="s">
        <v>9326</v>
      </c>
      <c r="E4141" s="169" t="s">
        <v>9301</v>
      </c>
      <c r="F4141" s="169" t="s">
        <v>9326</v>
      </c>
      <c r="G4141" s="169" t="s">
        <v>9318</v>
      </c>
      <c r="H4141" s="169" t="s">
        <v>28</v>
      </c>
    </row>
    <row r="4142" spans="1:8">
      <c r="A4142" s="169" t="s">
        <v>11892</v>
      </c>
      <c r="B4142" s="170">
        <f t="shared" si="73"/>
        <v>36904</v>
      </c>
      <c r="C4142" s="169" t="s">
        <v>9309</v>
      </c>
      <c r="D4142" s="169" t="s">
        <v>9317</v>
      </c>
      <c r="E4142" s="169" t="s">
        <v>9321</v>
      </c>
      <c r="F4142" s="169" t="s">
        <v>9309</v>
      </c>
      <c r="G4142" s="169" t="s">
        <v>9318</v>
      </c>
      <c r="H4142" s="169" t="s">
        <v>28</v>
      </c>
    </row>
    <row r="4143" spans="1:8">
      <c r="A4143" s="169" t="s">
        <v>11893</v>
      </c>
      <c r="B4143" s="170">
        <f t="shared" si="73"/>
        <v>36903</v>
      </c>
      <c r="C4143" s="169" t="s">
        <v>9309</v>
      </c>
      <c r="D4143" s="169" t="s">
        <v>9317</v>
      </c>
      <c r="E4143" s="169" t="s">
        <v>9321</v>
      </c>
      <c r="F4143" s="169" t="s">
        <v>9309</v>
      </c>
      <c r="G4143" s="169" t="s">
        <v>9318</v>
      </c>
      <c r="H4143" s="169" t="s">
        <v>28</v>
      </c>
    </row>
    <row r="4144" spans="1:8">
      <c r="A4144" s="169" t="s">
        <v>11894</v>
      </c>
      <c r="B4144" s="170">
        <f t="shared" si="73"/>
        <v>36902</v>
      </c>
      <c r="C4144" s="169" t="s">
        <v>9371</v>
      </c>
      <c r="D4144" s="169" t="s">
        <v>9326</v>
      </c>
      <c r="E4144" s="169" t="s">
        <v>9321</v>
      </c>
      <c r="F4144" s="169" t="s">
        <v>9316</v>
      </c>
      <c r="G4144" s="169" t="s">
        <v>9322</v>
      </c>
      <c r="H4144" s="169" t="s">
        <v>28</v>
      </c>
    </row>
    <row r="4145" spans="1:8">
      <c r="A4145" s="169" t="s">
        <v>11895</v>
      </c>
      <c r="B4145" s="170">
        <f t="shared" si="73"/>
        <v>36901</v>
      </c>
      <c r="C4145" s="169" t="s">
        <v>9322</v>
      </c>
      <c r="D4145" s="169" t="s">
        <v>9313</v>
      </c>
      <c r="E4145" s="169" t="s">
        <v>9377</v>
      </c>
      <c r="F4145" s="169" t="s">
        <v>9377</v>
      </c>
      <c r="G4145" s="169" t="s">
        <v>9318</v>
      </c>
      <c r="H4145" s="169" t="s">
        <v>28</v>
      </c>
    </row>
    <row r="4146" spans="1:8">
      <c r="A4146" s="169" t="s">
        <v>11896</v>
      </c>
      <c r="B4146" s="170">
        <f t="shared" si="73"/>
        <v>36900</v>
      </c>
      <c r="C4146" s="169" t="s">
        <v>9377</v>
      </c>
      <c r="D4146" s="169" t="s">
        <v>28</v>
      </c>
      <c r="E4146" s="169" t="s">
        <v>10079</v>
      </c>
      <c r="F4146" s="169" t="s">
        <v>28</v>
      </c>
      <c r="G4146" s="169" t="s">
        <v>9318</v>
      </c>
      <c r="H4146" s="169" t="s">
        <v>28</v>
      </c>
    </row>
    <row r="4147" spans="1:8">
      <c r="A4147" s="169" t="s">
        <v>11897</v>
      </c>
      <c r="B4147" s="170">
        <f t="shared" si="73"/>
        <v>36899</v>
      </c>
      <c r="C4147" s="169" t="s">
        <v>9371</v>
      </c>
      <c r="D4147" s="169" t="s">
        <v>9317</v>
      </c>
      <c r="E4147" s="169" t="s">
        <v>9317</v>
      </c>
      <c r="F4147" s="169" t="s">
        <v>9377</v>
      </c>
      <c r="G4147" s="169" t="s">
        <v>9326</v>
      </c>
      <c r="H4147" s="169" t="s">
        <v>28</v>
      </c>
    </row>
    <row r="4148" spans="1:8">
      <c r="A4148" s="169" t="s">
        <v>11898</v>
      </c>
      <c r="B4148" s="170">
        <f t="shared" si="73"/>
        <v>36897</v>
      </c>
      <c r="C4148" s="169" t="s">
        <v>9322</v>
      </c>
      <c r="D4148" s="169" t="s">
        <v>9371</v>
      </c>
      <c r="E4148" s="169" t="s">
        <v>9317</v>
      </c>
      <c r="F4148" s="169" t="s">
        <v>9369</v>
      </c>
      <c r="G4148" s="169" t="s">
        <v>9326</v>
      </c>
      <c r="H4148" s="169" t="s">
        <v>28</v>
      </c>
    </row>
    <row r="4149" spans="1:8">
      <c r="A4149" s="169" t="s">
        <v>11899</v>
      </c>
      <c r="B4149" s="170">
        <f t="shared" si="73"/>
        <v>36896</v>
      </c>
      <c r="C4149" s="169" t="s">
        <v>9377</v>
      </c>
      <c r="D4149" s="169" t="s">
        <v>9371</v>
      </c>
      <c r="E4149" s="169" t="s">
        <v>9317</v>
      </c>
      <c r="F4149" s="169" t="s">
        <v>9369</v>
      </c>
      <c r="G4149" s="169" t="s">
        <v>9326</v>
      </c>
      <c r="H4149" s="169" t="s">
        <v>28</v>
      </c>
    </row>
    <row r="4150" spans="1:8">
      <c r="A4150" s="169" t="s">
        <v>11900</v>
      </c>
      <c r="B4150" s="170">
        <f t="shared" si="73"/>
        <v>36895</v>
      </c>
      <c r="C4150" s="169" t="s">
        <v>9393</v>
      </c>
      <c r="D4150" s="169" t="s">
        <v>9369</v>
      </c>
      <c r="E4150" s="169" t="s">
        <v>9313</v>
      </c>
      <c r="F4150" s="169" t="s">
        <v>9382</v>
      </c>
      <c r="G4150" s="169" t="s">
        <v>9317</v>
      </c>
      <c r="H4150" s="169" t="s">
        <v>28</v>
      </c>
    </row>
    <row r="4151" spans="1:8">
      <c r="A4151" s="169" t="s">
        <v>11901</v>
      </c>
      <c r="B4151" s="170">
        <f t="shared" si="73"/>
        <v>36894</v>
      </c>
      <c r="C4151" s="169" t="s">
        <v>9390</v>
      </c>
      <c r="D4151" s="169" t="s">
        <v>9390</v>
      </c>
      <c r="E4151" s="169" t="s">
        <v>9318</v>
      </c>
      <c r="F4151" s="169" t="s">
        <v>9388</v>
      </c>
      <c r="G4151" s="169" t="s">
        <v>9382</v>
      </c>
      <c r="H4151" s="169" t="s">
        <v>28</v>
      </c>
    </row>
    <row r="4152" spans="1:8">
      <c r="A4152" s="169" t="s">
        <v>11902</v>
      </c>
      <c r="B4152" s="170">
        <f t="shared" si="73"/>
        <v>36893</v>
      </c>
      <c r="C4152" s="169" t="s">
        <v>9382</v>
      </c>
      <c r="D4152" s="169" t="s">
        <v>28</v>
      </c>
      <c r="E4152" s="169" t="s">
        <v>28</v>
      </c>
      <c r="F4152" s="169" t="s">
        <v>28</v>
      </c>
      <c r="G4152" s="169" t="s">
        <v>28</v>
      </c>
      <c r="H4152" s="169" t="s">
        <v>28</v>
      </c>
    </row>
  </sheetData>
  <mergeCells count="3">
    <mergeCell ref="A1:A3"/>
    <mergeCell ref="C1:H1"/>
    <mergeCell ref="C2:H2"/>
  </mergeCells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K168"/>
  <sheetViews>
    <sheetView topLeftCell="A52" workbookViewId="0">
      <selection activeCell="B86" sqref="B86"/>
    </sheetView>
  </sheetViews>
  <sheetFormatPr defaultRowHeight="12"/>
  <cols>
    <col min="1" max="3" width="9" style="107"/>
    <col min="4" max="8" width="10.125" style="107" bestFit="1" customWidth="1"/>
    <col min="9" max="16384" width="9" style="107"/>
  </cols>
  <sheetData>
    <row r="3" spans="1:11">
      <c r="B3" s="107" t="str">
        <f>주가!A75</f>
        <v>Date</v>
      </c>
      <c r="C3" s="107" t="s">
        <v>11904</v>
      </c>
      <c r="D3" s="107" t="str">
        <f>주가!B75</f>
        <v>Open</v>
      </c>
      <c r="E3" s="107" t="str">
        <f>주가!C75</f>
        <v>High</v>
      </c>
      <c r="F3" s="107" t="str">
        <f>주가!D75</f>
        <v>Low</v>
      </c>
      <c r="G3" s="107" t="str">
        <f>주가!F75</f>
        <v>Adj Close*</v>
      </c>
      <c r="H3" s="107" t="str">
        <f>주가!G75</f>
        <v>Volume</v>
      </c>
      <c r="I3" s="107" t="s">
        <v>11909</v>
      </c>
      <c r="J3" s="107" t="s">
        <v>11910</v>
      </c>
      <c r="K3" s="107" t="s">
        <v>11911</v>
      </c>
    </row>
    <row r="4" spans="1:11">
      <c r="A4" s="199">
        <f ca="1">YEAR(B4-90-365)</f>
        <v>2016</v>
      </c>
      <c r="B4" s="198">
        <f ca="1">주가!A76</f>
        <v>42855</v>
      </c>
      <c r="C4" s="179">
        <f ca="1">HLOOKUP(A4,Historical!$B$10:$I$13,3,FALSE)</f>
        <v>54135.244734116743</v>
      </c>
      <c r="D4" s="166" t="e">
        <f ca="1">주가!B76</f>
        <v>#N/A</v>
      </c>
      <c r="E4" s="166" t="e">
        <f ca="1">주가!C76</f>
        <v>#N/A</v>
      </c>
      <c r="F4" s="166" t="e">
        <f ca="1">주가!D76</f>
        <v>#N/A</v>
      </c>
      <c r="G4" s="166" t="e">
        <f ca="1">주가!F76</f>
        <v>#N/A</v>
      </c>
      <c r="H4" s="166" t="e">
        <f ca="1">주가!G76</f>
        <v>#N/A</v>
      </c>
      <c r="I4" s="179">
        <f ca="1">HLOOKUP($A4,Historical!$B$10:$I$13,2,FALSE)</f>
        <v>41903.450288204629</v>
      </c>
      <c r="J4" s="179">
        <f ca="1">HLOOKUP($A4,Historical!$B$10:$I$13,3,FALSE)</f>
        <v>54135.244734116743</v>
      </c>
      <c r="K4" s="179">
        <f ca="1">HLOOKUP($A4,Historical!$B$10:$I$13,4,FALSE)</f>
        <v>60715.04334266037</v>
      </c>
    </row>
    <row r="5" spans="1:11">
      <c r="A5" s="199">
        <f t="shared" ref="A5:A68" ca="1" si="0">YEAR(B5-90-365)</f>
        <v>2016</v>
      </c>
      <c r="B5" s="198">
        <f ca="1">주가!A77</f>
        <v>42825</v>
      </c>
      <c r="C5" s="179">
        <f ca="1">HLOOKUP(A5,Historical!$B$10:$I$13,3,FALSE)</f>
        <v>54135.244734116743</v>
      </c>
      <c r="D5" s="166">
        <f ca="1">주가!B77</f>
        <v>64800</v>
      </c>
      <c r="E5" s="166">
        <f ca="1">주가!C77</f>
        <v>65100</v>
      </c>
      <c r="F5" s="166">
        <f ca="1">주가!D77</f>
        <v>64100</v>
      </c>
      <c r="G5" s="166">
        <f ca="1">주가!F77</f>
        <v>64900</v>
      </c>
      <c r="H5" s="166">
        <f ca="1">주가!G77</f>
        <v>92224</v>
      </c>
      <c r="I5" s="179">
        <f ca="1">HLOOKUP($A5,Historical!$B$10:$I$13,2,FALSE)</f>
        <v>41903.450288204629</v>
      </c>
      <c r="J5" s="179">
        <f ca="1">HLOOKUP($A5,Historical!$B$10:$I$13,3,FALSE)</f>
        <v>54135.244734116743</v>
      </c>
      <c r="K5" s="179">
        <f ca="1">HLOOKUP($A5,Historical!$B$10:$I$13,4,FALSE)</f>
        <v>60715.04334266037</v>
      </c>
    </row>
    <row r="6" spans="1:11">
      <c r="A6" s="199">
        <f t="shared" ca="1" si="0"/>
        <v>2015</v>
      </c>
      <c r="B6" s="198">
        <f ca="1">주가!A78</f>
        <v>42794</v>
      </c>
      <c r="C6" s="179">
        <f ca="1">HLOOKUP(A6,Historical!$B$10:$I$13,3,FALSE)</f>
        <v>51127.547159415401</v>
      </c>
      <c r="D6" s="166">
        <f ca="1">주가!B78</f>
        <v>65000</v>
      </c>
      <c r="E6" s="166">
        <f ca="1">주가!C78</f>
        <v>66500</v>
      </c>
      <c r="F6" s="166">
        <f ca="1">주가!D78</f>
        <v>64700</v>
      </c>
      <c r="G6" s="166">
        <f ca="1">주가!F78</f>
        <v>64700</v>
      </c>
      <c r="H6" s="166">
        <f ca="1">주가!G78</f>
        <v>338175</v>
      </c>
      <c r="I6" s="179">
        <f ca="1">HLOOKUP($A6,Historical!$B$10:$I$13,2,FALSE)</f>
        <v>39865.792569288184</v>
      </c>
      <c r="J6" s="179">
        <f ca="1">HLOOKUP($A6,Historical!$B$10:$I$13,3,FALSE)</f>
        <v>51127.547159415401</v>
      </c>
      <c r="K6" s="179">
        <f ca="1">HLOOKUP($A6,Historical!$B$10:$I$13,4,FALSE)</f>
        <v>57232.1158741775</v>
      </c>
    </row>
    <row r="7" spans="1:11">
      <c r="A7" s="199">
        <f t="shared" ca="1" si="0"/>
        <v>2015</v>
      </c>
      <c r="B7" s="198">
        <f ca="1">주가!A79</f>
        <v>42766</v>
      </c>
      <c r="C7" s="179">
        <f ca="1">HLOOKUP(A7,Historical!$B$10:$I$13,3,FALSE)</f>
        <v>51127.547159415401</v>
      </c>
      <c r="D7" s="166">
        <f ca="1">주가!B79</f>
        <v>58400</v>
      </c>
      <c r="E7" s="166">
        <f ca="1">주가!C79</f>
        <v>59500</v>
      </c>
      <c r="F7" s="166">
        <f ca="1">주가!D79</f>
        <v>58300</v>
      </c>
      <c r="G7" s="166">
        <f ca="1">주가!F79</f>
        <v>59400</v>
      </c>
      <c r="H7" s="166">
        <f ca="1">주가!G79</f>
        <v>179938</v>
      </c>
      <c r="I7" s="179">
        <f ca="1">HLOOKUP($A7,Historical!$B$10:$I$13,2,FALSE)</f>
        <v>39865.792569288184</v>
      </c>
      <c r="J7" s="179">
        <f ca="1">HLOOKUP($A7,Historical!$B$10:$I$13,3,FALSE)</f>
        <v>51127.547159415401</v>
      </c>
      <c r="K7" s="179">
        <f ca="1">HLOOKUP($A7,Historical!$B$10:$I$13,4,FALSE)</f>
        <v>57232.1158741775</v>
      </c>
    </row>
    <row r="8" spans="1:11">
      <c r="A8" s="199">
        <f t="shared" ca="1" si="0"/>
        <v>2015</v>
      </c>
      <c r="B8" s="198">
        <f ca="1">주가!A80</f>
        <v>42735</v>
      </c>
      <c r="C8" s="179">
        <f ca="1">HLOOKUP(A8,Historical!$B$10:$I$13,3,FALSE)</f>
        <v>51127.547159415401</v>
      </c>
      <c r="D8" s="166" t="e">
        <f ca="1">주가!B80</f>
        <v>#N/A</v>
      </c>
      <c r="E8" s="166" t="e">
        <f ca="1">주가!C80</f>
        <v>#N/A</v>
      </c>
      <c r="F8" s="166" t="e">
        <f ca="1">주가!D80</f>
        <v>#N/A</v>
      </c>
      <c r="G8" s="166" t="e">
        <f ca="1">주가!F80</f>
        <v>#N/A</v>
      </c>
      <c r="H8" s="166" t="e">
        <f ca="1">주가!G80</f>
        <v>#N/A</v>
      </c>
      <c r="I8" s="179">
        <f ca="1">HLOOKUP($A8,Historical!$B$10:$I$13,2,FALSE)</f>
        <v>39865.792569288184</v>
      </c>
      <c r="J8" s="179">
        <f ca="1">HLOOKUP($A8,Historical!$B$10:$I$13,3,FALSE)</f>
        <v>51127.547159415401</v>
      </c>
      <c r="K8" s="179">
        <f ca="1">HLOOKUP($A8,Historical!$B$10:$I$13,4,FALSE)</f>
        <v>57232.1158741775</v>
      </c>
    </row>
    <row r="9" spans="1:11">
      <c r="A9" s="199">
        <f t="shared" ca="1" si="0"/>
        <v>2015</v>
      </c>
      <c r="B9" s="198">
        <f ca="1">주가!A81</f>
        <v>42704</v>
      </c>
      <c r="C9" s="179">
        <f ca="1">HLOOKUP(A9,Historical!$B$10:$I$13,3,FALSE)</f>
        <v>51127.547159415401</v>
      </c>
      <c r="D9" s="166">
        <f ca="1">주가!B81</f>
        <v>63200</v>
      </c>
      <c r="E9" s="166">
        <f ca="1">주가!C81</f>
        <v>63400</v>
      </c>
      <c r="F9" s="166">
        <f ca="1">주가!D81</f>
        <v>61700</v>
      </c>
      <c r="G9" s="166">
        <f ca="1">주가!F81</f>
        <v>61700</v>
      </c>
      <c r="H9" s="166">
        <f ca="1">주가!G81</f>
        <v>74526</v>
      </c>
      <c r="I9" s="179">
        <f ca="1">HLOOKUP($A9,Historical!$B$10:$I$13,2,FALSE)</f>
        <v>39865.792569288184</v>
      </c>
      <c r="J9" s="179">
        <f ca="1">HLOOKUP($A9,Historical!$B$10:$I$13,3,FALSE)</f>
        <v>51127.547159415401</v>
      </c>
      <c r="K9" s="179">
        <f ca="1">HLOOKUP($A9,Historical!$B$10:$I$13,4,FALSE)</f>
        <v>57232.1158741775</v>
      </c>
    </row>
    <row r="10" spans="1:11">
      <c r="A10" s="199">
        <f t="shared" ca="1" si="0"/>
        <v>2015</v>
      </c>
      <c r="B10" s="198">
        <f ca="1">주가!A82</f>
        <v>42674</v>
      </c>
      <c r="C10" s="179">
        <f ca="1">HLOOKUP(A10,Historical!$B$10:$I$13,3,FALSE)</f>
        <v>51127.547159415401</v>
      </c>
      <c r="D10" s="166">
        <f ca="1">주가!B82</f>
        <v>60800</v>
      </c>
      <c r="E10" s="166">
        <f ca="1">주가!C82</f>
        <v>61100</v>
      </c>
      <c r="F10" s="166">
        <f ca="1">주가!D82</f>
        <v>59000</v>
      </c>
      <c r="G10" s="166">
        <f ca="1">주가!F82</f>
        <v>59800</v>
      </c>
      <c r="H10" s="166">
        <f ca="1">주가!G82</f>
        <v>155979</v>
      </c>
      <c r="I10" s="179">
        <f ca="1">HLOOKUP($A10,Historical!$B$10:$I$13,2,FALSE)</f>
        <v>39865.792569288184</v>
      </c>
      <c r="J10" s="179">
        <f ca="1">HLOOKUP($A10,Historical!$B$10:$I$13,3,FALSE)</f>
        <v>51127.547159415401</v>
      </c>
      <c r="K10" s="179">
        <f ca="1">HLOOKUP($A10,Historical!$B$10:$I$13,4,FALSE)</f>
        <v>57232.1158741775</v>
      </c>
    </row>
    <row r="11" spans="1:11">
      <c r="A11" s="199">
        <f t="shared" ca="1" si="0"/>
        <v>2015</v>
      </c>
      <c r="B11" s="198">
        <f ca="1">주가!A83</f>
        <v>42643</v>
      </c>
      <c r="C11" s="179">
        <f ca="1">HLOOKUP(A11,Historical!$B$10:$I$13,3,FALSE)</f>
        <v>51127.547159415401</v>
      </c>
      <c r="D11" s="166">
        <f ca="1">주가!B83</f>
        <v>67900</v>
      </c>
      <c r="E11" s="166">
        <f ca="1">주가!C83</f>
        <v>68200</v>
      </c>
      <c r="F11" s="166">
        <f ca="1">주가!D83</f>
        <v>66200</v>
      </c>
      <c r="G11" s="166">
        <f ca="1">주가!F83</f>
        <v>67600</v>
      </c>
      <c r="H11" s="166">
        <f ca="1">주가!G83</f>
        <v>130113</v>
      </c>
      <c r="I11" s="179">
        <f ca="1">HLOOKUP($A11,Historical!$B$10:$I$13,2,FALSE)</f>
        <v>39865.792569288184</v>
      </c>
      <c r="J11" s="179">
        <f ca="1">HLOOKUP($A11,Historical!$B$10:$I$13,3,FALSE)</f>
        <v>51127.547159415401</v>
      </c>
      <c r="K11" s="179">
        <f ca="1">HLOOKUP($A11,Historical!$B$10:$I$13,4,FALSE)</f>
        <v>57232.1158741775</v>
      </c>
    </row>
    <row r="12" spans="1:11">
      <c r="A12" s="199">
        <f t="shared" ca="1" si="0"/>
        <v>2015</v>
      </c>
      <c r="B12" s="198">
        <f ca="1">주가!A84</f>
        <v>42613</v>
      </c>
      <c r="C12" s="179">
        <f ca="1">HLOOKUP(A12,Historical!$B$10:$I$13,3,FALSE)</f>
        <v>51127.547159415401</v>
      </c>
      <c r="D12" s="166">
        <f ca="1">주가!B84</f>
        <v>65000</v>
      </c>
      <c r="E12" s="166">
        <f ca="1">주가!C84</f>
        <v>66400</v>
      </c>
      <c r="F12" s="166">
        <f ca="1">주가!D84</f>
        <v>65000</v>
      </c>
      <c r="G12" s="166">
        <f ca="1">주가!F84</f>
        <v>66000</v>
      </c>
      <c r="H12" s="166">
        <f ca="1">주가!G84</f>
        <v>113608</v>
      </c>
      <c r="I12" s="179">
        <f ca="1">HLOOKUP($A12,Historical!$B$10:$I$13,2,FALSE)</f>
        <v>39865.792569288184</v>
      </c>
      <c r="J12" s="179">
        <f ca="1">HLOOKUP($A12,Historical!$B$10:$I$13,3,FALSE)</f>
        <v>51127.547159415401</v>
      </c>
      <c r="K12" s="179">
        <f ca="1">HLOOKUP($A12,Historical!$B$10:$I$13,4,FALSE)</f>
        <v>57232.1158741775</v>
      </c>
    </row>
    <row r="13" spans="1:11">
      <c r="A13" s="199">
        <f t="shared" ca="1" si="0"/>
        <v>2015</v>
      </c>
      <c r="B13" s="198">
        <f ca="1">주가!A85</f>
        <v>42582</v>
      </c>
      <c r="C13" s="179">
        <f ca="1">HLOOKUP(A13,Historical!$B$10:$I$13,3,FALSE)</f>
        <v>51127.547159415401</v>
      </c>
      <c r="D13" s="166" t="e">
        <f ca="1">주가!B85</f>
        <v>#N/A</v>
      </c>
      <c r="E13" s="166" t="e">
        <f ca="1">주가!C85</f>
        <v>#N/A</v>
      </c>
      <c r="F13" s="166" t="e">
        <f ca="1">주가!D85</f>
        <v>#N/A</v>
      </c>
      <c r="G13" s="166" t="e">
        <f ca="1">주가!F85</f>
        <v>#N/A</v>
      </c>
      <c r="H13" s="166" t="e">
        <f ca="1">주가!G85</f>
        <v>#N/A</v>
      </c>
      <c r="I13" s="179">
        <f ca="1">HLOOKUP($A13,Historical!$B$10:$I$13,2,FALSE)</f>
        <v>39865.792569288184</v>
      </c>
      <c r="J13" s="179">
        <f ca="1">HLOOKUP($A13,Historical!$B$10:$I$13,3,FALSE)</f>
        <v>51127.547159415401</v>
      </c>
      <c r="K13" s="179">
        <f ca="1">HLOOKUP($A13,Historical!$B$10:$I$13,4,FALSE)</f>
        <v>57232.1158741775</v>
      </c>
    </row>
    <row r="14" spans="1:11">
      <c r="A14" s="199">
        <f t="shared" ca="1" si="0"/>
        <v>2015</v>
      </c>
      <c r="B14" s="198">
        <f ca="1">주가!A86</f>
        <v>42551</v>
      </c>
      <c r="C14" s="179">
        <f ca="1">HLOOKUP(A14,Historical!$B$10:$I$13,3,FALSE)</f>
        <v>51127.547159415401</v>
      </c>
      <c r="D14" s="166">
        <f ca="1">주가!B86</f>
        <v>73300</v>
      </c>
      <c r="E14" s="166">
        <f ca="1">주가!C86</f>
        <v>73400</v>
      </c>
      <c r="F14" s="166">
        <f ca="1">주가!D86</f>
        <v>72200</v>
      </c>
      <c r="G14" s="166">
        <f ca="1">주가!F86</f>
        <v>72600</v>
      </c>
      <c r="H14" s="166">
        <f ca="1">주가!G86</f>
        <v>98507</v>
      </c>
      <c r="I14" s="179">
        <f ca="1">HLOOKUP($A14,Historical!$B$10:$I$13,2,FALSE)</f>
        <v>39865.792569288184</v>
      </c>
      <c r="J14" s="179">
        <f ca="1">HLOOKUP($A14,Historical!$B$10:$I$13,3,FALSE)</f>
        <v>51127.547159415401</v>
      </c>
      <c r="K14" s="179">
        <f ca="1">HLOOKUP($A14,Historical!$B$10:$I$13,4,FALSE)</f>
        <v>57232.1158741775</v>
      </c>
    </row>
    <row r="15" spans="1:11">
      <c r="A15" s="199">
        <f t="shared" ca="1" si="0"/>
        <v>2015</v>
      </c>
      <c r="B15" s="198">
        <f ca="1">주가!A87</f>
        <v>42521</v>
      </c>
      <c r="C15" s="179">
        <f ca="1">HLOOKUP(A15,Historical!$B$10:$I$13,3,FALSE)</f>
        <v>51127.547159415401</v>
      </c>
      <c r="D15" s="166">
        <f ca="1">주가!B87</f>
        <v>77300</v>
      </c>
      <c r="E15" s="166">
        <f ca="1">주가!C87</f>
        <v>78200</v>
      </c>
      <c r="F15" s="166">
        <f ca="1">주가!D87</f>
        <v>76500</v>
      </c>
      <c r="G15" s="166">
        <f ca="1">주가!F87</f>
        <v>78000</v>
      </c>
      <c r="H15" s="166">
        <f ca="1">주가!G87</f>
        <v>149218</v>
      </c>
      <c r="I15" s="179">
        <f ca="1">HLOOKUP($A15,Historical!$B$10:$I$13,2,FALSE)</f>
        <v>39865.792569288184</v>
      </c>
      <c r="J15" s="179">
        <f ca="1">HLOOKUP($A15,Historical!$B$10:$I$13,3,FALSE)</f>
        <v>51127.547159415401</v>
      </c>
      <c r="K15" s="179">
        <f ca="1">HLOOKUP($A15,Historical!$B$10:$I$13,4,FALSE)</f>
        <v>57232.1158741775</v>
      </c>
    </row>
    <row r="16" spans="1:11">
      <c r="A16" s="199">
        <f t="shared" ca="1" si="0"/>
        <v>2015</v>
      </c>
      <c r="B16" s="198">
        <f ca="1">주가!A88</f>
        <v>42490</v>
      </c>
      <c r="C16" s="179">
        <f ca="1">HLOOKUP(A16,Historical!$B$10:$I$13,3,FALSE)</f>
        <v>51127.547159415401</v>
      </c>
      <c r="D16" s="166" t="e">
        <f ca="1">주가!B88</f>
        <v>#N/A</v>
      </c>
      <c r="E16" s="166" t="e">
        <f ca="1">주가!C88</f>
        <v>#N/A</v>
      </c>
      <c r="F16" s="166" t="e">
        <f ca="1">주가!D88</f>
        <v>#N/A</v>
      </c>
      <c r="G16" s="166" t="e">
        <f ca="1">주가!F88</f>
        <v>#N/A</v>
      </c>
      <c r="H16" s="166" t="e">
        <f ca="1">주가!G88</f>
        <v>#N/A</v>
      </c>
      <c r="I16" s="179">
        <f ca="1">HLOOKUP($A16,Historical!$B$10:$I$13,2,FALSE)</f>
        <v>39865.792569288184</v>
      </c>
      <c r="J16" s="179">
        <f ca="1">HLOOKUP($A16,Historical!$B$10:$I$13,3,FALSE)</f>
        <v>51127.547159415401</v>
      </c>
      <c r="K16" s="179">
        <f ca="1">HLOOKUP($A16,Historical!$B$10:$I$13,4,FALSE)</f>
        <v>57232.1158741775</v>
      </c>
    </row>
    <row r="17" spans="1:11">
      <c r="A17" s="199">
        <f t="shared" ca="1" si="0"/>
        <v>2015</v>
      </c>
      <c r="B17" s="198">
        <f ca="1">주가!A89</f>
        <v>42460</v>
      </c>
      <c r="C17" s="179">
        <f ca="1">HLOOKUP(A17,Historical!$B$10:$I$13,3,FALSE)</f>
        <v>51127.547159415401</v>
      </c>
      <c r="D17" s="166">
        <f ca="1">주가!B89</f>
        <v>80300</v>
      </c>
      <c r="E17" s="166">
        <f ca="1">주가!C89</f>
        <v>80600</v>
      </c>
      <c r="F17" s="166">
        <f ca="1">주가!D89</f>
        <v>79200</v>
      </c>
      <c r="G17" s="166">
        <f ca="1">주가!F89</f>
        <v>79900</v>
      </c>
      <c r="H17" s="166">
        <f ca="1">주가!G89</f>
        <v>172354</v>
      </c>
      <c r="I17" s="179">
        <f ca="1">HLOOKUP($A17,Historical!$B$10:$I$13,2,FALSE)</f>
        <v>39865.792569288184</v>
      </c>
      <c r="J17" s="179">
        <f ca="1">HLOOKUP($A17,Historical!$B$10:$I$13,3,FALSE)</f>
        <v>51127.547159415401</v>
      </c>
      <c r="K17" s="179">
        <f ca="1">HLOOKUP($A17,Historical!$B$10:$I$13,4,FALSE)</f>
        <v>57232.1158741775</v>
      </c>
    </row>
    <row r="18" spans="1:11">
      <c r="A18" s="199">
        <f t="shared" ca="1" si="0"/>
        <v>2014</v>
      </c>
      <c r="B18" s="198">
        <f ca="1">주가!A90</f>
        <v>42429</v>
      </c>
      <c r="C18" s="179">
        <f ca="1">HLOOKUP(A18,Historical!$B$10:$I$13,3,FALSE)</f>
        <v>41926.716239879177</v>
      </c>
      <c r="D18" s="166">
        <f ca="1">주가!B90</f>
        <v>79900</v>
      </c>
      <c r="E18" s="166">
        <f ca="1">주가!C90</f>
        <v>81000</v>
      </c>
      <c r="F18" s="166">
        <f ca="1">주가!D90</f>
        <v>78300</v>
      </c>
      <c r="G18" s="166">
        <f ca="1">주가!F90</f>
        <v>79900</v>
      </c>
      <c r="H18" s="166">
        <f ca="1">주가!G90</f>
        <v>156459</v>
      </c>
      <c r="I18" s="179">
        <f ca="1">HLOOKUP($A18,Historical!$B$10:$I$13,2,FALSE)</f>
        <v>32714.491351704688</v>
      </c>
      <c r="J18" s="179">
        <f ca="1">HLOOKUP($A18,Historical!$B$10:$I$13,3,FALSE)</f>
        <v>41926.716239879177</v>
      </c>
      <c r="K18" s="179">
        <f ca="1">HLOOKUP($A18,Historical!$B$10:$I$13,4,FALSE)</f>
        <v>46924.041863452228</v>
      </c>
    </row>
    <row r="19" spans="1:11">
      <c r="A19" s="199">
        <f t="shared" ca="1" si="0"/>
        <v>2014</v>
      </c>
      <c r="B19" s="198">
        <f ca="1">주가!A91</f>
        <v>42400</v>
      </c>
      <c r="C19" s="179">
        <f ca="1">HLOOKUP(A19,Historical!$B$10:$I$13,3,FALSE)</f>
        <v>41926.716239879177</v>
      </c>
      <c r="D19" s="166" t="e">
        <f ca="1">주가!B91</f>
        <v>#N/A</v>
      </c>
      <c r="E19" s="166" t="e">
        <f ca="1">주가!C91</f>
        <v>#N/A</v>
      </c>
      <c r="F19" s="166" t="e">
        <f ca="1">주가!D91</f>
        <v>#N/A</v>
      </c>
      <c r="G19" s="166" t="e">
        <f ca="1">주가!F91</f>
        <v>#N/A</v>
      </c>
      <c r="H19" s="166" t="e">
        <f ca="1">주가!G91</f>
        <v>#N/A</v>
      </c>
      <c r="I19" s="179">
        <f ca="1">HLOOKUP($A19,Historical!$B$10:$I$13,2,FALSE)</f>
        <v>32714.491351704688</v>
      </c>
      <c r="J19" s="179">
        <f ca="1">HLOOKUP($A19,Historical!$B$10:$I$13,3,FALSE)</f>
        <v>41926.716239879177</v>
      </c>
      <c r="K19" s="179">
        <f ca="1">HLOOKUP($A19,Historical!$B$10:$I$13,4,FALSE)</f>
        <v>46924.041863452228</v>
      </c>
    </row>
    <row r="20" spans="1:11">
      <c r="A20" s="199">
        <f t="shared" ca="1" si="0"/>
        <v>2014</v>
      </c>
      <c r="B20" s="198">
        <f ca="1">주가!A92</f>
        <v>42369</v>
      </c>
      <c r="C20" s="179">
        <f ca="1">HLOOKUP(A20,Historical!$B$10:$I$13,3,FALSE)</f>
        <v>41926.716239879177</v>
      </c>
      <c r="D20" s="166" t="e">
        <f ca="1">주가!B92</f>
        <v>#N/A</v>
      </c>
      <c r="E20" s="166" t="e">
        <f ca="1">주가!C92</f>
        <v>#N/A</v>
      </c>
      <c r="F20" s="166" t="e">
        <f ca="1">주가!D92</f>
        <v>#N/A</v>
      </c>
      <c r="G20" s="166" t="e">
        <f ca="1">주가!F92</f>
        <v>#N/A</v>
      </c>
      <c r="H20" s="166" t="e">
        <f ca="1">주가!G92</f>
        <v>#N/A</v>
      </c>
      <c r="I20" s="179">
        <f ca="1">HLOOKUP($A20,Historical!$B$10:$I$13,2,FALSE)</f>
        <v>32714.491351704688</v>
      </c>
      <c r="J20" s="179">
        <f ca="1">HLOOKUP($A20,Historical!$B$10:$I$13,3,FALSE)</f>
        <v>41926.716239879177</v>
      </c>
      <c r="K20" s="179">
        <f ca="1">HLOOKUP($A20,Historical!$B$10:$I$13,4,FALSE)</f>
        <v>46924.041863452228</v>
      </c>
    </row>
    <row r="21" spans="1:11">
      <c r="A21" s="199">
        <f t="shared" ca="1" si="0"/>
        <v>2014</v>
      </c>
      <c r="B21" s="198">
        <f ca="1">주가!A93</f>
        <v>42338</v>
      </c>
      <c r="C21" s="179">
        <f ca="1">HLOOKUP(A21,Historical!$B$10:$I$13,3,FALSE)</f>
        <v>41926.716239879177</v>
      </c>
      <c r="D21" s="166">
        <f ca="1">주가!B93</f>
        <v>71600</v>
      </c>
      <c r="E21" s="166">
        <f ca="1">주가!C93</f>
        <v>72500</v>
      </c>
      <c r="F21" s="166">
        <f ca="1">주가!D93</f>
        <v>71600</v>
      </c>
      <c r="G21" s="166">
        <f ca="1">주가!F93</f>
        <v>71900</v>
      </c>
      <c r="H21" s="166">
        <f ca="1">주가!G93</f>
        <v>90743</v>
      </c>
      <c r="I21" s="179">
        <f ca="1">HLOOKUP($A21,Historical!$B$10:$I$13,2,FALSE)</f>
        <v>32714.491351704688</v>
      </c>
      <c r="J21" s="179">
        <f ca="1">HLOOKUP($A21,Historical!$B$10:$I$13,3,FALSE)</f>
        <v>41926.716239879177</v>
      </c>
      <c r="K21" s="179">
        <f ca="1">HLOOKUP($A21,Historical!$B$10:$I$13,4,FALSE)</f>
        <v>46924.041863452228</v>
      </c>
    </row>
    <row r="22" spans="1:11">
      <c r="A22" s="199">
        <f t="shared" ca="1" si="0"/>
        <v>2014</v>
      </c>
      <c r="B22" s="198">
        <f ca="1">주가!A94</f>
        <v>42308</v>
      </c>
      <c r="C22" s="179">
        <f ca="1">HLOOKUP(A22,Historical!$B$10:$I$13,3,FALSE)</f>
        <v>41926.716239879177</v>
      </c>
      <c r="D22" s="166" t="e">
        <f ca="1">주가!B94</f>
        <v>#N/A</v>
      </c>
      <c r="E22" s="166" t="e">
        <f ca="1">주가!C94</f>
        <v>#N/A</v>
      </c>
      <c r="F22" s="166" t="e">
        <f ca="1">주가!D94</f>
        <v>#N/A</v>
      </c>
      <c r="G22" s="166" t="e">
        <f ca="1">주가!F94</f>
        <v>#N/A</v>
      </c>
      <c r="H22" s="166" t="e">
        <f ca="1">주가!G94</f>
        <v>#N/A</v>
      </c>
      <c r="I22" s="179">
        <f ca="1">HLOOKUP($A22,Historical!$B$10:$I$13,2,FALSE)</f>
        <v>32714.491351704688</v>
      </c>
      <c r="J22" s="179">
        <f ca="1">HLOOKUP($A22,Historical!$B$10:$I$13,3,FALSE)</f>
        <v>41926.716239879177</v>
      </c>
      <c r="K22" s="179">
        <f ca="1">HLOOKUP($A22,Historical!$B$10:$I$13,4,FALSE)</f>
        <v>46924.041863452228</v>
      </c>
    </row>
    <row r="23" spans="1:11">
      <c r="A23" s="199">
        <f t="shared" ca="1" si="0"/>
        <v>2014</v>
      </c>
      <c r="B23" s="198">
        <f ca="1">주가!A95</f>
        <v>42277</v>
      </c>
      <c r="C23" s="179">
        <f ca="1">HLOOKUP(A23,Historical!$B$10:$I$13,3,FALSE)</f>
        <v>41926.716239879177</v>
      </c>
      <c r="D23" s="166">
        <f ca="1">주가!B95</f>
        <v>71649.898438000004</v>
      </c>
      <c r="E23" s="166">
        <f ca="1">주가!C95</f>
        <v>73014.703125</v>
      </c>
      <c r="F23" s="166">
        <f ca="1">주가!D95</f>
        <v>69992.703125</v>
      </c>
      <c r="G23" s="166">
        <f ca="1">주가!F95</f>
        <v>71649.898438000004</v>
      </c>
      <c r="H23" s="166">
        <f ca="1">주가!G95</f>
        <v>250765</v>
      </c>
      <c r="I23" s="179">
        <f ca="1">HLOOKUP($A23,Historical!$B$10:$I$13,2,FALSE)</f>
        <v>32714.491351704688</v>
      </c>
      <c r="J23" s="179">
        <f ca="1">HLOOKUP($A23,Historical!$B$10:$I$13,3,FALSE)</f>
        <v>41926.716239879177</v>
      </c>
      <c r="K23" s="179">
        <f ca="1">HLOOKUP($A23,Historical!$B$10:$I$13,4,FALSE)</f>
        <v>46924.041863452228</v>
      </c>
    </row>
    <row r="24" spans="1:11">
      <c r="A24" s="199">
        <f t="shared" ca="1" si="0"/>
        <v>2014</v>
      </c>
      <c r="B24" s="198">
        <f ca="1">주가!A96</f>
        <v>42247</v>
      </c>
      <c r="C24" s="179">
        <f ca="1">HLOOKUP(A24,Historical!$B$10:$I$13,3,FALSE)</f>
        <v>41926.716239879177</v>
      </c>
      <c r="D24" s="166">
        <f ca="1">주가!B96</f>
        <v>67555.601563000004</v>
      </c>
      <c r="E24" s="166">
        <f ca="1">주가!C96</f>
        <v>67555.601563000004</v>
      </c>
      <c r="F24" s="166">
        <f ca="1">주가!D96</f>
        <v>66093.398438000004</v>
      </c>
      <c r="G24" s="166">
        <f ca="1">주가!F96</f>
        <v>66775.796875</v>
      </c>
      <c r="H24" s="166">
        <f ca="1">주가!G96</f>
        <v>122000</v>
      </c>
      <c r="I24" s="179">
        <f ca="1">HLOOKUP($A24,Historical!$B$10:$I$13,2,FALSE)</f>
        <v>32714.491351704688</v>
      </c>
      <c r="J24" s="179">
        <f ca="1">HLOOKUP($A24,Historical!$B$10:$I$13,3,FALSE)</f>
        <v>41926.716239879177</v>
      </c>
      <c r="K24" s="179">
        <f ca="1">HLOOKUP($A24,Historical!$B$10:$I$13,4,FALSE)</f>
        <v>46924.041863452228</v>
      </c>
    </row>
    <row r="25" spans="1:11">
      <c r="A25" s="199">
        <f t="shared" ca="1" si="0"/>
        <v>2014</v>
      </c>
      <c r="B25" s="198">
        <f ca="1">주가!A97</f>
        <v>42216</v>
      </c>
      <c r="C25" s="179">
        <f ca="1">HLOOKUP(A25,Historical!$B$10:$I$13,3,FALSE)</f>
        <v>41926.716239879177</v>
      </c>
      <c r="D25" s="166">
        <f ca="1">주가!B97</f>
        <v>67263.203125</v>
      </c>
      <c r="E25" s="166">
        <f ca="1">주가!C97</f>
        <v>69212.898438000004</v>
      </c>
      <c r="F25" s="166">
        <f ca="1">주가!D97</f>
        <v>66678.296875</v>
      </c>
      <c r="G25" s="166">
        <f ca="1">주가!F97</f>
        <v>69017.898438000004</v>
      </c>
      <c r="H25" s="166">
        <f ca="1">주가!G97</f>
        <v>173153</v>
      </c>
      <c r="I25" s="179">
        <f ca="1">HLOOKUP($A25,Historical!$B$10:$I$13,2,FALSE)</f>
        <v>32714.491351704688</v>
      </c>
      <c r="J25" s="179">
        <f ca="1">HLOOKUP($A25,Historical!$B$10:$I$13,3,FALSE)</f>
        <v>41926.716239879177</v>
      </c>
      <c r="K25" s="179">
        <f ca="1">HLOOKUP($A25,Historical!$B$10:$I$13,4,FALSE)</f>
        <v>46924.041863452228</v>
      </c>
    </row>
    <row r="26" spans="1:11">
      <c r="A26" s="199">
        <f t="shared" ca="1" si="0"/>
        <v>2014</v>
      </c>
      <c r="B26" s="198">
        <f ca="1">주가!A98</f>
        <v>42185</v>
      </c>
      <c r="C26" s="179">
        <f ca="1">HLOOKUP(A26,Historical!$B$10:$I$13,3,FALSE)</f>
        <v>41926.716239879177</v>
      </c>
      <c r="D26" s="166">
        <f ca="1">주가!B98</f>
        <v>72624.796875</v>
      </c>
      <c r="E26" s="166">
        <f ca="1">주가!C98</f>
        <v>73989.5</v>
      </c>
      <c r="F26" s="166">
        <f ca="1">주가!D98</f>
        <v>71552.398438000004</v>
      </c>
      <c r="G26" s="166">
        <f ca="1">주가!F98</f>
        <v>72527.296875</v>
      </c>
      <c r="H26" s="166">
        <f ca="1">주가!G98</f>
        <v>222044</v>
      </c>
      <c r="I26" s="179">
        <f ca="1">HLOOKUP($A26,Historical!$B$10:$I$13,2,FALSE)</f>
        <v>32714.491351704688</v>
      </c>
      <c r="J26" s="179">
        <f ca="1">HLOOKUP($A26,Historical!$B$10:$I$13,3,FALSE)</f>
        <v>41926.716239879177</v>
      </c>
      <c r="K26" s="179">
        <f ca="1">HLOOKUP($A26,Historical!$B$10:$I$13,4,FALSE)</f>
        <v>46924.041863452228</v>
      </c>
    </row>
    <row r="27" spans="1:11">
      <c r="A27" s="199">
        <f t="shared" ca="1" si="0"/>
        <v>2014</v>
      </c>
      <c r="B27" s="198">
        <f ca="1">주가!A99</f>
        <v>42155</v>
      </c>
      <c r="C27" s="179">
        <f ca="1">HLOOKUP(A27,Historical!$B$10:$I$13,3,FALSE)</f>
        <v>41926.716239879177</v>
      </c>
      <c r="D27" s="166" t="e">
        <f ca="1">주가!B99</f>
        <v>#N/A</v>
      </c>
      <c r="E27" s="166" t="e">
        <f ca="1">주가!C99</f>
        <v>#N/A</v>
      </c>
      <c r="F27" s="166" t="e">
        <f ca="1">주가!D99</f>
        <v>#N/A</v>
      </c>
      <c r="G27" s="166" t="e">
        <f ca="1">주가!F99</f>
        <v>#N/A</v>
      </c>
      <c r="H27" s="166" t="e">
        <f ca="1">주가!G99</f>
        <v>#N/A</v>
      </c>
      <c r="I27" s="179">
        <f ca="1">HLOOKUP($A27,Historical!$B$10:$I$13,2,FALSE)</f>
        <v>32714.491351704688</v>
      </c>
      <c r="J27" s="179">
        <f ca="1">HLOOKUP($A27,Historical!$B$10:$I$13,3,FALSE)</f>
        <v>41926.716239879177</v>
      </c>
      <c r="K27" s="179">
        <f ca="1">HLOOKUP($A27,Historical!$B$10:$I$13,4,FALSE)</f>
        <v>46924.041863452228</v>
      </c>
    </row>
    <row r="28" spans="1:11">
      <c r="A28" s="199">
        <f t="shared" ca="1" si="0"/>
        <v>2014</v>
      </c>
      <c r="B28" s="198">
        <f ca="1">주가!A100</f>
        <v>42124</v>
      </c>
      <c r="C28" s="179">
        <f ca="1">HLOOKUP(A28,Historical!$B$10:$I$13,3,FALSE)</f>
        <v>41926.716239879177</v>
      </c>
      <c r="D28" s="166">
        <f ca="1">주가!B100</f>
        <v>67750.601563000004</v>
      </c>
      <c r="E28" s="166">
        <f ca="1">주가!C100</f>
        <v>69310.296875</v>
      </c>
      <c r="F28" s="166">
        <f ca="1">주가!D100</f>
        <v>67360.703125</v>
      </c>
      <c r="G28" s="166">
        <f ca="1">주가!F100</f>
        <v>67945.601563000004</v>
      </c>
      <c r="H28" s="166">
        <f ca="1">주가!G100</f>
        <v>129648</v>
      </c>
      <c r="I28" s="179">
        <f ca="1">HLOOKUP($A28,Historical!$B$10:$I$13,2,FALSE)</f>
        <v>32714.491351704688</v>
      </c>
      <c r="J28" s="179">
        <f ca="1">HLOOKUP($A28,Historical!$B$10:$I$13,3,FALSE)</f>
        <v>41926.716239879177</v>
      </c>
      <c r="K28" s="179">
        <f ca="1">HLOOKUP($A28,Historical!$B$10:$I$13,4,FALSE)</f>
        <v>46924.041863452228</v>
      </c>
    </row>
    <row r="29" spans="1:11">
      <c r="A29" s="199">
        <f t="shared" ca="1" si="0"/>
        <v>2013</v>
      </c>
      <c r="B29" s="198">
        <f ca="1">주가!A101</f>
        <v>42094</v>
      </c>
      <c r="C29" s="179">
        <f ca="1">HLOOKUP(A29,Historical!$B$10:$I$13,3,FALSE)</f>
        <v>43070.223147055338</v>
      </c>
      <c r="D29" s="166">
        <f ca="1">주가!B101</f>
        <v>62194.101562999997</v>
      </c>
      <c r="E29" s="166">
        <f ca="1">주가!C101</f>
        <v>63851.300780999998</v>
      </c>
      <c r="F29" s="166">
        <f ca="1">주가!D101</f>
        <v>61316.699219000002</v>
      </c>
      <c r="G29" s="166">
        <f ca="1">주가!F101</f>
        <v>61999.101562999997</v>
      </c>
      <c r="H29" s="166">
        <f ca="1">주가!G101</f>
        <v>283442</v>
      </c>
      <c r="I29" s="179">
        <f ca="1">HLOOKUP($A29,Historical!$B$10:$I$13,2,FALSE)</f>
        <v>32772.407234848964</v>
      </c>
      <c r="J29" s="179">
        <f ca="1">HLOOKUP($A29,Historical!$B$10:$I$13,3,FALSE)</f>
        <v>43070.223147055338</v>
      </c>
      <c r="K29" s="179">
        <f ca="1">HLOOKUP($A29,Historical!$B$10:$I$13,4,FALSE)</f>
        <v>48516.362600518514</v>
      </c>
    </row>
    <row r="30" spans="1:11">
      <c r="A30" s="199">
        <f t="shared" ca="1" si="0"/>
        <v>2013</v>
      </c>
      <c r="B30" s="198">
        <f ca="1">주가!A102</f>
        <v>42063</v>
      </c>
      <c r="C30" s="179">
        <f ca="1">HLOOKUP(A30,Historical!$B$10:$I$13,3,FALSE)</f>
        <v>43070.223147055338</v>
      </c>
      <c r="D30" s="166" t="e">
        <f ca="1">주가!B102</f>
        <v>#N/A</v>
      </c>
      <c r="E30" s="166" t="e">
        <f ca="1">주가!C102</f>
        <v>#N/A</v>
      </c>
      <c r="F30" s="166" t="e">
        <f ca="1">주가!D102</f>
        <v>#N/A</v>
      </c>
      <c r="G30" s="166" t="e">
        <f ca="1">주가!F102</f>
        <v>#N/A</v>
      </c>
      <c r="H30" s="166" t="e">
        <f ca="1">주가!G102</f>
        <v>#N/A</v>
      </c>
      <c r="I30" s="179">
        <f ca="1">HLOOKUP($A30,Historical!$B$10:$I$13,2,FALSE)</f>
        <v>32772.407234848964</v>
      </c>
      <c r="J30" s="179">
        <f ca="1">HLOOKUP($A30,Historical!$B$10:$I$13,3,FALSE)</f>
        <v>43070.223147055338</v>
      </c>
      <c r="K30" s="179">
        <f ca="1">HLOOKUP($A30,Historical!$B$10:$I$13,4,FALSE)</f>
        <v>48516.362600518514</v>
      </c>
    </row>
    <row r="31" spans="1:11">
      <c r="A31" s="199">
        <f t="shared" ca="1" si="0"/>
        <v>2013</v>
      </c>
      <c r="B31" s="198">
        <f ca="1">주가!A103</f>
        <v>42035</v>
      </c>
      <c r="C31" s="179">
        <f ca="1">HLOOKUP(A31,Historical!$B$10:$I$13,3,FALSE)</f>
        <v>43070.223147055338</v>
      </c>
      <c r="D31" s="166" t="e">
        <f ca="1">주가!B103</f>
        <v>#N/A</v>
      </c>
      <c r="E31" s="166" t="e">
        <f ca="1">주가!C103</f>
        <v>#N/A</v>
      </c>
      <c r="F31" s="166" t="e">
        <f ca="1">주가!D103</f>
        <v>#N/A</v>
      </c>
      <c r="G31" s="166" t="e">
        <f ca="1">주가!F103</f>
        <v>#N/A</v>
      </c>
      <c r="H31" s="166" t="e">
        <f ca="1">주가!G103</f>
        <v>#N/A</v>
      </c>
      <c r="I31" s="179">
        <f ca="1">HLOOKUP($A31,Historical!$B$10:$I$13,2,FALSE)</f>
        <v>32772.407234848964</v>
      </c>
      <c r="J31" s="179">
        <f ca="1">HLOOKUP($A31,Historical!$B$10:$I$13,3,FALSE)</f>
        <v>43070.223147055338</v>
      </c>
      <c r="K31" s="179">
        <f ca="1">HLOOKUP($A31,Historical!$B$10:$I$13,4,FALSE)</f>
        <v>48516.362600518514</v>
      </c>
    </row>
    <row r="32" spans="1:11">
      <c r="A32" s="199">
        <f t="shared" ca="1" si="0"/>
        <v>2013</v>
      </c>
      <c r="B32" s="198">
        <f ca="1">주가!A104</f>
        <v>42004</v>
      </c>
      <c r="C32" s="179">
        <f ca="1">HLOOKUP(A32,Historical!$B$10:$I$13,3,FALSE)</f>
        <v>43070.223147055338</v>
      </c>
      <c r="D32" s="166" t="e">
        <f ca="1">주가!B104</f>
        <v>#N/A</v>
      </c>
      <c r="E32" s="166" t="e">
        <f ca="1">주가!C104</f>
        <v>#N/A</v>
      </c>
      <c r="F32" s="166" t="e">
        <f ca="1">주가!D104</f>
        <v>#N/A</v>
      </c>
      <c r="G32" s="166" t="e">
        <f ca="1">주가!F104</f>
        <v>#N/A</v>
      </c>
      <c r="H32" s="166" t="e">
        <f ca="1">주가!G104</f>
        <v>#N/A</v>
      </c>
      <c r="I32" s="179">
        <f ca="1">HLOOKUP($A32,Historical!$B$10:$I$13,2,FALSE)</f>
        <v>32772.407234848964</v>
      </c>
      <c r="J32" s="179">
        <f ca="1">HLOOKUP($A32,Historical!$B$10:$I$13,3,FALSE)</f>
        <v>43070.223147055338</v>
      </c>
      <c r="K32" s="179">
        <f ca="1">HLOOKUP($A32,Historical!$B$10:$I$13,4,FALSE)</f>
        <v>48516.362600518514</v>
      </c>
    </row>
    <row r="33" spans="1:11">
      <c r="A33" s="199">
        <f t="shared" ca="1" si="0"/>
        <v>2013</v>
      </c>
      <c r="B33" s="198">
        <f ca="1">주가!A105</f>
        <v>41973</v>
      </c>
      <c r="C33" s="179">
        <f ca="1">HLOOKUP(A33,Historical!$B$10:$I$13,3,FALSE)</f>
        <v>43070.223147055338</v>
      </c>
      <c r="D33" s="166" t="e">
        <f ca="1">주가!B105</f>
        <v>#N/A</v>
      </c>
      <c r="E33" s="166" t="e">
        <f ca="1">주가!C105</f>
        <v>#N/A</v>
      </c>
      <c r="F33" s="166" t="e">
        <f ca="1">주가!D105</f>
        <v>#N/A</v>
      </c>
      <c r="G33" s="166" t="e">
        <f ca="1">주가!F105</f>
        <v>#N/A</v>
      </c>
      <c r="H33" s="166" t="e">
        <f ca="1">주가!G105</f>
        <v>#N/A</v>
      </c>
      <c r="I33" s="179">
        <f ca="1">HLOOKUP($A33,Historical!$B$10:$I$13,2,FALSE)</f>
        <v>32772.407234848964</v>
      </c>
      <c r="J33" s="179">
        <f ca="1">HLOOKUP($A33,Historical!$B$10:$I$13,3,FALSE)</f>
        <v>43070.223147055338</v>
      </c>
      <c r="K33" s="179">
        <f ca="1">HLOOKUP($A33,Historical!$B$10:$I$13,4,FALSE)</f>
        <v>48516.362600518514</v>
      </c>
    </row>
    <row r="34" spans="1:11">
      <c r="A34" s="199">
        <f t="shared" ca="1" si="0"/>
        <v>2013</v>
      </c>
      <c r="B34" s="198">
        <f ca="1">주가!A106</f>
        <v>41943</v>
      </c>
      <c r="C34" s="179">
        <f ca="1">HLOOKUP(A34,Historical!$B$10:$I$13,3,FALSE)</f>
        <v>43070.223147055338</v>
      </c>
      <c r="D34" s="166">
        <f ca="1">주가!B106</f>
        <v>58782.199219000002</v>
      </c>
      <c r="E34" s="166">
        <f ca="1">주가!C106</f>
        <v>60244.398437999997</v>
      </c>
      <c r="F34" s="166">
        <f ca="1">주가!D106</f>
        <v>58294.800780999998</v>
      </c>
      <c r="G34" s="166">
        <f ca="1">주가!F106</f>
        <v>59464.601562999997</v>
      </c>
      <c r="H34" s="166">
        <f ca="1">주가!G106</f>
        <v>128288</v>
      </c>
      <c r="I34" s="179">
        <f ca="1">HLOOKUP($A34,Historical!$B$10:$I$13,2,FALSE)</f>
        <v>32772.407234848964</v>
      </c>
      <c r="J34" s="179">
        <f ca="1">HLOOKUP($A34,Historical!$B$10:$I$13,3,FALSE)</f>
        <v>43070.223147055338</v>
      </c>
      <c r="K34" s="179">
        <f ca="1">HLOOKUP($A34,Historical!$B$10:$I$13,4,FALSE)</f>
        <v>48516.362600518514</v>
      </c>
    </row>
    <row r="35" spans="1:11">
      <c r="A35" s="199">
        <f t="shared" ca="1" si="0"/>
        <v>2013</v>
      </c>
      <c r="B35" s="198">
        <f ca="1">주가!A107</f>
        <v>41912</v>
      </c>
      <c r="C35" s="179">
        <f ca="1">HLOOKUP(A35,Historical!$B$10:$I$13,3,FALSE)</f>
        <v>43070.223147055338</v>
      </c>
      <c r="D35" s="166">
        <f ca="1">주가!B107</f>
        <v>57807.398437999997</v>
      </c>
      <c r="E35" s="166">
        <f ca="1">주가!C107</f>
        <v>59562</v>
      </c>
      <c r="F35" s="166">
        <f ca="1">주가!D107</f>
        <v>57709.898437999997</v>
      </c>
      <c r="G35" s="166">
        <f ca="1">주가!F107</f>
        <v>58782.199219000002</v>
      </c>
      <c r="H35" s="166">
        <f ca="1">주가!G107</f>
        <v>131153</v>
      </c>
      <c r="I35" s="179">
        <f ca="1">HLOOKUP($A35,Historical!$B$10:$I$13,2,FALSE)</f>
        <v>32772.407234848964</v>
      </c>
      <c r="J35" s="179">
        <f ca="1">HLOOKUP($A35,Historical!$B$10:$I$13,3,FALSE)</f>
        <v>43070.223147055338</v>
      </c>
      <c r="K35" s="179">
        <f ca="1">HLOOKUP($A35,Historical!$B$10:$I$13,4,FALSE)</f>
        <v>48516.362600518514</v>
      </c>
    </row>
    <row r="36" spans="1:11">
      <c r="A36" s="199">
        <f t="shared" ca="1" si="0"/>
        <v>2013</v>
      </c>
      <c r="B36" s="198">
        <f ca="1">주가!A108</f>
        <v>41882</v>
      </c>
      <c r="C36" s="179">
        <f ca="1">HLOOKUP(A36,Historical!$B$10:$I$13,3,FALSE)</f>
        <v>43070.223147055338</v>
      </c>
      <c r="D36" s="166" t="e">
        <f ca="1">주가!B108</f>
        <v>#N/A</v>
      </c>
      <c r="E36" s="166" t="e">
        <f ca="1">주가!C108</f>
        <v>#N/A</v>
      </c>
      <c r="F36" s="166" t="e">
        <f ca="1">주가!D108</f>
        <v>#N/A</v>
      </c>
      <c r="G36" s="166" t="e">
        <f ca="1">주가!F108</f>
        <v>#N/A</v>
      </c>
      <c r="H36" s="166" t="e">
        <f ca="1">주가!G108</f>
        <v>#N/A</v>
      </c>
      <c r="I36" s="179">
        <f ca="1">HLOOKUP($A36,Historical!$B$10:$I$13,2,FALSE)</f>
        <v>32772.407234848964</v>
      </c>
      <c r="J36" s="179">
        <f ca="1">HLOOKUP($A36,Historical!$B$10:$I$13,3,FALSE)</f>
        <v>43070.223147055338</v>
      </c>
      <c r="K36" s="179">
        <f ca="1">HLOOKUP($A36,Historical!$B$10:$I$13,4,FALSE)</f>
        <v>48516.362600518514</v>
      </c>
    </row>
    <row r="37" spans="1:11">
      <c r="A37" s="199">
        <f t="shared" ca="1" si="0"/>
        <v>2013</v>
      </c>
      <c r="B37" s="198">
        <f ca="1">주가!A109</f>
        <v>41851</v>
      </c>
      <c r="C37" s="179">
        <f ca="1">HLOOKUP(A37,Historical!$B$10:$I$13,3,FALSE)</f>
        <v>43070.223147055338</v>
      </c>
      <c r="D37" s="166">
        <f ca="1">주가!B109</f>
        <v>63656.300780999998</v>
      </c>
      <c r="E37" s="166">
        <f ca="1">주가!C109</f>
        <v>64338.699219000002</v>
      </c>
      <c r="F37" s="166">
        <f ca="1">주가!D109</f>
        <v>61706.699219000002</v>
      </c>
      <c r="G37" s="166">
        <f ca="1">주가!F109</f>
        <v>63753.800780999998</v>
      </c>
      <c r="H37" s="166">
        <f ca="1">주가!G109</f>
        <v>193330</v>
      </c>
      <c r="I37" s="179">
        <f ca="1">HLOOKUP($A37,Historical!$B$10:$I$13,2,FALSE)</f>
        <v>32772.407234848964</v>
      </c>
      <c r="J37" s="179">
        <f ca="1">HLOOKUP($A37,Historical!$B$10:$I$13,3,FALSE)</f>
        <v>43070.223147055338</v>
      </c>
      <c r="K37" s="179">
        <f ca="1">HLOOKUP($A37,Historical!$B$10:$I$13,4,FALSE)</f>
        <v>48516.362600518514</v>
      </c>
    </row>
    <row r="38" spans="1:11">
      <c r="A38" s="199">
        <f t="shared" ca="1" si="0"/>
        <v>2013</v>
      </c>
      <c r="B38" s="198">
        <f ca="1">주가!A110</f>
        <v>41820</v>
      </c>
      <c r="C38" s="179">
        <f ca="1">HLOOKUP(A38,Historical!$B$10:$I$13,3,FALSE)</f>
        <v>43070.223147055338</v>
      </c>
      <c r="D38" s="166">
        <f ca="1">주가!B110</f>
        <v>63558.800780999998</v>
      </c>
      <c r="E38" s="166">
        <f ca="1">주가!C110</f>
        <v>63656.300780999998</v>
      </c>
      <c r="F38" s="166">
        <f ca="1">주가!D110</f>
        <v>62681.5</v>
      </c>
      <c r="G38" s="166">
        <f ca="1">주가!F110</f>
        <v>62876.5</v>
      </c>
      <c r="H38" s="166">
        <f ca="1">주가!G110</f>
        <v>70606</v>
      </c>
      <c r="I38" s="179">
        <f ca="1">HLOOKUP($A38,Historical!$B$10:$I$13,2,FALSE)</f>
        <v>32772.407234848964</v>
      </c>
      <c r="J38" s="179">
        <f ca="1">HLOOKUP($A38,Historical!$B$10:$I$13,3,FALSE)</f>
        <v>43070.223147055338</v>
      </c>
      <c r="K38" s="179">
        <f ca="1">HLOOKUP($A38,Historical!$B$10:$I$13,4,FALSE)</f>
        <v>48516.362600518514</v>
      </c>
    </row>
    <row r="39" spans="1:11">
      <c r="A39" s="199">
        <f t="shared" ca="1" si="0"/>
        <v>2013</v>
      </c>
      <c r="B39" s="198">
        <f ca="1">주가!A111</f>
        <v>41790</v>
      </c>
      <c r="C39" s="179">
        <f ca="1">HLOOKUP(A39,Historical!$B$10:$I$13,3,FALSE)</f>
        <v>43070.223147055338</v>
      </c>
      <c r="D39" s="166" t="e">
        <f ca="1">주가!B111</f>
        <v>#N/A</v>
      </c>
      <c r="E39" s="166" t="e">
        <f ca="1">주가!C111</f>
        <v>#N/A</v>
      </c>
      <c r="F39" s="166" t="e">
        <f ca="1">주가!D111</f>
        <v>#N/A</v>
      </c>
      <c r="G39" s="166" t="e">
        <f ca="1">주가!F111</f>
        <v>#N/A</v>
      </c>
      <c r="H39" s="166" t="e">
        <f ca="1">주가!G111</f>
        <v>#N/A</v>
      </c>
      <c r="I39" s="179">
        <f ca="1">HLOOKUP($A39,Historical!$B$10:$I$13,2,FALSE)</f>
        <v>32772.407234848964</v>
      </c>
      <c r="J39" s="179">
        <f ca="1">HLOOKUP($A39,Historical!$B$10:$I$13,3,FALSE)</f>
        <v>43070.223147055338</v>
      </c>
      <c r="K39" s="179">
        <f ca="1">HLOOKUP($A39,Historical!$B$10:$I$13,4,FALSE)</f>
        <v>48516.362600518514</v>
      </c>
    </row>
    <row r="40" spans="1:11">
      <c r="A40" s="199">
        <f t="shared" ca="1" si="0"/>
        <v>2013</v>
      </c>
      <c r="B40" s="198">
        <f ca="1">주가!A112</f>
        <v>41759</v>
      </c>
      <c r="C40" s="179">
        <f ca="1">HLOOKUP(A40,Historical!$B$10:$I$13,3,FALSE)</f>
        <v>43070.223147055338</v>
      </c>
      <c r="D40" s="166">
        <f ca="1">주가!B112</f>
        <v>58392.300780999998</v>
      </c>
      <c r="E40" s="166">
        <f ca="1">주가!C112</f>
        <v>59269.601562999997</v>
      </c>
      <c r="F40" s="166">
        <f ca="1">주가!D112</f>
        <v>58002.300780999998</v>
      </c>
      <c r="G40" s="166">
        <f ca="1">주가!F112</f>
        <v>58587.199219000002</v>
      </c>
      <c r="H40" s="166">
        <f ca="1">주가!G112</f>
        <v>228262</v>
      </c>
      <c r="I40" s="179">
        <f ca="1">HLOOKUP($A40,Historical!$B$10:$I$13,2,FALSE)</f>
        <v>32772.407234848964</v>
      </c>
      <c r="J40" s="179">
        <f ca="1">HLOOKUP($A40,Historical!$B$10:$I$13,3,FALSE)</f>
        <v>43070.223147055338</v>
      </c>
      <c r="K40" s="179">
        <f ca="1">HLOOKUP($A40,Historical!$B$10:$I$13,4,FALSE)</f>
        <v>48516.362600518514</v>
      </c>
    </row>
    <row r="41" spans="1:11">
      <c r="A41" s="199">
        <f t="shared" ca="1" si="0"/>
        <v>2012</v>
      </c>
      <c r="B41" s="198">
        <f ca="1">주가!A113</f>
        <v>41729</v>
      </c>
      <c r="C41" s="179">
        <f ca="1">HLOOKUP(A41,Historical!$B$10:$I$13,3,FALSE)</f>
        <v>43925.839510232698</v>
      </c>
      <c r="D41" s="166">
        <f ca="1">주가!B113</f>
        <v>63168.898437999997</v>
      </c>
      <c r="E41" s="166">
        <f ca="1">주가!C113</f>
        <v>63168.898437999997</v>
      </c>
      <c r="F41" s="166">
        <f ca="1">주가!D113</f>
        <v>61121.800780999998</v>
      </c>
      <c r="G41" s="166">
        <f ca="1">주가!F113</f>
        <v>61316.699219000002</v>
      </c>
      <c r="H41" s="166">
        <f ca="1">주가!G113</f>
        <v>215330</v>
      </c>
      <c r="I41" s="179">
        <f ca="1">HLOOKUP($A41,Historical!$B$10:$I$13,2,FALSE)</f>
        <v>33936.322740356925</v>
      </c>
      <c r="J41" s="179">
        <f ca="1">HLOOKUP($A41,Historical!$B$10:$I$13,3,FALSE)</f>
        <v>43925.839510232698</v>
      </c>
      <c r="K41" s="179">
        <f ca="1">HLOOKUP($A41,Historical!$B$10:$I$13,4,FALSE)</f>
        <v>49288.998837677413</v>
      </c>
    </row>
    <row r="42" spans="1:11">
      <c r="A42" s="199">
        <f t="shared" ca="1" si="0"/>
        <v>2012</v>
      </c>
      <c r="B42" s="198">
        <f ca="1">주가!A114</f>
        <v>41698</v>
      </c>
      <c r="C42" s="179">
        <f ca="1">HLOOKUP(A42,Historical!$B$10:$I$13,3,FALSE)</f>
        <v>43925.839510232698</v>
      </c>
      <c r="D42" s="166">
        <f ca="1">주가!B114</f>
        <v>60634.398437999997</v>
      </c>
      <c r="E42" s="166">
        <f ca="1">주가!C114</f>
        <v>61414.199219000002</v>
      </c>
      <c r="F42" s="166">
        <f ca="1">주가!D114</f>
        <v>59854.5</v>
      </c>
      <c r="G42" s="166">
        <f ca="1">주가!F114</f>
        <v>60634.398437999997</v>
      </c>
      <c r="H42" s="166">
        <f ca="1">주가!G114</f>
        <v>177110</v>
      </c>
      <c r="I42" s="179">
        <f ca="1">HLOOKUP($A42,Historical!$B$10:$I$13,2,FALSE)</f>
        <v>33936.322740356925</v>
      </c>
      <c r="J42" s="179">
        <f ca="1">HLOOKUP($A42,Historical!$B$10:$I$13,3,FALSE)</f>
        <v>43925.839510232698</v>
      </c>
      <c r="K42" s="179">
        <f ca="1">HLOOKUP($A42,Historical!$B$10:$I$13,4,FALSE)</f>
        <v>49288.998837677413</v>
      </c>
    </row>
    <row r="43" spans="1:11">
      <c r="A43" s="199">
        <f t="shared" ca="1" si="0"/>
        <v>2012</v>
      </c>
      <c r="B43" s="198">
        <f ca="1">주가!A115</f>
        <v>41670</v>
      </c>
      <c r="C43" s="179">
        <f ca="1">HLOOKUP(A43,Historical!$B$10:$I$13,3,FALSE)</f>
        <v>43925.839510232698</v>
      </c>
      <c r="D43" s="166" t="e">
        <f ca="1">주가!B115</f>
        <v>#N/A</v>
      </c>
      <c r="E43" s="166" t="e">
        <f ca="1">주가!C115</f>
        <v>#N/A</v>
      </c>
      <c r="F43" s="166" t="e">
        <f ca="1">주가!D115</f>
        <v>#N/A</v>
      </c>
      <c r="G43" s="166" t="e">
        <f ca="1">주가!F115</f>
        <v>#N/A</v>
      </c>
      <c r="H43" s="166" t="e">
        <f ca="1">주가!G115</f>
        <v>#N/A</v>
      </c>
      <c r="I43" s="179">
        <f ca="1">HLOOKUP($A43,Historical!$B$10:$I$13,2,FALSE)</f>
        <v>33936.322740356925</v>
      </c>
      <c r="J43" s="179">
        <f ca="1">HLOOKUP($A43,Historical!$B$10:$I$13,3,FALSE)</f>
        <v>43925.839510232698</v>
      </c>
      <c r="K43" s="179">
        <f ca="1">HLOOKUP($A43,Historical!$B$10:$I$13,4,FALSE)</f>
        <v>49288.998837677413</v>
      </c>
    </row>
    <row r="44" spans="1:11">
      <c r="A44" s="199">
        <f t="shared" ca="1" si="0"/>
        <v>2012</v>
      </c>
      <c r="B44" s="198">
        <f ca="1">주가!A116</f>
        <v>41639</v>
      </c>
      <c r="C44" s="179">
        <f ca="1">HLOOKUP(A44,Historical!$B$10:$I$13,3,FALSE)</f>
        <v>43925.839510232698</v>
      </c>
      <c r="D44" s="166" t="e">
        <f ca="1">주가!B116</f>
        <v>#N/A</v>
      </c>
      <c r="E44" s="166" t="e">
        <f ca="1">주가!C116</f>
        <v>#N/A</v>
      </c>
      <c r="F44" s="166" t="e">
        <f ca="1">주가!D116</f>
        <v>#N/A</v>
      </c>
      <c r="G44" s="166" t="e">
        <f ca="1">주가!F116</f>
        <v>#N/A</v>
      </c>
      <c r="H44" s="166" t="e">
        <f ca="1">주가!G116</f>
        <v>#N/A</v>
      </c>
      <c r="I44" s="179">
        <f ca="1">HLOOKUP($A44,Historical!$B$10:$I$13,2,FALSE)</f>
        <v>33936.322740356925</v>
      </c>
      <c r="J44" s="179">
        <f ca="1">HLOOKUP($A44,Historical!$B$10:$I$13,3,FALSE)</f>
        <v>43925.839510232698</v>
      </c>
      <c r="K44" s="179">
        <f ca="1">HLOOKUP($A44,Historical!$B$10:$I$13,4,FALSE)</f>
        <v>49288.998837677413</v>
      </c>
    </row>
    <row r="45" spans="1:11">
      <c r="A45" s="199">
        <f t="shared" ca="1" si="0"/>
        <v>2012</v>
      </c>
      <c r="B45" s="198">
        <f ca="1">주가!A117</f>
        <v>41608</v>
      </c>
      <c r="C45" s="179">
        <f ca="1">HLOOKUP(A45,Historical!$B$10:$I$13,3,FALSE)</f>
        <v>43925.839510232698</v>
      </c>
      <c r="D45" s="166" t="e">
        <f ca="1">주가!B117</f>
        <v>#N/A</v>
      </c>
      <c r="E45" s="166" t="e">
        <f ca="1">주가!C117</f>
        <v>#N/A</v>
      </c>
      <c r="F45" s="166" t="e">
        <f ca="1">주가!D117</f>
        <v>#N/A</v>
      </c>
      <c r="G45" s="166" t="e">
        <f ca="1">주가!F117</f>
        <v>#N/A</v>
      </c>
      <c r="H45" s="166" t="e">
        <f ca="1">주가!G117</f>
        <v>#N/A</v>
      </c>
      <c r="I45" s="179">
        <f ca="1">HLOOKUP($A45,Historical!$B$10:$I$13,2,FALSE)</f>
        <v>33936.322740356925</v>
      </c>
      <c r="J45" s="179">
        <f ca="1">HLOOKUP($A45,Historical!$B$10:$I$13,3,FALSE)</f>
        <v>43925.839510232698</v>
      </c>
      <c r="K45" s="179">
        <f ca="1">HLOOKUP($A45,Historical!$B$10:$I$13,4,FALSE)</f>
        <v>49288.998837677413</v>
      </c>
    </row>
    <row r="46" spans="1:11">
      <c r="A46" s="199">
        <f t="shared" ca="1" si="0"/>
        <v>2012</v>
      </c>
      <c r="B46" s="198">
        <f ca="1">주가!A118</f>
        <v>41578</v>
      </c>
      <c r="C46" s="179">
        <f ca="1">HLOOKUP(A46,Historical!$B$10:$I$13,3,FALSE)</f>
        <v>43925.839510232698</v>
      </c>
      <c r="D46" s="166">
        <f ca="1">주가!B118</f>
        <v>49618.800780999998</v>
      </c>
      <c r="E46" s="166">
        <f ca="1">주가!C118</f>
        <v>51178.5</v>
      </c>
      <c r="F46" s="166">
        <f ca="1">주가!D118</f>
        <v>49228.898437999997</v>
      </c>
      <c r="G46" s="166">
        <f ca="1">주가!F118</f>
        <v>50593.601562999997</v>
      </c>
      <c r="H46" s="166">
        <f ca="1">주가!G118</f>
        <v>171886</v>
      </c>
      <c r="I46" s="179">
        <f ca="1">HLOOKUP($A46,Historical!$B$10:$I$13,2,FALSE)</f>
        <v>33936.322740356925</v>
      </c>
      <c r="J46" s="179">
        <f ca="1">HLOOKUP($A46,Historical!$B$10:$I$13,3,FALSE)</f>
        <v>43925.839510232698</v>
      </c>
      <c r="K46" s="179">
        <f ca="1">HLOOKUP($A46,Historical!$B$10:$I$13,4,FALSE)</f>
        <v>49288.998837677413</v>
      </c>
    </row>
    <row r="47" spans="1:11">
      <c r="A47" s="199">
        <f t="shared" ca="1" si="0"/>
        <v>2012</v>
      </c>
      <c r="B47" s="198">
        <f ca="1">주가!A119</f>
        <v>41547</v>
      </c>
      <c r="C47" s="179">
        <f ca="1">HLOOKUP(A47,Historical!$B$10:$I$13,3,FALSE)</f>
        <v>43925.839510232698</v>
      </c>
      <c r="D47" s="166">
        <f ca="1">주가!B119</f>
        <v>45768.199219000002</v>
      </c>
      <c r="E47" s="166">
        <f ca="1">주가!C119</f>
        <v>46011.898437999997</v>
      </c>
      <c r="F47" s="166">
        <f ca="1">주가!D119</f>
        <v>45329.5</v>
      </c>
      <c r="G47" s="166">
        <f ca="1">주가!F119</f>
        <v>45622</v>
      </c>
      <c r="H47" s="166">
        <f ca="1">주가!G119</f>
        <v>89079</v>
      </c>
      <c r="I47" s="179">
        <f ca="1">HLOOKUP($A47,Historical!$B$10:$I$13,2,FALSE)</f>
        <v>33936.322740356925</v>
      </c>
      <c r="J47" s="179">
        <f ca="1">HLOOKUP($A47,Historical!$B$10:$I$13,3,FALSE)</f>
        <v>43925.839510232698</v>
      </c>
      <c r="K47" s="179">
        <f ca="1">HLOOKUP($A47,Historical!$B$10:$I$13,4,FALSE)</f>
        <v>49288.998837677413</v>
      </c>
    </row>
    <row r="48" spans="1:11">
      <c r="A48" s="199">
        <f t="shared" ca="1" si="0"/>
        <v>2012</v>
      </c>
      <c r="B48" s="198">
        <f ca="1">주가!A120</f>
        <v>41517</v>
      </c>
      <c r="C48" s="179">
        <f ca="1">HLOOKUP(A48,Historical!$B$10:$I$13,3,FALSE)</f>
        <v>43925.839510232698</v>
      </c>
      <c r="D48" s="166" t="e">
        <f ca="1">주가!B120</f>
        <v>#N/A</v>
      </c>
      <c r="E48" s="166" t="e">
        <f ca="1">주가!C120</f>
        <v>#N/A</v>
      </c>
      <c r="F48" s="166" t="e">
        <f ca="1">주가!D120</f>
        <v>#N/A</v>
      </c>
      <c r="G48" s="166" t="e">
        <f ca="1">주가!F120</f>
        <v>#N/A</v>
      </c>
      <c r="H48" s="166" t="e">
        <f ca="1">주가!G120</f>
        <v>#N/A</v>
      </c>
      <c r="I48" s="179">
        <f ca="1">HLOOKUP($A48,Historical!$B$10:$I$13,2,FALSE)</f>
        <v>33936.322740356925</v>
      </c>
      <c r="J48" s="179">
        <f ca="1">HLOOKUP($A48,Historical!$B$10:$I$13,3,FALSE)</f>
        <v>43925.839510232698</v>
      </c>
      <c r="K48" s="179">
        <f ca="1">HLOOKUP($A48,Historical!$B$10:$I$13,4,FALSE)</f>
        <v>49288.998837677413</v>
      </c>
    </row>
    <row r="49" spans="1:11">
      <c r="A49" s="199">
        <f t="shared" ca="1" si="0"/>
        <v>2012</v>
      </c>
      <c r="B49" s="198">
        <f ca="1">주가!A121</f>
        <v>41486</v>
      </c>
      <c r="C49" s="179">
        <f ca="1">HLOOKUP(A49,Historical!$B$10:$I$13,3,FALSE)</f>
        <v>43925.839510232698</v>
      </c>
      <c r="D49" s="166">
        <f ca="1">주가!B121</f>
        <v>41673.898437999997</v>
      </c>
      <c r="E49" s="166">
        <f ca="1">주가!C121</f>
        <v>42307.601562999997</v>
      </c>
      <c r="F49" s="166">
        <f ca="1">주가!D121</f>
        <v>41430.199219000002</v>
      </c>
      <c r="G49" s="166">
        <f ca="1">주가!F121</f>
        <v>41722.699219000002</v>
      </c>
      <c r="H49" s="166">
        <f ca="1">주가!G121</f>
        <v>111254</v>
      </c>
      <c r="I49" s="179">
        <f ca="1">HLOOKUP($A49,Historical!$B$10:$I$13,2,FALSE)</f>
        <v>33936.322740356925</v>
      </c>
      <c r="J49" s="179">
        <f ca="1">HLOOKUP($A49,Historical!$B$10:$I$13,3,FALSE)</f>
        <v>43925.839510232698</v>
      </c>
      <c r="K49" s="179">
        <f ca="1">HLOOKUP($A49,Historical!$B$10:$I$13,4,FALSE)</f>
        <v>49288.998837677413</v>
      </c>
    </row>
    <row r="50" spans="1:11">
      <c r="A50" s="199">
        <f t="shared" ca="1" si="0"/>
        <v>2012</v>
      </c>
      <c r="B50" s="198">
        <f ca="1">주가!A122</f>
        <v>41455</v>
      </c>
      <c r="C50" s="179">
        <f ca="1">HLOOKUP(A50,Historical!$B$10:$I$13,3,FALSE)</f>
        <v>43925.839510232698</v>
      </c>
      <c r="D50" s="166" t="e">
        <f ca="1">주가!B122</f>
        <v>#N/A</v>
      </c>
      <c r="E50" s="166" t="e">
        <f ca="1">주가!C122</f>
        <v>#N/A</v>
      </c>
      <c r="F50" s="166" t="e">
        <f ca="1">주가!D122</f>
        <v>#N/A</v>
      </c>
      <c r="G50" s="166" t="e">
        <f ca="1">주가!F122</f>
        <v>#N/A</v>
      </c>
      <c r="H50" s="166" t="e">
        <f ca="1">주가!G122</f>
        <v>#N/A</v>
      </c>
      <c r="I50" s="179">
        <f ca="1">HLOOKUP($A50,Historical!$B$10:$I$13,2,FALSE)</f>
        <v>33936.322740356925</v>
      </c>
      <c r="J50" s="179">
        <f ca="1">HLOOKUP($A50,Historical!$B$10:$I$13,3,FALSE)</f>
        <v>43925.839510232698</v>
      </c>
      <c r="K50" s="179">
        <f ca="1">HLOOKUP($A50,Historical!$B$10:$I$13,4,FALSE)</f>
        <v>49288.998837677413</v>
      </c>
    </row>
    <row r="51" spans="1:11">
      <c r="A51" s="199">
        <f t="shared" ca="1" si="0"/>
        <v>2012</v>
      </c>
      <c r="B51" s="198">
        <f ca="1">주가!A123</f>
        <v>41425</v>
      </c>
      <c r="C51" s="179">
        <f ca="1">HLOOKUP(A51,Historical!$B$10:$I$13,3,FALSE)</f>
        <v>43925.839510232698</v>
      </c>
      <c r="D51" s="166">
        <f ca="1">주가!B123</f>
        <v>41868.898437999997</v>
      </c>
      <c r="E51" s="166">
        <f ca="1">주가!C123</f>
        <v>42600</v>
      </c>
      <c r="F51" s="166">
        <f ca="1">주가!D123</f>
        <v>41868.898437999997</v>
      </c>
      <c r="G51" s="166">
        <f ca="1">주가!F123</f>
        <v>42063.898437999997</v>
      </c>
      <c r="H51" s="166">
        <f ca="1">주가!G123</f>
        <v>91242</v>
      </c>
      <c r="I51" s="179">
        <f ca="1">HLOOKUP($A51,Historical!$B$10:$I$13,2,FALSE)</f>
        <v>33936.322740356925</v>
      </c>
      <c r="J51" s="179">
        <f ca="1">HLOOKUP($A51,Historical!$B$10:$I$13,3,FALSE)</f>
        <v>43925.839510232698</v>
      </c>
      <c r="K51" s="179">
        <f ca="1">HLOOKUP($A51,Historical!$B$10:$I$13,4,FALSE)</f>
        <v>49288.998837677413</v>
      </c>
    </row>
    <row r="52" spans="1:11">
      <c r="A52" s="199">
        <f t="shared" ca="1" si="0"/>
        <v>2012</v>
      </c>
      <c r="B52" s="198">
        <f ca="1">주가!A124</f>
        <v>41394</v>
      </c>
      <c r="C52" s="179">
        <f ca="1">HLOOKUP(A52,Historical!$B$10:$I$13,3,FALSE)</f>
        <v>43925.839510232698</v>
      </c>
      <c r="D52" s="166">
        <f ca="1">주가!B124</f>
        <v>44647.199219000002</v>
      </c>
      <c r="E52" s="166">
        <f ca="1">주가!C124</f>
        <v>45573.300780999998</v>
      </c>
      <c r="F52" s="166">
        <f ca="1">주가!D124</f>
        <v>44549.699219000002</v>
      </c>
      <c r="G52" s="166">
        <f ca="1">주가!F124</f>
        <v>45573.300780999998</v>
      </c>
      <c r="H52" s="166">
        <f ca="1">주가!G124</f>
        <v>154329</v>
      </c>
      <c r="I52" s="179">
        <f ca="1">HLOOKUP($A52,Historical!$B$10:$I$13,2,FALSE)</f>
        <v>33936.322740356925</v>
      </c>
      <c r="J52" s="179">
        <f ca="1">HLOOKUP($A52,Historical!$B$10:$I$13,3,FALSE)</f>
        <v>43925.839510232698</v>
      </c>
      <c r="K52" s="179">
        <f ca="1">HLOOKUP($A52,Historical!$B$10:$I$13,4,FALSE)</f>
        <v>49288.998837677413</v>
      </c>
    </row>
    <row r="53" spans="1:11">
      <c r="A53" s="199">
        <f t="shared" ca="1" si="0"/>
        <v>2012</v>
      </c>
      <c r="B53" s="198">
        <f ca="1">주가!A125</f>
        <v>41364</v>
      </c>
      <c r="C53" s="179">
        <f ca="1">HLOOKUP(A53,Historical!$B$10:$I$13,3,FALSE)</f>
        <v>43925.839510232698</v>
      </c>
      <c r="D53" s="166" t="e">
        <f ca="1">주가!B125</f>
        <v>#N/A</v>
      </c>
      <c r="E53" s="166" t="e">
        <f ca="1">주가!C125</f>
        <v>#N/A</v>
      </c>
      <c r="F53" s="166" t="e">
        <f ca="1">주가!D125</f>
        <v>#N/A</v>
      </c>
      <c r="G53" s="166" t="e">
        <f ca="1">주가!F125</f>
        <v>#N/A</v>
      </c>
      <c r="H53" s="166" t="e">
        <f ca="1">주가!G125</f>
        <v>#N/A</v>
      </c>
      <c r="I53" s="179">
        <f ca="1">HLOOKUP($A53,Historical!$B$10:$I$13,2,FALSE)</f>
        <v>33936.322740356925</v>
      </c>
      <c r="J53" s="179">
        <f ca="1">HLOOKUP($A53,Historical!$B$10:$I$13,3,FALSE)</f>
        <v>43925.839510232698</v>
      </c>
      <c r="K53" s="179">
        <f ca="1">HLOOKUP($A53,Historical!$B$10:$I$13,4,FALSE)</f>
        <v>49288.998837677413</v>
      </c>
    </row>
    <row r="54" spans="1:11">
      <c r="A54" s="199">
        <f t="shared" ca="1" si="0"/>
        <v>2011</v>
      </c>
      <c r="B54" s="198">
        <f ca="1">주가!A126</f>
        <v>41333</v>
      </c>
      <c r="C54" s="179">
        <f ca="1">HLOOKUP(A54,Historical!$B$10:$I$13,3,FALSE)</f>
        <v>41538.837086893058</v>
      </c>
      <c r="D54" s="166">
        <f ca="1">주가!B126</f>
        <v>54103</v>
      </c>
      <c r="E54" s="166">
        <f ca="1">주가!C126</f>
        <v>55857.699219000002</v>
      </c>
      <c r="F54" s="166">
        <f ca="1">주가!D126</f>
        <v>54005.5</v>
      </c>
      <c r="G54" s="166">
        <f ca="1">주가!F126</f>
        <v>55857.699219000002</v>
      </c>
      <c r="H54" s="166">
        <f ca="1">주가!G126</f>
        <v>141579</v>
      </c>
      <c r="I54" s="179">
        <f ca="1">HLOOKUP($A54,Historical!$B$10:$I$13,2,FALSE)</f>
        <v>31254.682665965109</v>
      </c>
      <c r="J54" s="179">
        <f ca="1">HLOOKUP($A54,Historical!$B$10:$I$13,3,FALSE)</f>
        <v>41538.837086893058</v>
      </c>
      <c r="K54" s="179">
        <f ca="1">HLOOKUP($A54,Historical!$B$10:$I$13,4,FALSE)</f>
        <v>46921.137128857939</v>
      </c>
    </row>
    <row r="55" spans="1:11">
      <c r="A55" s="199">
        <f t="shared" ca="1" si="0"/>
        <v>2011</v>
      </c>
      <c r="B55" s="198">
        <f ca="1">주가!A127</f>
        <v>41305</v>
      </c>
      <c r="C55" s="179">
        <f ca="1">HLOOKUP(A55,Historical!$B$10:$I$13,3,FALSE)</f>
        <v>41538.837086893058</v>
      </c>
      <c r="D55" s="166">
        <f ca="1">주가!B127</f>
        <v>58587.199219000002</v>
      </c>
      <c r="E55" s="166">
        <f ca="1">주가!C127</f>
        <v>58977.199219000002</v>
      </c>
      <c r="F55" s="166">
        <f ca="1">주가!D127</f>
        <v>58294.800780999998</v>
      </c>
      <c r="G55" s="166">
        <f ca="1">주가!F127</f>
        <v>58294.800780999998</v>
      </c>
      <c r="H55" s="166">
        <f ca="1">주가!G127</f>
        <v>52469</v>
      </c>
      <c r="I55" s="179">
        <f ca="1">HLOOKUP($A55,Historical!$B$10:$I$13,2,FALSE)</f>
        <v>31254.682665965109</v>
      </c>
      <c r="J55" s="179">
        <f ca="1">HLOOKUP($A55,Historical!$B$10:$I$13,3,FALSE)</f>
        <v>41538.837086893058</v>
      </c>
      <c r="K55" s="179">
        <f ca="1">HLOOKUP($A55,Historical!$B$10:$I$13,4,FALSE)</f>
        <v>46921.137128857939</v>
      </c>
    </row>
    <row r="56" spans="1:11">
      <c r="A56" s="199">
        <f t="shared" ca="1" si="0"/>
        <v>2011</v>
      </c>
      <c r="B56" s="198">
        <f ca="1">주가!A128</f>
        <v>41274</v>
      </c>
      <c r="C56" s="179">
        <f ca="1">HLOOKUP(A56,Historical!$B$10:$I$13,3,FALSE)</f>
        <v>41538.837086893058</v>
      </c>
      <c r="D56" s="166" t="e">
        <f ca="1">주가!B128</f>
        <v>#N/A</v>
      </c>
      <c r="E56" s="166" t="e">
        <f ca="1">주가!C128</f>
        <v>#N/A</v>
      </c>
      <c r="F56" s="166" t="e">
        <f ca="1">주가!D128</f>
        <v>#N/A</v>
      </c>
      <c r="G56" s="166" t="e">
        <f ca="1">주가!F128</f>
        <v>#N/A</v>
      </c>
      <c r="H56" s="166" t="e">
        <f ca="1">주가!G128</f>
        <v>#N/A</v>
      </c>
      <c r="I56" s="179">
        <f ca="1">HLOOKUP($A56,Historical!$B$10:$I$13,2,FALSE)</f>
        <v>31254.682665965109</v>
      </c>
      <c r="J56" s="179">
        <f ca="1">HLOOKUP($A56,Historical!$B$10:$I$13,3,FALSE)</f>
        <v>41538.837086893058</v>
      </c>
      <c r="K56" s="179">
        <f ca="1">HLOOKUP($A56,Historical!$B$10:$I$13,4,FALSE)</f>
        <v>46921.137128857939</v>
      </c>
    </row>
    <row r="57" spans="1:11">
      <c r="A57" s="199">
        <f t="shared" ca="1" si="0"/>
        <v>2011</v>
      </c>
      <c r="B57" s="198">
        <f ca="1">주가!A129</f>
        <v>41243</v>
      </c>
      <c r="C57" s="179">
        <f ca="1">HLOOKUP(A57,Historical!$B$10:$I$13,3,FALSE)</f>
        <v>41538.837086893058</v>
      </c>
      <c r="D57" s="166">
        <f ca="1">주가!B129</f>
        <v>56735</v>
      </c>
      <c r="E57" s="166">
        <f ca="1">주가!C129</f>
        <v>58294.800780999998</v>
      </c>
      <c r="F57" s="166">
        <f ca="1">주가!D129</f>
        <v>56735</v>
      </c>
      <c r="G57" s="166">
        <f ca="1">주가!F129</f>
        <v>58294.800780999998</v>
      </c>
      <c r="H57" s="166">
        <f ca="1">주가!G129</f>
        <v>169440</v>
      </c>
      <c r="I57" s="179">
        <f ca="1">HLOOKUP($A57,Historical!$B$10:$I$13,2,FALSE)</f>
        <v>31254.682665965109</v>
      </c>
      <c r="J57" s="179">
        <f ca="1">HLOOKUP($A57,Historical!$B$10:$I$13,3,FALSE)</f>
        <v>41538.837086893058</v>
      </c>
      <c r="K57" s="179">
        <f ca="1">HLOOKUP($A57,Historical!$B$10:$I$13,4,FALSE)</f>
        <v>46921.137128857939</v>
      </c>
    </row>
    <row r="58" spans="1:11">
      <c r="A58" s="199">
        <f t="shared" ca="1" si="0"/>
        <v>2011</v>
      </c>
      <c r="B58" s="198">
        <f ca="1">주가!A130</f>
        <v>41213</v>
      </c>
      <c r="C58" s="179">
        <f ca="1">HLOOKUP(A58,Historical!$B$10:$I$13,3,FALSE)</f>
        <v>41538.837086893058</v>
      </c>
      <c r="D58" s="166">
        <f ca="1">주가!B130</f>
        <v>64533.699219000002</v>
      </c>
      <c r="E58" s="166">
        <f ca="1">주가!C130</f>
        <v>65606</v>
      </c>
      <c r="F58" s="166">
        <f ca="1">주가!D130</f>
        <v>64241.199219000002</v>
      </c>
      <c r="G58" s="166">
        <f ca="1">주가!F130</f>
        <v>65508.5</v>
      </c>
      <c r="H58" s="166">
        <f ca="1">주가!G130</f>
        <v>89545</v>
      </c>
      <c r="I58" s="179">
        <f ca="1">HLOOKUP($A58,Historical!$B$10:$I$13,2,FALSE)</f>
        <v>31254.682665965109</v>
      </c>
      <c r="J58" s="179">
        <f ca="1">HLOOKUP($A58,Historical!$B$10:$I$13,3,FALSE)</f>
        <v>41538.837086893058</v>
      </c>
      <c r="K58" s="179">
        <f ca="1">HLOOKUP($A58,Historical!$B$10:$I$13,4,FALSE)</f>
        <v>46921.137128857939</v>
      </c>
    </row>
    <row r="59" spans="1:11">
      <c r="A59" s="199">
        <f t="shared" ca="1" si="0"/>
        <v>2011</v>
      </c>
      <c r="B59" s="198">
        <f ca="1">주가!A131</f>
        <v>41182</v>
      </c>
      <c r="C59" s="179">
        <f ca="1">HLOOKUP(A59,Historical!$B$10:$I$13,3,FALSE)</f>
        <v>41538.837086893058</v>
      </c>
      <c r="D59" s="166" t="e">
        <f ca="1">주가!B131</f>
        <v>#N/A</v>
      </c>
      <c r="E59" s="166" t="e">
        <f ca="1">주가!C131</f>
        <v>#N/A</v>
      </c>
      <c r="F59" s="166" t="e">
        <f ca="1">주가!D131</f>
        <v>#N/A</v>
      </c>
      <c r="G59" s="166" t="e">
        <f ca="1">주가!F131</f>
        <v>#N/A</v>
      </c>
      <c r="H59" s="166" t="e">
        <f ca="1">주가!G131</f>
        <v>#N/A</v>
      </c>
      <c r="I59" s="179">
        <f ca="1">HLOOKUP($A59,Historical!$B$10:$I$13,2,FALSE)</f>
        <v>31254.682665965109</v>
      </c>
      <c r="J59" s="179">
        <f ca="1">HLOOKUP($A59,Historical!$B$10:$I$13,3,FALSE)</f>
        <v>41538.837086893058</v>
      </c>
      <c r="K59" s="179">
        <f ca="1">HLOOKUP($A59,Historical!$B$10:$I$13,4,FALSE)</f>
        <v>46921.137128857939</v>
      </c>
    </row>
    <row r="60" spans="1:11">
      <c r="A60" s="199">
        <f t="shared" ca="1" si="0"/>
        <v>2011</v>
      </c>
      <c r="B60" s="198">
        <f ca="1">주가!A132</f>
        <v>41152</v>
      </c>
      <c r="C60" s="179">
        <f ca="1">HLOOKUP(A60,Historical!$B$10:$I$13,3,FALSE)</f>
        <v>41538.837086893058</v>
      </c>
      <c r="D60" s="166">
        <f ca="1">주가!B132</f>
        <v>58294.800780999998</v>
      </c>
      <c r="E60" s="166">
        <f ca="1">주가!C132</f>
        <v>60146.898437999997</v>
      </c>
      <c r="F60" s="166">
        <f ca="1">주가!D132</f>
        <v>58294.800780999998</v>
      </c>
      <c r="G60" s="166">
        <f ca="1">주가!F132</f>
        <v>59367.101562999997</v>
      </c>
      <c r="H60" s="166">
        <f ca="1">주가!G132</f>
        <v>97523</v>
      </c>
      <c r="I60" s="179">
        <f ca="1">HLOOKUP($A60,Historical!$B$10:$I$13,2,FALSE)</f>
        <v>31254.682665965109</v>
      </c>
      <c r="J60" s="179">
        <f ca="1">HLOOKUP($A60,Historical!$B$10:$I$13,3,FALSE)</f>
        <v>41538.837086893058</v>
      </c>
      <c r="K60" s="179">
        <f ca="1">HLOOKUP($A60,Historical!$B$10:$I$13,4,FALSE)</f>
        <v>46921.137128857939</v>
      </c>
    </row>
    <row r="61" spans="1:11">
      <c r="A61" s="199">
        <f t="shared" ca="1" si="0"/>
        <v>2011</v>
      </c>
      <c r="B61" s="198">
        <f ca="1">주가!A133</f>
        <v>41121</v>
      </c>
      <c r="C61" s="179">
        <f ca="1">HLOOKUP(A61,Historical!$B$10:$I$13,3,FALSE)</f>
        <v>41538.837086893058</v>
      </c>
      <c r="D61" s="166">
        <f ca="1">주가!B133</f>
        <v>56345.101562999997</v>
      </c>
      <c r="E61" s="166">
        <f ca="1">주가!C133</f>
        <v>57807.398437999997</v>
      </c>
      <c r="F61" s="166">
        <f ca="1">주가!D133</f>
        <v>56345.101562999997</v>
      </c>
      <c r="G61" s="166">
        <f ca="1">주가!F133</f>
        <v>57125</v>
      </c>
      <c r="H61" s="166">
        <f ca="1">주가!G133</f>
        <v>87320</v>
      </c>
      <c r="I61" s="179">
        <f ca="1">HLOOKUP($A61,Historical!$B$10:$I$13,2,FALSE)</f>
        <v>31254.682665965109</v>
      </c>
      <c r="J61" s="179">
        <f ca="1">HLOOKUP($A61,Historical!$B$10:$I$13,3,FALSE)</f>
        <v>41538.837086893058</v>
      </c>
      <c r="K61" s="179">
        <f ca="1">HLOOKUP($A61,Historical!$B$10:$I$13,4,FALSE)</f>
        <v>46921.137128857939</v>
      </c>
    </row>
    <row r="62" spans="1:11">
      <c r="A62" s="199">
        <f t="shared" ca="1" si="0"/>
        <v>2011</v>
      </c>
      <c r="B62" s="198">
        <f ca="1">주가!A134</f>
        <v>41090</v>
      </c>
      <c r="C62" s="179">
        <f ca="1">HLOOKUP(A62,Historical!$B$10:$I$13,3,FALSE)</f>
        <v>41538.837086893058</v>
      </c>
      <c r="D62" s="166" t="e">
        <f ca="1">주가!B134</f>
        <v>#N/A</v>
      </c>
      <c r="E62" s="166" t="e">
        <f ca="1">주가!C134</f>
        <v>#N/A</v>
      </c>
      <c r="F62" s="166" t="e">
        <f ca="1">주가!D134</f>
        <v>#N/A</v>
      </c>
      <c r="G62" s="166" t="e">
        <f ca="1">주가!F134</f>
        <v>#N/A</v>
      </c>
      <c r="H62" s="166" t="e">
        <f ca="1">주가!G134</f>
        <v>#N/A</v>
      </c>
      <c r="I62" s="179">
        <f ca="1">HLOOKUP($A62,Historical!$B$10:$I$13,2,FALSE)</f>
        <v>31254.682665965109</v>
      </c>
      <c r="J62" s="179">
        <f ca="1">HLOOKUP($A62,Historical!$B$10:$I$13,3,FALSE)</f>
        <v>41538.837086893058</v>
      </c>
      <c r="K62" s="179">
        <f ca="1">HLOOKUP($A62,Historical!$B$10:$I$13,4,FALSE)</f>
        <v>46921.137128857939</v>
      </c>
    </row>
    <row r="63" spans="1:11">
      <c r="A63" s="199">
        <f t="shared" ca="1" si="0"/>
        <v>2011</v>
      </c>
      <c r="B63" s="198">
        <f ca="1">주가!A135</f>
        <v>41060</v>
      </c>
      <c r="C63" s="179">
        <f ca="1">HLOOKUP(A63,Historical!$B$10:$I$13,3,FALSE)</f>
        <v>41538.837086893058</v>
      </c>
      <c r="D63" s="166">
        <f ca="1">주가!B135</f>
        <v>50301.199219000002</v>
      </c>
      <c r="E63" s="166">
        <f ca="1">주가!C135</f>
        <v>51178.5</v>
      </c>
      <c r="F63" s="166">
        <f ca="1">주가!D135</f>
        <v>50008.699219000002</v>
      </c>
      <c r="G63" s="166">
        <f ca="1">주가!F135</f>
        <v>50593.601562999997</v>
      </c>
      <c r="H63" s="166">
        <f ca="1">주가!G135</f>
        <v>95594</v>
      </c>
      <c r="I63" s="179">
        <f ca="1">HLOOKUP($A63,Historical!$B$10:$I$13,2,FALSE)</f>
        <v>31254.682665965109</v>
      </c>
      <c r="J63" s="179">
        <f ca="1">HLOOKUP($A63,Historical!$B$10:$I$13,3,FALSE)</f>
        <v>41538.837086893058</v>
      </c>
      <c r="K63" s="179">
        <f ca="1">HLOOKUP($A63,Historical!$B$10:$I$13,4,FALSE)</f>
        <v>46921.137128857939</v>
      </c>
    </row>
    <row r="64" spans="1:11">
      <c r="A64" s="199">
        <f t="shared" ca="1" si="0"/>
        <v>2011</v>
      </c>
      <c r="B64" s="198">
        <f ca="1">주가!A136</f>
        <v>41029</v>
      </c>
      <c r="C64" s="179">
        <f ca="1">HLOOKUP(A64,Historical!$B$10:$I$13,3,FALSE)</f>
        <v>41538.837086893058</v>
      </c>
      <c r="D64" s="166">
        <f ca="1">주가!B136</f>
        <v>54590.398437999997</v>
      </c>
      <c r="E64" s="166">
        <f ca="1">주가!C136</f>
        <v>54980.398437999997</v>
      </c>
      <c r="F64" s="166">
        <f ca="1">주가!D136</f>
        <v>52835.699219000002</v>
      </c>
      <c r="G64" s="166">
        <f ca="1">주가!F136</f>
        <v>54882.898437999997</v>
      </c>
      <c r="H64" s="166">
        <f ca="1">주가!G136</f>
        <v>87441</v>
      </c>
      <c r="I64" s="179">
        <f ca="1">HLOOKUP($A64,Historical!$B$10:$I$13,2,FALSE)</f>
        <v>31254.682665965109</v>
      </c>
      <c r="J64" s="179">
        <f ca="1">HLOOKUP($A64,Historical!$B$10:$I$13,3,FALSE)</f>
        <v>41538.837086893058</v>
      </c>
      <c r="K64" s="179">
        <f ca="1">HLOOKUP($A64,Historical!$B$10:$I$13,4,FALSE)</f>
        <v>46921.137128857939</v>
      </c>
    </row>
    <row r="65" spans="1:11">
      <c r="A65" s="199">
        <f t="shared" ca="1" si="0"/>
        <v>2011</v>
      </c>
      <c r="B65" s="198">
        <f ca="1">주가!A137</f>
        <v>40999</v>
      </c>
      <c r="C65" s="179">
        <f ca="1">HLOOKUP(A65,Historical!$B$10:$I$13,3,FALSE)</f>
        <v>41538.837086893058</v>
      </c>
      <c r="D65" s="166" t="e">
        <f ca="1">주가!B137</f>
        <v>#N/A</v>
      </c>
      <c r="E65" s="166" t="e">
        <f ca="1">주가!C137</f>
        <v>#N/A</v>
      </c>
      <c r="F65" s="166" t="e">
        <f ca="1">주가!D137</f>
        <v>#N/A</v>
      </c>
      <c r="G65" s="166" t="e">
        <f ca="1">주가!F137</f>
        <v>#N/A</v>
      </c>
      <c r="H65" s="166" t="e">
        <f ca="1">주가!G137</f>
        <v>#N/A</v>
      </c>
      <c r="I65" s="179">
        <f ca="1">HLOOKUP($A65,Historical!$B$10:$I$13,2,FALSE)</f>
        <v>31254.682665965109</v>
      </c>
      <c r="J65" s="179">
        <f ca="1">HLOOKUP($A65,Historical!$B$10:$I$13,3,FALSE)</f>
        <v>41538.837086893058</v>
      </c>
      <c r="K65" s="179">
        <f ca="1">HLOOKUP($A65,Historical!$B$10:$I$13,4,FALSE)</f>
        <v>46921.137128857939</v>
      </c>
    </row>
    <row r="66" spans="1:11">
      <c r="A66" s="199">
        <f t="shared" ca="1" si="0"/>
        <v>2010</v>
      </c>
      <c r="B66" s="198">
        <f ca="1">주가!A138</f>
        <v>40968</v>
      </c>
      <c r="C66" s="179">
        <f ca="1">HLOOKUP(A66,Historical!$B$10:$I$13,3,FALSE)</f>
        <v>36572.121363676801</v>
      </c>
      <c r="D66" s="166">
        <f ca="1">주가!B138</f>
        <v>67360.703125</v>
      </c>
      <c r="E66" s="166">
        <f ca="1">주가!C138</f>
        <v>68725.398438000004</v>
      </c>
      <c r="F66" s="166">
        <f ca="1">주가!D138</f>
        <v>67360.703125</v>
      </c>
      <c r="G66" s="166">
        <f ca="1">주가!F138</f>
        <v>67945.601563000004</v>
      </c>
      <c r="H66" s="166">
        <f ca="1">주가!G138</f>
        <v>145489</v>
      </c>
      <c r="I66" s="179">
        <f ca="1">HLOOKUP($A66,Historical!$B$10:$I$13,2,FALSE)</f>
        <v>26933.023186372753</v>
      </c>
      <c r="J66" s="179">
        <f ca="1">HLOOKUP($A66,Historical!$B$10:$I$13,3,FALSE)</f>
        <v>36572.121363676801</v>
      </c>
      <c r="K66" s="179">
        <f ca="1">HLOOKUP($A66,Historical!$B$10:$I$13,4,FALSE)</f>
        <v>41523.18354892842</v>
      </c>
    </row>
    <row r="67" spans="1:11">
      <c r="A67" s="199">
        <f t="shared" ca="1" si="0"/>
        <v>2010</v>
      </c>
      <c r="B67" s="198">
        <f ca="1">주가!A139</f>
        <v>40939</v>
      </c>
      <c r="C67" s="179">
        <f ca="1">HLOOKUP(A67,Historical!$B$10:$I$13,3,FALSE)</f>
        <v>36572.121363676801</v>
      </c>
      <c r="D67" s="166">
        <f ca="1">주가!B139</f>
        <v>61999.101562999997</v>
      </c>
      <c r="E67" s="166">
        <f ca="1">주가!C139</f>
        <v>63266.398437999997</v>
      </c>
      <c r="F67" s="166">
        <f ca="1">주가!D139</f>
        <v>61609.199219000002</v>
      </c>
      <c r="G67" s="166">
        <f ca="1">주가!F139</f>
        <v>62973.898437999997</v>
      </c>
      <c r="H67" s="166">
        <f ca="1">주가!G139</f>
        <v>143228</v>
      </c>
      <c r="I67" s="179">
        <f ca="1">HLOOKUP($A67,Historical!$B$10:$I$13,2,FALSE)</f>
        <v>26933.023186372753</v>
      </c>
      <c r="J67" s="179">
        <f ca="1">HLOOKUP($A67,Historical!$B$10:$I$13,3,FALSE)</f>
        <v>36572.121363676801</v>
      </c>
      <c r="K67" s="179">
        <f ca="1">HLOOKUP($A67,Historical!$B$10:$I$13,4,FALSE)</f>
        <v>41523.18354892842</v>
      </c>
    </row>
    <row r="68" spans="1:11">
      <c r="A68" s="199">
        <f t="shared" ca="1" si="0"/>
        <v>2010</v>
      </c>
      <c r="B68" s="198">
        <f ca="1">주가!A140</f>
        <v>40908</v>
      </c>
      <c r="C68" s="179">
        <f ca="1">HLOOKUP(A68,Historical!$B$10:$I$13,3,FALSE)</f>
        <v>36572.121363676801</v>
      </c>
      <c r="D68" s="166" t="e">
        <f ca="1">주가!B140</f>
        <v>#N/A</v>
      </c>
      <c r="E68" s="166" t="e">
        <f ca="1">주가!C140</f>
        <v>#N/A</v>
      </c>
      <c r="F68" s="166" t="e">
        <f ca="1">주가!D140</f>
        <v>#N/A</v>
      </c>
      <c r="G68" s="166" t="e">
        <f ca="1">주가!F140</f>
        <v>#N/A</v>
      </c>
      <c r="H68" s="166" t="e">
        <f ca="1">주가!G140</f>
        <v>#N/A</v>
      </c>
      <c r="I68" s="179">
        <f ca="1">HLOOKUP($A68,Historical!$B$10:$I$13,2,FALSE)</f>
        <v>26933.023186372753</v>
      </c>
      <c r="J68" s="179">
        <f ca="1">HLOOKUP($A68,Historical!$B$10:$I$13,3,FALSE)</f>
        <v>36572.121363676801</v>
      </c>
      <c r="K68" s="179">
        <f ca="1">HLOOKUP($A68,Historical!$B$10:$I$13,4,FALSE)</f>
        <v>41523.18354892842</v>
      </c>
    </row>
    <row r="69" spans="1:11">
      <c r="A69" s="199">
        <f t="shared" ref="A69:A86" ca="1" si="1">YEAR(B69-90-365)</f>
        <v>2010</v>
      </c>
      <c r="B69" s="198">
        <f ca="1">주가!A141</f>
        <v>40877</v>
      </c>
      <c r="C69" s="179">
        <f ca="1">HLOOKUP(A69,Historical!$B$10:$I$13,3,FALSE)</f>
        <v>36572.121363676801</v>
      </c>
      <c r="D69" s="166">
        <f ca="1">주가!B141</f>
        <v>63753.800780999998</v>
      </c>
      <c r="E69" s="166">
        <f ca="1">주가!C141</f>
        <v>64338.699219000002</v>
      </c>
      <c r="F69" s="166">
        <f ca="1">주가!D141</f>
        <v>61609.199219000002</v>
      </c>
      <c r="G69" s="166">
        <f ca="1">주가!F141</f>
        <v>63851.300780999998</v>
      </c>
      <c r="H69" s="166">
        <f ca="1">주가!G141</f>
        <v>139600</v>
      </c>
      <c r="I69" s="179">
        <f ca="1">HLOOKUP($A69,Historical!$B$10:$I$13,2,FALSE)</f>
        <v>26933.023186372753</v>
      </c>
      <c r="J69" s="179">
        <f ca="1">HLOOKUP($A69,Historical!$B$10:$I$13,3,FALSE)</f>
        <v>36572.121363676801</v>
      </c>
      <c r="K69" s="179">
        <f ca="1">HLOOKUP($A69,Historical!$B$10:$I$13,4,FALSE)</f>
        <v>41523.18354892842</v>
      </c>
    </row>
    <row r="70" spans="1:11">
      <c r="A70" s="199">
        <f t="shared" ca="1" si="1"/>
        <v>2010</v>
      </c>
      <c r="B70" s="198">
        <f ca="1">주가!A142</f>
        <v>40847</v>
      </c>
      <c r="C70" s="179">
        <f ca="1">HLOOKUP(A70,Historical!$B$10:$I$13,3,FALSE)</f>
        <v>36572.121363676801</v>
      </c>
      <c r="D70" s="166">
        <f ca="1">주가!B142</f>
        <v>71357.5</v>
      </c>
      <c r="E70" s="166">
        <f ca="1">주가!C142</f>
        <v>71357.5</v>
      </c>
      <c r="F70" s="166">
        <f ca="1">주가!D142</f>
        <v>68628</v>
      </c>
      <c r="G70" s="166">
        <f ca="1">주가!F142</f>
        <v>70090.203125</v>
      </c>
      <c r="H70" s="166">
        <f ca="1">주가!G142</f>
        <v>105452</v>
      </c>
      <c r="I70" s="179">
        <f ca="1">HLOOKUP($A70,Historical!$B$10:$I$13,2,FALSE)</f>
        <v>26933.023186372753</v>
      </c>
      <c r="J70" s="179">
        <f ca="1">HLOOKUP($A70,Historical!$B$10:$I$13,3,FALSE)</f>
        <v>36572.121363676801</v>
      </c>
      <c r="K70" s="179">
        <f ca="1">HLOOKUP($A70,Historical!$B$10:$I$13,4,FALSE)</f>
        <v>41523.18354892842</v>
      </c>
    </row>
    <row r="71" spans="1:11">
      <c r="A71" s="199">
        <f t="shared" ca="1" si="1"/>
        <v>2010</v>
      </c>
      <c r="B71" s="198">
        <f ca="1">주가!A143</f>
        <v>40816</v>
      </c>
      <c r="C71" s="179">
        <f ca="1">HLOOKUP(A71,Historical!$B$10:$I$13,3,FALSE)</f>
        <v>36572.121363676801</v>
      </c>
      <c r="D71" s="166">
        <f ca="1">주가!B143</f>
        <v>61121.800780999998</v>
      </c>
      <c r="E71" s="166">
        <f ca="1">주가!C143</f>
        <v>63948.800780999998</v>
      </c>
      <c r="F71" s="166">
        <f ca="1">주가!D143</f>
        <v>60536.898437999997</v>
      </c>
      <c r="G71" s="166">
        <f ca="1">주가!F143</f>
        <v>63071.398437999997</v>
      </c>
      <c r="H71" s="166">
        <f ca="1">주가!G143</f>
        <v>293070</v>
      </c>
      <c r="I71" s="179">
        <f ca="1">HLOOKUP($A71,Historical!$B$10:$I$13,2,FALSE)</f>
        <v>26933.023186372753</v>
      </c>
      <c r="J71" s="179">
        <f ca="1">HLOOKUP($A71,Historical!$B$10:$I$13,3,FALSE)</f>
        <v>36572.121363676801</v>
      </c>
      <c r="K71" s="179">
        <f ca="1">HLOOKUP($A71,Historical!$B$10:$I$13,4,FALSE)</f>
        <v>41523.18354892842</v>
      </c>
    </row>
    <row r="72" spans="1:11">
      <c r="A72" s="199">
        <f t="shared" ca="1" si="1"/>
        <v>2010</v>
      </c>
      <c r="B72" s="198">
        <f ca="1">주가!A144</f>
        <v>40786</v>
      </c>
      <c r="C72" s="179">
        <f ca="1">HLOOKUP(A72,Historical!$B$10:$I$13,3,FALSE)</f>
        <v>36572.121363676801</v>
      </c>
      <c r="D72" s="166">
        <f ca="1">주가!B144</f>
        <v>76231.601563000004</v>
      </c>
      <c r="E72" s="166">
        <f ca="1">주가!C144</f>
        <v>79936</v>
      </c>
      <c r="F72" s="166">
        <f ca="1">주가!D144</f>
        <v>75939.203125</v>
      </c>
      <c r="G72" s="166">
        <f ca="1">주가!F144</f>
        <v>79546</v>
      </c>
      <c r="H72" s="166">
        <f ca="1">주가!G144</f>
        <v>273559</v>
      </c>
      <c r="I72" s="179">
        <f ca="1">HLOOKUP($A72,Historical!$B$10:$I$13,2,FALSE)</f>
        <v>26933.023186372753</v>
      </c>
      <c r="J72" s="179">
        <f ca="1">HLOOKUP($A72,Historical!$B$10:$I$13,3,FALSE)</f>
        <v>36572.121363676801</v>
      </c>
      <c r="K72" s="179">
        <f ca="1">HLOOKUP($A72,Historical!$B$10:$I$13,4,FALSE)</f>
        <v>41523.18354892842</v>
      </c>
    </row>
    <row r="73" spans="1:11">
      <c r="A73" s="199">
        <f t="shared" ca="1" si="1"/>
        <v>2010</v>
      </c>
      <c r="B73" s="198">
        <f ca="1">주가!A145</f>
        <v>40755</v>
      </c>
      <c r="C73" s="179">
        <f ca="1">HLOOKUP(A73,Historical!$B$10:$I$13,3,FALSE)</f>
        <v>36572.121363676801</v>
      </c>
      <c r="D73" s="166" t="e">
        <f ca="1">주가!B145</f>
        <v>#N/A</v>
      </c>
      <c r="E73" s="166" t="e">
        <f ca="1">주가!C145</f>
        <v>#N/A</v>
      </c>
      <c r="F73" s="166" t="e">
        <f ca="1">주가!D145</f>
        <v>#N/A</v>
      </c>
      <c r="G73" s="166" t="e">
        <f ca="1">주가!F145</f>
        <v>#N/A</v>
      </c>
      <c r="H73" s="166" t="e">
        <f ca="1">주가!G145</f>
        <v>#N/A</v>
      </c>
      <c r="I73" s="179">
        <f ca="1">HLOOKUP($A73,Historical!$B$10:$I$13,2,FALSE)</f>
        <v>26933.023186372753</v>
      </c>
      <c r="J73" s="179">
        <f ca="1">HLOOKUP($A73,Historical!$B$10:$I$13,3,FALSE)</f>
        <v>36572.121363676801</v>
      </c>
      <c r="K73" s="179">
        <f ca="1">HLOOKUP($A73,Historical!$B$10:$I$13,4,FALSE)</f>
        <v>41523.18354892842</v>
      </c>
    </row>
    <row r="74" spans="1:11">
      <c r="A74" s="199">
        <f t="shared" ca="1" si="1"/>
        <v>2010</v>
      </c>
      <c r="B74" s="198">
        <f ca="1">주가!A146</f>
        <v>40724</v>
      </c>
      <c r="C74" s="179">
        <f ca="1">HLOOKUP(A74,Historical!$B$10:$I$13,3,FALSE)</f>
        <v>36572.121363676801</v>
      </c>
      <c r="D74" s="166">
        <f ca="1">주가!B146</f>
        <v>69602.796875</v>
      </c>
      <c r="E74" s="166">
        <f ca="1">주가!C146</f>
        <v>69895.203125</v>
      </c>
      <c r="F74" s="166">
        <f ca="1">주가!D146</f>
        <v>68335.5</v>
      </c>
      <c r="G74" s="166">
        <f ca="1">주가!F146</f>
        <v>69797.796875</v>
      </c>
      <c r="H74" s="166">
        <f ca="1">주가!G146</f>
        <v>158230</v>
      </c>
      <c r="I74" s="179">
        <f ca="1">HLOOKUP($A74,Historical!$B$10:$I$13,2,FALSE)</f>
        <v>26933.023186372753</v>
      </c>
      <c r="J74" s="179">
        <f ca="1">HLOOKUP($A74,Historical!$B$10:$I$13,3,FALSE)</f>
        <v>36572.121363676801</v>
      </c>
      <c r="K74" s="179">
        <f ca="1">HLOOKUP($A74,Historical!$B$10:$I$13,4,FALSE)</f>
        <v>41523.18354892842</v>
      </c>
    </row>
    <row r="75" spans="1:11">
      <c r="A75" s="199">
        <f t="shared" ca="1" si="1"/>
        <v>2010</v>
      </c>
      <c r="B75" s="198">
        <f ca="1">주가!A147</f>
        <v>40694</v>
      </c>
      <c r="C75" s="179">
        <f ca="1">HLOOKUP(A75,Historical!$B$10:$I$13,3,FALSE)</f>
        <v>36572.121363676801</v>
      </c>
      <c r="D75" s="166">
        <f ca="1">주가!B147</f>
        <v>62096.601562999997</v>
      </c>
      <c r="E75" s="166">
        <f ca="1">주가!C147</f>
        <v>65313.5</v>
      </c>
      <c r="F75" s="166">
        <f ca="1">주가!D147</f>
        <v>62096.601562999997</v>
      </c>
      <c r="G75" s="166">
        <f ca="1">주가!F147</f>
        <v>64143.699219000002</v>
      </c>
      <c r="H75" s="166">
        <f ca="1">주가!G147</f>
        <v>290929</v>
      </c>
      <c r="I75" s="179">
        <f ca="1">HLOOKUP($A75,Historical!$B$10:$I$13,2,FALSE)</f>
        <v>26933.023186372753</v>
      </c>
      <c r="J75" s="179">
        <f ca="1">HLOOKUP($A75,Historical!$B$10:$I$13,3,FALSE)</f>
        <v>36572.121363676801</v>
      </c>
      <c r="K75" s="179">
        <f ca="1">HLOOKUP($A75,Historical!$B$10:$I$13,4,FALSE)</f>
        <v>41523.18354892842</v>
      </c>
    </row>
    <row r="76" spans="1:11">
      <c r="A76" s="199">
        <f t="shared" ca="1" si="1"/>
        <v>2010</v>
      </c>
      <c r="B76" s="198">
        <f ca="1">주가!A148</f>
        <v>40663</v>
      </c>
      <c r="C76" s="179">
        <f ca="1">HLOOKUP(A76,Historical!$B$10:$I$13,3,FALSE)</f>
        <v>36572.121363676801</v>
      </c>
      <c r="D76" s="166" t="e">
        <f ca="1">주가!B148</f>
        <v>#N/A</v>
      </c>
      <c r="E76" s="166" t="e">
        <f ca="1">주가!C148</f>
        <v>#N/A</v>
      </c>
      <c r="F76" s="166" t="e">
        <f ca="1">주가!D148</f>
        <v>#N/A</v>
      </c>
      <c r="G76" s="166" t="e">
        <f ca="1">주가!F148</f>
        <v>#N/A</v>
      </c>
      <c r="H76" s="166" t="e">
        <f ca="1">주가!G148</f>
        <v>#N/A</v>
      </c>
      <c r="I76" s="179">
        <f ca="1">HLOOKUP($A76,Historical!$B$10:$I$13,2,FALSE)</f>
        <v>26933.023186372753</v>
      </c>
      <c r="J76" s="179">
        <f ca="1">HLOOKUP($A76,Historical!$B$10:$I$13,3,FALSE)</f>
        <v>36572.121363676801</v>
      </c>
      <c r="K76" s="179">
        <f ca="1">HLOOKUP($A76,Historical!$B$10:$I$13,4,FALSE)</f>
        <v>41523.18354892842</v>
      </c>
    </row>
    <row r="77" spans="1:11">
      <c r="A77" s="199">
        <f t="shared" ca="1" si="1"/>
        <v>2009</v>
      </c>
      <c r="B77" s="198">
        <f ca="1">주가!A149</f>
        <v>40633</v>
      </c>
      <c r="C77" s="179">
        <f ca="1">HLOOKUP(A77,Historical!$B$10:$I$13,3,FALSE)</f>
        <v>30109.21158336681</v>
      </c>
      <c r="D77" s="166">
        <f ca="1">주가!B149</f>
        <v>63168.898437999997</v>
      </c>
      <c r="E77" s="166">
        <f ca="1">주가!C149</f>
        <v>64046.300780999998</v>
      </c>
      <c r="F77" s="166">
        <f ca="1">주가!D149</f>
        <v>62389.101562999997</v>
      </c>
      <c r="G77" s="166">
        <f ca="1">주가!F149</f>
        <v>62584</v>
      </c>
      <c r="H77" s="166">
        <f ca="1">주가!G149</f>
        <v>293189</v>
      </c>
      <c r="I77" s="179">
        <f ca="1">HLOOKUP($A77,Historical!$B$10:$I$13,2,FALSE)</f>
        <v>21916.713470136579</v>
      </c>
      <c r="J77" s="179">
        <f ca="1">HLOOKUP($A77,Historical!$B$10:$I$13,3,FALSE)</f>
        <v>30109.21158336681</v>
      </c>
      <c r="K77" s="179">
        <f ca="1">HLOOKUP($A77,Historical!$B$10:$I$13,4,FALSE)</f>
        <v>34277.375436562455</v>
      </c>
    </row>
    <row r="78" spans="1:11">
      <c r="A78" s="199">
        <f t="shared" ca="1" si="1"/>
        <v>2009</v>
      </c>
      <c r="B78" s="198">
        <f ca="1">주가!A150</f>
        <v>40602</v>
      </c>
      <c r="C78" s="179">
        <f ca="1">HLOOKUP(A78,Historical!$B$10:$I$13,3,FALSE)</f>
        <v>30109.21158336681</v>
      </c>
      <c r="D78" s="166">
        <f ca="1">주가!B150</f>
        <v>58489.699219000002</v>
      </c>
      <c r="E78" s="166">
        <f ca="1">주가!C150</f>
        <v>58587.199219000002</v>
      </c>
      <c r="F78" s="166">
        <f ca="1">주가!D150</f>
        <v>56540.101562999997</v>
      </c>
      <c r="G78" s="166">
        <f ca="1">주가!F150</f>
        <v>57319.898437999997</v>
      </c>
      <c r="H78" s="166">
        <f ca="1">주가!G150</f>
        <v>115173</v>
      </c>
      <c r="I78" s="179">
        <f ca="1">HLOOKUP($A78,Historical!$B$10:$I$13,2,FALSE)</f>
        <v>21916.713470136579</v>
      </c>
      <c r="J78" s="179">
        <f ca="1">HLOOKUP($A78,Historical!$B$10:$I$13,3,FALSE)</f>
        <v>30109.21158336681</v>
      </c>
      <c r="K78" s="179">
        <f ca="1">HLOOKUP($A78,Historical!$B$10:$I$13,4,FALSE)</f>
        <v>34277.375436562455</v>
      </c>
    </row>
    <row r="79" spans="1:11">
      <c r="A79" s="199">
        <f t="shared" ca="1" si="1"/>
        <v>2009</v>
      </c>
      <c r="B79" s="198">
        <f ca="1">주가!A151</f>
        <v>40574</v>
      </c>
      <c r="C79" s="179">
        <f ca="1">HLOOKUP(A79,Historical!$B$10:$I$13,3,FALSE)</f>
        <v>30109.21158336681</v>
      </c>
      <c r="D79" s="166">
        <f ca="1">주가!B151</f>
        <v>56832.5</v>
      </c>
      <c r="E79" s="166">
        <f ca="1">주가!C151</f>
        <v>58489.699219000002</v>
      </c>
      <c r="F79" s="166">
        <f ca="1">주가!D151</f>
        <v>56540.101562999997</v>
      </c>
      <c r="G79" s="166">
        <f ca="1">주가!F151</f>
        <v>58197.300780999998</v>
      </c>
      <c r="H79" s="166">
        <f ca="1">주가!G151</f>
        <v>254377</v>
      </c>
      <c r="I79" s="179">
        <f ca="1">HLOOKUP($A79,Historical!$B$10:$I$13,2,FALSE)</f>
        <v>21916.713470136579</v>
      </c>
      <c r="J79" s="179">
        <f ca="1">HLOOKUP($A79,Historical!$B$10:$I$13,3,FALSE)</f>
        <v>30109.21158336681</v>
      </c>
      <c r="K79" s="179">
        <f ca="1">HLOOKUP($A79,Historical!$B$10:$I$13,4,FALSE)</f>
        <v>34277.375436562455</v>
      </c>
    </row>
    <row r="80" spans="1:11">
      <c r="A80" s="199">
        <f t="shared" ca="1" si="1"/>
        <v>2009</v>
      </c>
      <c r="B80" s="198">
        <f ca="1">주가!A152</f>
        <v>40543</v>
      </c>
      <c r="C80" s="179">
        <f ca="1">HLOOKUP(A80,Historical!$B$10:$I$13,3,FALSE)</f>
        <v>30109.21158336681</v>
      </c>
      <c r="D80" s="166" t="e">
        <f ca="1">주가!B152</f>
        <v>#N/A</v>
      </c>
      <c r="E80" s="166" t="e">
        <f ca="1">주가!C152</f>
        <v>#N/A</v>
      </c>
      <c r="F80" s="166" t="e">
        <f ca="1">주가!D152</f>
        <v>#N/A</v>
      </c>
      <c r="G80" s="166" t="e">
        <f ca="1">주가!F152</f>
        <v>#N/A</v>
      </c>
      <c r="H80" s="166" t="e">
        <f ca="1">주가!G152</f>
        <v>#N/A</v>
      </c>
      <c r="I80" s="179">
        <f ca="1">HLOOKUP($A80,Historical!$B$10:$I$13,2,FALSE)</f>
        <v>21916.713470136579</v>
      </c>
      <c r="J80" s="179">
        <f ca="1">HLOOKUP($A80,Historical!$B$10:$I$13,3,FALSE)</f>
        <v>30109.21158336681</v>
      </c>
      <c r="K80" s="179">
        <f ca="1">HLOOKUP($A80,Historical!$B$10:$I$13,4,FALSE)</f>
        <v>34277.375436562455</v>
      </c>
    </row>
    <row r="81" spans="1:11">
      <c r="A81" s="199">
        <f t="shared" ca="1" si="1"/>
        <v>2009</v>
      </c>
      <c r="B81" s="198">
        <f ca="1">주가!A153</f>
        <v>40512</v>
      </c>
      <c r="C81" s="179">
        <f ca="1">HLOOKUP(A81,Historical!$B$10:$I$13,3,FALSE)</f>
        <v>30109.21158336681</v>
      </c>
      <c r="D81" s="166">
        <f ca="1">주가!B153</f>
        <v>54492.898437999997</v>
      </c>
      <c r="E81" s="166">
        <f ca="1">주가!C153</f>
        <v>55467.800780999998</v>
      </c>
      <c r="F81" s="166">
        <f ca="1">주가!D153</f>
        <v>54005.5</v>
      </c>
      <c r="G81" s="166">
        <f ca="1">주가!F153</f>
        <v>54005.5</v>
      </c>
      <c r="H81" s="166">
        <f ca="1">주가!G153</f>
        <v>194192</v>
      </c>
      <c r="I81" s="179">
        <f ca="1">HLOOKUP($A81,Historical!$B$10:$I$13,2,FALSE)</f>
        <v>21916.713470136579</v>
      </c>
      <c r="J81" s="179">
        <f ca="1">HLOOKUP($A81,Historical!$B$10:$I$13,3,FALSE)</f>
        <v>30109.21158336681</v>
      </c>
      <c r="K81" s="179">
        <f ca="1">HLOOKUP($A81,Historical!$B$10:$I$13,4,FALSE)</f>
        <v>34277.375436562455</v>
      </c>
    </row>
    <row r="82" spans="1:11">
      <c r="A82" s="199">
        <f t="shared" ca="1" si="1"/>
        <v>2009</v>
      </c>
      <c r="B82" s="198">
        <f ca="1">주가!A154</f>
        <v>40482</v>
      </c>
      <c r="C82" s="179">
        <f ca="1">HLOOKUP(A82,Historical!$B$10:$I$13,3,FALSE)</f>
        <v>30109.21158336681</v>
      </c>
      <c r="D82" s="166" t="e">
        <f ca="1">주가!B154</f>
        <v>#N/A</v>
      </c>
      <c r="E82" s="166" t="e">
        <f ca="1">주가!C154</f>
        <v>#N/A</v>
      </c>
      <c r="F82" s="166" t="e">
        <f ca="1">주가!D154</f>
        <v>#N/A</v>
      </c>
      <c r="G82" s="166" t="e">
        <f ca="1">주가!F154</f>
        <v>#N/A</v>
      </c>
      <c r="H82" s="166" t="e">
        <f ca="1">주가!G154</f>
        <v>#N/A</v>
      </c>
      <c r="I82" s="179">
        <f ca="1">HLOOKUP($A82,Historical!$B$10:$I$13,2,FALSE)</f>
        <v>21916.713470136579</v>
      </c>
      <c r="J82" s="179">
        <f ca="1">HLOOKUP($A82,Historical!$B$10:$I$13,3,FALSE)</f>
        <v>30109.21158336681</v>
      </c>
      <c r="K82" s="179">
        <f ca="1">HLOOKUP($A82,Historical!$B$10:$I$13,4,FALSE)</f>
        <v>34277.375436562455</v>
      </c>
    </row>
    <row r="83" spans="1:11">
      <c r="A83" s="199">
        <f t="shared" ca="1" si="1"/>
        <v>2009</v>
      </c>
      <c r="B83" s="198">
        <f ca="1">주가!A155</f>
        <v>40451</v>
      </c>
      <c r="C83" s="179">
        <f ca="1">HLOOKUP(A83,Historical!$B$10:$I$13,3,FALSE)</f>
        <v>30109.21158336681</v>
      </c>
      <c r="D83" s="166">
        <f ca="1">주가!B155</f>
        <v>64533.699219000002</v>
      </c>
      <c r="E83" s="166">
        <f ca="1">주가!C155</f>
        <v>65411</v>
      </c>
      <c r="F83" s="166">
        <f ca="1">주가!D155</f>
        <v>64143.699219000002</v>
      </c>
      <c r="G83" s="166">
        <f ca="1">주가!F155</f>
        <v>64728.601562999997</v>
      </c>
      <c r="H83" s="166">
        <f ca="1">주가!G155</f>
        <v>302344</v>
      </c>
      <c r="I83" s="179">
        <f ca="1">HLOOKUP($A83,Historical!$B$10:$I$13,2,FALSE)</f>
        <v>21916.713470136579</v>
      </c>
      <c r="J83" s="179">
        <f ca="1">HLOOKUP($A83,Historical!$B$10:$I$13,3,FALSE)</f>
        <v>30109.21158336681</v>
      </c>
      <c r="K83" s="179">
        <f ca="1">HLOOKUP($A83,Historical!$B$10:$I$13,4,FALSE)</f>
        <v>34277.375436562455</v>
      </c>
    </row>
    <row r="84" spans="1:11">
      <c r="A84" s="199">
        <f t="shared" ca="1" si="1"/>
        <v>2009</v>
      </c>
      <c r="B84" s="198">
        <f ca="1">주가!A156</f>
        <v>40421</v>
      </c>
      <c r="C84" s="179">
        <f ca="1">HLOOKUP(A84,Historical!$B$10:$I$13,3,FALSE)</f>
        <v>30109.21158336681</v>
      </c>
      <c r="D84" s="166">
        <f ca="1">주가!B156</f>
        <v>59757</v>
      </c>
      <c r="E84" s="166">
        <f ca="1">주가!C156</f>
        <v>61121.800780999998</v>
      </c>
      <c r="F84" s="166">
        <f ca="1">주가!D156</f>
        <v>59659.5</v>
      </c>
      <c r="G84" s="166">
        <f ca="1">주가!F156</f>
        <v>60926.800780999998</v>
      </c>
      <c r="H84" s="166">
        <f ca="1">주가!G156</f>
        <v>175123</v>
      </c>
      <c r="I84" s="179">
        <f ca="1">HLOOKUP($A84,Historical!$B$10:$I$13,2,FALSE)</f>
        <v>21916.713470136579</v>
      </c>
      <c r="J84" s="179">
        <f ca="1">HLOOKUP($A84,Historical!$B$10:$I$13,3,FALSE)</f>
        <v>30109.21158336681</v>
      </c>
      <c r="K84" s="179">
        <f ca="1">HLOOKUP($A84,Historical!$B$10:$I$13,4,FALSE)</f>
        <v>34277.375436562455</v>
      </c>
    </row>
    <row r="85" spans="1:11">
      <c r="A85" s="199">
        <f t="shared" ca="1" si="1"/>
        <v>2009</v>
      </c>
      <c r="B85" s="198">
        <f ca="1">주가!A157</f>
        <v>40390</v>
      </c>
      <c r="C85" s="179">
        <f ca="1">HLOOKUP(A85,Historical!$B$10:$I$13,3,FALSE)</f>
        <v>30109.21158336681</v>
      </c>
      <c r="D85" s="166" t="e">
        <f ca="1">주가!B157</f>
        <v>#N/A</v>
      </c>
      <c r="E85" s="166" t="e">
        <f ca="1">주가!C157</f>
        <v>#N/A</v>
      </c>
      <c r="F85" s="166" t="e">
        <f ca="1">주가!D157</f>
        <v>#N/A</v>
      </c>
      <c r="G85" s="166" t="e">
        <f ca="1">주가!F157</f>
        <v>#N/A</v>
      </c>
      <c r="H85" s="166" t="e">
        <f ca="1">주가!G157</f>
        <v>#N/A</v>
      </c>
      <c r="I85" s="179">
        <f ca="1">HLOOKUP($A85,Historical!$B$10:$I$13,2,FALSE)</f>
        <v>21916.713470136579</v>
      </c>
      <c r="J85" s="179">
        <f ca="1">HLOOKUP($A85,Historical!$B$10:$I$13,3,FALSE)</f>
        <v>30109.21158336681</v>
      </c>
      <c r="K85" s="179">
        <f ca="1">HLOOKUP($A85,Historical!$B$10:$I$13,4,FALSE)</f>
        <v>34277.375436562455</v>
      </c>
    </row>
    <row r="86" spans="1:11">
      <c r="A86" s="199">
        <f t="shared" ca="1" si="1"/>
        <v>2009</v>
      </c>
      <c r="B86" s="198">
        <f ca="1">주가!A158</f>
        <v>40359</v>
      </c>
      <c r="C86" s="179">
        <f ca="1">HLOOKUP(A86,Historical!$B$10:$I$13,3,FALSE)</f>
        <v>30109.21158336681</v>
      </c>
      <c r="D86" s="166">
        <f ca="1">주가!B158</f>
        <v>61414.199219000002</v>
      </c>
      <c r="E86" s="166">
        <f ca="1">주가!C158</f>
        <v>65216.101562999997</v>
      </c>
      <c r="F86" s="166">
        <f ca="1">주가!D158</f>
        <v>61219.300780999998</v>
      </c>
      <c r="G86" s="166">
        <f ca="1">주가!F158</f>
        <v>65216.101562999997</v>
      </c>
      <c r="H86" s="166">
        <f ca="1">주가!G158</f>
        <v>794307</v>
      </c>
      <c r="I86" s="179">
        <f ca="1">HLOOKUP($A86,Historical!$B$10:$I$13,2,FALSE)</f>
        <v>21916.713470136579</v>
      </c>
      <c r="J86" s="179">
        <f ca="1">HLOOKUP($A86,Historical!$B$10:$I$13,3,FALSE)</f>
        <v>30109.21158336681</v>
      </c>
      <c r="K86" s="179">
        <f ca="1">HLOOKUP($A86,Historical!$B$10:$I$13,4,FALSE)</f>
        <v>34277.375436562455</v>
      </c>
    </row>
    <row r="87" spans="1:11">
      <c r="A87" s="199">
        <f t="shared" ref="A87:A88" ca="1" si="2">YEAR(B87-90-365)</f>
        <v>2009</v>
      </c>
      <c r="B87" s="198">
        <f ca="1">주가!A159</f>
        <v>40329</v>
      </c>
      <c r="C87" s="179">
        <f ca="1">HLOOKUP(A87,Historical!$B$10:$I$13,3,FALSE)</f>
        <v>30109.21158336681</v>
      </c>
      <c r="D87" s="166">
        <f ca="1">주가!B159</f>
        <v>58294.800780999998</v>
      </c>
      <c r="E87" s="166">
        <f ca="1">주가!C159</f>
        <v>60341.898437999997</v>
      </c>
      <c r="F87" s="166">
        <f ca="1">주가!D159</f>
        <v>58002.300780999998</v>
      </c>
      <c r="G87" s="166">
        <f ca="1">주가!F159</f>
        <v>59952</v>
      </c>
      <c r="H87" s="166">
        <f ca="1">주가!G159</f>
        <v>682258</v>
      </c>
      <c r="I87" s="179">
        <f ca="1">HLOOKUP($A87,Historical!$B$10:$I$13,2,FALSE)</f>
        <v>21916.713470136579</v>
      </c>
      <c r="J87" s="179">
        <f ca="1">HLOOKUP($A87,Historical!$B$10:$I$13,3,FALSE)</f>
        <v>30109.21158336681</v>
      </c>
      <c r="K87" s="179">
        <f ca="1">HLOOKUP($A87,Historical!$B$10:$I$13,4,FALSE)</f>
        <v>34277.375436562455</v>
      </c>
    </row>
    <row r="88" spans="1:11">
      <c r="A88" s="199">
        <f t="shared" ca="1" si="2"/>
        <v>2009</v>
      </c>
      <c r="B88" s="198">
        <f ca="1">주가!A160</f>
        <v>40298</v>
      </c>
      <c r="C88" s="179">
        <f ca="1">HLOOKUP(A88,Historical!$B$10:$I$13,3,FALSE)</f>
        <v>30109.21158336681</v>
      </c>
      <c r="D88" s="166">
        <f ca="1">주가!B160</f>
        <v>51276</v>
      </c>
      <c r="E88" s="166">
        <f ca="1">주가!C160</f>
        <v>51665.898437999997</v>
      </c>
      <c r="F88" s="166">
        <f ca="1">주가!D160</f>
        <v>50593.601562999997</v>
      </c>
      <c r="G88" s="166">
        <f ca="1">주가!F160</f>
        <v>50691.101562999997</v>
      </c>
      <c r="H88" s="166">
        <f ca="1">주가!G160</f>
        <v>205624</v>
      </c>
      <c r="I88" s="179">
        <f ca="1">HLOOKUP($A88,Historical!$B$10:$I$13,2,FALSE)</f>
        <v>21916.713470136579</v>
      </c>
      <c r="J88" s="179">
        <f ca="1">HLOOKUP($A88,Historical!$B$10:$I$13,3,FALSE)</f>
        <v>30109.21158336681</v>
      </c>
      <c r="K88" s="179">
        <f ca="1">HLOOKUP($A88,Historical!$B$10:$I$13,4,FALSE)</f>
        <v>34277.375436562455</v>
      </c>
    </row>
    <row r="89" spans="1:11">
      <c r="A89" s="201" t="s">
        <v>11906</v>
      </c>
      <c r="B89" s="202">
        <f ca="1">B88-1</f>
        <v>40297</v>
      </c>
      <c r="C89" s="203">
        <f ca="1">C88</f>
        <v>30109.21158336681</v>
      </c>
      <c r="D89" s="204">
        <f ca="1">MAX(I4:K88)</f>
        <v>60715.04334266037</v>
      </c>
      <c r="E89" s="204">
        <f ca="1">D89</f>
        <v>60715.04334266037</v>
      </c>
      <c r="F89" s="204">
        <f t="shared" ref="F89:G89" ca="1" si="3">E89</f>
        <v>60715.04334266037</v>
      </c>
      <c r="G89" s="204">
        <f t="shared" ca="1" si="3"/>
        <v>60715.04334266037</v>
      </c>
      <c r="H89" s="204">
        <f ca="1">H88</f>
        <v>205624</v>
      </c>
      <c r="I89" s="203" t="e">
        <f ca="1">MAX(D4:G88)</f>
        <v>#N/A</v>
      </c>
      <c r="J89" s="203" t="e">
        <f ca="1">I89</f>
        <v>#N/A</v>
      </c>
      <c r="K89" s="203" t="e">
        <f ca="1">J89</f>
        <v>#N/A</v>
      </c>
    </row>
    <row r="90" spans="1:11">
      <c r="B90" s="198"/>
      <c r="C90" s="198"/>
      <c r="D90" s="164"/>
      <c r="E90" s="164"/>
      <c r="F90" s="164"/>
      <c r="G90" s="164"/>
      <c r="H90" s="166"/>
      <c r="I90" s="198"/>
    </row>
    <row r="91" spans="1:11">
      <c r="B91" s="198"/>
      <c r="C91" s="198"/>
      <c r="D91" s="164"/>
      <c r="E91" s="164"/>
      <c r="F91" s="164"/>
      <c r="G91" s="164"/>
      <c r="H91" s="166"/>
      <c r="I91" s="198"/>
    </row>
    <row r="92" spans="1:11">
      <c r="B92" s="198"/>
      <c r="C92" s="198"/>
      <c r="D92" s="164"/>
      <c r="E92" s="164"/>
      <c r="F92" s="164"/>
      <c r="G92" s="164"/>
      <c r="H92" s="166"/>
      <c r="I92" s="198"/>
    </row>
    <row r="93" spans="1:11">
      <c r="B93" s="198"/>
      <c r="C93" s="198"/>
      <c r="D93" s="164"/>
      <c r="E93" s="164"/>
      <c r="F93" s="164"/>
      <c r="G93" s="164"/>
      <c r="H93" s="166"/>
      <c r="I93" s="198"/>
    </row>
    <row r="94" spans="1:11">
      <c r="B94" s="198"/>
      <c r="C94" s="198"/>
      <c r="D94" s="164"/>
      <c r="E94" s="164"/>
      <c r="F94" s="164"/>
      <c r="G94" s="164"/>
      <c r="H94" s="166"/>
      <c r="I94" s="198"/>
    </row>
    <row r="95" spans="1:11">
      <c r="B95" s="198"/>
      <c r="C95" s="198"/>
      <c r="D95" s="164"/>
      <c r="E95" s="164"/>
      <c r="F95" s="164"/>
      <c r="G95" s="164"/>
      <c r="H95" s="166"/>
      <c r="I95" s="198"/>
    </row>
    <row r="96" spans="1:11">
      <c r="B96" s="198"/>
      <c r="C96" s="198"/>
      <c r="D96" s="164"/>
      <c r="E96" s="164"/>
      <c r="F96" s="164"/>
      <c r="G96" s="164"/>
      <c r="H96" s="166"/>
      <c r="I96" s="198"/>
    </row>
    <row r="97" spans="2:9">
      <c r="B97" s="198"/>
      <c r="C97" s="198"/>
      <c r="D97" s="164"/>
      <c r="E97" s="164"/>
      <c r="F97" s="164"/>
      <c r="G97" s="164"/>
      <c r="H97" s="166"/>
      <c r="I97" s="198"/>
    </row>
    <row r="98" spans="2:9">
      <c r="B98" s="198"/>
      <c r="C98" s="198"/>
      <c r="D98" s="164"/>
      <c r="E98" s="164"/>
      <c r="F98" s="164"/>
      <c r="G98" s="164"/>
      <c r="H98" s="166"/>
      <c r="I98" s="198"/>
    </row>
    <row r="99" spans="2:9">
      <c r="B99" s="198"/>
      <c r="C99" s="198"/>
      <c r="D99" s="164"/>
      <c r="E99" s="164"/>
      <c r="F99" s="164"/>
      <c r="G99" s="164"/>
      <c r="H99" s="166"/>
      <c r="I99" s="198"/>
    </row>
    <row r="100" spans="2:9">
      <c r="B100" s="198"/>
      <c r="C100" s="198"/>
      <c r="D100" s="164"/>
      <c r="E100" s="164"/>
      <c r="F100" s="164"/>
      <c r="G100" s="164"/>
      <c r="H100" s="166"/>
      <c r="I100" s="198"/>
    </row>
    <row r="101" spans="2:9">
      <c r="B101" s="198"/>
      <c r="C101" s="198"/>
      <c r="D101" s="164"/>
      <c r="E101" s="164"/>
      <c r="F101" s="164"/>
      <c r="G101" s="164"/>
      <c r="H101" s="166"/>
      <c r="I101" s="198"/>
    </row>
    <row r="102" spans="2:9">
      <c r="B102" s="198"/>
      <c r="C102" s="198"/>
      <c r="D102" s="164"/>
      <c r="E102" s="164"/>
      <c r="F102" s="164"/>
      <c r="G102" s="164"/>
      <c r="H102" s="166"/>
      <c r="I102" s="198"/>
    </row>
    <row r="103" spans="2:9">
      <c r="B103" s="198"/>
      <c r="C103" s="198"/>
      <c r="D103" s="164"/>
      <c r="E103" s="164"/>
      <c r="F103" s="164"/>
      <c r="G103" s="164"/>
      <c r="H103" s="166"/>
      <c r="I103" s="198"/>
    </row>
    <row r="104" spans="2:9">
      <c r="B104" s="198"/>
      <c r="C104" s="198"/>
      <c r="D104" s="164"/>
      <c r="E104" s="164"/>
      <c r="F104" s="164"/>
      <c r="G104" s="164"/>
      <c r="H104" s="166"/>
      <c r="I104" s="198"/>
    </row>
    <row r="105" spans="2:9">
      <c r="B105" s="198"/>
      <c r="C105" s="198"/>
      <c r="D105" s="164"/>
      <c r="E105" s="164"/>
      <c r="F105" s="164"/>
      <c r="G105" s="164"/>
      <c r="H105" s="166"/>
      <c r="I105" s="198"/>
    </row>
    <row r="106" spans="2:9">
      <c r="B106" s="198"/>
      <c r="C106" s="198"/>
      <c r="D106" s="164"/>
      <c r="E106" s="164"/>
      <c r="F106" s="164"/>
      <c r="G106" s="164"/>
      <c r="H106" s="166"/>
      <c r="I106" s="198"/>
    </row>
    <row r="107" spans="2:9">
      <c r="B107" s="198"/>
      <c r="C107" s="198"/>
      <c r="D107" s="164"/>
      <c r="E107" s="164"/>
      <c r="F107" s="164"/>
      <c r="G107" s="164"/>
      <c r="H107" s="166"/>
      <c r="I107" s="198"/>
    </row>
    <row r="108" spans="2:9">
      <c r="B108" s="198"/>
      <c r="C108" s="198"/>
      <c r="D108" s="164"/>
      <c r="E108" s="164"/>
      <c r="F108" s="164"/>
      <c r="G108" s="164"/>
      <c r="H108" s="166"/>
      <c r="I108" s="198"/>
    </row>
    <row r="109" spans="2:9">
      <c r="B109" s="198"/>
      <c r="C109" s="198"/>
      <c r="D109" s="164"/>
      <c r="E109" s="164"/>
      <c r="F109" s="164"/>
      <c r="G109" s="164"/>
      <c r="H109" s="166"/>
      <c r="I109" s="198"/>
    </row>
    <row r="110" spans="2:9">
      <c r="B110" s="198"/>
      <c r="C110" s="198"/>
      <c r="D110" s="164"/>
      <c r="E110" s="164"/>
      <c r="F110" s="164"/>
      <c r="G110" s="164"/>
      <c r="H110" s="166"/>
      <c r="I110" s="198"/>
    </row>
    <row r="111" spans="2:9">
      <c r="B111" s="198"/>
      <c r="C111" s="198"/>
      <c r="D111" s="164"/>
      <c r="E111" s="164"/>
      <c r="F111" s="164"/>
      <c r="G111" s="164"/>
      <c r="H111" s="166"/>
      <c r="I111" s="198"/>
    </row>
    <row r="112" spans="2:9">
      <c r="B112" s="198"/>
      <c r="C112" s="198"/>
      <c r="D112" s="164"/>
      <c r="E112" s="164"/>
      <c r="F112" s="164"/>
      <c r="G112" s="164"/>
      <c r="H112" s="166"/>
      <c r="I112" s="198"/>
    </row>
    <row r="113" spans="2:9">
      <c r="B113" s="198"/>
      <c r="C113" s="198"/>
      <c r="D113" s="164"/>
      <c r="E113" s="164"/>
      <c r="F113" s="164"/>
      <c r="G113" s="164"/>
      <c r="H113" s="166"/>
      <c r="I113" s="198"/>
    </row>
    <row r="114" spans="2:9">
      <c r="B114" s="198"/>
      <c r="C114" s="198"/>
      <c r="D114" s="164"/>
      <c r="E114" s="164"/>
      <c r="F114" s="164"/>
      <c r="G114" s="164"/>
      <c r="H114" s="166"/>
      <c r="I114" s="198"/>
    </row>
    <row r="115" spans="2:9">
      <c r="B115" s="198"/>
      <c r="C115" s="198"/>
      <c r="D115" s="164"/>
      <c r="E115" s="164"/>
      <c r="F115" s="164"/>
      <c r="G115" s="164"/>
      <c r="H115" s="166"/>
      <c r="I115" s="198"/>
    </row>
    <row r="116" spans="2:9">
      <c r="B116" s="198"/>
      <c r="C116" s="198"/>
      <c r="D116" s="164"/>
      <c r="E116" s="164"/>
      <c r="F116" s="164"/>
      <c r="G116" s="164"/>
      <c r="H116" s="166"/>
      <c r="I116" s="198"/>
    </row>
    <row r="117" spans="2:9">
      <c r="B117" s="198"/>
      <c r="C117" s="198"/>
      <c r="D117" s="164"/>
      <c r="E117" s="164"/>
      <c r="F117" s="164"/>
      <c r="G117" s="164"/>
      <c r="H117" s="166"/>
      <c r="I117" s="198"/>
    </row>
    <row r="118" spans="2:9">
      <c r="B118" s="198"/>
      <c r="C118" s="198"/>
      <c r="D118" s="164"/>
      <c r="E118" s="164"/>
      <c r="F118" s="164"/>
      <c r="G118" s="164"/>
      <c r="H118" s="166"/>
      <c r="I118" s="198"/>
    </row>
    <row r="119" spans="2:9">
      <c r="B119" s="198"/>
      <c r="C119" s="198"/>
      <c r="D119" s="164"/>
      <c r="E119" s="164"/>
      <c r="F119" s="164"/>
      <c r="G119" s="164"/>
      <c r="H119" s="166"/>
      <c r="I119" s="198"/>
    </row>
    <row r="120" spans="2:9">
      <c r="B120" s="198"/>
      <c r="C120" s="198"/>
      <c r="D120" s="164"/>
      <c r="E120" s="164"/>
      <c r="F120" s="164"/>
      <c r="G120" s="164"/>
      <c r="H120" s="166"/>
      <c r="I120" s="198"/>
    </row>
    <row r="121" spans="2:9">
      <c r="B121" s="198"/>
      <c r="C121" s="198"/>
      <c r="D121" s="164"/>
      <c r="E121" s="164"/>
      <c r="F121" s="164"/>
      <c r="G121" s="164"/>
      <c r="H121" s="166"/>
      <c r="I121" s="198"/>
    </row>
    <row r="122" spans="2:9">
      <c r="B122" s="198"/>
      <c r="C122" s="198"/>
      <c r="D122" s="164"/>
      <c r="E122" s="164"/>
      <c r="F122" s="164"/>
      <c r="G122" s="164"/>
      <c r="H122" s="166"/>
      <c r="I122" s="198"/>
    </row>
    <row r="123" spans="2:9">
      <c r="B123" s="198"/>
      <c r="C123" s="198"/>
      <c r="D123" s="164"/>
      <c r="E123" s="164"/>
      <c r="F123" s="164"/>
      <c r="G123" s="164"/>
      <c r="H123" s="166"/>
      <c r="I123" s="198"/>
    </row>
    <row r="124" spans="2:9">
      <c r="B124" s="198"/>
      <c r="C124" s="198"/>
      <c r="D124" s="164"/>
      <c r="E124" s="164"/>
      <c r="F124" s="164"/>
      <c r="G124" s="164"/>
      <c r="H124" s="166"/>
      <c r="I124" s="198"/>
    </row>
    <row r="125" spans="2:9">
      <c r="B125" s="198"/>
      <c r="C125" s="198"/>
      <c r="D125" s="164"/>
      <c r="E125" s="164"/>
      <c r="F125" s="164"/>
      <c r="G125" s="164"/>
      <c r="H125" s="166"/>
      <c r="I125" s="198"/>
    </row>
    <row r="126" spans="2:9">
      <c r="B126" s="198"/>
      <c r="C126" s="198"/>
      <c r="D126" s="164"/>
      <c r="E126" s="164"/>
      <c r="F126" s="164"/>
      <c r="G126" s="164"/>
      <c r="H126" s="166"/>
      <c r="I126" s="198"/>
    </row>
    <row r="127" spans="2:9">
      <c r="B127" s="198"/>
      <c r="C127" s="198"/>
      <c r="D127" s="164"/>
      <c r="E127" s="164"/>
      <c r="F127" s="164"/>
      <c r="G127" s="164"/>
      <c r="H127" s="166"/>
      <c r="I127" s="198"/>
    </row>
    <row r="128" spans="2:9">
      <c r="B128" s="198"/>
      <c r="C128" s="198"/>
      <c r="D128" s="164"/>
      <c r="E128" s="164"/>
      <c r="F128" s="164"/>
      <c r="G128" s="164"/>
      <c r="H128" s="166"/>
      <c r="I128" s="198"/>
    </row>
    <row r="129" spans="2:9">
      <c r="B129" s="198"/>
      <c r="C129" s="198"/>
      <c r="D129" s="164"/>
      <c r="E129" s="164"/>
      <c r="F129" s="164"/>
      <c r="G129" s="164"/>
      <c r="H129" s="166"/>
      <c r="I129" s="198"/>
    </row>
    <row r="130" spans="2:9">
      <c r="B130" s="198"/>
      <c r="C130" s="198"/>
      <c r="D130" s="164"/>
      <c r="E130" s="164"/>
      <c r="F130" s="164"/>
      <c r="G130" s="164"/>
      <c r="H130" s="166"/>
      <c r="I130" s="198"/>
    </row>
    <row r="131" spans="2:9">
      <c r="B131" s="198"/>
      <c r="C131" s="198"/>
      <c r="D131" s="164"/>
      <c r="E131" s="164"/>
      <c r="F131" s="164"/>
      <c r="G131" s="164"/>
      <c r="H131" s="166"/>
      <c r="I131" s="198"/>
    </row>
    <row r="132" spans="2:9">
      <c r="B132" s="198"/>
      <c r="C132" s="198"/>
      <c r="D132" s="164"/>
      <c r="E132" s="164"/>
      <c r="F132" s="164"/>
      <c r="G132" s="164"/>
      <c r="H132" s="166"/>
      <c r="I132" s="198"/>
    </row>
    <row r="133" spans="2:9">
      <c r="B133" s="198"/>
      <c r="C133" s="198"/>
      <c r="D133" s="164"/>
      <c r="E133" s="164"/>
      <c r="F133" s="164"/>
      <c r="G133" s="164"/>
      <c r="H133" s="166"/>
      <c r="I133" s="198"/>
    </row>
    <row r="134" spans="2:9">
      <c r="B134" s="198"/>
      <c r="C134" s="198"/>
      <c r="D134" s="164"/>
      <c r="E134" s="164"/>
      <c r="F134" s="164"/>
      <c r="G134" s="164"/>
      <c r="H134" s="166"/>
      <c r="I134" s="198"/>
    </row>
    <row r="135" spans="2:9">
      <c r="B135" s="198"/>
      <c r="C135" s="198"/>
      <c r="D135" s="164"/>
      <c r="E135" s="164"/>
      <c r="F135" s="164"/>
      <c r="G135" s="164"/>
      <c r="H135" s="166"/>
      <c r="I135" s="198"/>
    </row>
    <row r="136" spans="2:9">
      <c r="B136" s="198"/>
      <c r="C136" s="198"/>
      <c r="D136" s="164"/>
      <c r="E136" s="164"/>
      <c r="F136" s="164"/>
      <c r="G136" s="164"/>
      <c r="H136" s="166"/>
      <c r="I136" s="198"/>
    </row>
    <row r="137" spans="2:9">
      <c r="B137" s="198"/>
      <c r="C137" s="198"/>
      <c r="D137" s="164"/>
      <c r="E137" s="164"/>
      <c r="F137" s="164"/>
      <c r="G137" s="164"/>
      <c r="H137" s="166"/>
      <c r="I137" s="198"/>
    </row>
    <row r="138" spans="2:9">
      <c r="B138" s="198"/>
      <c r="C138" s="198"/>
      <c r="D138" s="164"/>
      <c r="E138" s="164"/>
      <c r="F138" s="164"/>
      <c r="G138" s="164"/>
      <c r="H138" s="166"/>
      <c r="I138" s="198"/>
    </row>
    <row r="139" spans="2:9">
      <c r="B139" s="198"/>
      <c r="C139" s="198"/>
      <c r="D139" s="164"/>
      <c r="E139" s="164"/>
      <c r="F139" s="164"/>
      <c r="G139" s="164"/>
      <c r="H139" s="166"/>
      <c r="I139" s="198"/>
    </row>
    <row r="140" spans="2:9">
      <c r="B140" s="198"/>
      <c r="C140" s="198"/>
      <c r="D140" s="164"/>
      <c r="E140" s="164"/>
      <c r="F140" s="164"/>
      <c r="G140" s="164"/>
      <c r="H140" s="166"/>
      <c r="I140" s="198"/>
    </row>
    <row r="141" spans="2:9">
      <c r="B141" s="198"/>
      <c r="C141" s="198"/>
      <c r="D141" s="164"/>
      <c r="E141" s="164"/>
      <c r="F141" s="164"/>
      <c r="G141" s="164"/>
      <c r="H141" s="166"/>
      <c r="I141" s="198"/>
    </row>
    <row r="142" spans="2:9">
      <c r="B142" s="198"/>
      <c r="C142" s="198"/>
      <c r="D142" s="164"/>
      <c r="E142" s="164"/>
      <c r="F142" s="164"/>
      <c r="G142" s="164"/>
      <c r="H142" s="166"/>
      <c r="I142" s="198"/>
    </row>
    <row r="143" spans="2:9">
      <c r="B143" s="198"/>
      <c r="C143" s="198"/>
      <c r="D143" s="164"/>
      <c r="E143" s="164"/>
      <c r="F143" s="164"/>
      <c r="G143" s="164"/>
      <c r="H143" s="166"/>
      <c r="I143" s="198"/>
    </row>
    <row r="144" spans="2:9">
      <c r="B144" s="198"/>
      <c r="C144" s="198"/>
      <c r="D144" s="164"/>
      <c r="E144" s="164"/>
      <c r="F144" s="164"/>
      <c r="G144" s="164"/>
      <c r="H144" s="166"/>
      <c r="I144" s="198"/>
    </row>
    <row r="145" spans="2:9">
      <c r="B145" s="198"/>
      <c r="C145" s="198"/>
      <c r="D145" s="164"/>
      <c r="E145" s="164"/>
      <c r="F145" s="164"/>
      <c r="G145" s="164"/>
      <c r="H145" s="166"/>
      <c r="I145" s="198"/>
    </row>
    <row r="146" spans="2:9">
      <c r="B146" s="198"/>
      <c r="C146" s="198"/>
      <c r="D146" s="164"/>
      <c r="E146" s="164"/>
      <c r="F146" s="164"/>
      <c r="G146" s="164"/>
      <c r="H146" s="166"/>
      <c r="I146" s="198"/>
    </row>
    <row r="147" spans="2:9">
      <c r="B147" s="198"/>
      <c r="C147" s="198"/>
      <c r="D147" s="164"/>
      <c r="E147" s="164"/>
      <c r="F147" s="164"/>
      <c r="G147" s="164"/>
      <c r="H147" s="166"/>
      <c r="I147" s="198"/>
    </row>
    <row r="148" spans="2:9">
      <c r="B148" s="198"/>
      <c r="C148" s="198"/>
      <c r="D148" s="164"/>
      <c r="E148" s="164"/>
      <c r="F148" s="164"/>
      <c r="G148" s="164"/>
      <c r="H148" s="166"/>
      <c r="I148" s="198"/>
    </row>
    <row r="149" spans="2:9">
      <c r="B149" s="198"/>
      <c r="C149" s="198"/>
      <c r="D149" s="164"/>
      <c r="E149" s="164"/>
      <c r="F149" s="164"/>
      <c r="G149" s="164"/>
      <c r="H149" s="166"/>
      <c r="I149" s="198"/>
    </row>
    <row r="150" spans="2:9">
      <c r="B150" s="198"/>
      <c r="C150" s="198"/>
      <c r="D150" s="164"/>
      <c r="E150" s="164"/>
      <c r="F150" s="164"/>
      <c r="G150" s="164"/>
      <c r="H150" s="166"/>
      <c r="I150" s="198"/>
    </row>
    <row r="151" spans="2:9">
      <c r="B151" s="198"/>
      <c r="C151" s="198"/>
      <c r="D151" s="164"/>
      <c r="E151" s="164"/>
      <c r="F151" s="164"/>
      <c r="G151" s="164"/>
      <c r="H151" s="166"/>
      <c r="I151" s="198"/>
    </row>
    <row r="152" spans="2:9">
      <c r="B152" s="198"/>
      <c r="C152" s="198"/>
      <c r="D152" s="164"/>
      <c r="E152" s="164"/>
      <c r="F152" s="164"/>
      <c r="G152" s="164"/>
      <c r="H152" s="166"/>
      <c r="I152" s="198"/>
    </row>
    <row r="153" spans="2:9">
      <c r="B153" s="198"/>
      <c r="C153" s="198"/>
      <c r="D153" s="164"/>
      <c r="E153" s="164"/>
      <c r="F153" s="164"/>
      <c r="G153" s="164"/>
      <c r="H153" s="166"/>
      <c r="I153" s="198"/>
    </row>
    <row r="154" spans="2:9">
      <c r="B154" s="198"/>
      <c r="C154" s="198"/>
      <c r="D154" s="164"/>
      <c r="E154" s="164"/>
      <c r="F154" s="164"/>
      <c r="G154" s="164"/>
      <c r="H154" s="166"/>
      <c r="I154" s="198"/>
    </row>
    <row r="155" spans="2:9">
      <c r="B155" s="198"/>
      <c r="C155" s="198"/>
      <c r="D155" s="164"/>
      <c r="E155" s="164"/>
      <c r="F155" s="164"/>
      <c r="G155" s="164"/>
      <c r="H155" s="166"/>
      <c r="I155" s="198"/>
    </row>
    <row r="156" spans="2:9">
      <c r="B156" s="198"/>
      <c r="C156" s="198"/>
      <c r="D156" s="164"/>
      <c r="E156" s="164"/>
      <c r="F156" s="164"/>
      <c r="G156" s="164"/>
      <c r="H156" s="166"/>
      <c r="I156" s="198"/>
    </row>
    <row r="157" spans="2:9">
      <c r="B157" s="198"/>
      <c r="C157" s="198"/>
      <c r="D157" s="164"/>
      <c r="E157" s="164"/>
      <c r="F157" s="164"/>
      <c r="G157" s="164"/>
      <c r="H157" s="166"/>
      <c r="I157" s="198"/>
    </row>
    <row r="158" spans="2:9">
      <c r="B158" s="198"/>
      <c r="C158" s="198"/>
      <c r="D158" s="164"/>
      <c r="E158" s="164"/>
      <c r="F158" s="164"/>
      <c r="G158" s="164"/>
      <c r="H158" s="166"/>
      <c r="I158" s="198"/>
    </row>
    <row r="159" spans="2:9">
      <c r="B159" s="198"/>
      <c r="C159" s="198"/>
      <c r="D159" s="164"/>
      <c r="E159" s="164"/>
      <c r="F159" s="164"/>
      <c r="G159" s="164"/>
      <c r="H159" s="166"/>
      <c r="I159" s="198"/>
    </row>
    <row r="160" spans="2:9">
      <c r="B160" s="198"/>
      <c r="C160" s="198"/>
      <c r="D160" s="164"/>
      <c r="E160" s="164"/>
      <c r="F160" s="164"/>
      <c r="G160" s="164"/>
      <c r="H160" s="166"/>
      <c r="I160" s="198"/>
    </row>
    <row r="161" spans="2:9">
      <c r="B161" s="198"/>
      <c r="C161" s="198"/>
      <c r="D161" s="164"/>
      <c r="E161" s="164"/>
      <c r="F161" s="164"/>
      <c r="G161" s="164"/>
      <c r="H161" s="166"/>
      <c r="I161" s="198"/>
    </row>
    <row r="162" spans="2:9">
      <c r="B162" s="198"/>
      <c r="C162" s="198"/>
      <c r="D162" s="164"/>
      <c r="E162" s="164"/>
      <c r="F162" s="164"/>
      <c r="G162" s="164"/>
      <c r="H162" s="166"/>
      <c r="I162" s="198"/>
    </row>
    <row r="163" spans="2:9">
      <c r="B163" s="198"/>
      <c r="C163" s="198"/>
      <c r="D163" s="164"/>
      <c r="E163" s="164"/>
      <c r="F163" s="164"/>
      <c r="G163" s="164"/>
      <c r="H163" s="166"/>
      <c r="I163" s="198"/>
    </row>
    <row r="164" spans="2:9">
      <c r="B164" s="198"/>
      <c r="C164" s="198"/>
      <c r="D164" s="164"/>
      <c r="E164" s="164"/>
      <c r="F164" s="164"/>
      <c r="G164" s="164"/>
      <c r="H164" s="166"/>
      <c r="I164" s="198"/>
    </row>
    <row r="165" spans="2:9">
      <c r="B165" s="198"/>
      <c r="C165" s="198"/>
      <c r="D165" s="164"/>
      <c r="E165" s="164"/>
      <c r="F165" s="164"/>
      <c r="G165" s="164"/>
      <c r="H165" s="166"/>
      <c r="I165" s="198"/>
    </row>
    <row r="166" spans="2:9">
      <c r="B166" s="198"/>
      <c r="C166" s="198"/>
      <c r="D166" s="164"/>
      <c r="E166" s="164"/>
      <c r="F166" s="164"/>
      <c r="G166" s="164"/>
      <c r="H166" s="166"/>
      <c r="I166" s="198"/>
    </row>
    <row r="167" spans="2:9">
      <c r="B167" s="198"/>
      <c r="C167" s="198"/>
      <c r="D167" s="164"/>
      <c r="E167" s="164"/>
      <c r="F167" s="164"/>
      <c r="G167" s="164"/>
      <c r="H167" s="166"/>
      <c r="I167" s="198"/>
    </row>
    <row r="168" spans="2:9">
      <c r="B168" s="198"/>
      <c r="C168" s="198"/>
      <c r="D168" s="164"/>
      <c r="E168" s="164"/>
      <c r="F168" s="164"/>
      <c r="G168" s="164"/>
      <c r="H168" s="166"/>
      <c r="I168" s="198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14</vt:i4>
      </vt:variant>
      <vt:variant>
        <vt:lpstr>이름이 지정된 범위</vt:lpstr>
      </vt:variant>
      <vt:variant>
        <vt:i4>24</vt:i4>
      </vt:variant>
    </vt:vector>
  </HeadingPairs>
  <TitlesOfParts>
    <vt:vector size="38" baseType="lpstr">
      <vt:lpstr>Code</vt:lpstr>
      <vt:lpstr>FN_컨센서스</vt:lpstr>
      <vt:lpstr>야후주가</vt:lpstr>
      <vt:lpstr>결과</vt:lpstr>
      <vt:lpstr>Data</vt:lpstr>
      <vt:lpstr>FN_Snapshot</vt:lpstr>
      <vt:lpstr>FN_재무제표</vt:lpstr>
      <vt:lpstr>RIM 계산</vt:lpstr>
      <vt:lpstr>지배주주지분</vt:lpstr>
      <vt:lpstr>지배주주순이익</vt:lpstr>
      <vt:lpstr>주가</vt:lpstr>
      <vt:lpstr>Historical</vt:lpstr>
      <vt:lpstr>회사채수익률</vt:lpstr>
      <vt:lpstr>차트</vt:lpstr>
      <vt:lpstr>주가!history?period1_1024326000_period2_1492959600_interval_1mo_filter_history_frequency_1mo_22</vt:lpstr>
      <vt:lpstr>주가!history?period1_1024326000_period2_1492959600_interval_1mo_filter_history_frequency_1mo_23</vt:lpstr>
      <vt:lpstr>주가!history?period1_1024326000_period2_1492959600_interval_1mo_filter_history_frequency_1mo_24</vt:lpstr>
      <vt:lpstr>주가!history?period1_1024326000_period2_1492959600_interval_1mo_filter_history_frequency_1mo_25</vt:lpstr>
      <vt:lpstr>FN_재무제표!SVD_Finance.asp?pGB_1_gicode_A005930_cID__MenuYn_Y_ReportGB__NewMenuID_103_stkGb_701</vt:lpstr>
      <vt:lpstr>FN_재무제표!SVD_Finance.asp?pGB_1_gicode_A005930_cID__MenuYn_Y_ReportGB__NewMenuID_103_stkGb_701_28</vt:lpstr>
      <vt:lpstr>FN_재무제표!SVD_Finance.asp?pGB_1_gicode_A005930_cID__MenuYn_Y_ReportGB__NewMenuID_103_stkGb_701_29</vt:lpstr>
      <vt:lpstr>FN_재무제표!SVD_Finance.asp?pGB_1_gicode_A005930_cID__MenuYn_Y_ReportGB__NewMenuID_103_stkGb_701_30</vt:lpstr>
      <vt:lpstr>FN_재무제표!SVD_Finance.asp?pGB_1_gicode_A005930_cID__MenuYn_Y_ReportGB__NewMenuID_103_stkGb_701_31</vt:lpstr>
      <vt:lpstr>FN_재무제표!SVD_Finance.asp?pGB_1_gicode_A005930_cID__MenuYn_Y_ReportGB__NewMenuID_103_stkGb_701_32</vt:lpstr>
      <vt:lpstr>FN_재무제표!SVD_Finance.asp?pGB_1_gicode_A005930_cID__MenuYn_Y_ReportGB__NewMenuID_103_stkGb_701_33</vt:lpstr>
      <vt:lpstr>FN_재무제표!SVD_Finance.asp?pGB_1_gicode_A005930_cID__MenuYn_Y_ReportGB__NewMenuID_103_stkGb_701_34</vt:lpstr>
      <vt:lpstr>FN_재무제표!SVD_Finance.asp?pGB_1_gicode_A005930_cID__MenuYn_Y_ReportGB__NewMenuID_103_stkGb_701_35</vt:lpstr>
      <vt:lpstr>FN_재무제표!SVD_Finance.asp?pGB_1_gicode_A005930_cID__MenuYn_Y_ReportGB__NewMenuID_103_stkGb_701_36</vt:lpstr>
      <vt:lpstr>FN_Snapshot!SVD_Main.asp?pGB_1_gicode_A005930_cID__MenuYn_Y_ReportGB__NewMenuID_11_stkGb_701</vt:lpstr>
      <vt:lpstr>FN_Snapshot!SVD_Main.asp?pGB_1_gicode_A005930_cID__MenuYn_Y_ReportGB__NewMenuID_11_stkGb_701_28</vt:lpstr>
      <vt:lpstr>FN_Snapshot!SVD_Main.asp?pGB_1_gicode_A005930_cID__MenuYn_Y_ReportGB__NewMenuID_11_stkGb_701_29</vt:lpstr>
      <vt:lpstr>FN_Snapshot!SVD_Main.asp?pGB_1_gicode_A005930_cID__MenuYn_Y_ReportGB__NewMenuID_11_stkGb_701_30</vt:lpstr>
      <vt:lpstr>FN_Snapshot!SVD_Main.asp?pGB_1_gicode_A005930_cID__MenuYn_Y_ReportGB__NewMenuID_11_stkGb_701_31</vt:lpstr>
      <vt:lpstr>FN_Snapshot!SVD_Main.asp?pGB_1_gicode_A005930_cID__MenuYn_Y_ReportGB__NewMenuID_11_stkGb_701_32</vt:lpstr>
      <vt:lpstr>FN_Snapshot!SVD_Main.asp?pGB_1_gicode_A005930_cID__MenuYn_Y_ReportGB__NewMenuID_11_stkGb_701_33</vt:lpstr>
      <vt:lpstr>FN_Snapshot!SVD_Main.asp?pGB_1_gicode_A005930_cID__MenuYn_Y_ReportGB__NewMenuID_11_stkGb_701_34</vt:lpstr>
      <vt:lpstr>FN_Snapshot!SVD_Main.asp?pGB_1_gicode_A005930_cID__MenuYn_Y_ReportGB__NewMenuID_11_stkGb_701_35</vt:lpstr>
      <vt:lpstr>FN_Snapshot!SVD_Main.asp?pGB_1_gicode_A005930_cID__MenuYn_Y_ReportGB__NewMenuID_11_stkGb_701_36</vt:lpstr>
    </vt:vector>
  </TitlesOfParts>
  <Company>Datory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 Kyungin</dc:creator>
  <cp:lastModifiedBy>허준석</cp:lastModifiedBy>
  <dcterms:created xsi:type="dcterms:W3CDTF">2016-04-18T04:53:31Z</dcterms:created>
  <dcterms:modified xsi:type="dcterms:W3CDTF">2017-05-31T01:59:34Z</dcterms:modified>
</cp:coreProperties>
</file>